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865"/>
  </bookViews>
  <sheets>
    <sheet name="Виды работ" sheetId="1" r:id="rId1"/>
  </sheets>
  <definedNames>
    <definedName name="_Данные">'Виды работ'!$B$2:$J$17</definedName>
    <definedName name="_Категории">'Виды работ'!$N$5:$N$17</definedName>
    <definedName name="_СортированныеДанные">'Виды работ'!$P$5:$R$17</definedName>
    <definedName name="_xlnm._FilterDatabase" localSheetId="0" hidden="1">'Виды работ'!$Q$4:$R$17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4" i="1"/>
  <c r="B14" i="1" l="1" a="1"/>
  <c r="B14" i="1" s="1"/>
  <c r="B4" i="1" a="1"/>
  <c r="B4" i="1" s="1"/>
  <c r="B12" i="1" a="1"/>
  <c r="B12" i="1" s="1"/>
  <c r="B16" i="1" a="1"/>
  <c r="B16" i="1" s="1"/>
  <c r="N28" i="1"/>
  <c r="N29" i="1"/>
  <c r="N30" i="1"/>
  <c r="N31" i="1"/>
  <c r="N32" i="1"/>
  <c r="N33" i="1"/>
  <c r="N34" i="1"/>
  <c r="N35" i="1"/>
  <c r="N36" i="1"/>
  <c r="N37" i="1"/>
  <c r="B5" i="1" l="1" a="1"/>
  <c r="B5" i="1" s="1"/>
  <c r="B10" i="1" a="1"/>
  <c r="B10" i="1" s="1"/>
  <c r="B8" i="1" a="1"/>
  <c r="B8" i="1" s="1"/>
  <c r="B6" i="1" a="1"/>
  <c r="B6" i="1" s="1"/>
  <c r="N27" i="1"/>
  <c r="B17" i="1" a="1"/>
  <c r="B17" i="1" s="1"/>
  <c r="B15" i="1" a="1"/>
  <c r="B15" i="1" s="1"/>
  <c r="B13" i="1" a="1"/>
  <c r="B13" i="1" s="1"/>
  <c r="B11" i="1" a="1"/>
  <c r="B11" i="1" s="1"/>
  <c r="B9" i="1" a="1"/>
  <c r="B9" i="1" s="1"/>
  <c r="B7" i="1" a="1"/>
  <c r="B7" i="1" s="1"/>
  <c r="A4" i="1"/>
  <c r="E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4" i="1"/>
  <c r="V1" i="1"/>
  <c r="U1" i="1"/>
  <c r="F8" i="1"/>
  <c r="E8" i="1" s="1"/>
  <c r="F9" i="1"/>
  <c r="F10" i="1"/>
  <c r="E10" i="1" s="1"/>
  <c r="F11" i="1"/>
  <c r="E11" i="1" s="1"/>
  <c r="F12" i="1"/>
  <c r="E12" i="1" s="1"/>
  <c r="F13" i="1"/>
  <c r="F14" i="1"/>
  <c r="F15" i="1"/>
  <c r="F16" i="1"/>
  <c r="M5" i="1"/>
  <c r="M6" i="1" s="1"/>
  <c r="M7" i="1"/>
  <c r="M11" i="1"/>
  <c r="M12" i="1"/>
  <c r="M13" i="1"/>
  <c r="M14" i="1"/>
  <c r="M15" i="1"/>
  <c r="M16" i="1"/>
  <c r="M17" i="1"/>
  <c r="E16" i="1" l="1"/>
  <c r="E15" i="1"/>
  <c r="M8" i="1"/>
  <c r="M9" i="1" s="1"/>
  <c r="M10" i="1" s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F17" i="1"/>
  <c r="A17" i="1"/>
  <c r="F7" i="1"/>
  <c r="F6" i="1"/>
  <c r="F5" i="1"/>
  <c r="F4" i="1"/>
  <c r="A5" i="1"/>
  <c r="A6" i="1" s="1"/>
  <c r="R2" i="1"/>
  <c r="Q2" i="1"/>
  <c r="E5" i="1" l="1"/>
  <c r="E7" i="1"/>
  <c r="E6" i="1"/>
  <c r="E17" i="1"/>
  <c r="E9" i="1"/>
  <c r="E13" i="1"/>
  <c r="E14" i="1"/>
  <c r="A7" i="1"/>
  <c r="A8" i="1" s="1"/>
  <c r="P2" i="1" l="1"/>
  <c r="P5" i="1" s="1"/>
  <c r="Q5" i="1" s="1"/>
  <c r="T2" i="1"/>
  <c r="T5" i="1" s="1"/>
  <c r="A9" i="1"/>
  <c r="A10" i="1" s="1"/>
  <c r="T6" i="1" l="1"/>
  <c r="P6" i="1"/>
  <c r="Q6" i="1" s="1"/>
  <c r="A11" i="1"/>
  <c r="A12" i="1" s="1"/>
  <c r="T7" i="1" l="1"/>
  <c r="T8" i="1" s="1"/>
  <c r="P7" i="1"/>
  <c r="Q7" i="1" s="1"/>
  <c r="A13" i="1"/>
  <c r="A14" i="1" s="1"/>
  <c r="R6" i="1"/>
  <c r="R5" i="1"/>
  <c r="T9" i="1" l="1"/>
  <c r="P8" i="1"/>
  <c r="P9" i="1" s="1"/>
  <c r="A15" i="1"/>
  <c r="A16" i="1" s="1"/>
  <c r="R7" i="1"/>
  <c r="T10" i="1" l="1"/>
  <c r="Q8" i="1"/>
  <c r="R8" i="1" s="1"/>
  <c r="Q9" i="1"/>
  <c r="P10" i="1"/>
  <c r="T11" i="1" l="1"/>
  <c r="Q10" i="1"/>
  <c r="P11" i="1"/>
  <c r="R9" i="1"/>
  <c r="T12" i="1" l="1"/>
  <c r="Q11" i="1"/>
  <c r="P12" i="1"/>
  <c r="R10" i="1"/>
  <c r="T13" i="1" l="1"/>
  <c r="Q12" i="1"/>
  <c r="P13" i="1"/>
  <c r="R11" i="1"/>
  <c r="T14" i="1" l="1"/>
  <c r="Q13" i="1"/>
  <c r="P14" i="1"/>
  <c r="R12" i="1"/>
  <c r="T15" i="1" l="1"/>
  <c r="Q14" i="1"/>
  <c r="P15" i="1"/>
  <c r="R13" i="1"/>
  <c r="T16" i="1" l="1"/>
  <c r="Q15" i="1"/>
  <c r="R14" i="1"/>
  <c r="T17" i="1" l="1"/>
  <c r="R15" i="1"/>
  <c r="P16" i="1"/>
  <c r="Q16" i="1" l="1"/>
  <c r="R16" i="1" l="1"/>
  <c r="P17" i="1" l="1"/>
  <c r="P21" i="1" s="1"/>
  <c r="T23" i="1" s="1"/>
  <c r="Q17" i="1" l="1"/>
  <c r="Z9" i="1" l="1" a="1"/>
  <c r="Z9" i="1" s="1"/>
  <c r="Z6" i="1" a="1"/>
  <c r="Z6" i="1" s="1"/>
  <c r="Z15" i="1" a="1"/>
  <c r="Z15" i="1" s="1"/>
  <c r="Z7" i="1" a="1"/>
  <c r="Z7" i="1" s="1"/>
  <c r="Z10" i="1" a="1"/>
  <c r="Z10" i="1" s="1"/>
  <c r="Z17" i="1" a="1"/>
  <c r="Z17" i="1" s="1"/>
  <c r="Z12" i="1" a="1"/>
  <c r="Z12" i="1" s="1"/>
  <c r="Z16" i="1" a="1"/>
  <c r="Z16" i="1" s="1"/>
  <c r="Z8" i="1" a="1"/>
  <c r="Z8" i="1" s="1"/>
  <c r="Z13" i="1" a="1"/>
  <c r="Z13" i="1" s="1"/>
  <c r="Z14" i="1" a="1"/>
  <c r="Z14" i="1" s="1"/>
  <c r="Z11" i="1" a="1"/>
  <c r="Z11" i="1" s="1"/>
  <c r="Z5" i="1" a="1"/>
  <c r="Z5" i="1" s="1"/>
  <c r="R17" i="1"/>
</calcChain>
</file>

<file path=xl/sharedStrings.xml><?xml version="1.0" encoding="utf-8"?>
<sst xmlns="http://schemas.openxmlformats.org/spreadsheetml/2006/main" count="65" uniqueCount="31">
  <si>
    <t xml:space="preserve">категория </t>
  </si>
  <si>
    <t>вид работ</t>
  </si>
  <si>
    <t>_Категории</t>
  </si>
  <si>
    <t>Отопление</t>
  </si>
  <si>
    <t>котел</t>
  </si>
  <si>
    <t>радиатор</t>
  </si>
  <si>
    <t>Электрика</t>
  </si>
  <si>
    <t>Сантехника</t>
  </si>
  <si>
    <t>Душ</t>
  </si>
  <si>
    <t>тест</t>
  </si>
  <si>
    <t>смеситель</t>
  </si>
  <si>
    <t>Полы</t>
  </si>
  <si>
    <t>тепл пол</t>
  </si>
  <si>
    <t>ТеплПол</t>
  </si>
  <si>
    <t>бойлер</t>
  </si>
  <si>
    <t>насос</t>
  </si>
  <si>
    <t>Так требуется</t>
  </si>
  <si>
    <t>Условие запрещаюее подсчет</t>
  </si>
  <si>
    <t>Условие</t>
  </si>
  <si>
    <t>Вариант условия</t>
  </si>
  <si>
    <t>_Данные</t>
  </si>
  <si>
    <t>_СортированныеДанные</t>
  </si>
  <si>
    <t>_Именованный диапазон в "Диспетчере имен" Эксель</t>
  </si>
  <si>
    <r>
      <t xml:space="preserve">Номер столбца табл </t>
    </r>
    <r>
      <rPr>
        <sz val="11"/>
        <color rgb="FFFF0000"/>
        <rFont val="Calibri"/>
        <family val="2"/>
        <charset val="204"/>
        <scheme val="minor"/>
      </rPr>
      <t>_Данные -&gt;</t>
    </r>
  </si>
  <si>
    <t>Список выбора по сортированному диапазону</t>
  </si>
  <si>
    <t>тест 2й</t>
  </si>
  <si>
    <t xml:space="preserve"> Так Работает по совету с форума</t>
  </si>
  <si>
    <t>Так данные попадают в отбор с форума</t>
  </si>
  <si>
    <t>№</t>
  </si>
  <si>
    <t>Розетка</t>
  </si>
  <si>
    <t>Так требуется в отборе. Сортировка не по алфавиту а по № _Категории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</si>
</sst>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00B0F0"/>
      </left>
      <right/>
      <top style="mediumDashed">
        <color rgb="FF00B0F0"/>
      </top>
      <bottom/>
      <diagonal/>
    </border>
    <border>
      <left/>
      <right/>
      <top style="mediumDashed">
        <color rgb="FF00B0F0"/>
      </top>
      <bottom/>
      <diagonal/>
    </border>
    <border>
      <left/>
      <right style="mediumDashed">
        <color rgb="FF00B0F0"/>
      </right>
      <top style="mediumDashed">
        <color rgb="FF00B0F0"/>
      </top>
      <bottom/>
      <diagonal/>
    </border>
    <border>
      <left style="mediumDashed">
        <color rgb="FF00B0F0"/>
      </left>
      <right/>
      <top/>
      <bottom/>
      <diagonal/>
    </border>
    <border>
      <left/>
      <right style="mediumDashed">
        <color rgb="FF00B0F0"/>
      </right>
      <top/>
      <bottom/>
      <diagonal/>
    </border>
    <border>
      <left style="mediumDashed">
        <color rgb="FF00B0F0"/>
      </left>
      <right/>
      <top/>
      <bottom style="mediumDashed">
        <color rgb="FF00B0F0"/>
      </bottom>
      <diagonal/>
    </border>
    <border>
      <left/>
      <right/>
      <top/>
      <bottom style="mediumDashed">
        <color rgb="FF00B0F0"/>
      </bottom>
      <diagonal/>
    </border>
    <border>
      <left/>
      <right style="mediumDashed">
        <color rgb="FF00B0F0"/>
      </right>
      <top/>
      <bottom style="mediumDashed">
        <color rgb="FF00B0F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theme="5" tint="-0.24994659260841701"/>
      </left>
      <right style="thin">
        <color auto="1"/>
      </right>
      <top style="thin">
        <color auto="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auto="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auto="1"/>
      </right>
      <top style="dashed">
        <color theme="5" tint="-0.24994659260841701"/>
      </top>
      <bottom style="thin">
        <color auto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auto="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mediumDashed">
        <color rgb="FFFF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1" xfId="0" applyFill="1" applyBorder="1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9" fillId="6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7" xfId="0" applyFill="1" applyBorder="1"/>
    <xf numFmtId="0" fontId="4" fillId="0" borderId="9" xfId="0" applyFont="1" applyBorder="1" applyAlignment="1">
      <alignment horizontal="center"/>
    </xf>
    <xf numFmtId="0" fontId="0" fillId="0" borderId="9" xfId="0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0" fillId="3" borderId="3" xfId="0" applyFont="1" applyFill="1" applyBorder="1" applyProtection="1"/>
    <xf numFmtId="0" fontId="0" fillId="3" borderId="4" xfId="0" applyFont="1" applyFill="1" applyBorder="1" applyProtection="1"/>
    <xf numFmtId="0" fontId="4" fillId="0" borderId="5" xfId="0" applyFont="1" applyBorder="1" applyAlignment="1">
      <alignment horizontal="center"/>
    </xf>
    <xf numFmtId="0" fontId="0" fillId="3" borderId="0" xfId="0" applyFont="1" applyFill="1" applyBorder="1" applyProtection="1"/>
    <xf numFmtId="0" fontId="0" fillId="3" borderId="6" xfId="0" applyFont="1" applyFill="1" applyBorder="1" applyProtection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3" borderId="9" xfId="0" applyFont="1" applyFill="1" applyBorder="1" applyProtection="1"/>
    <xf numFmtId="0" fontId="0" fillId="3" borderId="13" xfId="0" applyFont="1" applyFill="1" applyBorder="1" applyProtection="1"/>
    <xf numFmtId="0" fontId="7" fillId="0" borderId="0" xfId="0" applyFont="1"/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3" borderId="18" xfId="0" applyFont="1" applyFill="1" applyBorder="1" applyProtection="1"/>
    <xf numFmtId="0" fontId="0" fillId="3" borderId="19" xfId="0" applyFont="1" applyFill="1" applyBorder="1" applyProtection="1"/>
    <xf numFmtId="0" fontId="4" fillId="0" borderId="20" xfId="0" applyFont="1" applyBorder="1" applyAlignment="1">
      <alignment horizontal="center"/>
    </xf>
    <xf numFmtId="0" fontId="0" fillId="3" borderId="21" xfId="0" applyFont="1" applyFill="1" applyBorder="1" applyProtection="1"/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3" borderId="23" xfId="0" applyFont="1" applyFill="1" applyBorder="1" applyProtection="1"/>
    <xf numFmtId="0" fontId="0" fillId="3" borderId="24" xfId="0" applyFont="1" applyFill="1" applyBorder="1" applyProtection="1"/>
    <xf numFmtId="0" fontId="0" fillId="0" borderId="0" xfId="0" applyFill="1" applyAlignment="1">
      <alignment horizontal="center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8" borderId="0" xfId="0" applyFill="1" applyBorder="1"/>
    <xf numFmtId="0" fontId="13" fillId="0" borderId="0" xfId="0" applyFont="1"/>
    <xf numFmtId="0" fontId="12" fillId="0" borderId="0" xfId="0" applyFont="1" applyBorder="1"/>
    <xf numFmtId="0" fontId="12" fillId="0" borderId="9" xfId="0" applyFont="1" applyBorder="1"/>
    <xf numFmtId="0" fontId="0" fillId="2" borderId="34" xfId="0" applyFill="1" applyBorder="1"/>
    <xf numFmtId="0" fontId="0" fillId="2" borderId="35" xfId="0" applyFill="1" applyBorder="1"/>
    <xf numFmtId="0" fontId="11" fillId="7" borderId="5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4" fillId="3" borderId="15" xfId="0" applyFont="1" applyFill="1" applyBorder="1" applyAlignment="1" applyProtection="1">
      <alignment horizontal="center"/>
    </xf>
    <xf numFmtId="0" fontId="14" fillId="3" borderId="16" xfId="0" applyFont="1" applyFill="1" applyBorder="1" applyAlignment="1" applyProtection="1">
      <alignment horizontal="center"/>
    </xf>
    <xf numFmtId="0" fontId="0" fillId="3" borderId="18" xfId="0" applyFont="1" applyFill="1" applyBorder="1" applyAlignment="1" applyProtection="1">
      <alignment horizontal="center" vertical="top" wrapText="1"/>
    </xf>
    <xf numFmtId="0" fontId="0" fillId="3" borderId="19" xfId="0" applyFont="1" applyFill="1" applyBorder="1" applyAlignment="1" applyProtection="1">
      <alignment horizontal="center" vertical="top" wrapText="1"/>
    </xf>
    <xf numFmtId="0" fontId="0" fillId="3" borderId="23" xfId="0" applyFont="1" applyFill="1" applyBorder="1" applyAlignment="1" applyProtection="1">
      <alignment horizontal="center" vertical="top" wrapText="1"/>
    </xf>
    <xf numFmtId="0" fontId="0" fillId="3" borderId="24" xfId="0" applyFont="1" applyFill="1" applyBorder="1" applyAlignment="1" applyProtection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C4" sqref="C4:C17"/>
    </sheetView>
  </sheetViews>
  <sheetFormatPr defaultRowHeight="15" x14ac:dyDescent="0.25"/>
  <cols>
    <col min="1" max="5" width="4.28515625" customWidth="1"/>
    <col min="6" max="6" width="8.28515625" customWidth="1"/>
    <col min="7" max="7" width="9.28515625" customWidth="1"/>
    <col min="8" max="8" width="10.140625" customWidth="1"/>
    <col min="9" max="9" width="3.28515625" customWidth="1"/>
    <col min="10" max="10" width="15.7109375" customWidth="1"/>
    <col min="11" max="12" width="2.7109375" customWidth="1"/>
    <col min="13" max="13" width="3.28515625" customWidth="1"/>
    <col min="14" max="14" width="12.7109375" customWidth="1"/>
    <col min="15" max="16" width="3.7109375" customWidth="1"/>
    <col min="17" max="17" width="11.85546875" customWidth="1"/>
    <col min="18" max="18" width="11" customWidth="1"/>
    <col min="20" max="20" width="6" customWidth="1"/>
    <col min="21" max="21" width="12.7109375" customWidth="1"/>
    <col min="22" max="22" width="11.28515625" customWidth="1"/>
  </cols>
  <sheetData>
    <row r="1" spans="1:26" ht="15.75" thickBot="1" x14ac:dyDescent="0.3">
      <c r="F1" t="s">
        <v>18</v>
      </c>
      <c r="G1" t="s">
        <v>19</v>
      </c>
      <c r="P1" s="23" t="s">
        <v>23</v>
      </c>
      <c r="Q1" s="45">
        <v>7</v>
      </c>
      <c r="R1" s="45">
        <v>9</v>
      </c>
      <c r="U1" s="7">
        <f>Q1</f>
        <v>7</v>
      </c>
      <c r="V1" s="7">
        <f>Q1</f>
        <v>7</v>
      </c>
    </row>
    <row r="2" spans="1:26" x14ac:dyDescent="0.25">
      <c r="B2" s="9" t="s">
        <v>20</v>
      </c>
      <c r="C2" s="10"/>
      <c r="D2" s="10"/>
      <c r="E2" s="10"/>
      <c r="F2" s="10"/>
      <c r="G2" s="10"/>
      <c r="H2" s="10" t="s">
        <v>0</v>
      </c>
      <c r="I2" s="10"/>
      <c r="J2" s="11" t="s">
        <v>1</v>
      </c>
      <c r="O2" s="2"/>
      <c r="P2" s="2">
        <f>MAX(B4:B17)</f>
        <v>8</v>
      </c>
      <c r="Q2" t="str">
        <f>IF(Q1=0,"",INDEX($B$2:$J$17,1,Q1))</f>
        <v xml:space="preserve">категория </v>
      </c>
      <c r="R2" t="str">
        <f>IF(R1=0,"",INDEX($B$2:$J$17,1,R1))</f>
        <v>вид работ</v>
      </c>
      <c r="T2" s="2">
        <f>MAX(C4:C17)</f>
        <v>6.00014</v>
      </c>
      <c r="U2" t="s">
        <v>0</v>
      </c>
      <c r="V2" t="s">
        <v>1</v>
      </c>
    </row>
    <row r="3" spans="1:26" ht="15.75" thickBot="1" x14ac:dyDescent="0.3">
      <c r="B3" s="12"/>
      <c r="C3" s="13"/>
      <c r="D3" s="13"/>
      <c r="E3" s="13"/>
      <c r="F3" s="13"/>
      <c r="G3" s="13"/>
      <c r="H3" s="52"/>
      <c r="I3" s="13"/>
      <c r="J3" s="14"/>
      <c r="M3" s="8" t="s">
        <v>28</v>
      </c>
      <c r="N3" s="8" t="s">
        <v>2</v>
      </c>
      <c r="O3" s="1"/>
      <c r="P3" s="34" t="s">
        <v>21</v>
      </c>
      <c r="T3" s="2"/>
    </row>
    <row r="4" spans="1:26" ht="16.5" thickBot="1" x14ac:dyDescent="0.3">
      <c r="A4" s="53">
        <f>IF(AND(H4&lt;&gt;"",J4&lt;&gt;""),MAX(A3:A$3)+1,"")</f>
        <v>1</v>
      </c>
      <c r="B4" s="58">
        <f t="array" ref="B4">IFERROR(MATCH(C4,SMALL(C$4:C$17,ROW(C$4:C$17)-3),),"")</f>
        <v>4</v>
      </c>
      <c r="C4" s="59">
        <f>IFERROR(MATCH(H4,_Категории,)+ROW()/100000,"")</f>
        <v>4.0000400000000003</v>
      </c>
      <c r="D4" s="54">
        <f>IFERROR(MATCH(J4,$V$5:$V$17,0),"")</f>
        <v>4</v>
      </c>
      <c r="E4" s="54">
        <f>IF(F4,COUNTIFS(H$4:H$17,"&lt;"&amp;H4,F$4:F$17,1=1)+COUNTIF(H$4:H4,H4),)</f>
        <v>1</v>
      </c>
      <c r="F4" s="16" t="b">
        <f t="shared" ref="F4:F17" si="0">NOT(ISERROR(MATCH(H4,_Категории,0)))</f>
        <v>1</v>
      </c>
      <c r="G4" s="16" t="b">
        <f t="shared" ref="G4:G17" si="1">IF(H4="","",NOT(ISERROR(MATCH(H4,_Категории,0))))</f>
        <v>1</v>
      </c>
      <c r="H4" s="4" t="s">
        <v>3</v>
      </c>
      <c r="I4" s="13"/>
      <c r="J4" s="17" t="s">
        <v>4</v>
      </c>
      <c r="O4" s="3"/>
      <c r="P4" s="1"/>
      <c r="Q4" s="1"/>
      <c r="R4" s="1"/>
      <c r="T4" s="1"/>
      <c r="U4" s="1"/>
      <c r="V4" s="1"/>
    </row>
    <row r="5" spans="1:26" ht="16.5" thickBot="1" x14ac:dyDescent="0.3">
      <c r="A5" s="53">
        <f>IF(AND(H5&lt;&gt;"",J5&lt;&gt;""),MAX(A$3:A4)+1,"")</f>
        <v>2</v>
      </c>
      <c r="B5" s="58">
        <f t="array" ref="B5">IFERROR(MATCH(C5,SMALL(C$4:C$17,ROW(C$4:C$17)-3),),"")</f>
        <v>5</v>
      </c>
      <c r="C5" s="59">
        <f>IFERROR(MATCH(H5,_Категории,)+ROW()/100000,"")</f>
        <v>4.0000499999999999</v>
      </c>
      <c r="D5" s="54">
        <f t="shared" ref="D5:D17" si="2">IFERROR(MATCH(J5,$V$5:$V$17,0),"")</f>
        <v>5</v>
      </c>
      <c r="E5" s="54">
        <f>IF(F5,COUNTIFS(H$4:H$17,"&lt;"&amp;H5,F$4:F$17,1=1)+COUNTIF(H$4:H5,H5),)</f>
        <v>2</v>
      </c>
      <c r="F5" s="16" t="b">
        <f t="shared" si="0"/>
        <v>1</v>
      </c>
      <c r="G5" s="16" t="b">
        <f t="shared" si="1"/>
        <v>1</v>
      </c>
      <c r="H5" s="4" t="s">
        <v>3</v>
      </c>
      <c r="I5" s="13"/>
      <c r="J5" s="17" t="s">
        <v>5</v>
      </c>
      <c r="M5" s="15">
        <f>IF(N5="","",MAX(M$4:M4)+1)</f>
        <v>1</v>
      </c>
      <c r="N5" s="20" t="s">
        <v>6</v>
      </c>
      <c r="O5" s="3"/>
      <c r="P5" s="24">
        <f>IF(MAX($P$4:$P4)=$P$2,"",1+P4)</f>
        <v>1</v>
      </c>
      <c r="Q5" s="25" t="str">
        <f>IF(P5="","",IF(Q$1=0,"",VLOOKUP($P5,$B$4:$J$17,Q$1,0)))</f>
        <v>Электрика</v>
      </c>
      <c r="R5" s="26" t="str">
        <f t="shared" ref="Q5:R17" si="3">IF(Q5="","",IF(R$1=0,"",VLOOKUP($P5,$B$4:$J$17,R$1,0)))</f>
        <v>Розетка</v>
      </c>
      <c r="T5" s="36">
        <f>IF(MAX($T$4:$T4)=$T$2,"",1+T4)</f>
        <v>1</v>
      </c>
      <c r="U5" s="37" t="s">
        <v>6</v>
      </c>
      <c r="V5" s="38" t="s">
        <v>29</v>
      </c>
      <c r="X5" s="46" t="s">
        <v>7</v>
      </c>
      <c r="Y5" s="49" t="s">
        <v>10</v>
      </c>
      <c r="Z5" s="6" t="str">
        <f t="array" aca="1" ref="Z5" ca="1">OFFSET($R$4,MATCH(X5,$Q$5:$Q$17,0),0,COUNTIF($Q$5:$Q$17,X5),1)</f>
        <v>Душ</v>
      </c>
    </row>
    <row r="6" spans="1:26" ht="16.5" thickBot="1" x14ac:dyDescent="0.3">
      <c r="A6" s="53" t="str">
        <f>IF(AND(H6&lt;&gt;"",J6&lt;&gt;""),MAX(A$3:A5)+1,"")</f>
        <v/>
      </c>
      <c r="B6" s="58" t="str">
        <f t="array" ref="B6">IFERROR(MATCH(C6,SMALL(C$4:C$17,ROW(C$4:C$17)-3),),"")</f>
        <v/>
      </c>
      <c r="C6" s="59" t="str">
        <f>IFERROR(MATCH(H6,_Категории,)+ROW()/100000,"")</f>
        <v/>
      </c>
      <c r="D6" s="54" t="str">
        <f t="shared" si="2"/>
        <v/>
      </c>
      <c r="E6" s="54">
        <f>IF(F6,COUNTIFS(H$4:H$17,"&lt;"&amp;H6,F$4:F$17,1=1)+COUNTIF(H$4:H6,H6),)</f>
        <v>0</v>
      </c>
      <c r="F6" s="16" t="b">
        <f t="shared" si="0"/>
        <v>0</v>
      </c>
      <c r="G6" s="16" t="str">
        <f t="shared" si="1"/>
        <v/>
      </c>
      <c r="H6" s="4"/>
      <c r="I6" s="13"/>
      <c r="J6" s="17"/>
      <c r="M6" s="15">
        <f>IF(N6="","",MAX(M$4:M5)+1)</f>
        <v>2</v>
      </c>
      <c r="N6" s="21" t="s">
        <v>7</v>
      </c>
      <c r="O6" s="3"/>
      <c r="P6" s="27">
        <f>IF(MAX($P$4:$P5)=$P$2,"",1+P5)</f>
        <v>2</v>
      </c>
      <c r="Q6" s="28" t="str">
        <f t="shared" si="3"/>
        <v>Сантехника</v>
      </c>
      <c r="R6" s="29" t="str">
        <f t="shared" si="3"/>
        <v>Душ</v>
      </c>
      <c r="T6" s="39">
        <f>IF(MAX($T$4:$T5)=$T$2,"",1+T5)</f>
        <v>2</v>
      </c>
      <c r="U6" s="28" t="s">
        <v>7</v>
      </c>
      <c r="V6" s="40" t="s">
        <v>8</v>
      </c>
      <c r="X6" s="47" t="s">
        <v>13</v>
      </c>
      <c r="Y6" s="50" t="s">
        <v>15</v>
      </c>
      <c r="Z6" s="6" t="str">
        <f t="array" aca="1" ref="Z6" ca="1">OFFSET($R$4,MATCH(X6,$Q$5:$Q$17,0),0,COUNTIF($Q$5:$Q$17,X6),1)</f>
        <v>насос</v>
      </c>
    </row>
    <row r="7" spans="1:26" ht="16.5" thickBot="1" x14ac:dyDescent="0.3">
      <c r="A7" s="53">
        <f>IF(AND(H7&lt;&gt;"",J7&lt;&gt;""),MAX(A$3:A6)+1,"")</f>
        <v>3</v>
      </c>
      <c r="B7" s="58">
        <f t="array" ref="B7">IFERROR(MATCH(C7,SMALL(C$4:C$17,ROW(C$4:C$17)-3),),"")</f>
        <v>2</v>
      </c>
      <c r="C7" s="59">
        <f>IFERROR(MATCH(H7,_Категории,)+ROW()/100000,"")</f>
        <v>2.00007</v>
      </c>
      <c r="D7" s="54">
        <f t="shared" si="2"/>
        <v>2</v>
      </c>
      <c r="E7" s="54">
        <f>IF(F7,COUNTIFS(H$4:H$17,"&lt;"&amp;H7,F$4:F$17,1=1)+COUNTIF(H$4:H7,H7),)</f>
        <v>5</v>
      </c>
      <c r="F7" s="16" t="b">
        <f t="shared" si="0"/>
        <v>1</v>
      </c>
      <c r="G7" s="16" t="b">
        <f t="shared" si="1"/>
        <v>1</v>
      </c>
      <c r="H7" s="4" t="s">
        <v>7</v>
      </c>
      <c r="I7" s="13"/>
      <c r="J7" s="17" t="s">
        <v>8</v>
      </c>
      <c r="M7" s="15" t="str">
        <f>IF(N7="","",MAX(M$4:M6)+1)</f>
        <v/>
      </c>
      <c r="N7" s="21"/>
      <c r="O7" s="3"/>
      <c r="P7" s="27">
        <f>IF(MAX($P$4:$P6)=$P$2,"",1+P6)</f>
        <v>3</v>
      </c>
      <c r="Q7" s="28" t="str">
        <f t="shared" si="3"/>
        <v>Сантехника</v>
      </c>
      <c r="R7" s="29" t="str">
        <f t="shared" si="3"/>
        <v>смеситель</v>
      </c>
      <c r="T7" s="39">
        <f>IF(MAX($T$4:$T6)=$T$2,"",1+T6)</f>
        <v>3</v>
      </c>
      <c r="U7" s="28" t="s">
        <v>7</v>
      </c>
      <c r="V7" s="40" t="s">
        <v>10</v>
      </c>
      <c r="X7" s="47"/>
      <c r="Y7" s="50"/>
      <c r="Z7" s="6" t="e">
        <f t="array" aca="1" ref="Z7" ca="1">OFFSET($R$4,MATCH(X7,$Q$5:$Q$17,0),0,COUNTIF($Q$5:$Q$17,X7),1)</f>
        <v>#N/A</v>
      </c>
    </row>
    <row r="8" spans="1:26" ht="16.5" thickBot="1" x14ac:dyDescent="0.3">
      <c r="A8" s="53">
        <f>IF(AND(H8&lt;&gt;"",J8&lt;&gt;""),MAX(A$3:A7)+1,"")</f>
        <v>4</v>
      </c>
      <c r="B8" s="58" t="str">
        <f t="array" ref="B8">IFERROR(MATCH(C8,SMALL(C$4:C$17,ROW(C$4:C$17)-3),),"")</f>
        <v/>
      </c>
      <c r="C8" s="59" t="str">
        <f>IFERROR(MATCH(H8,_Категории,)+ROW()/100000,"")</f>
        <v/>
      </c>
      <c r="D8" s="54" t="str">
        <f t="shared" si="2"/>
        <v/>
      </c>
      <c r="E8" s="54">
        <f>IF(F8,COUNTIFS(H$4:H$17,"&lt;"&amp;H8,F$4:F$17,1=1)+COUNTIF(H$4:H8,H8),)</f>
        <v>0</v>
      </c>
      <c r="F8" s="16" t="b">
        <f t="shared" si="0"/>
        <v>0</v>
      </c>
      <c r="G8" s="16" t="b">
        <f t="shared" si="1"/>
        <v>0</v>
      </c>
      <c r="H8" s="4" t="s">
        <v>9</v>
      </c>
      <c r="I8" s="13"/>
      <c r="J8" s="17" t="s">
        <v>9</v>
      </c>
      <c r="M8" s="15">
        <f>IF(N8="","",MAX(M$4:M7)+1)</f>
        <v>3</v>
      </c>
      <c r="N8" s="21" t="s">
        <v>3</v>
      </c>
      <c r="O8" s="3"/>
      <c r="P8" s="27">
        <f>IF(MAX($P$4:$P7)=$P$2,"",1+P7)</f>
        <v>4</v>
      </c>
      <c r="Q8" s="28" t="str">
        <f t="shared" si="3"/>
        <v>Отопление</v>
      </c>
      <c r="R8" s="29" t="str">
        <f t="shared" si="3"/>
        <v>котел</v>
      </c>
      <c r="T8" s="39">
        <f>IF(MAX($T$4:$T7)=$T$2,"",1+T7)</f>
        <v>4</v>
      </c>
      <c r="U8" s="28" t="s">
        <v>3</v>
      </c>
      <c r="V8" s="40" t="s">
        <v>4</v>
      </c>
      <c r="X8" s="47"/>
      <c r="Y8" s="50"/>
      <c r="Z8" s="6" t="e">
        <f t="array" aca="1" ref="Z8" ca="1">OFFSET($R$4,MATCH(X8,$Q$5:$Q$17,0),0,COUNTIF($Q$5:$Q$17,X8),1)</f>
        <v>#N/A</v>
      </c>
    </row>
    <row r="9" spans="1:26" ht="16.5" thickBot="1" x14ac:dyDescent="0.3">
      <c r="A9" s="53">
        <f>IF(AND(H9&lt;&gt;"",J9&lt;&gt;""),MAX(A$3:A8)+1,"")</f>
        <v>5</v>
      </c>
      <c r="B9" s="58">
        <f t="array" ref="B9">IFERROR(MATCH(C9,SMALL(C$4:C$17,ROW(C$4:C$17)-3),),"")</f>
        <v>3</v>
      </c>
      <c r="C9" s="59">
        <f>IFERROR(MATCH(H9,_Категории,)+ROW()/100000,"")</f>
        <v>2.0000900000000001</v>
      </c>
      <c r="D9" s="54">
        <f t="shared" si="2"/>
        <v>3</v>
      </c>
      <c r="E9" s="54">
        <f>IF(F9,COUNTIFS(H$4:H$17,"&lt;"&amp;H9,F$4:F$17,1=1)+COUNTIF(H$4:H9,H9),)</f>
        <v>6</v>
      </c>
      <c r="F9" s="16" t="b">
        <f t="shared" si="0"/>
        <v>1</v>
      </c>
      <c r="G9" s="16" t="b">
        <f t="shared" si="1"/>
        <v>1</v>
      </c>
      <c r="H9" s="4" t="s">
        <v>7</v>
      </c>
      <c r="I9" s="13"/>
      <c r="J9" s="17" t="s">
        <v>10</v>
      </c>
      <c r="M9" s="15">
        <f>IF(N9="","",MAX(M$4:M8)+1)</f>
        <v>4</v>
      </c>
      <c r="N9" s="21" t="s">
        <v>11</v>
      </c>
      <c r="O9" s="3"/>
      <c r="P9" s="27">
        <f>IF(MAX($P$4:$P8)=$P$2,"",1+P8)</f>
        <v>5</v>
      </c>
      <c r="Q9" s="28" t="str">
        <f t="shared" si="3"/>
        <v>Отопление</v>
      </c>
      <c r="R9" s="29" t="str">
        <f t="shared" si="3"/>
        <v>радиатор</v>
      </c>
      <c r="T9" s="39">
        <f>IF(MAX($T$4:$T8)=$T$2,"",1+T8)</f>
        <v>5</v>
      </c>
      <c r="U9" s="28" t="s">
        <v>3</v>
      </c>
      <c r="V9" s="40" t="s">
        <v>5</v>
      </c>
      <c r="X9" s="47"/>
      <c r="Y9" s="50"/>
      <c r="Z9" s="6" t="e">
        <f t="array" aca="1" ref="Z9" ca="1">OFFSET($R$4,MATCH(X9,$Q$5:$Q$17,0),0,COUNTIF($Q$5:$Q$17,X9),1)</f>
        <v>#N/A</v>
      </c>
    </row>
    <row r="10" spans="1:26" ht="16.5" thickBot="1" x14ac:dyDescent="0.3">
      <c r="A10" s="53">
        <f>IF(AND(H10&lt;&gt;"",J10&lt;&gt;""),MAX(A$3:A9)+1,"")</f>
        <v>6</v>
      </c>
      <c r="B10" s="58">
        <f t="array" ref="B10">IFERROR(MATCH(C10,SMALL(C$4:C$17,ROW(C$4:C$17)-3),),"")</f>
        <v>6</v>
      </c>
      <c r="C10" s="59">
        <f>IFERROR(MATCH(H10,_Категории,)+ROW()/100000,"")</f>
        <v>4.0000999999999998</v>
      </c>
      <c r="D10" s="54">
        <f t="shared" si="2"/>
        <v>6</v>
      </c>
      <c r="E10" s="54">
        <f>IF(F10,COUNTIFS(H$4:H$17,"&lt;"&amp;H10,F$4:F$17,1=1)+COUNTIF(H$4:H10,H10),)</f>
        <v>3</v>
      </c>
      <c r="F10" s="16" t="b">
        <f t="shared" si="0"/>
        <v>1</v>
      </c>
      <c r="G10" s="16" t="b">
        <f t="shared" si="1"/>
        <v>1</v>
      </c>
      <c r="H10" s="4" t="s">
        <v>3</v>
      </c>
      <c r="I10" s="13"/>
      <c r="J10" s="17" t="s">
        <v>12</v>
      </c>
      <c r="M10" s="15">
        <f>IF(N10="","",MAX(M$4:M9)+1)</f>
        <v>5</v>
      </c>
      <c r="N10" s="21" t="s">
        <v>13</v>
      </c>
      <c r="O10" s="3"/>
      <c r="P10" s="27">
        <f>IF(MAX($P$4:$P9)=$P$2,"",1+P9)</f>
        <v>6</v>
      </c>
      <c r="Q10" s="28" t="str">
        <f t="shared" si="3"/>
        <v>Отопление</v>
      </c>
      <c r="R10" s="29" t="str">
        <f t="shared" si="3"/>
        <v>тепл пол</v>
      </c>
      <c r="T10" s="39">
        <f>IF(MAX($T$4:$T9)=$T$2,"",1+T9)</f>
        <v>6</v>
      </c>
      <c r="U10" s="28" t="s">
        <v>3</v>
      </c>
      <c r="V10" s="40" t="s">
        <v>12</v>
      </c>
      <c r="X10" s="47"/>
      <c r="Y10" s="50"/>
      <c r="Z10" s="6" t="e">
        <f t="array" aca="1" ref="Z10" ca="1">OFFSET($R$4,MATCH(X10,$Q$5:$Q$17,0),0,COUNTIF($Q$5:$Q$17,X10),1)</f>
        <v>#N/A</v>
      </c>
    </row>
    <row r="11" spans="1:26" ht="16.5" thickBot="1" x14ac:dyDescent="0.3">
      <c r="A11" s="53">
        <f>IF(AND(H11&lt;&gt;"",J11&lt;&gt;""),MAX(A$3:A10)+1,"")</f>
        <v>7</v>
      </c>
      <c r="B11" s="58">
        <f t="array" ref="B11">IFERROR(MATCH(C11,SMALL(C$4:C$17,ROW(C$4:C$17)-3),),"")</f>
        <v>7</v>
      </c>
      <c r="C11" s="59">
        <f>IFERROR(MATCH(H11,_Категории,)+ROW()/100000,"")</f>
        <v>4.0001100000000003</v>
      </c>
      <c r="D11" s="54">
        <f t="shared" si="2"/>
        <v>7</v>
      </c>
      <c r="E11" s="54">
        <f>IF(F11,COUNTIFS(H$4:H$17,"&lt;"&amp;H11,F$4:F$17,1=1)+COUNTIF(H$4:H11,H11),)</f>
        <v>4</v>
      </c>
      <c r="F11" s="16" t="b">
        <f t="shared" si="0"/>
        <v>1</v>
      </c>
      <c r="G11" s="16" t="b">
        <f t="shared" si="1"/>
        <v>1</v>
      </c>
      <c r="H11" s="4" t="s">
        <v>3</v>
      </c>
      <c r="I11" s="13"/>
      <c r="J11" s="17" t="s">
        <v>14</v>
      </c>
      <c r="M11" s="15" t="str">
        <f>IF(N11="","",MAX(M$4:M10)+1)</f>
        <v/>
      </c>
      <c r="N11" s="21"/>
      <c r="O11" s="5"/>
      <c r="P11" s="27">
        <f>IF(MAX($P$4:$P10)=$P$2,"",1+P10)</f>
        <v>7</v>
      </c>
      <c r="Q11" s="28" t="str">
        <f t="shared" si="3"/>
        <v>Отопление</v>
      </c>
      <c r="R11" s="29" t="str">
        <f t="shared" si="3"/>
        <v>бойлер</v>
      </c>
      <c r="T11" s="39">
        <f>IF(MAX($T$4:$T10)=$T$2,"",1+T10)</f>
        <v>7</v>
      </c>
      <c r="U11" s="28" t="s">
        <v>3</v>
      </c>
      <c r="V11" s="40" t="s">
        <v>14</v>
      </c>
      <c r="X11" s="47"/>
      <c r="Y11" s="50"/>
      <c r="Z11" s="6" t="e">
        <f t="array" aca="1" ref="Z11" ca="1">OFFSET($R$4,MATCH(X11,$Q$5:$Q$17,0),0,COUNTIF($Q$5:$Q$17,X11),1)</f>
        <v>#N/A</v>
      </c>
    </row>
    <row r="12" spans="1:26" ht="16.5" thickBot="1" x14ac:dyDescent="0.3">
      <c r="A12" s="53">
        <f>IF(AND(H12&lt;&gt;"",J12&lt;&gt;""),MAX(A$3:A11)+1,"")</f>
        <v>8</v>
      </c>
      <c r="B12" s="58" t="str">
        <f t="array" ref="B12">IFERROR(MATCH(C12,SMALL(C$4:C$17,ROW(C$4:C$17)-3),),"")</f>
        <v/>
      </c>
      <c r="C12" s="59" t="str">
        <f>IFERROR(MATCH(H12,_Категории,)+ROW()/100000,"")</f>
        <v/>
      </c>
      <c r="D12" s="54" t="str">
        <f t="shared" si="2"/>
        <v/>
      </c>
      <c r="E12" s="54">
        <f>IF(F12,COUNTIFS(H$4:H$17,"&lt;"&amp;H12,F$4:F$17,1=1)+COUNTIF(H$4:H12,H12),)</f>
        <v>0</v>
      </c>
      <c r="F12" s="16" t="b">
        <f t="shared" si="0"/>
        <v>0</v>
      </c>
      <c r="G12" s="16" t="b">
        <f t="shared" si="1"/>
        <v>0</v>
      </c>
      <c r="H12" s="4" t="s">
        <v>25</v>
      </c>
      <c r="I12" s="13"/>
      <c r="J12" s="17" t="s">
        <v>25</v>
      </c>
      <c r="M12" s="15" t="str">
        <f>IF(N12="","",MAX(M$4:M11)+1)</f>
        <v/>
      </c>
      <c r="N12" s="21"/>
      <c r="O12" s="5"/>
      <c r="P12" s="30">
        <f>IF(MAX($P$4:$P11)=$P$2,"",1+P11)</f>
        <v>8</v>
      </c>
      <c r="Q12" s="28" t="str">
        <f t="shared" si="3"/>
        <v>ТеплПол</v>
      </c>
      <c r="R12" s="29" t="str">
        <f t="shared" si="3"/>
        <v>насос</v>
      </c>
      <c r="T12" s="41">
        <f>IF(MAX($T$4:$T11)=$T$2,"",1+T11)</f>
        <v>8</v>
      </c>
      <c r="U12" s="28" t="s">
        <v>13</v>
      </c>
      <c r="V12" s="40" t="s">
        <v>15</v>
      </c>
      <c r="X12" s="47"/>
      <c r="Y12" s="50"/>
      <c r="Z12" s="6" t="e">
        <f t="array" aca="1" ref="Z12" ca="1">OFFSET($R$4,MATCH(X12,$Q$5:$Q$17,0),0,COUNTIF($Q$5:$Q$17,X12),1)</f>
        <v>#N/A</v>
      </c>
    </row>
    <row r="13" spans="1:26" ht="16.5" thickBot="1" x14ac:dyDescent="0.3">
      <c r="A13" s="53">
        <f>IF(AND(H13&lt;&gt;"",J13&lt;&gt;""),MAX(A$3:A12)+1,"")</f>
        <v>9</v>
      </c>
      <c r="B13" s="58">
        <f t="array" ref="B13">IFERROR(MATCH(C13,SMALL(C$4:C$17,ROW(C$4:C$17)-3),),"")</f>
        <v>1</v>
      </c>
      <c r="C13" s="59">
        <f>IFERROR(MATCH(H13,_Категории,)+ROW()/100000,"")</f>
        <v>1.00013</v>
      </c>
      <c r="D13" s="54">
        <f t="shared" si="2"/>
        <v>1</v>
      </c>
      <c r="E13" s="54">
        <f>IF(F13,COUNTIFS(H$4:H$17,"&lt;"&amp;H13,F$4:F$17,1=1)+COUNTIF(H$4:H13,H13),)</f>
        <v>8</v>
      </c>
      <c r="F13" s="16" t="b">
        <f t="shared" si="0"/>
        <v>1</v>
      </c>
      <c r="G13" s="16" t="b">
        <f t="shared" si="1"/>
        <v>1</v>
      </c>
      <c r="H13" s="4" t="s">
        <v>6</v>
      </c>
      <c r="I13" s="13"/>
      <c r="J13" s="17" t="s">
        <v>29</v>
      </c>
      <c r="M13" s="15" t="str">
        <f>IF(N13="","",MAX(M$4:M12)+1)</f>
        <v/>
      </c>
      <c r="N13" s="21"/>
      <c r="O13" s="5"/>
      <c r="P13" s="30" t="str">
        <f>IF(MAX($P$4:$P12)=$P$2,"",1+P12)</f>
        <v/>
      </c>
      <c r="Q13" s="28" t="str">
        <f t="shared" si="3"/>
        <v/>
      </c>
      <c r="R13" s="29" t="str">
        <f t="shared" si="3"/>
        <v/>
      </c>
      <c r="T13" s="41">
        <f>IF(MAX($T$4:$T12)=$T$2,"",1+T12)</f>
        <v>9</v>
      </c>
      <c r="U13" s="28"/>
      <c r="V13" s="40"/>
      <c r="X13" s="47"/>
      <c r="Y13" s="50"/>
      <c r="Z13" s="6" t="e">
        <f t="array" aca="1" ref="Z13" ca="1">OFFSET($R$4,MATCH(X13,$Q$5:$Q$17,0),0,COUNTIF($Q$5:$Q$17,X13),1)</f>
        <v>#N/A</v>
      </c>
    </row>
    <row r="14" spans="1:26" ht="16.5" thickBot="1" x14ac:dyDescent="0.3">
      <c r="A14" s="53">
        <f>IF(AND(H14&lt;&gt;"",J14&lt;&gt;""),MAX(A$3:A13)+1,"")</f>
        <v>10</v>
      </c>
      <c r="B14" s="58">
        <f t="array" ref="B14">IFERROR(MATCH(C14,SMALL(C$4:C$17,ROW(C$4:C$17)-3),),"")</f>
        <v>8</v>
      </c>
      <c r="C14" s="59">
        <f>IFERROR(MATCH(H14,_Категории,)+ROW()/100000,"")</f>
        <v>6.00014</v>
      </c>
      <c r="D14" s="54">
        <f t="shared" si="2"/>
        <v>8</v>
      </c>
      <c r="E14" s="54">
        <f>IF(F14,COUNTIFS(H$4:H$17,"&lt;"&amp;H14,F$4:F$17,1=1)+COUNTIF(H$4:H14,H14),)</f>
        <v>7</v>
      </c>
      <c r="F14" s="16" t="b">
        <f t="shared" si="0"/>
        <v>1</v>
      </c>
      <c r="G14" s="16" t="b">
        <f t="shared" si="1"/>
        <v>1</v>
      </c>
      <c r="H14" s="4" t="s">
        <v>13</v>
      </c>
      <c r="I14" s="13"/>
      <c r="J14" s="17" t="s">
        <v>15</v>
      </c>
      <c r="M14" s="15" t="str">
        <f>IF(N14="","",MAX(M$4:M13)+1)</f>
        <v/>
      </c>
      <c r="N14" s="21"/>
      <c r="O14" s="5"/>
      <c r="P14" s="30" t="str">
        <f>IF(MAX($P$4:$P13)=$P$2,"",1+P13)</f>
        <v/>
      </c>
      <c r="Q14" s="28" t="str">
        <f t="shared" si="3"/>
        <v/>
      </c>
      <c r="R14" s="29" t="str">
        <f t="shared" si="3"/>
        <v/>
      </c>
      <c r="T14" s="41">
        <f>IF(MAX($T$4:$T13)=$T$2,"",1+T13)</f>
        <v>10</v>
      </c>
      <c r="U14" s="28"/>
      <c r="V14" s="40"/>
      <c r="X14" s="47"/>
      <c r="Y14" s="50"/>
      <c r="Z14" s="6" t="e">
        <f t="array" aca="1" ref="Z14" ca="1">OFFSET($R$4,MATCH(X14,$Q$5:$Q$17,0),0,COUNTIF($Q$5:$Q$17,X14),1)</f>
        <v>#N/A</v>
      </c>
    </row>
    <row r="15" spans="1:26" ht="16.5" thickBot="1" x14ac:dyDescent="0.3">
      <c r="A15" s="53" t="str">
        <f>IF(AND(H15&lt;&gt;"",J15&lt;&gt;""),MAX(A$3:A14)+1,"")</f>
        <v/>
      </c>
      <c r="B15" s="58" t="str">
        <f t="array" ref="B15">IFERROR(MATCH(C15,SMALL(C$4:C$17,ROW(C$4:C$17)-3),),"")</f>
        <v/>
      </c>
      <c r="C15" s="59" t="str">
        <f>IFERROR(MATCH(H15,_Категории,)+ROW()/100000,"")</f>
        <v/>
      </c>
      <c r="D15" s="54" t="str">
        <f t="shared" si="2"/>
        <v/>
      </c>
      <c r="E15" s="54">
        <f>IF(F15,COUNTIFS(H$4:H$17,"&lt;"&amp;H15,F$4:F$17,1=1)+COUNTIF(H$4:H15,H15),)</f>
        <v>0</v>
      </c>
      <c r="F15" s="16" t="b">
        <f t="shared" si="0"/>
        <v>0</v>
      </c>
      <c r="G15" s="16" t="str">
        <f t="shared" si="1"/>
        <v/>
      </c>
      <c r="H15" s="4"/>
      <c r="I15" s="13"/>
      <c r="J15" s="17"/>
      <c r="M15" s="15" t="str">
        <f>IF(N15="","",MAX(M$4:M14)+1)</f>
        <v/>
      </c>
      <c r="N15" s="21"/>
      <c r="O15" s="5"/>
      <c r="P15" s="30" t="str">
        <f>IF(MAX($P$4:$P14)=$P$2,"",1+P14)</f>
        <v/>
      </c>
      <c r="Q15" s="28" t="str">
        <f t="shared" si="3"/>
        <v/>
      </c>
      <c r="R15" s="29" t="str">
        <f t="shared" si="3"/>
        <v/>
      </c>
      <c r="T15" s="41">
        <f>IF(MAX($T$4:$T14)=$T$2,"",1+T14)</f>
        <v>11</v>
      </c>
      <c r="U15" s="28"/>
      <c r="V15" s="40"/>
      <c r="X15" s="47"/>
      <c r="Y15" s="50"/>
      <c r="Z15" s="6" t="e">
        <f t="array" aca="1" ref="Z15" ca="1">OFFSET($R$4,MATCH(X15,$Q$5:$Q$17,0),0,COUNTIF($Q$5:$Q$17,X15),1)</f>
        <v>#N/A</v>
      </c>
    </row>
    <row r="16" spans="1:26" ht="16.5" thickBot="1" x14ac:dyDescent="0.3">
      <c r="A16" s="53">
        <f>IF(AND(H16&lt;&gt;"",J16&lt;&gt;""),MAX(A$3:A15)+1,"")</f>
        <v>11</v>
      </c>
      <c r="B16" s="58" t="str">
        <f t="array" ref="B16">IFERROR(MATCH(C16,SMALL(C$4:C$17,ROW(C$4:C$17)-3),),"")</f>
        <v/>
      </c>
      <c r="C16" s="59" t="str">
        <f>IFERROR(MATCH(H16,_Категории,)+ROW()/100000,"")</f>
        <v/>
      </c>
      <c r="D16" s="54" t="str">
        <f t="shared" si="2"/>
        <v/>
      </c>
      <c r="E16" s="54">
        <f>IF(F16,COUNTIFS(H$4:H$17,"&lt;"&amp;H16,F$4:F$17,1=1)+COUNTIF(H$4:H16,H16),)</f>
        <v>0</v>
      </c>
      <c r="F16" s="16" t="b">
        <f t="shared" si="0"/>
        <v>0</v>
      </c>
      <c r="G16" s="16" t="b">
        <f t="shared" si="1"/>
        <v>0</v>
      </c>
      <c r="H16" s="4" t="s">
        <v>9</v>
      </c>
      <c r="I16" s="13"/>
      <c r="J16" s="17" t="s">
        <v>9</v>
      </c>
      <c r="M16" s="15" t="str">
        <f>IF(N16="","",MAX(M$4:M15)+1)</f>
        <v/>
      </c>
      <c r="N16" s="21"/>
      <c r="O16" s="5"/>
      <c r="P16" s="30" t="str">
        <f>IF(MAX($P$4:$P15)=$P$2,"",1+#REF!)</f>
        <v/>
      </c>
      <c r="Q16" s="28" t="str">
        <f t="shared" si="3"/>
        <v/>
      </c>
      <c r="R16" s="29" t="str">
        <f t="shared" si="3"/>
        <v/>
      </c>
      <c r="T16" s="41">
        <f>IF(MAX($T$4:$T15)=$T$2,"",1+T15)</f>
        <v>12</v>
      </c>
      <c r="U16" s="28"/>
      <c r="V16" s="40"/>
      <c r="X16" s="47"/>
      <c r="Y16" s="50"/>
      <c r="Z16" s="6" t="e">
        <f t="array" aca="1" ref="Z16" ca="1">OFFSET($R$4,MATCH(X16,$Q$5:$Q$17,0),0,COUNTIF($Q$5:$Q$17,X16),1)</f>
        <v>#N/A</v>
      </c>
    </row>
    <row r="17" spans="1:27" ht="16.5" thickBot="1" x14ac:dyDescent="0.3">
      <c r="A17" s="53" t="str">
        <f>IF(AND(H17&lt;&gt;"",J17&lt;&gt;""),MAX(A$3:A16)+1,"")</f>
        <v/>
      </c>
      <c r="B17" s="58" t="str">
        <f t="array" ref="B17">IFERROR(MATCH(C17,SMALL(C$4:C$17,ROW(C$4:C$17)-3),),"")</f>
        <v/>
      </c>
      <c r="C17" s="59" t="str">
        <f>IFERROR(MATCH(H17,_Категории,)+ROW()/100000,"")</f>
        <v/>
      </c>
      <c r="D17" s="55" t="str">
        <f t="shared" si="2"/>
        <v/>
      </c>
      <c r="E17" s="55">
        <f>IF(F17,COUNTIFS(H$4:H$17,"&lt;"&amp;H17,F$4:F$17,1=1)+COUNTIF(H$4:H17,H17),)</f>
        <v>0</v>
      </c>
      <c r="F17" s="18" t="b">
        <f t="shared" si="0"/>
        <v>0</v>
      </c>
      <c r="G17" s="18" t="str">
        <f t="shared" si="1"/>
        <v/>
      </c>
      <c r="H17" s="56"/>
      <c r="I17" s="19"/>
      <c r="J17" s="57"/>
      <c r="M17" s="15" t="str">
        <f>IF(N17="","",MAX(M$4:M16)+1)</f>
        <v/>
      </c>
      <c r="N17" s="22"/>
      <c r="O17" s="5"/>
      <c r="P17" s="31" t="str">
        <f>IF(MAX($P$4:$P16)=$P$2,"",1+#REF!)</f>
        <v/>
      </c>
      <c r="Q17" s="32" t="str">
        <f t="shared" si="3"/>
        <v/>
      </c>
      <c r="R17" s="33" t="str">
        <f t="shared" si="3"/>
        <v/>
      </c>
      <c r="T17" s="42">
        <f>IF(MAX($T$4:$T16)=$T$2,"",1+T16)</f>
        <v>13</v>
      </c>
      <c r="U17" s="43"/>
      <c r="V17" s="44"/>
      <c r="X17" s="48"/>
      <c r="Y17" s="51"/>
      <c r="Z17" s="6" t="e">
        <f t="array" aca="1" ref="Z17" ca="1">OFFSET($R$4,MATCH(X17,$Q$5:$Q$17,0),0,COUNTIF($Q$5:$Q$17,X17),1)</f>
        <v>#N/A</v>
      </c>
    </row>
    <row r="19" spans="1:27" x14ac:dyDescent="0.25">
      <c r="F19" s="65" t="s">
        <v>17</v>
      </c>
      <c r="G19" s="66"/>
      <c r="H19" s="66"/>
      <c r="I19" s="66"/>
      <c r="J19" s="66"/>
    </row>
    <row r="20" spans="1:27" ht="15.75" thickBot="1" x14ac:dyDescent="0.3">
      <c r="W20" s="50" t="s">
        <v>24</v>
      </c>
      <c r="X20" s="50"/>
      <c r="Y20" s="50"/>
      <c r="Z20" s="50"/>
      <c r="AA20" s="50"/>
    </row>
    <row r="21" spans="1:27" ht="15.75" thickBot="1" x14ac:dyDescent="0.3">
      <c r="B21" s="63" t="s">
        <v>26</v>
      </c>
      <c r="C21" s="63"/>
      <c r="D21" s="63"/>
      <c r="E21" s="63"/>
      <c r="F21" s="63"/>
      <c r="G21" s="63"/>
      <c r="H21" s="63"/>
      <c r="I21" s="63"/>
      <c r="P21" s="35" t="str">
        <f>IF(MAX($P$4:$P20)=$P$2,"",1+P20)</f>
        <v/>
      </c>
      <c r="Q21" s="67" t="s">
        <v>27</v>
      </c>
      <c r="R21" s="67"/>
      <c r="S21" s="68"/>
      <c r="W21" s="60"/>
      <c r="X21" s="61"/>
      <c r="Y21" s="61"/>
      <c r="Z21" s="61"/>
      <c r="AA21" s="62"/>
    </row>
    <row r="22" spans="1:27" thickBot="1" x14ac:dyDescent="0.35"/>
    <row r="23" spans="1:27" ht="15.75" x14ac:dyDescent="0.25">
      <c r="C23" s="64" t="s">
        <v>16</v>
      </c>
      <c r="D23" s="64"/>
      <c r="E23" s="64"/>
      <c r="F23" s="64"/>
      <c r="G23" s="64"/>
      <c r="H23" s="64"/>
      <c r="I23" s="64"/>
      <c r="N23" s="8" t="s">
        <v>22</v>
      </c>
      <c r="T23" s="73" t="str">
        <f>IF(MAX($P$4:$P23)=$P$2,"",1+T22)</f>
        <v/>
      </c>
      <c r="U23" s="69" t="s">
        <v>30</v>
      </c>
      <c r="V23" s="69"/>
      <c r="W23" s="70"/>
    </row>
    <row r="24" spans="1:27" ht="15.75" thickBot="1" x14ac:dyDescent="0.3">
      <c r="T24" s="74"/>
      <c r="U24" s="71"/>
      <c r="V24" s="71"/>
      <c r="W24" s="72"/>
    </row>
    <row r="27" spans="1:27" x14ac:dyDescent="0.25">
      <c r="N27">
        <f>C4</f>
        <v>4.0000400000000003</v>
      </c>
    </row>
    <row r="28" spans="1:27" x14ac:dyDescent="0.25">
      <c r="N28">
        <f t="shared" ref="N28:N37" si="4">C5</f>
        <v>4.0000499999999999</v>
      </c>
    </row>
    <row r="29" spans="1:27" x14ac:dyDescent="0.25">
      <c r="N29" t="str">
        <f t="shared" si="4"/>
        <v/>
      </c>
    </row>
    <row r="30" spans="1:27" x14ac:dyDescent="0.25">
      <c r="N30">
        <f t="shared" si="4"/>
        <v>2.00007</v>
      </c>
    </row>
    <row r="31" spans="1:27" x14ac:dyDescent="0.25">
      <c r="N31" t="str">
        <f t="shared" si="4"/>
        <v/>
      </c>
    </row>
    <row r="32" spans="1:27" x14ac:dyDescent="0.25">
      <c r="N32">
        <f t="shared" si="4"/>
        <v>2.0000900000000001</v>
      </c>
    </row>
    <row r="33" spans="14:14" x14ac:dyDescent="0.25">
      <c r="N33">
        <f t="shared" si="4"/>
        <v>4.0000999999999998</v>
      </c>
    </row>
    <row r="34" spans="14:14" x14ac:dyDescent="0.25">
      <c r="N34">
        <f t="shared" si="4"/>
        <v>4.0001100000000003</v>
      </c>
    </row>
    <row r="35" spans="14:14" x14ac:dyDescent="0.25">
      <c r="N35" t="str">
        <f t="shared" si="4"/>
        <v/>
      </c>
    </row>
    <row r="36" spans="14:14" x14ac:dyDescent="0.25">
      <c r="N36">
        <f t="shared" si="4"/>
        <v>1.00013</v>
      </c>
    </row>
    <row r="37" spans="14:14" x14ac:dyDescent="0.25">
      <c r="N37">
        <f t="shared" si="4"/>
        <v>6.00014</v>
      </c>
    </row>
  </sheetData>
  <mergeCells count="7">
    <mergeCell ref="W21:AA21"/>
    <mergeCell ref="B21:I21"/>
    <mergeCell ref="C23:I23"/>
    <mergeCell ref="F19:J19"/>
    <mergeCell ref="Q21:S21"/>
    <mergeCell ref="U23:W24"/>
    <mergeCell ref="T23:T24"/>
  </mergeCells>
  <conditionalFormatting sqref="G4:H17 J4:J17">
    <cfRule type="expression" dxfId="0" priority="1">
      <formula>NOT($G4)</formula>
    </cfRule>
  </conditionalFormatting>
  <dataValidations disablePrompts="1" count="5">
    <dataValidation type="list" allowBlank="1" showInputMessage="1" showErrorMessage="1" sqref="I4:I17">
      <formula1>OFFSET(#REF!,,,COUNTIF(#REF!,"?*"))</formula1>
    </dataValidation>
    <dataValidation type="list" allowBlank="1" showInputMessage="1" showErrorMessage="1" sqref="H4:H17 X5:X17">
      <formula1>_Категории</formula1>
    </dataValidation>
    <dataValidation type="list" allowBlank="1" showInputMessage="1" showErrorMessage="1" sqref="Y4">
      <formula1>OFFSET(Q5,,,COUNTIF($R$5:$R$21,"?*"))</formula1>
    </dataValidation>
    <dataValidation type="list" allowBlank="1" showInputMessage="1" showErrorMessage="1" sqref="Y5:Y17">
      <formula1>OFFSET($R$4,MATCH(X5,$Q$5:$Q$22,0),0,COUNTIF($Q$5:$Q$22,X5),1)</formula1>
    </dataValidation>
    <dataValidation type="list" allowBlank="1" showInputMessage="1" showErrorMessage="1" sqref="W20">
      <formula1>OFFSET($R$4,MATCH(#REF!,$Q$5:$Q$22,0),0,COUNTIF($Q$5:$Q$22,#REF!),1)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Виды работ</vt:lpstr>
      <vt:lpstr>_Данные</vt:lpstr>
      <vt:lpstr>_Категории</vt:lpstr>
      <vt:lpstr>_СортированныеДанные</vt:lpstr>
    </vt:vector>
  </TitlesOfParts>
  <Company>Aspire7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Коля</cp:lastModifiedBy>
  <dcterms:created xsi:type="dcterms:W3CDTF">2023-12-25T15:45:21Z</dcterms:created>
  <dcterms:modified xsi:type="dcterms:W3CDTF">2023-12-27T11:28:19Z</dcterms:modified>
</cp:coreProperties>
</file>