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65"/>
  </bookViews>
  <sheets>
    <sheet name="Виды работ" sheetId="1" r:id="rId1"/>
  </sheets>
  <definedNames>
    <definedName name="_Данные">'Виды работ'!$B$2:$J$17</definedName>
    <definedName name="_Категории">'Виды работ'!$N$5:$N$17</definedName>
    <definedName name="_СортированныеДанные">'Виды работ'!$Q$5:$S$17</definedName>
    <definedName name="_xlnm._FilterDatabase" localSheetId="0" hidden="1">'Виды работ'!$R$4:$S$17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5" i="1"/>
  <c r="M6" i="1"/>
  <c r="M7" i="1"/>
  <c r="M8" i="1"/>
  <c r="M9" i="1"/>
  <c r="M10" i="1"/>
  <c r="M11" i="1"/>
  <c r="M12" i="1"/>
  <c r="M13" i="1"/>
  <c r="M14" i="1"/>
  <c r="M15" i="1"/>
  <c r="M16" i="1"/>
  <c r="M17" i="1"/>
  <c r="M5" i="1"/>
  <c r="R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O4" i="1"/>
  <c r="U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R6" i="1" l="1"/>
  <c r="R7" i="1" l="1"/>
  <c r="R8" i="1" l="1"/>
  <c r="A17" i="1"/>
  <c r="A4" i="1"/>
  <c r="A5" i="1" s="1"/>
  <c r="A6" i="1" s="1"/>
  <c r="R9" i="1" l="1"/>
  <c r="A7" i="1"/>
  <c r="A8" i="1" s="1"/>
  <c r="R10" i="1" l="1"/>
  <c r="A9" i="1"/>
  <c r="A10" i="1" s="1"/>
  <c r="R11" i="1" l="1"/>
  <c r="U6" i="1"/>
  <c r="A11" i="1"/>
  <c r="A12" i="1" s="1"/>
  <c r="R12" i="1" l="1"/>
  <c r="U7" i="1"/>
  <c r="U8" i="1" s="1"/>
  <c r="A13" i="1"/>
  <c r="A14" i="1" s="1"/>
  <c r="R13" i="1" l="1"/>
  <c r="U9" i="1"/>
  <c r="A15" i="1"/>
  <c r="A16" i="1" s="1"/>
  <c r="R14" i="1" l="1"/>
  <c r="U10" i="1"/>
  <c r="R15" i="1" l="1"/>
  <c r="U11" i="1"/>
  <c r="R16" i="1" l="1"/>
  <c r="U12" i="1"/>
  <c r="R17" i="1" l="1"/>
  <c r="U13" i="1"/>
  <c r="U14" i="1" l="1"/>
  <c r="U15" i="1" l="1"/>
  <c r="U16" i="1" l="1"/>
  <c r="U17" i="1" l="1"/>
  <c r="Q21" i="1" l="1"/>
  <c r="U23" i="1" s="1"/>
  <c r="AA9" i="1" l="1" a="1"/>
  <c r="AA9" i="1" s="1"/>
  <c r="AA6" i="1" a="1"/>
  <c r="AA6" i="1" s="1"/>
  <c r="AA15" i="1" a="1"/>
  <c r="AA15" i="1" s="1"/>
  <c r="AA7" i="1" a="1"/>
  <c r="AA7" i="1" s="1"/>
  <c r="AA10" i="1" a="1"/>
  <c r="AA10" i="1" s="1"/>
  <c r="AA17" i="1" a="1"/>
  <c r="AA17" i="1" s="1"/>
  <c r="AA12" i="1" a="1"/>
  <c r="AA12" i="1" s="1"/>
  <c r="AA16" i="1" a="1"/>
  <c r="AA16" i="1" s="1"/>
  <c r="AA8" i="1" a="1"/>
  <c r="AA8" i="1" s="1"/>
  <c r="AA13" i="1" a="1"/>
  <c r="AA13" i="1" s="1"/>
  <c r="AA14" i="1" a="1"/>
  <c r="AA14" i="1" s="1"/>
  <c r="AA11" i="1" a="1"/>
  <c r="AA11" i="1" s="1"/>
  <c r="AA5" i="1" a="1"/>
  <c r="AA5" i="1" s="1"/>
</calcChain>
</file>

<file path=xl/sharedStrings.xml><?xml version="1.0" encoding="utf-8"?>
<sst xmlns="http://schemas.openxmlformats.org/spreadsheetml/2006/main" count="66" uniqueCount="31">
  <si>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</si>
  <si>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</si>
  <si>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</si>
  <si>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</si>
  <si>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</si>
  <si>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</si>
  <si>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</si>
  <si>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</si>
  <si>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</si>
  <si>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</si>
  <si>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</si>
  <si>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</si>
  <si>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</si>
  <si>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</si>
  <si>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</si>
  <si>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</si>
  <si>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>Так требуется</t>
  </si>
  <si>
    <t>Условие запрещаюее подсчет</t>
  </si>
  <si>
    <t>Условие</t>
  </si>
  <si>
    <t>Вариант условия</t>
  </si>
  <si>
    <t>_Данные</t>
  </si>
  <si>
    <t>_СортированныеДанные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</si>
  <si>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</si>
  <si>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</si>
  <si>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Список выбора по сортированному диапазону</t>
  </si>
  <si>
    <t>тест 2й</t>
  </si>
  <si>
    <t xml:space="preserve"> Так Работает по совету с форума</t>
  </si>
  <si>
    <t>Так данные попадают в отбор с форума</t>
  </si>
  <si>
    <t>№</t>
  </si>
  <si>
    <t>Розетка</t>
  </si>
  <si>
    <t>Так требуется в отборе. Сортировка не по алфавиту а по № _Категории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</si>
</sst>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theme="5" tint="-0.24994659260841701"/>
      </left>
      <right style="thin">
        <color auto="1"/>
      </right>
      <top style="thin">
        <color auto="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thin">
        <color auto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mediumDashed">
        <color rgb="FFFF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8" fillId="0" borderId="0" xfId="0" applyFont="1"/>
    <xf numFmtId="0" fontId="10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7" xfId="0" applyFill="1" applyBorder="1"/>
    <xf numFmtId="0" fontId="0" fillId="0" borderId="9" xfId="0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0" xfId="0" applyFont="1" applyFill="1" applyBorder="1" applyProtection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3" borderId="17" xfId="0" applyFont="1" applyFill="1" applyBorder="1" applyProtection="1"/>
    <xf numFmtId="0" fontId="0" fillId="3" borderId="18" xfId="0" applyFont="1" applyFill="1" applyBorder="1" applyProtection="1"/>
    <xf numFmtId="0" fontId="4" fillId="0" borderId="19" xfId="0" applyFont="1" applyBorder="1" applyAlignment="1">
      <alignment horizontal="center"/>
    </xf>
    <xf numFmtId="0" fontId="0" fillId="3" borderId="20" xfId="0" applyFont="1" applyFill="1" applyBorder="1" applyProtection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3" borderId="22" xfId="0" applyFont="1" applyFill="1" applyBorder="1" applyProtection="1"/>
    <xf numFmtId="0" fontId="0" fillId="3" borderId="23" xfId="0" applyFont="1" applyFill="1" applyBorder="1" applyProtection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8" borderId="0" xfId="0" applyFill="1" applyBorder="1"/>
    <xf numFmtId="0" fontId="12" fillId="0" borderId="0" xfId="0" applyFont="1"/>
    <xf numFmtId="0" fontId="0" fillId="2" borderId="33" xfId="0" applyFill="1" applyBorder="1"/>
    <xf numFmtId="0" fontId="0" fillId="2" borderId="34" xfId="0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3" fillId="3" borderId="14" xfId="0" applyFont="1" applyFill="1" applyBorder="1" applyAlignment="1" applyProtection="1">
      <alignment horizontal="center"/>
    </xf>
    <xf numFmtId="0" fontId="13" fillId="3" borderId="15" xfId="0" applyFont="1" applyFill="1" applyBorder="1" applyAlignment="1" applyProtection="1">
      <alignment horizontal="center"/>
    </xf>
    <xf numFmtId="0" fontId="0" fillId="3" borderId="17" xfId="0" applyFont="1" applyFill="1" applyBorder="1" applyAlignment="1" applyProtection="1">
      <alignment horizontal="center" vertical="top" wrapText="1"/>
    </xf>
    <xf numFmtId="0" fontId="0" fillId="3" borderId="18" xfId="0" applyFont="1" applyFill="1" applyBorder="1" applyAlignment="1" applyProtection="1">
      <alignment horizontal="center" vertical="top" wrapText="1"/>
    </xf>
    <xf numFmtId="0" fontId="0" fillId="3" borderId="22" xfId="0" applyFont="1" applyFill="1" applyBorder="1" applyAlignment="1" applyProtection="1">
      <alignment horizontal="center" vertical="top" wrapText="1"/>
    </xf>
    <xf numFmtId="0" fontId="0" fillId="3" borderId="23" xfId="0" applyFont="1" applyFill="1" applyBorder="1" applyAlignment="1" applyProtection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9" borderId="0" xfId="0" applyFill="1"/>
    <xf numFmtId="0" fontId="14" fillId="9" borderId="0" xfId="0" applyFont="1" applyFill="1"/>
    <xf numFmtId="0" fontId="14" fillId="9" borderId="0" xfId="0" applyFont="1" applyFill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0" fillId="9" borderId="0" xfId="0" applyFont="1" applyFill="1" applyBorder="1" applyProtection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Y5" sqref="Y5"/>
    </sheetView>
  </sheetViews>
  <sheetFormatPr defaultRowHeight="15" x14ac:dyDescent="0.25"/>
  <cols>
    <col min="1" max="5" width="4.28515625" customWidth="1"/>
    <col min="6" max="6" width="8.28515625" customWidth="1"/>
    <col min="7" max="7" width="9.28515625" customWidth="1"/>
    <col min="8" max="8" width="10.140625" customWidth="1"/>
    <col min="9" max="9" width="3.28515625" customWidth="1"/>
    <col min="10" max="10" width="15.7109375" customWidth="1"/>
    <col min="11" max="12" width="2.7109375" customWidth="1"/>
    <col min="13" max="13" width="3.28515625" customWidth="1"/>
    <col min="14" max="14" width="12.7109375" customWidth="1"/>
    <col min="15" max="17" width="3.7109375" customWidth="1"/>
    <col min="18" max="18" width="11.85546875" customWidth="1"/>
    <col min="19" max="19" width="11" customWidth="1"/>
    <col min="21" max="21" width="6" customWidth="1"/>
    <col min="22" max="22" width="12.7109375" customWidth="1"/>
    <col min="23" max="23" width="11.28515625" customWidth="1"/>
  </cols>
  <sheetData>
    <row r="1" spans="1:27" ht="15.75" thickBot="1" x14ac:dyDescent="0.3">
      <c r="F1" t="s">
        <v>18</v>
      </c>
      <c r="G1" t="s">
        <v>19</v>
      </c>
      <c r="Q1" s="18" t="s">
        <v>23</v>
      </c>
    </row>
    <row r="2" spans="1:27" x14ac:dyDescent="0.25">
      <c r="B2" s="7" t="s">
        <v>20</v>
      </c>
      <c r="C2" s="8"/>
      <c r="D2" s="8"/>
      <c r="E2" s="8"/>
      <c r="F2" s="8"/>
      <c r="G2" s="8"/>
      <c r="H2" s="8" t="s">
        <v>0</v>
      </c>
      <c r="I2" s="8"/>
      <c r="J2" s="9" t="s">
        <v>1</v>
      </c>
      <c r="O2" s="2"/>
      <c r="P2" s="2"/>
      <c r="Q2" s="2"/>
    </row>
    <row r="3" spans="1:27" ht="15.75" thickBot="1" x14ac:dyDescent="0.3">
      <c r="B3" s="10"/>
      <c r="C3" s="11"/>
      <c r="D3" s="11"/>
      <c r="E3" s="11"/>
      <c r="F3" s="11"/>
      <c r="G3" s="11"/>
      <c r="H3" s="41"/>
      <c r="I3" s="11"/>
      <c r="J3" s="12"/>
      <c r="M3" s="6" t="s">
        <v>28</v>
      </c>
      <c r="N3" s="6" t="s">
        <v>2</v>
      </c>
      <c r="O3" s="1"/>
      <c r="P3" s="1"/>
      <c r="Q3" s="24" t="s">
        <v>21</v>
      </c>
    </row>
    <row r="4" spans="1:27" ht="15.75" thickBot="1" x14ac:dyDescent="0.3">
      <c r="A4" s="42">
        <f>IF(AND(H4&lt;&gt;"",J4&lt;&gt;""),MAX(A3:A$3)+1,"")</f>
        <v>1</v>
      </c>
      <c r="G4" s="60" t="str">
        <f>COUNTIF(H$4:H4,H4)&amp;"|"&amp;H4</f>
        <v>1|Отопление</v>
      </c>
      <c r="H4" s="4" t="s">
        <v>3</v>
      </c>
      <c r="I4" s="11"/>
      <c r="J4" s="13" t="s">
        <v>4</v>
      </c>
      <c r="M4" s="62">
        <v>0</v>
      </c>
      <c r="N4" s="61" t="s">
        <v>0</v>
      </c>
      <c r="O4" s="60">
        <f>COUNTIF(H$4:H$17,N4)</f>
        <v>0</v>
      </c>
      <c r="P4" s="3"/>
      <c r="Q4" s="1"/>
      <c r="R4" s="61" t="s">
        <v>0</v>
      </c>
      <c r="S4" s="60" t="s">
        <v>1</v>
      </c>
      <c r="U4" s="1"/>
      <c r="V4" s="1"/>
      <c r="W4" s="1"/>
    </row>
    <row r="5" spans="1:27" ht="16.5" thickBot="1" x14ac:dyDescent="0.3">
      <c r="A5" s="42">
        <f>IF(AND(H5&lt;&gt;"",J5&lt;&gt;""),MAX(A$3:A4)+1,"")</f>
        <v>2</v>
      </c>
      <c r="G5" s="60" t="str">
        <f>COUNTIF(H$4:H5,H5)&amp;"|"&amp;H5</f>
        <v>2|Отопление</v>
      </c>
      <c r="H5" s="4" t="s">
        <v>3</v>
      </c>
      <c r="I5" s="11"/>
      <c r="J5" s="13" t="s">
        <v>5</v>
      </c>
      <c r="M5" s="63">
        <f>IF(O5,MAX(M$4:M4)+1,"")</f>
        <v>1</v>
      </c>
      <c r="N5" s="15" t="s">
        <v>6</v>
      </c>
      <c r="O5" s="60">
        <f>COUNTIF(H$4:H$17,N5)</f>
        <v>1</v>
      </c>
      <c r="Q5" s="19"/>
      <c r="R5" s="64" t="str">
        <f>IFERROR(IF(ROW(R2)-MATCH(R4,R$4:R4,)&lt;VLOOKUP(R4,N$4:O$17,2,),R4,VLOOKUP(INDEX(M$4:M$17,MATCH(R4,N$4:N$17,))+1,M$4:N$17,2,)),"")</f>
        <v>Электрика</v>
      </c>
      <c r="S5" s="64" t="str">
        <f>IF(R5="","",VLOOKUP(ROW(R2)-MATCH(R5,R$5:R5,)&amp;"|"&amp;R5,G$4:J$17,4,))</f>
        <v>Розетка</v>
      </c>
      <c r="U5" s="26" t="str">
        <f>IF(MAX($U$4:$U4)=$U$2,"",1+U4)</f>
        <v/>
      </c>
      <c r="V5" s="27" t="s">
        <v>6</v>
      </c>
      <c r="W5" s="28" t="s">
        <v>29</v>
      </c>
      <c r="Y5" s="35" t="s">
        <v>7</v>
      </c>
      <c r="Z5" s="38" t="s">
        <v>10</v>
      </c>
      <c r="AA5" s="5" t="str">
        <f t="array" aca="1" ref="AA5" ca="1">OFFSET($S$4,MATCH(Y5,$R$5:$R$17,0),0,COUNTIF($R$5:$R$17,Y5),1)</f>
        <v>Душ</v>
      </c>
    </row>
    <row r="6" spans="1:27" ht="16.5" thickBot="1" x14ac:dyDescent="0.3">
      <c r="A6" s="42" t="str">
        <f>IF(AND(H6&lt;&gt;"",J6&lt;&gt;""),MAX(A$3:A5)+1,"")</f>
        <v/>
      </c>
      <c r="G6" s="60" t="str">
        <f>COUNTIF(H$4:H6,H6)&amp;"|"&amp;H6</f>
        <v>0|</v>
      </c>
      <c r="H6" s="4"/>
      <c r="I6" s="11"/>
      <c r="J6" s="13"/>
      <c r="M6" s="63">
        <f>IF(O6,MAX(M$4:M5)+1,"")</f>
        <v>2</v>
      </c>
      <c r="N6" s="16" t="s">
        <v>7</v>
      </c>
      <c r="O6" s="60">
        <f t="shared" ref="O6:O17" si="0">COUNTIF(H$4:H$17,N6)</f>
        <v>2</v>
      </c>
      <c r="Q6" s="20"/>
      <c r="R6" s="64" t="str">
        <f>IFERROR(IF(ROW(R3)-MATCH(R5,R$4:R5,)&lt;VLOOKUP(R5,N$4:O$17,2,),R5,VLOOKUP(INDEX(M$4:M$17,MATCH(R5,N$4:N$17,))+1,M$4:N$17,2,)),"")</f>
        <v>Сантехника</v>
      </c>
      <c r="S6" s="64" t="str">
        <f>IF(R6="","",VLOOKUP(ROW(R3)-MATCH(R6,R$5:R6,)&amp;"|"&amp;R6,G$4:J$17,4,))</f>
        <v>Душ</v>
      </c>
      <c r="U6" s="29" t="str">
        <f>IF(MAX($U$4:$U5)=$U$2,"",1+U5)</f>
        <v/>
      </c>
      <c r="V6" s="21" t="s">
        <v>7</v>
      </c>
      <c r="W6" s="30" t="s">
        <v>8</v>
      </c>
      <c r="Y6" s="36" t="s">
        <v>13</v>
      </c>
      <c r="Z6" s="39" t="s">
        <v>15</v>
      </c>
      <c r="AA6" s="5" t="str">
        <f t="array" aca="1" ref="AA6" ca="1">OFFSET($S$4,MATCH(Y6,$R$5:$R$17,0),0,COUNTIF($R$5:$R$17,Y6),1)</f>
        <v>насос</v>
      </c>
    </row>
    <row r="7" spans="1:27" ht="16.5" thickBot="1" x14ac:dyDescent="0.3">
      <c r="A7" s="42">
        <f>IF(AND(H7&lt;&gt;"",J7&lt;&gt;""),MAX(A$3:A6)+1,"")</f>
        <v>3</v>
      </c>
      <c r="G7" s="60" t="str">
        <f>COUNTIF(H$4:H7,H7)&amp;"|"&amp;H7</f>
        <v>1|Сантехника</v>
      </c>
      <c r="H7" s="4" t="s">
        <v>7</v>
      </c>
      <c r="I7" s="11"/>
      <c r="J7" s="13" t="s">
        <v>8</v>
      </c>
      <c r="M7" s="63" t="str">
        <f>IF(O7,MAX(M$4:M6)+1,"")</f>
        <v/>
      </c>
      <c r="N7" s="16"/>
      <c r="O7" s="60">
        <f t="shared" si="0"/>
        <v>0</v>
      </c>
      <c r="Q7" s="20"/>
      <c r="R7" s="64" t="str">
        <f>IFERROR(IF(ROW(R4)-MATCH(R6,R$4:R6,)&lt;VLOOKUP(R6,N$4:O$17,2,),R6,VLOOKUP(INDEX(M$4:M$17,MATCH(R6,N$4:N$17,))+1,M$4:N$17,2,)),"")</f>
        <v>Сантехника</v>
      </c>
      <c r="S7" s="64" t="str">
        <f>IF(R7="","",VLOOKUP(ROW(R4)-MATCH(R7,R$5:R7,)&amp;"|"&amp;R7,G$4:J$17,4,))</f>
        <v>смеситель</v>
      </c>
      <c r="U7" s="29" t="str">
        <f>IF(MAX($U$4:$U6)=$U$2,"",1+U6)</f>
        <v/>
      </c>
      <c r="V7" s="21" t="s">
        <v>7</v>
      </c>
      <c r="W7" s="30" t="s">
        <v>10</v>
      </c>
      <c r="Y7" s="36"/>
      <c r="Z7" s="39"/>
      <c r="AA7" s="5" t="e">
        <f t="array" aca="1" ref="AA7" ca="1">OFFSET($S$4,MATCH(Y7,$R$5:$R$17,0),0,COUNTIF($R$5:$R$17,Y7),1)</f>
        <v>#N/A</v>
      </c>
    </row>
    <row r="8" spans="1:27" ht="16.5" thickBot="1" x14ac:dyDescent="0.3">
      <c r="A8" s="42">
        <f>IF(AND(H8&lt;&gt;"",J8&lt;&gt;""),MAX(A$3:A7)+1,"")</f>
        <v>4</v>
      </c>
      <c r="G8" s="60" t="str">
        <f>COUNTIF(H$4:H8,H8)&amp;"|"&amp;H8</f>
        <v>1|тест</v>
      </c>
      <c r="H8" s="4" t="s">
        <v>9</v>
      </c>
      <c r="I8" s="11"/>
      <c r="J8" s="13" t="s">
        <v>9</v>
      </c>
      <c r="M8" s="63">
        <f>IF(O8,MAX(M$4:M7)+1,"")</f>
        <v>3</v>
      </c>
      <c r="N8" s="16" t="s">
        <v>3</v>
      </c>
      <c r="O8" s="60">
        <f t="shared" si="0"/>
        <v>4</v>
      </c>
      <c r="Q8" s="20"/>
      <c r="R8" s="64" t="str">
        <f>IFERROR(IF(ROW(R5)-MATCH(R7,R$4:R7,)&lt;VLOOKUP(R7,N$4:O$17,2,),R7,VLOOKUP(INDEX(M$4:M$17,MATCH(R7,N$4:N$17,))+1,M$4:N$17,2,)),"")</f>
        <v>Отопление</v>
      </c>
      <c r="S8" s="64" t="str">
        <f>IF(R8="","",VLOOKUP(ROW(R5)-MATCH(R8,R$5:R8,)&amp;"|"&amp;R8,G$4:J$17,4,))</f>
        <v>котел</v>
      </c>
      <c r="U8" s="29" t="str">
        <f>IF(MAX($U$4:$U7)=$U$2,"",1+U7)</f>
        <v/>
      </c>
      <c r="V8" s="21" t="s">
        <v>3</v>
      </c>
      <c r="W8" s="30" t="s">
        <v>4</v>
      </c>
      <c r="Y8" s="36"/>
      <c r="Z8" s="39"/>
      <c r="AA8" s="5" t="e">
        <f t="array" aca="1" ref="AA8" ca="1">OFFSET($S$4,MATCH(Y8,$R$5:$R$17,0),0,COUNTIF($R$5:$R$17,Y8),1)</f>
        <v>#N/A</v>
      </c>
    </row>
    <row r="9" spans="1:27" ht="16.5" thickBot="1" x14ac:dyDescent="0.3">
      <c r="A9" s="42">
        <f>IF(AND(H9&lt;&gt;"",J9&lt;&gt;""),MAX(A$3:A8)+1,"")</f>
        <v>5</v>
      </c>
      <c r="G9" s="60" t="str">
        <f>COUNTIF(H$4:H9,H9)&amp;"|"&amp;H9</f>
        <v>2|Сантехника</v>
      </c>
      <c r="H9" s="4" t="s">
        <v>7</v>
      </c>
      <c r="I9" s="11"/>
      <c r="J9" s="13" t="s">
        <v>10</v>
      </c>
      <c r="M9" s="63" t="str">
        <f>IF(O9,MAX(M$4:M8)+1,"")</f>
        <v/>
      </c>
      <c r="N9" s="16" t="s">
        <v>11</v>
      </c>
      <c r="O9" s="60">
        <f t="shared" si="0"/>
        <v>0</v>
      </c>
      <c r="Q9" s="20"/>
      <c r="R9" s="64" t="str">
        <f>IFERROR(IF(ROW(R6)-MATCH(R8,R$4:R8,)&lt;VLOOKUP(R8,N$4:O$17,2,),R8,VLOOKUP(INDEX(M$4:M$17,MATCH(R8,N$4:N$17,))+1,M$4:N$17,2,)),"")</f>
        <v>Отопление</v>
      </c>
      <c r="S9" s="64" t="str">
        <f>IF(R9="","",VLOOKUP(ROW(R6)-MATCH(R9,R$5:R9,)&amp;"|"&amp;R9,G$4:J$17,4,))</f>
        <v>радиатор</v>
      </c>
      <c r="U9" s="29" t="str">
        <f>IF(MAX($U$4:$U8)=$U$2,"",1+U8)</f>
        <v/>
      </c>
      <c r="V9" s="21" t="s">
        <v>3</v>
      </c>
      <c r="W9" s="30" t="s">
        <v>5</v>
      </c>
      <c r="Y9" s="36"/>
      <c r="Z9" s="39"/>
      <c r="AA9" s="5" t="e">
        <f t="array" aca="1" ref="AA9" ca="1">OFFSET($S$4,MATCH(Y9,$R$5:$R$17,0),0,COUNTIF($R$5:$R$17,Y9),1)</f>
        <v>#N/A</v>
      </c>
    </row>
    <row r="10" spans="1:27" ht="16.5" thickBot="1" x14ac:dyDescent="0.3">
      <c r="A10" s="42">
        <f>IF(AND(H10&lt;&gt;"",J10&lt;&gt;""),MAX(A$3:A9)+1,"")</f>
        <v>6</v>
      </c>
      <c r="G10" s="60" t="str">
        <f>COUNTIF(H$4:H10,H10)&amp;"|"&amp;H10</f>
        <v>3|Отопление</v>
      </c>
      <c r="H10" s="4" t="s">
        <v>3</v>
      </c>
      <c r="I10" s="11"/>
      <c r="J10" s="13" t="s">
        <v>12</v>
      </c>
      <c r="M10" s="63">
        <f>IF(O10,MAX(M$4:M9)+1,"")</f>
        <v>4</v>
      </c>
      <c r="N10" s="16" t="s">
        <v>13</v>
      </c>
      <c r="O10" s="60">
        <f t="shared" si="0"/>
        <v>1</v>
      </c>
      <c r="Q10" s="20"/>
      <c r="R10" s="64" t="str">
        <f>IFERROR(IF(ROW(R7)-MATCH(R9,R$4:R9,)&lt;VLOOKUP(R9,N$4:O$17,2,),R9,VLOOKUP(INDEX(M$4:M$17,MATCH(R9,N$4:N$17,))+1,M$4:N$17,2,)),"")</f>
        <v>Отопление</v>
      </c>
      <c r="S10" s="64" t="str">
        <f>IF(R10="","",VLOOKUP(ROW(R7)-MATCH(R10,R$5:R10,)&amp;"|"&amp;R10,G$4:J$17,4,))</f>
        <v>тепл пол</v>
      </c>
      <c r="U10" s="29" t="str">
        <f>IF(MAX($U$4:$U9)=$U$2,"",1+U9)</f>
        <v/>
      </c>
      <c r="V10" s="21" t="s">
        <v>3</v>
      </c>
      <c r="W10" s="30" t="s">
        <v>12</v>
      </c>
      <c r="Y10" s="36"/>
      <c r="Z10" s="39"/>
      <c r="AA10" s="5" t="e">
        <f t="array" aca="1" ref="AA10" ca="1">OFFSET($S$4,MATCH(Y10,$R$5:$R$17,0),0,COUNTIF($R$5:$R$17,Y10),1)</f>
        <v>#N/A</v>
      </c>
    </row>
    <row r="11" spans="1:27" ht="16.5" thickBot="1" x14ac:dyDescent="0.3">
      <c r="A11" s="42">
        <f>IF(AND(H11&lt;&gt;"",J11&lt;&gt;""),MAX(A$3:A10)+1,"")</f>
        <v>7</v>
      </c>
      <c r="G11" s="60" t="str">
        <f>COUNTIF(H$4:H11,H11)&amp;"|"&amp;H11</f>
        <v>4|Отопление</v>
      </c>
      <c r="H11" s="4" t="s">
        <v>3</v>
      </c>
      <c r="I11" s="11"/>
      <c r="J11" s="13" t="s">
        <v>14</v>
      </c>
      <c r="M11" s="63" t="str">
        <f>IF(O11,MAX(M$4:M10)+1,"")</f>
        <v/>
      </c>
      <c r="N11" s="16"/>
      <c r="O11" s="60">
        <f t="shared" si="0"/>
        <v>0</v>
      </c>
      <c r="Q11" s="20"/>
      <c r="R11" s="64" t="str">
        <f>IFERROR(IF(ROW(R8)-MATCH(R10,R$4:R10,)&lt;VLOOKUP(R10,N$4:O$17,2,),R10,VLOOKUP(INDEX(M$4:M$17,MATCH(R10,N$4:N$17,))+1,M$4:N$17,2,)),"")</f>
        <v>Отопление</v>
      </c>
      <c r="S11" s="64" t="str">
        <f>IF(R11="","",VLOOKUP(ROW(R8)-MATCH(R11,R$5:R11,)&amp;"|"&amp;R11,G$4:J$17,4,))</f>
        <v>бойлер</v>
      </c>
      <c r="U11" s="29" t="str">
        <f>IF(MAX($U$4:$U10)=$U$2,"",1+U10)</f>
        <v/>
      </c>
      <c r="V11" s="21" t="s">
        <v>3</v>
      </c>
      <c r="W11" s="30" t="s">
        <v>14</v>
      </c>
      <c r="Y11" s="36"/>
      <c r="Z11" s="39"/>
      <c r="AA11" s="5" t="e">
        <f t="array" aca="1" ref="AA11" ca="1">OFFSET($S$4,MATCH(Y11,$R$5:$R$17,0),0,COUNTIF($R$5:$R$17,Y11),1)</f>
        <v>#N/A</v>
      </c>
    </row>
    <row r="12" spans="1:27" ht="16.5" thickBot="1" x14ac:dyDescent="0.3">
      <c r="A12" s="42">
        <f>IF(AND(H12&lt;&gt;"",J12&lt;&gt;""),MAX(A$3:A11)+1,"")</f>
        <v>8</v>
      </c>
      <c r="G12" s="60" t="str">
        <f>COUNTIF(H$4:H12,H12)&amp;"|"&amp;H12</f>
        <v>1|тест 2й</v>
      </c>
      <c r="H12" s="4" t="s">
        <v>25</v>
      </c>
      <c r="I12" s="11"/>
      <c r="J12" s="13" t="s">
        <v>25</v>
      </c>
      <c r="M12" s="63" t="str">
        <f>IF(O12,MAX(M$4:M11)+1,"")</f>
        <v/>
      </c>
      <c r="N12" s="16"/>
      <c r="O12" s="60">
        <f t="shared" si="0"/>
        <v>0</v>
      </c>
      <c r="Q12" s="22"/>
      <c r="R12" s="64" t="str">
        <f>IFERROR(IF(ROW(R9)-MATCH(R11,R$4:R11,)&lt;VLOOKUP(R11,N$4:O$17,2,),R11,VLOOKUP(INDEX(M$4:M$17,MATCH(R11,N$4:N$17,))+1,M$4:N$17,2,)),"")</f>
        <v>ТеплПол</v>
      </c>
      <c r="S12" s="64" t="str">
        <f>IF(R12="","",VLOOKUP(ROW(R9)-MATCH(R12,R$5:R12,)&amp;"|"&amp;R12,G$4:J$17,4,))</f>
        <v>насос</v>
      </c>
      <c r="U12" s="31" t="str">
        <f>IF(MAX($U$4:$U11)=$U$2,"",1+U11)</f>
        <v/>
      </c>
      <c r="V12" s="21" t="s">
        <v>13</v>
      </c>
      <c r="W12" s="30" t="s">
        <v>15</v>
      </c>
      <c r="Y12" s="36"/>
      <c r="Z12" s="39"/>
      <c r="AA12" s="5" t="e">
        <f t="array" aca="1" ref="AA12" ca="1">OFFSET($S$4,MATCH(Y12,$R$5:$R$17,0),0,COUNTIF($R$5:$R$17,Y12),1)</f>
        <v>#N/A</v>
      </c>
    </row>
    <row r="13" spans="1:27" ht="16.5" thickBot="1" x14ac:dyDescent="0.3">
      <c r="A13" s="42">
        <f>IF(AND(H13&lt;&gt;"",J13&lt;&gt;""),MAX(A$3:A12)+1,"")</f>
        <v>9</v>
      </c>
      <c r="G13" s="60" t="str">
        <f>COUNTIF(H$4:H13,H13)&amp;"|"&amp;H13</f>
        <v>1|Электрика</v>
      </c>
      <c r="H13" s="4" t="s">
        <v>6</v>
      </c>
      <c r="I13" s="11"/>
      <c r="J13" s="13" t="s">
        <v>29</v>
      </c>
      <c r="M13" s="63" t="str">
        <f>IF(O13,MAX(M$4:M12)+1,"")</f>
        <v/>
      </c>
      <c r="N13" s="16"/>
      <c r="O13" s="60">
        <f t="shared" si="0"/>
        <v>0</v>
      </c>
      <c r="Q13" s="22"/>
      <c r="R13" s="64" t="str">
        <f>IFERROR(IF(ROW(R10)-MATCH(R12,R$4:R12,)&lt;VLOOKUP(R12,N$4:O$17,2,),R12,VLOOKUP(INDEX(M$4:M$17,MATCH(R12,N$4:N$17,))+1,M$4:N$17,2,)),"")</f>
        <v/>
      </c>
      <c r="S13" s="64" t="str">
        <f>IF(R13="","",VLOOKUP(ROW(R10)-MATCH(R13,R$5:R13,)&amp;"|"&amp;R13,G$4:J$17,4,))</f>
        <v/>
      </c>
      <c r="U13" s="31" t="str">
        <f>IF(MAX($U$4:$U12)=$U$2,"",1+U12)</f>
        <v/>
      </c>
      <c r="V13" s="21"/>
      <c r="W13" s="30"/>
      <c r="Y13" s="36"/>
      <c r="Z13" s="39"/>
      <c r="AA13" s="5" t="e">
        <f t="array" aca="1" ref="AA13" ca="1">OFFSET($S$4,MATCH(Y13,$R$5:$R$17,0),0,COUNTIF($R$5:$R$17,Y13),1)</f>
        <v>#N/A</v>
      </c>
    </row>
    <row r="14" spans="1:27" ht="16.5" thickBot="1" x14ac:dyDescent="0.3">
      <c r="A14" s="42">
        <f>IF(AND(H14&lt;&gt;"",J14&lt;&gt;""),MAX(A$3:A13)+1,"")</f>
        <v>10</v>
      </c>
      <c r="G14" s="60" t="str">
        <f>COUNTIF(H$4:H14,H14)&amp;"|"&amp;H14</f>
        <v>1|ТеплПол</v>
      </c>
      <c r="H14" s="4" t="s">
        <v>13</v>
      </c>
      <c r="I14" s="11"/>
      <c r="J14" s="13" t="s">
        <v>15</v>
      </c>
      <c r="M14" s="63" t="str">
        <f>IF(O14,MAX(M$4:M13)+1,"")</f>
        <v/>
      </c>
      <c r="N14" s="16"/>
      <c r="O14" s="60">
        <f t="shared" si="0"/>
        <v>0</v>
      </c>
      <c r="Q14" s="22"/>
      <c r="R14" s="64" t="str">
        <f>IFERROR(IF(ROW(R11)-MATCH(R13,R$4:R13,)&lt;VLOOKUP(R13,N$4:O$17,2,),R13,VLOOKUP(INDEX(M$4:M$17,MATCH(R13,N$4:N$17,))+1,M$4:N$17,2,)),"")</f>
        <v/>
      </c>
      <c r="S14" s="64" t="str">
        <f>IF(R14="","",VLOOKUP(ROW(R11)-MATCH(R14,R$5:R14,)&amp;"|"&amp;R14,G$4:J$17,4,))</f>
        <v/>
      </c>
      <c r="U14" s="31" t="str">
        <f>IF(MAX($U$4:$U13)=$U$2,"",1+U13)</f>
        <v/>
      </c>
      <c r="V14" s="21"/>
      <c r="W14" s="30"/>
      <c r="Y14" s="36"/>
      <c r="Z14" s="39"/>
      <c r="AA14" s="5" t="e">
        <f t="array" aca="1" ref="AA14" ca="1">OFFSET($S$4,MATCH(Y14,$R$5:$R$17,0),0,COUNTIF($R$5:$R$17,Y14),1)</f>
        <v>#N/A</v>
      </c>
    </row>
    <row r="15" spans="1:27" ht="16.5" thickBot="1" x14ac:dyDescent="0.3">
      <c r="A15" s="42" t="str">
        <f>IF(AND(H15&lt;&gt;"",J15&lt;&gt;""),MAX(A$3:A14)+1,"")</f>
        <v/>
      </c>
      <c r="G15" s="60" t="str">
        <f>COUNTIF(H$4:H15,H15)&amp;"|"&amp;H15</f>
        <v>0|</v>
      </c>
      <c r="H15" s="4"/>
      <c r="I15" s="11"/>
      <c r="J15" s="13"/>
      <c r="M15" s="63" t="str">
        <f>IF(O15,MAX(M$4:M14)+1,"")</f>
        <v/>
      </c>
      <c r="N15" s="16"/>
      <c r="O15" s="60">
        <f t="shared" si="0"/>
        <v>0</v>
      </c>
      <c r="Q15" s="22"/>
      <c r="R15" s="64" t="str">
        <f>IFERROR(IF(ROW(R12)-MATCH(R14,R$4:R14,)&lt;VLOOKUP(R14,N$4:O$17,2,),R14,VLOOKUP(INDEX(M$4:M$17,MATCH(R14,N$4:N$17,))+1,M$4:N$17,2,)),"")</f>
        <v/>
      </c>
      <c r="S15" s="64" t="str">
        <f>IF(R15="","",VLOOKUP(ROW(R12)-MATCH(R15,R$5:R15,)&amp;"|"&amp;R15,G$4:J$17,4,))</f>
        <v/>
      </c>
      <c r="U15" s="31" t="str">
        <f>IF(MAX($U$4:$U14)=$U$2,"",1+U14)</f>
        <v/>
      </c>
      <c r="V15" s="21"/>
      <c r="W15" s="30"/>
      <c r="Y15" s="36"/>
      <c r="Z15" s="39"/>
      <c r="AA15" s="5" t="e">
        <f t="array" aca="1" ref="AA15" ca="1">OFFSET($S$4,MATCH(Y15,$R$5:$R$17,0),0,COUNTIF($R$5:$R$17,Y15),1)</f>
        <v>#N/A</v>
      </c>
    </row>
    <row r="16" spans="1:27" ht="16.5" thickBot="1" x14ac:dyDescent="0.3">
      <c r="A16" s="42">
        <f>IF(AND(H16&lt;&gt;"",J16&lt;&gt;""),MAX(A$3:A15)+1,"")</f>
        <v>11</v>
      </c>
      <c r="G16" s="60" t="str">
        <f>COUNTIF(H$4:H16,H16)&amp;"|"&amp;H16</f>
        <v>2|тест</v>
      </c>
      <c r="H16" s="4" t="s">
        <v>9</v>
      </c>
      <c r="I16" s="11"/>
      <c r="J16" s="13" t="s">
        <v>9</v>
      </c>
      <c r="M16" s="63" t="str">
        <f>IF(O16,MAX(M$4:M15)+1,"")</f>
        <v/>
      </c>
      <c r="N16" s="16"/>
      <c r="O16" s="60">
        <f t="shared" si="0"/>
        <v>0</v>
      </c>
      <c r="Q16" s="22"/>
      <c r="R16" s="64" t="str">
        <f>IFERROR(IF(ROW(R13)-MATCH(R15,R$4:R15,)&lt;VLOOKUP(R15,N$4:O$17,2,),R15,VLOOKUP(INDEX(M$4:M$17,MATCH(R15,N$4:N$17,))+1,M$4:N$17,2,)),"")</f>
        <v/>
      </c>
      <c r="S16" s="64" t="str">
        <f>IF(R16="","",VLOOKUP(ROW(R13)-MATCH(R16,R$5:R16,)&amp;"|"&amp;R16,G$4:J$17,4,))</f>
        <v/>
      </c>
      <c r="U16" s="31" t="str">
        <f>IF(MAX($U$4:$U15)=$U$2,"",1+U15)</f>
        <v/>
      </c>
      <c r="V16" s="21"/>
      <c r="W16" s="30"/>
      <c r="Y16" s="36"/>
      <c r="Z16" s="39"/>
      <c r="AA16" s="5" t="e">
        <f t="array" aca="1" ref="AA16" ca="1">OFFSET($S$4,MATCH(Y16,$R$5:$R$17,0),0,COUNTIF($R$5:$R$17,Y16),1)</f>
        <v>#N/A</v>
      </c>
    </row>
    <row r="17" spans="1:28" ht="16.5" thickBot="1" x14ac:dyDescent="0.3">
      <c r="A17" s="42" t="str">
        <f>IF(AND(H17&lt;&gt;"",J17&lt;&gt;""),MAX(A$3:A16)+1,"")</f>
        <v/>
      </c>
      <c r="G17" s="60" t="str">
        <f>COUNTIF(H$4:H17,H17)&amp;"|"&amp;H17</f>
        <v>0|</v>
      </c>
      <c r="H17" s="43"/>
      <c r="I17" s="14"/>
      <c r="J17" s="44"/>
      <c r="M17" s="63" t="str">
        <f>IF(O17,MAX(M$4:M16)+1,"")</f>
        <v/>
      </c>
      <c r="N17" s="17"/>
      <c r="O17" s="60">
        <f t="shared" si="0"/>
        <v>0</v>
      </c>
      <c r="Q17" s="23"/>
      <c r="R17" s="64" t="str">
        <f>IFERROR(IF(ROW(R14)-MATCH(R16,R$4:R16,)&lt;VLOOKUP(R16,N$4:O$17,2,),R16,VLOOKUP(INDEX(M$4:M$17,MATCH(R16,N$4:N$17,))+1,M$4:N$17,2,)),"")</f>
        <v/>
      </c>
      <c r="S17" s="64" t="str">
        <f>IF(R17="","",VLOOKUP(ROW(R14)-MATCH(R17,R$5:R17,)&amp;"|"&amp;R17,G$4:J$17,4,))</f>
        <v/>
      </c>
      <c r="U17" s="32" t="str">
        <f>IF(MAX($U$4:$U16)=$U$2,"",1+U16)</f>
        <v/>
      </c>
      <c r="V17" s="33"/>
      <c r="W17" s="34"/>
      <c r="Y17" s="37"/>
      <c r="Z17" s="40"/>
      <c r="AA17" s="5" t="e">
        <f t="array" aca="1" ref="AA17" ca="1">OFFSET($S$4,MATCH(Y17,$R$5:$R$17,0),0,COUNTIF($R$5:$R$17,Y17),1)</f>
        <v>#N/A</v>
      </c>
    </row>
    <row r="19" spans="1:28" x14ac:dyDescent="0.25">
      <c r="F19" s="50" t="s">
        <v>17</v>
      </c>
      <c r="G19" s="51"/>
      <c r="H19" s="51"/>
      <c r="I19" s="51"/>
      <c r="J19" s="51"/>
    </row>
    <row r="20" spans="1:28" ht="15.75" thickBot="1" x14ac:dyDescent="0.3">
      <c r="X20" s="39" t="s">
        <v>24</v>
      </c>
      <c r="Y20" s="39"/>
      <c r="Z20" s="39"/>
      <c r="AA20" s="39"/>
      <c r="AB20" s="39"/>
    </row>
    <row r="21" spans="1:28" ht="15.75" thickBot="1" x14ac:dyDescent="0.3">
      <c r="B21" s="48" t="s">
        <v>26</v>
      </c>
      <c r="C21" s="48"/>
      <c r="D21" s="48"/>
      <c r="E21" s="48"/>
      <c r="F21" s="48"/>
      <c r="G21" s="48"/>
      <c r="H21" s="48"/>
      <c r="I21" s="48"/>
      <c r="Q21" s="25" t="str">
        <f>IF(MAX($Q$4:$Q20)=$Q$2,"",1+Q20)</f>
        <v/>
      </c>
      <c r="R21" s="52" t="s">
        <v>27</v>
      </c>
      <c r="S21" s="52"/>
      <c r="T21" s="53"/>
      <c r="X21" s="45"/>
      <c r="Y21" s="46"/>
      <c r="Z21" s="46"/>
      <c r="AA21" s="46"/>
      <c r="AB21" s="47"/>
    </row>
    <row r="22" spans="1:28" ht="15.75" thickBot="1" x14ac:dyDescent="0.3"/>
    <row r="23" spans="1:28" ht="15.75" x14ac:dyDescent="0.25">
      <c r="C23" s="49" t="s">
        <v>16</v>
      </c>
      <c r="D23" s="49"/>
      <c r="E23" s="49"/>
      <c r="F23" s="49"/>
      <c r="G23" s="49"/>
      <c r="H23" s="49"/>
      <c r="I23" s="49"/>
      <c r="N23" s="6" t="s">
        <v>22</v>
      </c>
      <c r="U23" s="58" t="str">
        <f>IF(MAX($Q$4:$Q23)=$Q$2,"",1+U22)</f>
        <v/>
      </c>
      <c r="V23" s="54" t="s">
        <v>30</v>
      </c>
      <c r="W23" s="54"/>
      <c r="X23" s="55"/>
    </row>
    <row r="24" spans="1:28" ht="15.75" thickBot="1" x14ac:dyDescent="0.3">
      <c r="U24" s="59"/>
      <c r="V24" s="56"/>
      <c r="W24" s="56"/>
      <c r="X24" s="57"/>
    </row>
  </sheetData>
  <mergeCells count="7">
    <mergeCell ref="X21:AB21"/>
    <mergeCell ref="B21:I21"/>
    <mergeCell ref="C23:I23"/>
    <mergeCell ref="F19:J19"/>
    <mergeCell ref="R21:T21"/>
    <mergeCell ref="V23:X24"/>
    <mergeCell ref="U23:U24"/>
  </mergeCells>
  <conditionalFormatting sqref="H4:H17 J4:J17">
    <cfRule type="expression" dxfId="0" priority="1">
      <formula>NOT($G4)</formula>
    </cfRule>
  </conditionalFormatting>
  <dataValidations count="5">
    <dataValidation type="list" allowBlank="1" showInputMessage="1" showErrorMessage="1" sqref="I4:I17">
      <formula1>OFFSET(#REF!,,,COUNTIF(#REF!,"?*"))</formula1>
    </dataValidation>
    <dataValidation type="list" allowBlank="1" showInputMessage="1" showErrorMessage="1" sqref="H4:H17 Y5:Y17">
      <formula1>_Категории</formula1>
    </dataValidation>
    <dataValidation type="list" allowBlank="1" showInputMessage="1" showErrorMessage="1" sqref="Z4">
      <formula1>OFFSET(R5,,,COUNTIF($S$5:$S$21,"?*"))</formula1>
    </dataValidation>
    <dataValidation type="list" allowBlank="1" showInputMessage="1" showErrorMessage="1" sqref="Z5:Z17">
      <formula1>OFFSET($S$4,MATCH(Y5,$R$5:$R$22,0),0,COUNTIF($R$5:$R$22,Y5),1)</formula1>
    </dataValidation>
    <dataValidation type="list" allowBlank="1" showInputMessage="1" showErrorMessage="1" sqref="X20">
      <formula1>OFFSET($S$4,MATCH(#REF!,$R$5:$R$22,0),0,COUNTIF($R$5:$R$22,#REF!),1)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Виды работ</vt:lpstr>
      <vt:lpstr>_Данные</vt:lpstr>
      <vt:lpstr>_Категории</vt:lpstr>
      <vt:lpstr>_СортированныеДанные</vt:lpstr>
    </vt:vector>
  </TitlesOfParts>
  <Company>Aspire7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Коля</cp:lastModifiedBy>
  <dcterms:created xsi:type="dcterms:W3CDTF">2023-12-25T15:45:21Z</dcterms:created>
  <dcterms:modified xsi:type="dcterms:W3CDTF">2023-12-27T05:12:55Z</dcterms:modified>
</cp:coreProperties>
</file>