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-Work\Downloads\"/>
    </mc:Choice>
  </mc:AlternateContent>
  <bookViews>
    <workbookView xWindow="0" yWindow="0" windowWidth="23040" windowHeight="8868"/>
  </bookViews>
  <sheets>
    <sheet name="Виды работ" sheetId="1" r:id="rId1"/>
  </sheets>
  <definedNames>
    <definedName name="_Данные">'Виды работ'!$B$2:$L$17</definedName>
    <definedName name="_Категории">'Виды работ'!$T$5:$T$17</definedName>
    <definedName name="_СортированныеДанные">'Виды работ'!$W$5:$Y$17</definedName>
    <definedName name="_СортКатег">'Виды работ'!$P$5:$P$17</definedName>
    <definedName name="_СписокСортКатег">OFFSET('Виды работ'!$P$5,0,0,COUNTA('Виды работ'!$P$5:$P$17),1)</definedName>
    <definedName name="_xlnm._FilterDatabase" localSheetId="0" hidden="1">'Виды работ'!$Z$4:$AA$17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H8" i="1" l="1"/>
  <c r="H9" i="1"/>
  <c r="H10" i="1"/>
  <c r="H11" i="1"/>
  <c r="H12" i="1"/>
  <c r="H13" i="1"/>
  <c r="H14" i="1"/>
  <c r="H15" i="1"/>
  <c r="H16" i="1"/>
  <c r="S5" i="1"/>
  <c r="S7" i="1"/>
  <c r="S11" i="1"/>
  <c r="S14" i="1"/>
  <c r="S15" i="1"/>
  <c r="S16" i="1"/>
  <c r="S17" i="1"/>
  <c r="D8" i="1" l="1"/>
  <c r="B8" i="1" s="1"/>
  <c r="D16" i="1"/>
  <c r="B16" i="1" s="1"/>
  <c r="D15" i="1"/>
  <c r="B15" i="1" s="1"/>
  <c r="D12" i="1"/>
  <c r="B12" i="1" s="1"/>
  <c r="S6" i="1"/>
  <c r="S8" i="1" s="1"/>
  <c r="S9" i="1" s="1"/>
  <c r="S10" i="1" s="1"/>
  <c r="S12" i="1" l="1"/>
  <c r="S13" i="1" s="1"/>
  <c r="S2" i="1" s="1"/>
  <c r="O5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4" i="1"/>
  <c r="H17" i="1"/>
  <c r="A17" i="1"/>
  <c r="H7" i="1"/>
  <c r="H6" i="1"/>
  <c r="H5" i="1"/>
  <c r="H4" i="1"/>
  <c r="A4" i="1"/>
  <c r="A5" i="1" s="1"/>
  <c r="A6" i="1" s="1"/>
  <c r="AC2" i="1"/>
  <c r="AB2" i="1"/>
  <c r="D6" i="1" l="1"/>
  <c r="B6" i="1" s="1"/>
  <c r="D17" i="1"/>
  <c r="B17" i="1" s="1"/>
  <c r="P5" i="1"/>
  <c r="Q5" i="1" s="1"/>
  <c r="G13" i="1" s="1"/>
  <c r="O6" i="1"/>
  <c r="P6" i="1" s="1"/>
  <c r="Q6" i="1" s="1"/>
  <c r="G9" i="1" s="1"/>
  <c r="A7" i="1"/>
  <c r="A8" i="1" s="1"/>
  <c r="F13" i="1" l="1"/>
  <c r="E13" i="1" s="1"/>
  <c r="O7" i="1"/>
  <c r="P7" i="1" s="1"/>
  <c r="F7" i="1"/>
  <c r="F9" i="1"/>
  <c r="E9" i="1" s="1"/>
  <c r="G7" i="1"/>
  <c r="Z2" i="1"/>
  <c r="AA5" i="1" s="1"/>
  <c r="A9" i="1"/>
  <c r="A10" i="1" s="1"/>
  <c r="AA6" i="1" l="1"/>
  <c r="AA7" i="1"/>
  <c r="O8" i="1"/>
  <c r="P8" i="1" s="1"/>
  <c r="Q8" i="1" s="1"/>
  <c r="E7" i="1"/>
  <c r="Q7" i="1"/>
  <c r="G4" i="1" s="1"/>
  <c r="F11" i="1"/>
  <c r="F5" i="1"/>
  <c r="F4" i="1"/>
  <c r="F10" i="1"/>
  <c r="A11" i="1"/>
  <c r="A12" i="1" s="1"/>
  <c r="AA8" i="1" l="1"/>
  <c r="O9" i="1"/>
  <c r="G5" i="1"/>
  <c r="E5" i="1" s="1"/>
  <c r="G11" i="1"/>
  <c r="E11" i="1" s="1"/>
  <c r="E4" i="1"/>
  <c r="G10" i="1"/>
  <c r="E10" i="1" s="1"/>
  <c r="P9" i="1"/>
  <c r="O10" i="1"/>
  <c r="A13" i="1"/>
  <c r="A14" i="1" s="1"/>
  <c r="AA9" i="1" l="1"/>
  <c r="Q9" i="1"/>
  <c r="O11" i="1"/>
  <c r="P10" i="1"/>
  <c r="Q10" i="1" s="1"/>
  <c r="A15" i="1"/>
  <c r="A16" i="1" s="1"/>
  <c r="AA10" i="1" l="1"/>
  <c r="P11" i="1"/>
  <c r="O12" i="1"/>
  <c r="P12" i="1" s="1"/>
  <c r="Q12" i="1" s="1"/>
  <c r="AA11" i="1" l="1"/>
  <c r="AA12" i="1" s="1"/>
  <c r="AA13" i="1" s="1"/>
  <c r="AA14" i="1" s="1"/>
  <c r="AA15" i="1" s="1"/>
  <c r="AA16" i="1" s="1"/>
  <c r="AA17" i="1" s="1"/>
  <c r="O13" i="1"/>
  <c r="P13" i="1" s="1"/>
  <c r="Q11" i="1"/>
  <c r="O14" i="1" l="1"/>
  <c r="O15" i="1" s="1"/>
  <c r="Q13" i="1"/>
  <c r="P14" i="1" l="1"/>
  <c r="Q14" i="1" s="1"/>
  <c r="P15" i="1"/>
  <c r="Q15" i="1" s="1"/>
  <c r="O16" i="1"/>
  <c r="O17" i="1" l="1"/>
  <c r="P17" i="1" s="1"/>
  <c r="F14" i="1" s="1"/>
  <c r="P16" i="1"/>
  <c r="Q16" i="1" s="1"/>
  <c r="G14" i="1" l="1"/>
  <c r="E14" i="1" s="1"/>
  <c r="Q17" i="1"/>
  <c r="G8" i="1"/>
  <c r="F17" i="1"/>
  <c r="G17" i="1"/>
  <c r="F15" i="1"/>
  <c r="F6" i="1"/>
  <c r="G15" i="1"/>
  <c r="G6" i="1"/>
  <c r="G12" i="1"/>
  <c r="G16" i="1"/>
  <c r="F12" i="1"/>
  <c r="F16" i="1"/>
  <c r="F8" i="1"/>
  <c r="E12" i="1" l="1"/>
  <c r="E16" i="1"/>
  <c r="E6" i="1"/>
  <c r="E15" i="1"/>
  <c r="E17" i="1"/>
  <c r="E8" i="1"/>
  <c r="D9" i="1" l="1"/>
  <c r="B9" i="1" s="1"/>
  <c r="D13" i="1"/>
  <c r="B13" i="1" s="1"/>
  <c r="B4" i="1"/>
  <c r="D11" i="1"/>
  <c r="B11" i="1" s="1"/>
  <c r="D5" i="1"/>
  <c r="B5" i="1" s="1"/>
  <c r="D10" i="1"/>
  <c r="B10" i="1" s="1"/>
  <c r="D7" i="1"/>
  <c r="B7" i="1" s="1"/>
  <c r="D14" i="1"/>
  <c r="B14" i="1" s="1"/>
  <c r="W2" i="1" l="1"/>
  <c r="W5" i="1" s="1"/>
  <c r="X5" i="1" l="1"/>
  <c r="W6" i="1"/>
  <c r="X6" i="1" s="1"/>
  <c r="Y6" i="1" l="1"/>
  <c r="Z6" i="1" s="1"/>
  <c r="Y5" i="1"/>
  <c r="W7" i="1"/>
  <c r="W8" i="1" s="1"/>
  <c r="Z5" i="1" l="1"/>
  <c r="W9" i="1"/>
  <c r="X9" i="1" s="1"/>
  <c r="X8" i="1"/>
  <c r="X7" i="1"/>
  <c r="W10" i="1"/>
  <c r="X10" i="1" s="1"/>
  <c r="Y10" i="1" l="1"/>
  <c r="Z10" i="1" s="1"/>
  <c r="Y7" i="1"/>
  <c r="Z7" i="1" s="1"/>
  <c r="Y9" i="1"/>
  <c r="Z9" i="1" s="1"/>
  <c r="Y8" i="1"/>
  <c r="W11" i="1"/>
  <c r="X11" i="1" s="1"/>
  <c r="Z8" i="1" l="1"/>
  <c r="Y11" i="1"/>
  <c r="Z11" i="1" s="1"/>
  <c r="W12" i="1"/>
  <c r="X12" i="1" s="1"/>
  <c r="Y12" i="1" l="1"/>
  <c r="W13" i="1"/>
  <c r="X13" i="1" s="1"/>
  <c r="Y13" i="1" l="1"/>
  <c r="Z13" i="1" s="1"/>
  <c r="Z12" i="1"/>
  <c r="W14" i="1"/>
  <c r="X14" i="1" s="1"/>
  <c r="Y14" i="1" l="1"/>
  <c r="Z14" i="1" s="1"/>
  <c r="W15" i="1"/>
  <c r="W16" i="1" s="1"/>
  <c r="X15" i="1" l="1"/>
  <c r="Y15" i="1" s="1"/>
  <c r="W17" i="1"/>
  <c r="X16" i="1"/>
  <c r="Y16" i="1" l="1"/>
  <c r="Z16" i="1" s="1"/>
  <c r="Z15" i="1"/>
  <c r="X17" i="1"/>
  <c r="W21" i="1"/>
  <c r="AA23" i="1" s="1"/>
  <c r="Y17" i="1" l="1"/>
  <c r="Z17" i="1" s="1"/>
</calcChain>
</file>

<file path=xl/sharedStrings.xml><?xml version="1.0" encoding="utf-8"?>
<sst xmlns="http://schemas.openxmlformats.org/spreadsheetml/2006/main" count="65" uniqueCount="37">
  <si>
    <t xml:space="preserve">категория </t>
  </si>
  <si>
    <t>вид работ</t>
  </si>
  <si>
    <t>_Категории</t>
  </si>
  <si>
    <t>Отопление</t>
  </si>
  <si>
    <t>котел</t>
  </si>
  <si>
    <t>радиатор</t>
  </si>
  <si>
    <t>Электрика</t>
  </si>
  <si>
    <t>Сантехника</t>
  </si>
  <si>
    <t>Душ</t>
  </si>
  <si>
    <t>тест</t>
  </si>
  <si>
    <t>смеситель</t>
  </si>
  <si>
    <t>Полы</t>
  </si>
  <si>
    <t>тепл пол</t>
  </si>
  <si>
    <t>ТеплПол</t>
  </si>
  <si>
    <t>бойлер</t>
  </si>
  <si>
    <t>насос</t>
  </si>
  <si>
    <t>Условие запрещаюее подсчет</t>
  </si>
  <si>
    <t>Условие</t>
  </si>
  <si>
    <t>Вариант условия</t>
  </si>
  <si>
    <t>_Данные</t>
  </si>
  <si>
    <t>_СортированныеДанные</t>
  </si>
  <si>
    <t>_Именованный диапазон в "Диспетчере имен" Эксель</t>
  </si>
  <si>
    <r>
      <t xml:space="preserve">Номер столбца табл </t>
    </r>
    <r>
      <rPr>
        <sz val="11"/>
        <color rgb="FFFF0000"/>
        <rFont val="Calibri"/>
        <family val="2"/>
        <charset val="204"/>
        <scheme val="minor"/>
      </rPr>
      <t>_Данные -&gt;</t>
    </r>
  </si>
  <si>
    <t>тест 2й</t>
  </si>
  <si>
    <t>№</t>
  </si>
  <si>
    <t>Розетка</t>
  </si>
  <si>
    <t>Так требуется в отборе. Сортировка не по алфавиту а по № _Категории</t>
  </si>
  <si>
    <t>Максимум повторов</t>
  </si>
  <si>
    <t>_СортКатег</t>
  </si>
  <si>
    <t>Позиция категория в _СортКатег</t>
  </si>
  <si>
    <t>Окна</t>
  </si>
  <si>
    <t>Двери</t>
  </si>
  <si>
    <t>Ручной ввод значений</t>
  </si>
  <si>
    <t>Мой вариант</t>
  </si>
  <si>
    <t xml:space="preserve">Так данные попадают в отбор </t>
  </si>
  <si>
    <t xml:space="preserve">Тождественность строк таблиц </t>
  </si>
  <si>
    <t>Так требуется (ручной ввод значений)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</si>
</sst>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0" tint="-0.249977111117893"/>
      <name val="Calibri"/>
      <family val="2"/>
      <charset val="204"/>
      <scheme val="minor"/>
    </font>
    <font>
      <i/>
      <sz val="11"/>
      <color theme="0" tint="-0.249977111117893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i/>
      <sz val="10"/>
      <color theme="0" tint="-0.249977111117893"/>
      <name val="Calibri"/>
      <family val="2"/>
      <charset val="204"/>
      <scheme val="minor"/>
    </font>
    <font>
      <b/>
      <i/>
      <sz val="11"/>
      <color rgb="FF00B0F0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/>
      <right style="mediumDashed">
        <color rgb="FFFF0000"/>
      </right>
      <top/>
      <bottom/>
      <diagonal/>
    </border>
    <border>
      <left style="thin">
        <color indexed="64"/>
      </left>
      <right style="mediumDashed">
        <color rgb="FFFF0000"/>
      </right>
      <top style="medium">
        <color indexed="64"/>
      </top>
      <bottom style="thin">
        <color indexed="64"/>
      </bottom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/>
      <right/>
      <top style="mediumDashed">
        <color rgb="FFFF0000"/>
      </top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Dashed">
        <color rgb="FF00B0F0"/>
      </left>
      <right/>
      <top style="mediumDashed">
        <color rgb="FF00B0F0"/>
      </top>
      <bottom/>
      <diagonal/>
    </border>
    <border>
      <left/>
      <right/>
      <top style="mediumDashed">
        <color rgb="FF00B0F0"/>
      </top>
      <bottom/>
      <diagonal/>
    </border>
    <border>
      <left/>
      <right style="mediumDashed">
        <color rgb="FF00B0F0"/>
      </right>
      <top style="mediumDashed">
        <color rgb="FF00B0F0"/>
      </top>
      <bottom/>
      <diagonal/>
    </border>
    <border>
      <left style="mediumDashed">
        <color rgb="FF00B0F0"/>
      </left>
      <right/>
      <top/>
      <bottom/>
      <diagonal/>
    </border>
    <border>
      <left/>
      <right style="mediumDashed">
        <color rgb="FF00B0F0"/>
      </right>
      <top/>
      <bottom/>
      <diagonal/>
    </border>
    <border>
      <left style="mediumDashed">
        <color rgb="FF00B0F0"/>
      </left>
      <right/>
      <top/>
      <bottom style="mediumDashed">
        <color rgb="FF00B0F0"/>
      </bottom>
      <diagonal/>
    </border>
    <border>
      <left/>
      <right/>
      <top/>
      <bottom style="mediumDashed">
        <color rgb="FF00B0F0"/>
      </bottom>
      <diagonal/>
    </border>
    <border>
      <left/>
      <right style="mediumDashed">
        <color rgb="FF00B0F0"/>
      </right>
      <top/>
      <bottom style="mediumDashed">
        <color rgb="FF00B0F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Dashed">
        <color rgb="FFFF0000"/>
      </bottom>
      <diagonal/>
    </border>
    <border>
      <left style="thin">
        <color indexed="64"/>
      </left>
      <right style="mediumDashed">
        <color rgb="FFFF0000"/>
      </right>
      <top style="medium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2" borderId="1" xfId="0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7" fillId="6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7" xfId="0" applyFill="1" applyBorder="1"/>
    <xf numFmtId="0" fontId="4" fillId="0" borderId="9" xfId="0" applyFont="1" applyBorder="1" applyAlignment="1">
      <alignment horizontal="center"/>
    </xf>
    <xf numFmtId="0" fontId="0" fillId="0" borderId="9" xfId="0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0" fillId="3" borderId="3" xfId="0" applyFont="1" applyFill="1" applyBorder="1" applyProtection="1"/>
    <xf numFmtId="0" fontId="0" fillId="3" borderId="4" xfId="0" applyFont="1" applyFill="1" applyBorder="1" applyProtection="1"/>
    <xf numFmtId="0" fontId="4" fillId="0" borderId="5" xfId="0" applyFont="1" applyBorder="1" applyAlignment="1">
      <alignment horizontal="center"/>
    </xf>
    <xf numFmtId="0" fontId="0" fillId="3" borderId="0" xfId="0" applyFont="1" applyFill="1" applyBorder="1" applyProtection="1"/>
    <xf numFmtId="0" fontId="0" fillId="3" borderId="6" xfId="0" applyFont="1" applyFill="1" applyBorder="1" applyProtection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3" borderId="9" xfId="0" applyFont="1" applyFill="1" applyBorder="1" applyProtection="1"/>
    <xf numFmtId="0" fontId="0" fillId="3" borderId="13" xfId="0" applyFont="1" applyFill="1" applyBorder="1" applyProtection="1"/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3" borderId="18" xfId="0" applyFont="1" applyFill="1" applyBorder="1" applyProtection="1"/>
    <xf numFmtId="0" fontId="0" fillId="3" borderId="19" xfId="0" applyFont="1" applyFill="1" applyBorder="1" applyProtection="1"/>
    <xf numFmtId="0" fontId="4" fillId="0" borderId="20" xfId="0" applyFont="1" applyBorder="1" applyAlignment="1">
      <alignment horizontal="center"/>
    </xf>
    <xf numFmtId="0" fontId="0" fillId="3" borderId="21" xfId="0" applyFont="1" applyFill="1" applyBorder="1" applyProtection="1"/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3" borderId="23" xfId="0" applyFont="1" applyFill="1" applyBorder="1" applyProtection="1"/>
    <xf numFmtId="0" fontId="0" fillId="3" borderId="24" xfId="0" applyFont="1" applyFill="1" applyBorder="1" applyProtection="1"/>
    <xf numFmtId="0" fontId="0" fillId="0" borderId="0" xfId="0" applyFill="1" applyAlignment="1">
      <alignment horizontal="center"/>
    </xf>
    <xf numFmtId="0" fontId="10" fillId="0" borderId="0" xfId="0" applyFont="1" applyBorder="1"/>
    <xf numFmtId="0" fontId="7" fillId="6" borderId="9" xfId="0" applyFont="1" applyFill="1" applyBorder="1" applyAlignment="1">
      <alignment horizontal="center"/>
    </xf>
    <xf numFmtId="0" fontId="10" fillId="0" borderId="9" xfId="0" applyFont="1" applyBorder="1"/>
    <xf numFmtId="0" fontId="0" fillId="2" borderId="25" xfId="0" applyFill="1" applyBorder="1"/>
    <xf numFmtId="0" fontId="0" fillId="2" borderId="26" xfId="0" applyFill="1" applyBorder="1"/>
    <xf numFmtId="0" fontId="9" fillId="7" borderId="5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1" fillId="3" borderId="15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0" fillId="3" borderId="18" xfId="0" applyFont="1" applyFill="1" applyBorder="1" applyAlignment="1" applyProtection="1">
      <alignment horizontal="center" vertical="top" wrapText="1"/>
    </xf>
    <xf numFmtId="0" fontId="0" fillId="3" borderId="19" xfId="0" applyFont="1" applyFill="1" applyBorder="1" applyAlignment="1" applyProtection="1">
      <alignment horizontal="center" vertical="top" wrapText="1"/>
    </xf>
    <xf numFmtId="0" fontId="0" fillId="3" borderId="23" xfId="0" applyFont="1" applyFill="1" applyBorder="1" applyAlignment="1" applyProtection="1">
      <alignment horizontal="center" vertical="top" wrapText="1"/>
    </xf>
    <xf numFmtId="0" fontId="0" fillId="3" borderId="24" xfId="0" applyFont="1" applyFill="1" applyBorder="1" applyAlignment="1" applyProtection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Border="1" applyAlignment="1">
      <alignment wrapText="1"/>
    </xf>
    <xf numFmtId="0" fontId="12" fillId="8" borderId="0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4" fillId="0" borderId="15" xfId="0" applyFont="1" applyBorder="1" applyAlignment="1">
      <alignment horizontal="center"/>
    </xf>
    <xf numFmtId="0" fontId="15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8" fillId="0" borderId="0" xfId="0" applyFont="1"/>
    <xf numFmtId="0" fontId="17" fillId="10" borderId="0" xfId="0" applyFont="1" applyFill="1"/>
    <xf numFmtId="0" fontId="0" fillId="0" borderId="2" xfId="0" applyBorder="1"/>
    <xf numFmtId="0" fontId="1" fillId="0" borderId="5" xfId="0" applyFont="1" applyBorder="1"/>
    <xf numFmtId="0" fontId="5" fillId="0" borderId="0" xfId="0" applyFont="1"/>
    <xf numFmtId="0" fontId="19" fillId="9" borderId="27" xfId="0" applyFont="1" applyFill="1" applyBorder="1" applyAlignment="1">
      <alignment horizontal="center"/>
    </xf>
    <xf numFmtId="0" fontId="12" fillId="9" borderId="27" xfId="0" applyFont="1" applyFill="1" applyBorder="1"/>
    <xf numFmtId="0" fontId="20" fillId="0" borderId="0" xfId="0" applyFont="1"/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workbookViewId="0">
      <selection activeCell="D4" sqref="D4"/>
    </sheetView>
  </sheetViews>
  <sheetFormatPr defaultRowHeight="14.4" x14ac:dyDescent="0.3"/>
  <cols>
    <col min="1" max="5" width="4.21875" customWidth="1"/>
    <col min="6" max="6" width="10.5546875" customWidth="1"/>
    <col min="7" max="7" width="7.21875" customWidth="1"/>
    <col min="8" max="8" width="8.21875" customWidth="1"/>
    <col min="9" max="9" width="9.21875" customWidth="1"/>
    <col min="10" max="10" width="10.109375" customWidth="1"/>
    <col min="11" max="11" width="3.33203125" customWidth="1"/>
    <col min="12" max="12" width="15.6640625" customWidth="1"/>
    <col min="13" max="15" width="2.6640625" customWidth="1"/>
    <col min="16" max="16" width="10.6640625" customWidth="1"/>
    <col min="17" max="18" width="2.6640625" customWidth="1"/>
    <col min="19" max="19" width="3.33203125" customWidth="1"/>
    <col min="20" max="20" width="12.77734375" customWidth="1"/>
    <col min="21" max="23" width="3.6640625" customWidth="1"/>
    <col min="24" max="25" width="12" customWidth="1"/>
    <col min="26" max="26" width="8.5546875" customWidth="1"/>
    <col min="27" max="27" width="6.21875" customWidth="1"/>
    <col min="28" max="28" width="11.6640625" customWidth="1"/>
    <col min="29" max="29" width="10.6640625" customWidth="1"/>
    <col min="30" max="30" width="12.77734375" customWidth="1"/>
  </cols>
  <sheetData>
    <row r="1" spans="1:30" ht="15" thickBot="1" x14ac:dyDescent="0.35">
      <c r="H1" t="s">
        <v>17</v>
      </c>
      <c r="I1" t="s">
        <v>18</v>
      </c>
      <c r="W1" s="19" t="s">
        <v>22</v>
      </c>
      <c r="X1" s="19"/>
      <c r="Y1" s="19"/>
      <c r="AB1" s="40">
        <v>9</v>
      </c>
      <c r="AC1" s="40">
        <v>11</v>
      </c>
      <c r="AD1" s="6"/>
    </row>
    <row r="2" spans="1:30" x14ac:dyDescent="0.3">
      <c r="B2" s="73"/>
      <c r="C2" s="8"/>
      <c r="D2" s="8"/>
      <c r="E2" s="8"/>
      <c r="F2" s="8"/>
      <c r="G2" s="8"/>
      <c r="H2" s="8"/>
      <c r="I2" s="8"/>
      <c r="J2" s="8" t="s">
        <v>0</v>
      </c>
      <c r="K2" s="8"/>
      <c r="L2" s="9" t="s">
        <v>1</v>
      </c>
      <c r="S2" s="72">
        <f>MAX(S5:S17)</f>
        <v>7</v>
      </c>
      <c r="U2" s="2"/>
      <c r="V2" s="2"/>
      <c r="W2" s="72">
        <f>MAX(B4:B17)</f>
        <v>8</v>
      </c>
      <c r="X2" s="2"/>
      <c r="Y2" s="2"/>
      <c r="Z2" s="2">
        <f>MAX(C4:C17)</f>
        <v>8</v>
      </c>
      <c r="AB2" t="str">
        <f>IF(AB1=0,"",INDEX($B$2:$L$17,1,AB1))</f>
        <v xml:space="preserve">категория </v>
      </c>
      <c r="AC2" t="str">
        <f>IF(AC1=0,"",INDEX($B$2:$L$17,1,AC1))</f>
        <v>вид работ</v>
      </c>
    </row>
    <row r="3" spans="1:30" s="60" customFormat="1" ht="59.4" customHeight="1" thickBot="1" x14ac:dyDescent="0.35">
      <c r="B3" s="74" t="s">
        <v>19</v>
      </c>
      <c r="C3" s="61"/>
      <c r="D3" s="61"/>
      <c r="E3" s="61"/>
      <c r="F3" s="61" t="s">
        <v>29</v>
      </c>
      <c r="G3" s="61" t="s">
        <v>27</v>
      </c>
      <c r="H3" s="61"/>
      <c r="I3" s="61"/>
      <c r="J3" s="62"/>
      <c r="K3" s="61"/>
      <c r="L3" s="63"/>
      <c r="P3" s="64" t="s">
        <v>28</v>
      </c>
      <c r="S3" s="64" t="s">
        <v>24</v>
      </c>
      <c r="T3" s="64" t="s">
        <v>2</v>
      </c>
      <c r="U3" s="65"/>
      <c r="V3" s="65"/>
      <c r="W3" s="69" t="s">
        <v>20</v>
      </c>
      <c r="X3" s="66"/>
      <c r="Y3" s="66"/>
      <c r="Z3" s="60" t="s">
        <v>35</v>
      </c>
      <c r="AB3" s="60" t="s">
        <v>32</v>
      </c>
      <c r="AC3" s="67"/>
    </row>
    <row r="4" spans="1:30" ht="16.2" thickBot="1" x14ac:dyDescent="0.35">
      <c r="A4" s="75">
        <f>IF(AND(J4&lt;&gt;"",L4&lt;&gt;""),MAX(A3:A$3)+1,"")</f>
        <v>1</v>
      </c>
      <c r="B4" s="46">
        <f>D4</f>
        <v>4</v>
      </c>
      <c r="C4" s="11">
        <v>4</v>
      </c>
      <c r="D4" s="41">
        <f>IF(H4,COUNTIFS(E$4:E$17,"&lt;"&amp;E4,H$4:H$17,1=1)+COUNTIF(E$4:E4,E4),)</f>
        <v>4</v>
      </c>
      <c r="E4" s="70" t="str">
        <f>IF(AND(F4="",G4=""),"",F4&amp;"|"&amp;G4)</f>
        <v>3|4</v>
      </c>
      <c r="F4" s="70">
        <f>IFERROR(MATCH(J4,$P$5:$P$17,0),"")</f>
        <v>3</v>
      </c>
      <c r="G4" s="70">
        <f>IFERROR(INDEX($Q$5:$Q$17,MATCH(J4,$P$5:$P$17,0),1),"")</f>
        <v>4</v>
      </c>
      <c r="H4" s="12" t="b">
        <f t="shared" ref="H4:H17" si="0">NOT(ISERROR(MATCH(J4,_Категории,0)))</f>
        <v>1</v>
      </c>
      <c r="I4" s="12" t="b">
        <f t="shared" ref="I4:I17" si="1">IF(J4="","",NOT(ISERROR(MATCH(J4,_Категории,0))))</f>
        <v>1</v>
      </c>
      <c r="J4" s="4" t="s">
        <v>3</v>
      </c>
      <c r="K4" s="10"/>
      <c r="L4" s="13" t="s">
        <v>4</v>
      </c>
      <c r="U4" s="3"/>
      <c r="V4" s="3"/>
      <c r="W4" s="1"/>
      <c r="X4" s="1"/>
      <c r="Y4" s="1"/>
      <c r="Z4" s="1"/>
      <c r="AA4" s="1"/>
      <c r="AC4" s="1"/>
      <c r="AD4" s="1"/>
    </row>
    <row r="5" spans="1:30" ht="16.2" thickBot="1" x14ac:dyDescent="0.35">
      <c r="A5" s="75">
        <f>IF(AND(J5&lt;&gt;"",L5&lt;&gt;""),MAX(A$3:A4)+1,"")</f>
        <v>2</v>
      </c>
      <c r="B5" s="46">
        <f t="shared" ref="B5:B17" si="2">D5</f>
        <v>5</v>
      </c>
      <c r="C5" s="11">
        <v>5</v>
      </c>
      <c r="D5" s="41">
        <f>IF(H5,COUNTIFS(E$4:E$17,"&lt;"&amp;E5,H$4:H$17,1=1)+COUNTIF(E$4:E5,E5),)</f>
        <v>5</v>
      </c>
      <c r="E5" s="70" t="str">
        <f t="shared" ref="E5:E17" si="3">IF(AND(F5="",G5=""),"",F5&amp;"|"&amp;G5)</f>
        <v>3|4</v>
      </c>
      <c r="F5" s="70">
        <f t="shared" ref="F5:F17" si="4">IFERROR(MATCH(J5,$P$5:$P$17,0),"")</f>
        <v>3</v>
      </c>
      <c r="G5" s="70">
        <f>IFERROR(INDEX($Q$5:$Q$17,MATCH(J5,$P$5:$P$17,0),1),"")</f>
        <v>4</v>
      </c>
      <c r="H5" s="12" t="b">
        <f t="shared" si="0"/>
        <v>1</v>
      </c>
      <c r="I5" s="12" t="b">
        <f t="shared" si="1"/>
        <v>1</v>
      </c>
      <c r="J5" s="4" t="s">
        <v>3</v>
      </c>
      <c r="K5" s="10"/>
      <c r="L5" s="13" t="s">
        <v>5</v>
      </c>
      <c r="O5" s="76">
        <f>IF(MAX($O$4:$O4)=$S$2,"",1+O4)</f>
        <v>1</v>
      </c>
      <c r="P5" s="77" t="str">
        <f>IF(O5="","",VLOOKUP(O5,$S$5:$T$17,2,))</f>
        <v>Электрика</v>
      </c>
      <c r="Q5" s="3">
        <f>IF(P5="","",COUNTIF($J$4:$J$17,P5))</f>
        <v>1</v>
      </c>
      <c r="S5" s="11">
        <f>IF(T5="","",MAX(S$4:S4)+1)</f>
        <v>1</v>
      </c>
      <c r="T5" s="16" t="s">
        <v>6</v>
      </c>
      <c r="U5" s="3"/>
      <c r="V5" s="3"/>
      <c r="W5" s="20">
        <f>IF(MAX($W$4:$W4)=$W$2,"",1+W4)</f>
        <v>1</v>
      </c>
      <c r="X5" s="21" t="str">
        <f>IF(W5="","",IF(AB$1=0,"",VLOOKUP($W5,$B$4:$L$17,AB$1,0)))</f>
        <v>Электрика</v>
      </c>
      <c r="Y5" s="22" t="str">
        <f>IF(X5="","",IF(AC$1=0,"",VLOOKUP($W5,$B$4:$L$17,AC$1,0)))</f>
        <v>Розетка</v>
      </c>
      <c r="Z5" s="71" t="b">
        <f>X5&amp;"|"&amp;Y5=AB5&amp;"|"&amp;AC5</f>
        <v>1</v>
      </c>
      <c r="AA5" s="31">
        <f>IF(MAX($AA$4:$AA4)=$Z$2,"",1+AA4)</f>
        <v>1</v>
      </c>
      <c r="AB5" s="32" t="s">
        <v>6</v>
      </c>
      <c r="AC5" s="33" t="s">
        <v>25</v>
      </c>
      <c r="AD5" s="78"/>
    </row>
    <row r="6" spans="1:30" ht="16.2" thickBot="1" x14ac:dyDescent="0.35">
      <c r="A6" s="75" t="str">
        <f>IF(AND(J6&lt;&gt;"",L6&lt;&gt;""),MAX(A$3:A5)+1,"")</f>
        <v/>
      </c>
      <c r="B6" s="46">
        <f t="shared" si="2"/>
        <v>0</v>
      </c>
      <c r="C6" s="11">
        <v>0</v>
      </c>
      <c r="D6" s="41">
        <f>IF(H6,COUNTIFS(E$4:E$17,"&lt;"&amp;E6,H$4:H$17,1=1)+COUNTIF(E$4:E6,E6),)</f>
        <v>0</v>
      </c>
      <c r="E6" s="70" t="str">
        <f t="shared" si="3"/>
        <v/>
      </c>
      <c r="F6" s="70" t="str">
        <f t="shared" si="4"/>
        <v/>
      </c>
      <c r="G6" s="70" t="str">
        <f>IFERROR(INDEX($Q$5:$Q$17,MATCH(J6,$P$5:$P$17,0),1),"")</f>
        <v/>
      </c>
      <c r="H6" s="12" t="b">
        <f t="shared" si="0"/>
        <v>0</v>
      </c>
      <c r="I6" s="12" t="str">
        <f t="shared" si="1"/>
        <v/>
      </c>
      <c r="J6" s="4"/>
      <c r="K6" s="10"/>
      <c r="L6" s="13"/>
      <c r="O6" s="76">
        <f>IF(MAX($O$4:$O5)=$S$2,"",1+O5)</f>
        <v>2</v>
      </c>
      <c r="P6" s="77" t="str">
        <f t="shared" ref="P6:P17" si="5">IF(O6="","",VLOOKUP(O6,$S$5:$T$17,2,))</f>
        <v>Сантехника</v>
      </c>
      <c r="Q6" s="3">
        <f t="shared" ref="Q6:Q17" si="6">IF(P6="","",COUNTIF($J$4:$J$17,P6))</f>
        <v>2</v>
      </c>
      <c r="S6" s="11">
        <f>IF(T6="","",MAX(S$4:S5)+1)</f>
        <v>2</v>
      </c>
      <c r="T6" s="17" t="s">
        <v>7</v>
      </c>
      <c r="U6" s="3"/>
      <c r="V6" s="3"/>
      <c r="W6" s="23">
        <f>IF(MAX($W$4:$W5)=$W$2,"",1+W5)</f>
        <v>2</v>
      </c>
      <c r="X6" s="24" t="str">
        <f>IF(W6="","",IF(AB$1=0,"",VLOOKUP($W6,$B$4:$L$17,AB$1,0)))</f>
        <v>Сантехника</v>
      </c>
      <c r="Y6" s="25" t="str">
        <f>IF(X6="","",IF(AC$1=0,"",VLOOKUP($W6,$B$4:$L$17,AC$1,0)))</f>
        <v>Душ</v>
      </c>
      <c r="Z6" s="71" t="b">
        <f t="shared" ref="Z6:Z17" si="7">X6&amp;"|"&amp;Y6=AB6&amp;"|"&amp;AC6</f>
        <v>1</v>
      </c>
      <c r="AA6" s="34">
        <f>IF(MAX($AA$4:$AA5)=$Z$2,"",1+AA5)</f>
        <v>2</v>
      </c>
      <c r="AB6" s="24" t="s">
        <v>7</v>
      </c>
      <c r="AC6" s="35" t="s">
        <v>8</v>
      </c>
    </row>
    <row r="7" spans="1:30" ht="16.2" thickBot="1" x14ac:dyDescent="0.35">
      <c r="A7" s="75">
        <f>IF(AND(J7&lt;&gt;"",L7&lt;&gt;""),MAX(A$3:A6)+1,"")</f>
        <v>3</v>
      </c>
      <c r="B7" s="46">
        <f t="shared" si="2"/>
        <v>2</v>
      </c>
      <c r="C7" s="11">
        <v>2</v>
      </c>
      <c r="D7" s="41">
        <f>IF(H7,COUNTIFS(E$4:E$17,"&lt;"&amp;E7,H$4:H$17,1=1)+COUNTIF(E$4:E7,E7),)</f>
        <v>2</v>
      </c>
      <c r="E7" s="70" t="str">
        <f t="shared" si="3"/>
        <v>2|2</v>
      </c>
      <c r="F7" s="70">
        <f t="shared" si="4"/>
        <v>2</v>
      </c>
      <c r="G7" s="70">
        <f>IFERROR(INDEX($Q$5:$Q$17,MATCH(J7,$P$5:$P$17,0),1),"")</f>
        <v>2</v>
      </c>
      <c r="H7" s="12" t="b">
        <f t="shared" si="0"/>
        <v>1</v>
      </c>
      <c r="I7" s="12" t="b">
        <f t="shared" si="1"/>
        <v>1</v>
      </c>
      <c r="J7" s="4" t="s">
        <v>7</v>
      </c>
      <c r="K7" s="10"/>
      <c r="L7" s="13" t="s">
        <v>8</v>
      </c>
      <c r="O7" s="76">
        <f>IF(MAX($O$4:$O6)=$S$2,"",1+O6)</f>
        <v>3</v>
      </c>
      <c r="P7" s="77" t="str">
        <f t="shared" si="5"/>
        <v>Отопление</v>
      </c>
      <c r="Q7" s="3">
        <f t="shared" si="6"/>
        <v>4</v>
      </c>
      <c r="S7" s="11" t="str">
        <f>IF(T7="","",MAX(S$4:S6)+1)</f>
        <v/>
      </c>
      <c r="T7" s="17"/>
      <c r="U7" s="3"/>
      <c r="V7" s="3"/>
      <c r="W7" s="23">
        <f>IF(MAX($W$4:$W6)=$W$2,"",1+W6)</f>
        <v>3</v>
      </c>
      <c r="X7" s="24" t="str">
        <f>IF(W7="","",IF(AB$1=0,"",VLOOKUP($W7,$B$4:$L$17,AB$1,0)))</f>
        <v>Сантехника</v>
      </c>
      <c r="Y7" s="25" t="str">
        <f>IF(X7="","",IF(AC$1=0,"",VLOOKUP($W7,$B$4:$L$17,AC$1,0)))</f>
        <v>смеситель</v>
      </c>
      <c r="Z7" s="71" t="b">
        <f t="shared" si="7"/>
        <v>1</v>
      </c>
      <c r="AA7" s="34">
        <f>IF(MAX($AA$4:$AA6)=$Z$2,"",1+AA6)</f>
        <v>3</v>
      </c>
      <c r="AB7" s="24" t="s">
        <v>7</v>
      </c>
      <c r="AC7" s="35" t="s">
        <v>10</v>
      </c>
    </row>
    <row r="8" spans="1:30" ht="16.2" thickBot="1" x14ac:dyDescent="0.35">
      <c r="A8" s="75">
        <f>IF(AND(J8&lt;&gt;"",L8&lt;&gt;""),MAX(A$3:A7)+1,"")</f>
        <v>4</v>
      </c>
      <c r="B8" s="46">
        <f t="shared" si="2"/>
        <v>0</v>
      </c>
      <c r="C8" s="11">
        <v>0</v>
      </c>
      <c r="D8" s="41">
        <f>IF(H8,COUNTIFS(E$4:E$17,"&lt;"&amp;E8,H$4:H$17,1=1)+COUNTIF(E$4:E8,E8),)</f>
        <v>0</v>
      </c>
      <c r="E8" s="70" t="str">
        <f t="shared" si="3"/>
        <v/>
      </c>
      <c r="F8" s="70" t="str">
        <f t="shared" si="4"/>
        <v/>
      </c>
      <c r="G8" s="70" t="str">
        <f>IFERROR(INDEX($Q$5:$Q$17,MATCH(J8,$P$5:$P$17,0),1),"")</f>
        <v/>
      </c>
      <c r="H8" s="12" t="b">
        <f t="shared" si="0"/>
        <v>0</v>
      </c>
      <c r="I8" s="12" t="b">
        <f t="shared" si="1"/>
        <v>0</v>
      </c>
      <c r="J8" s="4" t="s">
        <v>9</v>
      </c>
      <c r="K8" s="10"/>
      <c r="L8" s="13" t="s">
        <v>9</v>
      </c>
      <c r="O8" s="76">
        <f>IF(MAX($O$4:$O7)=$S$2,"",1+O7)</f>
        <v>4</v>
      </c>
      <c r="P8" s="77" t="str">
        <f t="shared" si="5"/>
        <v>Полы</v>
      </c>
      <c r="Q8" s="3">
        <f t="shared" si="6"/>
        <v>0</v>
      </c>
      <c r="S8" s="11">
        <f>IF(T8="","",MAX(S$4:S7)+1)</f>
        <v>3</v>
      </c>
      <c r="T8" s="17" t="s">
        <v>3</v>
      </c>
      <c r="U8" s="3"/>
      <c r="V8" s="3"/>
      <c r="W8" s="23">
        <f>IF(MAX($W$4:$W7)=$W$2,"",1+W7)</f>
        <v>4</v>
      </c>
      <c r="X8" s="24" t="str">
        <f>IF(W8="","",IF(AB$1=0,"",VLOOKUP($W8,$B$4:$L$17,AB$1,0)))</f>
        <v>Отопление</v>
      </c>
      <c r="Y8" s="25" t="str">
        <f>IF(X8="","",IF(AC$1=0,"",VLOOKUP($W8,$B$4:$L$17,AC$1,0)))</f>
        <v>котел</v>
      </c>
      <c r="Z8" s="71" t="b">
        <f t="shared" si="7"/>
        <v>1</v>
      </c>
      <c r="AA8" s="34">
        <f>IF(MAX($AA$4:$AA7)=$Z$2,"",1+AA7)</f>
        <v>4</v>
      </c>
      <c r="AB8" s="24" t="s">
        <v>3</v>
      </c>
      <c r="AC8" s="35" t="s">
        <v>4</v>
      </c>
    </row>
    <row r="9" spans="1:30" ht="16.2" thickBot="1" x14ac:dyDescent="0.35">
      <c r="A9" s="75">
        <f>IF(AND(J9&lt;&gt;"",L9&lt;&gt;""),MAX(A$3:A8)+1,"")</f>
        <v>5</v>
      </c>
      <c r="B9" s="46">
        <f t="shared" si="2"/>
        <v>3</v>
      </c>
      <c r="C9" s="11">
        <v>3</v>
      </c>
      <c r="D9" s="41">
        <f>IF(H9,COUNTIFS(E$4:E$17,"&lt;"&amp;E9,H$4:H$17,1=1)+COUNTIF(E$4:E9,E9),)</f>
        <v>3</v>
      </c>
      <c r="E9" s="70" t="str">
        <f t="shared" si="3"/>
        <v>2|2</v>
      </c>
      <c r="F9" s="70">
        <f t="shared" si="4"/>
        <v>2</v>
      </c>
      <c r="G9" s="70">
        <f>IFERROR(INDEX($Q$5:$Q$17,MATCH(J9,$P$5:$P$17,0),1),"")</f>
        <v>2</v>
      </c>
      <c r="H9" s="12" t="b">
        <f t="shared" si="0"/>
        <v>1</v>
      </c>
      <c r="I9" s="12" t="b">
        <f t="shared" si="1"/>
        <v>1</v>
      </c>
      <c r="J9" s="4" t="s">
        <v>7</v>
      </c>
      <c r="K9" s="10"/>
      <c r="L9" s="13" t="s">
        <v>10</v>
      </c>
      <c r="O9" s="76">
        <f>IF(MAX($O$4:$O8)=$S$2,"",1+O8)</f>
        <v>5</v>
      </c>
      <c r="P9" s="77" t="str">
        <f t="shared" si="5"/>
        <v>ТеплПол</v>
      </c>
      <c r="Q9" s="3">
        <f t="shared" si="6"/>
        <v>1</v>
      </c>
      <c r="S9" s="11">
        <f>IF(T9="","",MAX(S$4:S8)+1)</f>
        <v>4</v>
      </c>
      <c r="T9" s="17" t="s">
        <v>11</v>
      </c>
      <c r="U9" s="3"/>
      <c r="V9" s="3"/>
      <c r="W9" s="23">
        <f>IF(MAX($W$4:$W8)=$W$2,"",1+W8)</f>
        <v>5</v>
      </c>
      <c r="X9" s="24" t="str">
        <f>IF(W9="","",IF(AB$1=0,"",VLOOKUP($W9,$B$4:$L$17,AB$1,0)))</f>
        <v>Отопление</v>
      </c>
      <c r="Y9" s="25" t="str">
        <f>IF(X9="","",IF(AC$1=0,"",VLOOKUP($W9,$B$4:$L$17,AC$1,0)))</f>
        <v>радиатор</v>
      </c>
      <c r="Z9" s="71" t="b">
        <f t="shared" si="7"/>
        <v>1</v>
      </c>
      <c r="AA9" s="34">
        <f>IF(MAX($AA$4:$AA8)=$Z$2,"",1+AA8)</f>
        <v>5</v>
      </c>
      <c r="AB9" s="24" t="s">
        <v>3</v>
      </c>
      <c r="AC9" s="35" t="s">
        <v>5</v>
      </c>
    </row>
    <row r="10" spans="1:30" ht="16.2" thickBot="1" x14ac:dyDescent="0.35">
      <c r="A10" s="75">
        <f>IF(AND(J10&lt;&gt;"",L10&lt;&gt;""),MAX(A$3:A9)+1,"")</f>
        <v>6</v>
      </c>
      <c r="B10" s="46">
        <f t="shared" si="2"/>
        <v>6</v>
      </c>
      <c r="C10" s="11">
        <v>6</v>
      </c>
      <c r="D10" s="41">
        <f>IF(H10,COUNTIFS(E$4:E$17,"&lt;"&amp;E10,H$4:H$17,1=1)+COUNTIF(E$4:E10,E10),)</f>
        <v>6</v>
      </c>
      <c r="E10" s="70" t="str">
        <f t="shared" si="3"/>
        <v>3|4</v>
      </c>
      <c r="F10" s="70">
        <f t="shared" si="4"/>
        <v>3</v>
      </c>
      <c r="G10" s="70">
        <f>IFERROR(INDEX($Q$5:$Q$17,MATCH(J10,$P$5:$P$17,0),1),"")</f>
        <v>4</v>
      </c>
      <c r="H10" s="12" t="b">
        <f t="shared" si="0"/>
        <v>1</v>
      </c>
      <c r="I10" s="12" t="b">
        <f t="shared" si="1"/>
        <v>1</v>
      </c>
      <c r="J10" s="4" t="s">
        <v>3</v>
      </c>
      <c r="K10" s="10"/>
      <c r="L10" s="13" t="s">
        <v>12</v>
      </c>
      <c r="O10" s="76">
        <f>IF(MAX($O$4:$O9)=$S$2,"",1+O9)</f>
        <v>6</v>
      </c>
      <c r="P10" s="77" t="str">
        <f t="shared" si="5"/>
        <v>Окна</v>
      </c>
      <c r="Q10" s="3">
        <f t="shared" si="6"/>
        <v>0</v>
      </c>
      <c r="S10" s="11">
        <f>IF(T10="","",MAX(S$4:S9)+1)</f>
        <v>5</v>
      </c>
      <c r="T10" s="17" t="s">
        <v>13</v>
      </c>
      <c r="U10" s="3"/>
      <c r="V10" s="3"/>
      <c r="W10" s="23">
        <f>IF(MAX($W$4:$W9)=$W$2,"",1+W9)</f>
        <v>6</v>
      </c>
      <c r="X10" s="24" t="str">
        <f>IF(W10="","",IF(AB$1=0,"",VLOOKUP($W10,$B$4:$L$17,AB$1,0)))</f>
        <v>Отопление</v>
      </c>
      <c r="Y10" s="25" t="str">
        <f>IF(X10="","",IF(AC$1=0,"",VLOOKUP($W10,$B$4:$L$17,AC$1,0)))</f>
        <v>тепл пол</v>
      </c>
      <c r="Z10" s="71" t="b">
        <f t="shared" si="7"/>
        <v>1</v>
      </c>
      <c r="AA10" s="34">
        <f>IF(MAX($AA$4:$AA9)=$Z$2,"",1+AA9)</f>
        <v>6</v>
      </c>
      <c r="AB10" s="24" t="s">
        <v>3</v>
      </c>
      <c r="AC10" s="35" t="s">
        <v>12</v>
      </c>
    </row>
    <row r="11" spans="1:30" ht="16.2" thickBot="1" x14ac:dyDescent="0.35">
      <c r="A11" s="75">
        <f>IF(AND(J11&lt;&gt;"",L11&lt;&gt;""),MAX(A$3:A10)+1,"")</f>
        <v>7</v>
      </c>
      <c r="B11" s="46">
        <f t="shared" si="2"/>
        <v>7</v>
      </c>
      <c r="C11" s="11">
        <v>7</v>
      </c>
      <c r="D11" s="41">
        <f>IF(H11,COUNTIFS(E$4:E$17,"&lt;"&amp;E11,H$4:H$17,1=1)+COUNTIF(E$4:E11,E11),)</f>
        <v>7</v>
      </c>
      <c r="E11" s="70" t="str">
        <f t="shared" si="3"/>
        <v>3|4</v>
      </c>
      <c r="F11" s="70">
        <f t="shared" si="4"/>
        <v>3</v>
      </c>
      <c r="G11" s="70">
        <f>IFERROR(INDEX($Q$5:$Q$17,MATCH(J11,$P$5:$P$17,0),1),"")</f>
        <v>4</v>
      </c>
      <c r="H11" s="12" t="b">
        <f t="shared" si="0"/>
        <v>1</v>
      </c>
      <c r="I11" s="12" t="b">
        <f t="shared" si="1"/>
        <v>1</v>
      </c>
      <c r="J11" s="4" t="s">
        <v>3</v>
      </c>
      <c r="K11" s="10"/>
      <c r="L11" s="13" t="s">
        <v>14</v>
      </c>
      <c r="O11" s="76">
        <f>IF(MAX($O$4:$O10)=$S$2,"",1+O10)</f>
        <v>7</v>
      </c>
      <c r="P11" s="77" t="str">
        <f t="shared" si="5"/>
        <v>Двери</v>
      </c>
      <c r="Q11" s="3">
        <f t="shared" si="6"/>
        <v>0</v>
      </c>
      <c r="S11" s="11" t="str">
        <f>IF(T11="","",MAX(S$4:S10)+1)</f>
        <v/>
      </c>
      <c r="T11" s="17"/>
      <c r="U11" s="3"/>
      <c r="V11" s="5"/>
      <c r="W11" s="23">
        <f>IF(MAX($W$4:$W10)=$W$2,"",1+W10)</f>
        <v>7</v>
      </c>
      <c r="X11" s="24" t="str">
        <f>IF(W11="","",IF(AB$1=0,"",VLOOKUP($W11,$B$4:$L$17,AB$1,0)))</f>
        <v>Отопление</v>
      </c>
      <c r="Y11" s="25" t="str">
        <f>IF(X11="","",IF(AC$1=0,"",VLOOKUP($W11,$B$4:$L$17,AC$1,0)))</f>
        <v>бойлер</v>
      </c>
      <c r="Z11" s="71" t="b">
        <f t="shared" si="7"/>
        <v>1</v>
      </c>
      <c r="AA11" s="34">
        <f>IF(MAX($AA$4:$AA10)=$Z$2,"",1+AA10)</f>
        <v>7</v>
      </c>
      <c r="AB11" s="24" t="s">
        <v>3</v>
      </c>
      <c r="AC11" s="35" t="s">
        <v>14</v>
      </c>
    </row>
    <row r="12" spans="1:30" ht="16.2" thickBot="1" x14ac:dyDescent="0.35">
      <c r="A12" s="75">
        <f>IF(AND(J12&lt;&gt;"",L12&lt;&gt;""),MAX(A$3:A11)+1,"")</f>
        <v>8</v>
      </c>
      <c r="B12" s="46">
        <f t="shared" si="2"/>
        <v>0</v>
      </c>
      <c r="C12" s="11">
        <v>0</v>
      </c>
      <c r="D12" s="41">
        <f>IF(H12,COUNTIFS(E$4:E$17,"&lt;"&amp;E12,H$4:H$17,1=1)+COUNTIF(E$4:E12,E12),)</f>
        <v>0</v>
      </c>
      <c r="E12" s="70" t="str">
        <f t="shared" si="3"/>
        <v/>
      </c>
      <c r="F12" s="70" t="str">
        <f t="shared" si="4"/>
        <v/>
      </c>
      <c r="G12" s="70" t="str">
        <f>IFERROR(INDEX($Q$5:$Q$17,MATCH(J12,$P$5:$P$17,0),1),"")</f>
        <v/>
      </c>
      <c r="H12" s="12" t="b">
        <f t="shared" si="0"/>
        <v>0</v>
      </c>
      <c r="I12" s="12" t="b">
        <f t="shared" si="1"/>
        <v>0</v>
      </c>
      <c r="J12" s="4" t="s">
        <v>23</v>
      </c>
      <c r="K12" s="10"/>
      <c r="L12" s="13" t="s">
        <v>23</v>
      </c>
      <c r="O12" s="76" t="str">
        <f>IF(MAX($O$4:$O11)=$S$2,"",1+O11)</f>
        <v/>
      </c>
      <c r="P12" s="77" t="str">
        <f t="shared" si="5"/>
        <v/>
      </c>
      <c r="Q12" s="3" t="str">
        <f t="shared" si="6"/>
        <v/>
      </c>
      <c r="S12" s="11">
        <f>IF(T12="","",MAX(S$4:S11)+1)</f>
        <v>6</v>
      </c>
      <c r="T12" s="17" t="s">
        <v>30</v>
      </c>
      <c r="U12" s="3"/>
      <c r="V12" s="5"/>
      <c r="W12" s="26">
        <f>IF(MAX($W$4:$W11)=$W$2,"",1+W11)</f>
        <v>8</v>
      </c>
      <c r="X12" s="24" t="str">
        <f>IF(W12="","",IF(AB$1=0,"",VLOOKUP($W12,$B$4:$L$17,AB$1,0)))</f>
        <v>ТеплПол</v>
      </c>
      <c r="Y12" s="25" t="str">
        <f>IF(X12="","",IF(AC$1=0,"",VLOOKUP($W12,$B$4:$L$17,AC$1,0)))</f>
        <v>насос</v>
      </c>
      <c r="Z12" s="71" t="b">
        <f t="shared" si="7"/>
        <v>1</v>
      </c>
      <c r="AA12" s="36">
        <f>IF(MAX($AA$4:$AA11)=$Z$2,"",1+AA11)</f>
        <v>8</v>
      </c>
      <c r="AB12" s="24" t="s">
        <v>13</v>
      </c>
      <c r="AC12" s="35" t="s">
        <v>15</v>
      </c>
    </row>
    <row r="13" spans="1:30" ht="16.2" thickBot="1" x14ac:dyDescent="0.35">
      <c r="A13" s="75">
        <f>IF(AND(J13&lt;&gt;"",L13&lt;&gt;""),MAX(A$3:A12)+1,"")</f>
        <v>9</v>
      </c>
      <c r="B13" s="46">
        <f t="shared" si="2"/>
        <v>1</v>
      </c>
      <c r="C13" s="11">
        <v>1</v>
      </c>
      <c r="D13" s="41">
        <f>IF(H13,COUNTIFS(E$4:E$17,"&lt;"&amp;E13,H$4:H$17,1=1)+COUNTIF(E$4:E13,E13),)</f>
        <v>1</v>
      </c>
      <c r="E13" s="70" t="str">
        <f t="shared" si="3"/>
        <v>1|1</v>
      </c>
      <c r="F13" s="70">
        <f t="shared" si="4"/>
        <v>1</v>
      </c>
      <c r="G13" s="70">
        <f>IFERROR(INDEX($Q$5:$Q$17,MATCH(J13,$P$5:$P$17,0),1),"")</f>
        <v>1</v>
      </c>
      <c r="H13" s="12" t="b">
        <f t="shared" si="0"/>
        <v>1</v>
      </c>
      <c r="I13" s="12" t="b">
        <f t="shared" si="1"/>
        <v>1</v>
      </c>
      <c r="J13" s="4" t="s">
        <v>6</v>
      </c>
      <c r="K13" s="10"/>
      <c r="L13" s="13" t="s">
        <v>25</v>
      </c>
      <c r="O13" s="76" t="str">
        <f>IF(MAX($O$4:$O12)=$S$2,"",1+O12)</f>
        <v/>
      </c>
      <c r="P13" s="77" t="str">
        <f t="shared" si="5"/>
        <v/>
      </c>
      <c r="Q13" s="3" t="str">
        <f t="shared" si="6"/>
        <v/>
      </c>
      <c r="S13" s="11">
        <f>IF(T13="","",MAX(S$4:S12)+1)</f>
        <v>7</v>
      </c>
      <c r="T13" s="17" t="s">
        <v>31</v>
      </c>
      <c r="U13" s="3"/>
      <c r="V13" s="5"/>
      <c r="W13" s="26" t="str">
        <f>IF(MAX($W$4:$W12)=$W$2,"",1+W12)</f>
        <v/>
      </c>
      <c r="X13" s="24" t="str">
        <f>IF(W13="","",IF(AB$1=0,"",VLOOKUP($W13,$B$4:$L$17,AB$1,0)))</f>
        <v/>
      </c>
      <c r="Y13" s="25" t="str">
        <f>IF(X13="","",IF(AC$1=0,"",VLOOKUP($W13,$B$4:$L$17,AC$1,0)))</f>
        <v/>
      </c>
      <c r="Z13" s="71" t="b">
        <f t="shared" si="7"/>
        <v>1</v>
      </c>
      <c r="AA13" s="36" t="str">
        <f>IF(MAX($AA$4:$AA12)=$Z$2,"",1+AA12)</f>
        <v/>
      </c>
      <c r="AB13" s="24"/>
      <c r="AC13" s="35"/>
    </row>
    <row r="14" spans="1:30" ht="16.2" thickBot="1" x14ac:dyDescent="0.35">
      <c r="A14" s="75">
        <f>IF(AND(J14&lt;&gt;"",L14&lt;&gt;""),MAX(A$3:A13)+1,"")</f>
        <v>10</v>
      </c>
      <c r="B14" s="46">
        <f t="shared" si="2"/>
        <v>8</v>
      </c>
      <c r="C14" s="11">
        <v>8</v>
      </c>
      <c r="D14" s="41">
        <f>IF(H14,COUNTIFS(E$4:E$17,"&lt;"&amp;E14,H$4:H$17,1=1)+COUNTIF(E$4:E14,E14),)</f>
        <v>8</v>
      </c>
      <c r="E14" s="70" t="str">
        <f t="shared" si="3"/>
        <v>5|1</v>
      </c>
      <c r="F14" s="70">
        <f t="shared" si="4"/>
        <v>5</v>
      </c>
      <c r="G14" s="70">
        <f>IFERROR(INDEX($Q$5:$Q$17,MATCH(J14,$P$5:$P$17,0),1),"")</f>
        <v>1</v>
      </c>
      <c r="H14" s="12" t="b">
        <f t="shared" si="0"/>
        <v>1</v>
      </c>
      <c r="I14" s="12" t="b">
        <f t="shared" si="1"/>
        <v>1</v>
      </c>
      <c r="J14" s="4" t="s">
        <v>13</v>
      </c>
      <c r="K14" s="10"/>
      <c r="L14" s="13" t="s">
        <v>15</v>
      </c>
      <c r="O14" s="76" t="str">
        <f>IF(MAX($O$4:$O13)=$S$2,"",1+O13)</f>
        <v/>
      </c>
      <c r="P14" s="77" t="str">
        <f t="shared" si="5"/>
        <v/>
      </c>
      <c r="Q14" s="3" t="str">
        <f t="shared" si="6"/>
        <v/>
      </c>
      <c r="S14" s="11" t="str">
        <f>IF(T14="","",MAX(S$4:S13)+1)</f>
        <v/>
      </c>
      <c r="T14" s="17"/>
      <c r="U14" s="3"/>
      <c r="V14" s="5"/>
      <c r="W14" s="26" t="str">
        <f>IF(MAX($W$4:$W13)=$W$2,"",1+W13)</f>
        <v/>
      </c>
      <c r="X14" s="24" t="str">
        <f>IF(W14="","",IF(AB$1=0,"",VLOOKUP($W14,$B$4:$L$17,AB$1,0)))</f>
        <v/>
      </c>
      <c r="Y14" s="25" t="str">
        <f>IF(X14="","",IF(AC$1=0,"",VLOOKUP($W14,$B$4:$L$17,AC$1,0)))</f>
        <v/>
      </c>
      <c r="Z14" s="71" t="b">
        <f t="shared" si="7"/>
        <v>1</v>
      </c>
      <c r="AA14" s="36" t="str">
        <f>IF(MAX($AA$4:$AA13)=$Z$2,"",1+AA13)</f>
        <v/>
      </c>
      <c r="AB14" s="24"/>
      <c r="AC14" s="35"/>
    </row>
    <row r="15" spans="1:30" ht="16.2" thickBot="1" x14ac:dyDescent="0.35">
      <c r="A15" s="75" t="str">
        <f>IF(AND(J15&lt;&gt;"",L15&lt;&gt;""),MAX(A$3:A14)+1,"")</f>
        <v/>
      </c>
      <c r="B15" s="46">
        <f t="shared" si="2"/>
        <v>0</v>
      </c>
      <c r="C15" s="11">
        <v>0</v>
      </c>
      <c r="D15" s="41">
        <f>IF(H15,COUNTIFS(E$4:E$17,"&lt;"&amp;E15,H$4:H$17,1=1)+COUNTIF(E$4:E15,E15),)</f>
        <v>0</v>
      </c>
      <c r="E15" s="41" t="str">
        <f t="shared" si="3"/>
        <v/>
      </c>
      <c r="F15" s="41" t="str">
        <f t="shared" si="4"/>
        <v/>
      </c>
      <c r="G15" s="41" t="str">
        <f>IFERROR(INDEX($Q$5:$Q$17,MATCH(J15,$P$5:$P$17,0),1),"")</f>
        <v/>
      </c>
      <c r="H15" s="12" t="b">
        <f t="shared" si="0"/>
        <v>0</v>
      </c>
      <c r="I15" s="12" t="str">
        <f t="shared" si="1"/>
        <v/>
      </c>
      <c r="J15" s="4"/>
      <c r="K15" s="10"/>
      <c r="L15" s="13"/>
      <c r="O15" s="76" t="str">
        <f>IF(MAX($O$4:$O14)=$S$2,"",1+O14)</f>
        <v/>
      </c>
      <c r="P15" s="77" t="str">
        <f t="shared" si="5"/>
        <v/>
      </c>
      <c r="Q15" s="3" t="str">
        <f t="shared" si="6"/>
        <v/>
      </c>
      <c r="S15" s="11" t="str">
        <f>IF(T15="","",MAX(S$4:S14)+1)</f>
        <v/>
      </c>
      <c r="T15" s="17"/>
      <c r="U15" s="3"/>
      <c r="V15" s="5"/>
      <c r="W15" s="26" t="str">
        <f>IF(MAX($W$4:$W14)=$W$2,"",1+W14)</f>
        <v/>
      </c>
      <c r="X15" s="24" t="str">
        <f>IF(W15="","",IF(AB$1=0,"",VLOOKUP($W15,$B$4:$L$17,AB$1,0)))</f>
        <v/>
      </c>
      <c r="Y15" s="25" t="str">
        <f>IF(X15="","",IF(AC$1=0,"",VLOOKUP($W15,$B$4:$L$17,AC$1,0)))</f>
        <v/>
      </c>
      <c r="Z15" s="71" t="b">
        <f t="shared" si="7"/>
        <v>1</v>
      </c>
      <c r="AA15" s="36" t="str">
        <f>IF(MAX($AA$4:$AA14)=$Z$2,"",1+AA14)</f>
        <v/>
      </c>
      <c r="AB15" s="24"/>
      <c r="AC15" s="35"/>
    </row>
    <row r="16" spans="1:30" ht="16.2" thickBot="1" x14ac:dyDescent="0.35">
      <c r="A16" s="75">
        <f>IF(AND(J16&lt;&gt;"",L16&lt;&gt;""),MAX(A$3:A15)+1,"")</f>
        <v>11</v>
      </c>
      <c r="B16" s="46">
        <f t="shared" si="2"/>
        <v>0</v>
      </c>
      <c r="C16" s="11">
        <v>0</v>
      </c>
      <c r="D16" s="41">
        <f>IF(H16,COUNTIFS(E$4:E$17,"&lt;"&amp;E16,H$4:H$17,1=1)+COUNTIF(E$4:E16,E16),)</f>
        <v>0</v>
      </c>
      <c r="E16" s="41" t="str">
        <f t="shared" si="3"/>
        <v/>
      </c>
      <c r="F16" s="41" t="str">
        <f t="shared" si="4"/>
        <v/>
      </c>
      <c r="G16" s="41" t="str">
        <f>IFERROR(INDEX($Q$5:$Q$17,MATCH(J16,$P$5:$P$17,0),1),"")</f>
        <v/>
      </c>
      <c r="H16" s="12" t="b">
        <f t="shared" si="0"/>
        <v>0</v>
      </c>
      <c r="I16" s="12" t="b">
        <f t="shared" si="1"/>
        <v>0</v>
      </c>
      <c r="J16" s="4" t="s">
        <v>9</v>
      </c>
      <c r="K16" s="10"/>
      <c r="L16" s="13" t="s">
        <v>9</v>
      </c>
      <c r="O16" s="76" t="str">
        <f>IF(MAX($O$4:$O15)=$S$2,"",1+O15)</f>
        <v/>
      </c>
      <c r="P16" s="77" t="str">
        <f t="shared" si="5"/>
        <v/>
      </c>
      <c r="Q16" s="3" t="str">
        <f t="shared" si="6"/>
        <v/>
      </c>
      <c r="S16" s="11" t="str">
        <f>IF(T16="","",MAX(S$4:S15)+1)</f>
        <v/>
      </c>
      <c r="T16" s="17"/>
      <c r="U16" s="3"/>
      <c r="V16" s="5"/>
      <c r="W16" s="26" t="str">
        <f>IF(MAX($W$4:$W15)=$W$2,"",1+#REF!)</f>
        <v/>
      </c>
      <c r="X16" s="24" t="str">
        <f>IF(W16="","",IF(AB$1=0,"",VLOOKUP($W16,$B$4:$L$17,AB$1,0)))</f>
        <v/>
      </c>
      <c r="Y16" s="25" t="str">
        <f>IF(X16="","",IF(AC$1=0,"",VLOOKUP($W16,$B$4:$L$17,AC$1,0)))</f>
        <v/>
      </c>
      <c r="Z16" s="71" t="b">
        <f t="shared" si="7"/>
        <v>1</v>
      </c>
      <c r="AA16" s="36" t="str">
        <f>IF(MAX($AA$4:$AA15)=$Z$2,"",1+AA15)</f>
        <v/>
      </c>
      <c r="AB16" s="24"/>
      <c r="AC16" s="35"/>
    </row>
    <row r="17" spans="1:30" ht="16.2" thickBot="1" x14ac:dyDescent="0.35">
      <c r="A17" s="75" t="str">
        <f>IF(AND(J17&lt;&gt;"",L17&lt;&gt;""),MAX(A$3:A16)+1,"")</f>
        <v/>
      </c>
      <c r="B17" s="47">
        <f t="shared" si="2"/>
        <v>0</v>
      </c>
      <c r="C17" s="42">
        <v>0</v>
      </c>
      <c r="D17" s="43">
        <f>IF(H17,COUNTIFS(E$4:E$17,"&lt;"&amp;E17,H$4:H$17,1=1)+COUNTIF(E$4:E17,E17),)</f>
        <v>0</v>
      </c>
      <c r="E17" s="43" t="str">
        <f t="shared" si="3"/>
        <v/>
      </c>
      <c r="F17" s="43" t="str">
        <f t="shared" si="4"/>
        <v/>
      </c>
      <c r="G17" s="43" t="str">
        <f>IFERROR(INDEX($Q$5:$Q$17,MATCH(J17,$P$5:$P$17,0),1),"")</f>
        <v/>
      </c>
      <c r="H17" s="14" t="b">
        <f t="shared" si="0"/>
        <v>0</v>
      </c>
      <c r="I17" s="14" t="str">
        <f t="shared" si="1"/>
        <v/>
      </c>
      <c r="J17" s="44"/>
      <c r="K17" s="15"/>
      <c r="L17" s="45"/>
      <c r="O17" s="76" t="str">
        <f>IF(MAX($O$4:$O16)=$S$2,"",1+O16)</f>
        <v/>
      </c>
      <c r="P17" s="77" t="str">
        <f t="shared" si="5"/>
        <v/>
      </c>
      <c r="Q17" s="3" t="str">
        <f t="shared" si="6"/>
        <v/>
      </c>
      <c r="S17" s="11" t="str">
        <f>IF(T17="","",MAX(S$4:S16)+1)</f>
        <v/>
      </c>
      <c r="T17" s="18"/>
      <c r="U17" s="3"/>
      <c r="V17" s="5"/>
      <c r="W17" s="27" t="str">
        <f>IF(MAX($W$4:$W16)=$W$2,"",1+#REF!)</f>
        <v/>
      </c>
      <c r="X17" s="28" t="str">
        <f>IF(W17="","",IF(AB$1=0,"",VLOOKUP($W17,$B$4:$L$17,AB$1,0)))</f>
        <v/>
      </c>
      <c r="Y17" s="29" t="str">
        <f>IF(X17="","",IF(AC$1=0,"",VLOOKUP($W17,$B$4:$L$17,AC$1,0)))</f>
        <v/>
      </c>
      <c r="Z17" s="71" t="b">
        <f t="shared" si="7"/>
        <v>1</v>
      </c>
      <c r="AA17" s="37" t="str">
        <f>IF(MAX($AA$4:$AA16)=$Z$2,"",1+AA16)</f>
        <v/>
      </c>
      <c r="AB17" s="38"/>
      <c r="AC17" s="39"/>
    </row>
    <row r="19" spans="1:30" x14ac:dyDescent="0.3">
      <c r="H19" s="50" t="s">
        <v>16</v>
      </c>
      <c r="I19" s="51"/>
      <c r="J19" s="51"/>
      <c r="K19" s="51"/>
      <c r="L19" s="51"/>
    </row>
    <row r="20" spans="1:30" ht="15" thickBot="1" x14ac:dyDescent="0.35"/>
    <row r="21" spans="1:30" ht="15" thickBot="1" x14ac:dyDescent="0.35">
      <c r="B21" s="48" t="s">
        <v>33</v>
      </c>
      <c r="C21" s="48"/>
      <c r="D21" s="48"/>
      <c r="E21" s="48"/>
      <c r="F21" s="48"/>
      <c r="G21" s="48"/>
      <c r="H21" s="48"/>
      <c r="I21" s="48"/>
      <c r="J21" s="48"/>
      <c r="K21" s="48"/>
      <c r="W21" s="30" t="str">
        <f>IF(MAX($W$4:$W20)=$W$2,"",1+W20)</f>
        <v/>
      </c>
      <c r="X21" s="68"/>
      <c r="Y21" s="68"/>
      <c r="Z21" s="52" t="s">
        <v>34</v>
      </c>
      <c r="AA21" s="52"/>
      <c r="AB21" s="53"/>
    </row>
    <row r="22" spans="1:30" ht="15" thickBot="1" x14ac:dyDescent="0.35"/>
    <row r="23" spans="1:30" ht="15.6" x14ac:dyDescent="0.3">
      <c r="C23" s="49" t="s">
        <v>36</v>
      </c>
      <c r="D23" s="49"/>
      <c r="E23" s="49"/>
      <c r="F23" s="49"/>
      <c r="G23" s="49"/>
      <c r="H23" s="49"/>
      <c r="I23" s="49"/>
      <c r="J23" s="49"/>
      <c r="K23" s="49"/>
      <c r="T23" s="7" t="s">
        <v>21</v>
      </c>
      <c r="AA23" s="58" t="str">
        <f>IF(MAX($W$4:$W23)=$W$2,"",1+AC22)</f>
        <v/>
      </c>
      <c r="AB23" s="54" t="s">
        <v>26</v>
      </c>
      <c r="AC23" s="54"/>
      <c r="AD23" s="55"/>
    </row>
    <row r="24" spans="1:30" ht="15" thickBot="1" x14ac:dyDescent="0.35">
      <c r="AA24" s="59"/>
      <c r="AB24" s="56"/>
      <c r="AC24" s="56"/>
      <c r="AD24" s="57"/>
    </row>
  </sheetData>
  <mergeCells count="6">
    <mergeCell ref="B21:K21"/>
    <mergeCell ref="C23:K23"/>
    <mergeCell ref="H19:L19"/>
    <mergeCell ref="Z21:AB21"/>
    <mergeCell ref="AB23:AD24"/>
    <mergeCell ref="AA23:AA24"/>
  </mergeCells>
  <conditionalFormatting sqref="D4:D17 H4:H17 J4:J17 L4:L17">
    <cfRule type="expression" dxfId="0" priority="1">
      <formula>NOT($I4)</formula>
    </cfRule>
  </conditionalFormatting>
  <dataValidations count="1">
    <dataValidation type="list" allowBlank="1" showInputMessage="1" showErrorMessage="1" sqref="J4:J17">
      <formula1>_Категории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Виды работ</vt:lpstr>
      <vt:lpstr>_Данные</vt:lpstr>
      <vt:lpstr>_Категории</vt:lpstr>
      <vt:lpstr>_СортированныеДанные</vt:lpstr>
      <vt:lpstr>_СортКатег</vt:lpstr>
    </vt:vector>
  </TitlesOfParts>
  <Company>Aspire7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2023-12-25T15:45:21Z</dcterms:created>
  <dcterms:modified xsi:type="dcterms:W3CDTF">2023-12-27T12:27:39Z</dcterms:modified>
</cp:coreProperties>
</file>