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27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" i="2" l="1"/>
  <c r="BA4" i="2"/>
  <c r="BB4" i="2"/>
  <c r="AZ5" i="2"/>
  <c r="BA5" i="2"/>
  <c r="BB5" i="2"/>
  <c r="AZ6" i="2"/>
  <c r="BA6" i="2"/>
  <c r="BB6" i="2"/>
  <c r="AZ7" i="2"/>
  <c r="BA7" i="2"/>
  <c r="BB7" i="2"/>
  <c r="AZ8" i="2"/>
  <c r="BA8" i="2"/>
  <c r="BB8" i="2"/>
  <c r="AZ9" i="2"/>
  <c r="BA9" i="2"/>
  <c r="BB9" i="2"/>
  <c r="AX4" i="2"/>
  <c r="AY4" i="2"/>
  <c r="AX5" i="2"/>
  <c r="AY5" i="2"/>
  <c r="AX6" i="2"/>
  <c r="AY6" i="2"/>
  <c r="AX7" i="2"/>
  <c r="AY7" i="2"/>
  <c r="AX8" i="2"/>
  <c r="AY8" i="2"/>
  <c r="AX9" i="2"/>
  <c r="AY9" i="2"/>
  <c r="AU4" i="2"/>
  <c r="AV4" i="2"/>
  <c r="AW4" i="2"/>
  <c r="AU5" i="2"/>
  <c r="AV5" i="2"/>
  <c r="AW5" i="2"/>
  <c r="AU6" i="2"/>
  <c r="AV6" i="2"/>
  <c r="AW6" i="2"/>
  <c r="AU7" i="2"/>
  <c r="AV7" i="2"/>
  <c r="AW7" i="2"/>
  <c r="AU8" i="2"/>
  <c r="AV8" i="2"/>
  <c r="AW8" i="2"/>
  <c r="AU9" i="2"/>
  <c r="AV9" i="2"/>
  <c r="AW9" i="2"/>
  <c r="AO4" i="2"/>
  <c r="AP4" i="2"/>
  <c r="AQ4" i="2"/>
  <c r="AR4" i="2"/>
  <c r="AS4" i="2"/>
  <c r="AT4" i="2"/>
  <c r="AO5" i="2"/>
  <c r="AP5" i="2"/>
  <c r="AQ5" i="2"/>
  <c r="AR5" i="2"/>
  <c r="AS5" i="2"/>
  <c r="AT5" i="2"/>
  <c r="AO6" i="2"/>
  <c r="AP6" i="2"/>
  <c r="AQ6" i="2"/>
  <c r="AR6" i="2"/>
  <c r="AS6" i="2"/>
  <c r="AT6" i="2"/>
  <c r="AO7" i="2"/>
  <c r="AP7" i="2"/>
  <c r="AQ7" i="2"/>
  <c r="AR7" i="2"/>
  <c r="AS7" i="2"/>
  <c r="AT7" i="2"/>
  <c r="AO8" i="2"/>
  <c r="AP8" i="2"/>
  <c r="AQ8" i="2"/>
  <c r="AR8" i="2"/>
  <c r="AS8" i="2"/>
  <c r="AT8" i="2"/>
  <c r="AO9" i="2"/>
  <c r="AP9" i="2"/>
  <c r="AQ9" i="2"/>
  <c r="AR9" i="2"/>
  <c r="AS9" i="2"/>
  <c r="AT9" i="2"/>
  <c r="AH4" i="2"/>
  <c r="AI4" i="2"/>
  <c r="AJ4" i="2"/>
  <c r="AK4" i="2"/>
  <c r="AL4" i="2"/>
  <c r="AM4" i="2"/>
  <c r="AN4" i="2"/>
  <c r="AH5" i="2"/>
  <c r="AI5" i="2"/>
  <c r="AJ5" i="2"/>
  <c r="AK5" i="2"/>
  <c r="AL5" i="2"/>
  <c r="AM5" i="2"/>
  <c r="AN5" i="2"/>
  <c r="AH6" i="2"/>
  <c r="AI6" i="2"/>
  <c r="AJ6" i="2"/>
  <c r="AK6" i="2"/>
  <c r="AL6" i="2"/>
  <c r="AM6" i="2"/>
  <c r="AN6" i="2"/>
  <c r="AH7" i="2"/>
  <c r="AI7" i="2"/>
  <c r="AJ7" i="2"/>
  <c r="AK7" i="2"/>
  <c r="AL7" i="2"/>
  <c r="AM7" i="2"/>
  <c r="AN7" i="2"/>
  <c r="AH8" i="2"/>
  <c r="AI8" i="2"/>
  <c r="AJ8" i="2"/>
  <c r="AK8" i="2"/>
  <c r="AL8" i="2"/>
  <c r="AM8" i="2"/>
  <c r="AN8" i="2"/>
  <c r="AH9" i="2"/>
  <c r="AI9" i="2"/>
  <c r="AJ9" i="2"/>
  <c r="AK9" i="2"/>
  <c r="AL9" i="2"/>
  <c r="AM9" i="2"/>
  <c r="AN9" i="2"/>
  <c r="AD5" i="2"/>
  <c r="AF5" i="2"/>
  <c r="AD7" i="2"/>
  <c r="AF7" i="2"/>
  <c r="AD9" i="2"/>
  <c r="AF9" i="2"/>
  <c r="AC5" i="2"/>
  <c r="AC7" i="2"/>
  <c r="AC9" i="2"/>
  <c r="AB4" i="2"/>
  <c r="AE4" i="2" s="1"/>
  <c r="AB5" i="2"/>
  <c r="AE5" i="2" s="1"/>
  <c r="AB6" i="2"/>
  <c r="AE6" i="2" s="1"/>
  <c r="AB7" i="2"/>
  <c r="AE7" i="2" s="1"/>
  <c r="AB8" i="2"/>
  <c r="AE8" i="2" s="1"/>
  <c r="AB9" i="2"/>
  <c r="AE9" i="2" s="1"/>
  <c r="W7" i="2"/>
  <c r="AF8" i="2" l="1"/>
  <c r="AD8" i="2"/>
  <c r="AF6" i="2"/>
  <c r="AD6" i="2"/>
  <c r="AF4" i="2"/>
  <c r="AD4" i="2"/>
  <c r="AC4" i="2"/>
  <c r="AC8" i="2"/>
  <c r="AC6" i="2"/>
  <c r="AG9" i="2"/>
  <c r="AG8" i="2"/>
  <c r="AG7" i="2"/>
  <c r="AG6" i="2"/>
  <c r="AG5" i="2"/>
  <c r="AG4" i="2"/>
  <c r="T16" i="1"/>
  <c r="T17" i="1"/>
  <c r="T18" i="1"/>
  <c r="T19" i="1"/>
  <c r="T20" i="1"/>
  <c r="T21" i="1"/>
  <c r="T22" i="1"/>
  <c r="T23" i="1"/>
  <c r="T24" i="1"/>
  <c r="T25" i="1"/>
  <c r="T15" i="1"/>
  <c r="L15" i="1"/>
  <c r="L16" i="1"/>
  <c r="L17" i="1"/>
  <c r="L19" i="1"/>
  <c r="P15" i="1"/>
  <c r="Y4" i="1"/>
  <c r="Z4" i="1"/>
  <c r="Y15" i="1"/>
  <c r="L18" i="1" l="1"/>
  <c r="L9" i="2" s="1"/>
  <c r="P16" i="1"/>
  <c r="P9" i="2" s="1"/>
  <c r="M9" i="2" s="1"/>
  <c r="L6" i="2"/>
  <c r="J6" i="2" s="1"/>
  <c r="L5" i="2"/>
  <c r="K5" i="2" s="1"/>
  <c r="L4" i="2"/>
  <c r="I4" i="2" s="1"/>
  <c r="P8" i="2"/>
  <c r="O8" i="2" s="1"/>
  <c r="P7" i="2"/>
  <c r="M7" i="2" s="1"/>
  <c r="N5" i="2"/>
  <c r="P5" i="2"/>
  <c r="O5" i="2" s="1"/>
  <c r="P6" i="2"/>
  <c r="M6" i="2" s="1"/>
  <c r="M5" i="2"/>
  <c r="J9" i="2" l="1"/>
  <c r="I9" i="2"/>
  <c r="J5" i="2"/>
  <c r="I5" i="2"/>
  <c r="O9" i="2"/>
  <c r="L8" i="2"/>
  <c r="J8" i="2" s="1"/>
  <c r="O6" i="2"/>
  <c r="K4" i="2"/>
  <c r="K6" i="2"/>
  <c r="J4" i="2"/>
  <c r="M8" i="2"/>
  <c r="L7" i="2"/>
  <c r="Z15" i="1"/>
  <c r="K8" i="2"/>
  <c r="K9" i="2"/>
  <c r="O7" i="2"/>
  <c r="N8" i="2"/>
  <c r="N7" i="2"/>
  <c r="N9" i="2"/>
  <c r="I7" i="2"/>
  <c r="I8" i="2"/>
  <c r="I6" i="2"/>
  <c r="N6" i="2"/>
  <c r="P4" i="2"/>
  <c r="H6" i="2"/>
  <c r="H5" i="2"/>
  <c r="H4" i="2"/>
  <c r="N4" i="2" l="1"/>
  <c r="O4" i="2"/>
  <c r="M4" i="2"/>
  <c r="J7" i="2"/>
  <c r="K7" i="2"/>
  <c r="F4" i="2"/>
  <c r="E4" i="2"/>
  <c r="G4" i="2"/>
  <c r="F5" i="2"/>
  <c r="E5" i="2"/>
  <c r="G5" i="2"/>
  <c r="E6" i="2"/>
  <c r="G6" i="2"/>
  <c r="F6" i="2"/>
  <c r="T4" i="2"/>
  <c r="Q4" i="2" l="1"/>
  <c r="S4" i="2"/>
  <c r="R4" i="2"/>
  <c r="X9" i="2"/>
  <c r="X8" i="2"/>
  <c r="X7" i="2"/>
  <c r="T6" i="2"/>
  <c r="Z4" i="2" s="1"/>
  <c r="T5" i="2"/>
  <c r="U7" i="2" l="1"/>
  <c r="V7" i="2"/>
  <c r="W9" i="2"/>
  <c r="V9" i="2"/>
  <c r="U9" i="2"/>
  <c r="W8" i="2"/>
  <c r="V8" i="2"/>
  <c r="U8" i="2"/>
  <c r="S5" i="2"/>
  <c r="R5" i="2"/>
  <c r="Q5" i="2"/>
  <c r="R6" i="2"/>
  <c r="Q6" i="2"/>
  <c r="S6" i="2"/>
  <c r="Z7" i="2"/>
  <c r="Y7" i="2" l="1"/>
  <c r="Y4" i="2"/>
</calcChain>
</file>

<file path=xl/sharedStrings.xml><?xml version="1.0" encoding="utf-8"?>
<sst xmlns="http://schemas.openxmlformats.org/spreadsheetml/2006/main" count="81" uniqueCount="13">
  <si>
    <t>Иванов Сергей Александрович</t>
  </si>
  <si>
    <t>Петров Сергей Александрович</t>
  </si>
  <si>
    <t>ФИО</t>
  </si>
  <si>
    <t>Табельный номер</t>
  </si>
  <si>
    <t>разряд работника</t>
  </si>
  <si>
    <t>итого часы</t>
  </si>
  <si>
    <t xml:space="preserve">итого сумма, руб </t>
  </si>
  <si>
    <t xml:space="preserve">подпись работник </t>
  </si>
  <si>
    <t>тариф</t>
  </si>
  <si>
    <t>коэффициент</t>
  </si>
  <si>
    <t>часы</t>
  </si>
  <si>
    <t>сумма</t>
  </si>
  <si>
    <t>Расчет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</si>
</sst>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\ &quot;₽&quot;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rgb="FFFFFF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2" xfId="0" applyFont="1" applyBorder="1" applyAlignment="1" applyProtection="1">
      <alignment vertical="center" wrapText="1"/>
      <protection locked="0"/>
    </xf>
    <xf numFmtId="4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left" vertical="center"/>
    </xf>
    <xf numFmtId="4" fontId="3" fillId="0" borderId="17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164" fontId="3" fillId="0" borderId="26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vertical="center"/>
    </xf>
    <xf numFmtId="4" fontId="4" fillId="0" borderId="27" xfId="0" applyNumberFormat="1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vertical="center"/>
    </xf>
    <xf numFmtId="164" fontId="5" fillId="0" borderId="26" xfId="0" applyNumberFormat="1" applyFont="1" applyFill="1" applyBorder="1" applyAlignment="1">
      <alignment horizontal="center" vertical="center"/>
    </xf>
    <xf numFmtId="4" fontId="5" fillId="0" borderId="26" xfId="0" applyNumberFormat="1" applyFont="1" applyFill="1" applyBorder="1" applyAlignment="1">
      <alignment vertical="center"/>
    </xf>
    <xf numFmtId="4" fontId="5" fillId="0" borderId="29" xfId="0" applyNumberFormat="1" applyFont="1" applyFill="1" applyBorder="1" applyAlignment="1">
      <alignment horizontal="center" vertical="center"/>
    </xf>
    <xf numFmtId="4" fontId="5" fillId="0" borderId="25" xfId="0" applyNumberFormat="1" applyFont="1" applyFill="1" applyBorder="1" applyAlignment="1">
      <alignment vertical="center"/>
    </xf>
    <xf numFmtId="4" fontId="5" fillId="0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vertical="center"/>
    </xf>
    <xf numFmtId="2" fontId="3" fillId="0" borderId="26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>
      <alignment horizontal="center" vertical="center" textRotation="90" wrapText="1"/>
    </xf>
    <xf numFmtId="165" fontId="9" fillId="0" borderId="9" xfId="0" applyNumberFormat="1" applyFont="1" applyFill="1" applyBorder="1" applyAlignment="1">
      <alignment horizontal="center" vertical="center" textRotation="90" wrapText="1"/>
    </xf>
    <xf numFmtId="4" fontId="9" fillId="0" borderId="12" xfId="0" applyNumberFormat="1" applyFont="1" applyFill="1" applyBorder="1" applyAlignment="1">
      <alignment horizontal="center" vertical="center" textRotation="90" wrapText="1"/>
    </xf>
    <xf numFmtId="4" fontId="9" fillId="0" borderId="10" xfId="0" applyNumberFormat="1" applyFont="1" applyFill="1" applyBorder="1" applyAlignment="1">
      <alignment horizontal="center" vertical="center" textRotation="90" wrapText="1"/>
    </xf>
    <xf numFmtId="4" fontId="9" fillId="0" borderId="8" xfId="0" applyNumberFormat="1" applyFont="1" applyFill="1" applyBorder="1" applyAlignment="1">
      <alignment horizontal="center" vertical="center" textRotation="90" wrapText="1"/>
    </xf>
    <xf numFmtId="2" fontId="9" fillId="0" borderId="9" xfId="0" applyNumberFormat="1" applyFont="1" applyFill="1" applyBorder="1" applyAlignment="1">
      <alignment horizontal="center" vertical="center" textRotation="90" wrapText="1"/>
    </xf>
    <xf numFmtId="2" fontId="9" fillId="0" borderId="12" xfId="0" applyNumberFormat="1" applyFont="1" applyFill="1" applyBorder="1" applyAlignment="1">
      <alignment horizontal="center" vertical="center" textRotation="90" wrapText="1"/>
    </xf>
    <xf numFmtId="4" fontId="4" fillId="0" borderId="41" xfId="0" applyNumberFormat="1" applyFont="1" applyFill="1" applyBorder="1" applyAlignment="1">
      <alignment horizontal="center" vertical="center"/>
    </xf>
    <xf numFmtId="4" fontId="4" fillId="0" borderId="42" xfId="0" applyNumberFormat="1" applyFont="1" applyFill="1" applyBorder="1" applyAlignment="1">
      <alignment horizontal="center" vertical="center"/>
    </xf>
    <xf numFmtId="4" fontId="5" fillId="0" borderId="43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4" xfId="0" applyNumberFormat="1" applyFont="1" applyFill="1" applyBorder="1" applyAlignment="1">
      <alignment horizontal="center" vertical="center"/>
    </xf>
    <xf numFmtId="2" fontId="3" fillId="0" borderId="41" xfId="0" applyNumberFormat="1" applyFont="1" applyFill="1" applyBorder="1" applyAlignment="1">
      <alignment horizontal="center" vertical="center"/>
    </xf>
    <xf numFmtId="2" fontId="1" fillId="0" borderId="43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horizontal="center" vertical="center"/>
    </xf>
    <xf numFmtId="4" fontId="5" fillId="0" borderId="25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2" fontId="1" fillId="0" borderId="28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0" fontId="0" fillId="0" borderId="45" xfId="0" applyBorder="1"/>
    <xf numFmtId="0" fontId="1" fillId="0" borderId="3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 textRotation="90" wrapText="1"/>
    </xf>
    <xf numFmtId="49" fontId="1" fillId="0" borderId="37" xfId="0" applyNumberFormat="1" applyFont="1" applyFill="1" applyBorder="1" applyAlignment="1">
      <alignment horizontal="center" vertical="center" textRotation="90" wrapText="1"/>
    </xf>
    <xf numFmtId="0" fontId="1" fillId="0" borderId="31" xfId="0" applyNumberFormat="1" applyFont="1" applyFill="1" applyBorder="1" applyAlignment="1">
      <alignment horizontal="center" vertical="center" textRotation="90" wrapText="1"/>
    </xf>
    <xf numFmtId="0" fontId="1" fillId="0" borderId="38" xfId="0" applyNumberFormat="1" applyFont="1" applyFill="1" applyBorder="1" applyAlignment="1">
      <alignment horizontal="center" vertical="center" textRotation="90" wrapText="1"/>
    </xf>
    <xf numFmtId="9" fontId="8" fillId="0" borderId="32" xfId="0" applyNumberFormat="1" applyFont="1" applyFill="1" applyBorder="1" applyAlignment="1">
      <alignment horizontal="center" vertical="center"/>
    </xf>
    <xf numFmtId="9" fontId="8" fillId="0" borderId="33" xfId="0" applyNumberFormat="1" applyFont="1" applyFill="1" applyBorder="1" applyAlignment="1">
      <alignment horizontal="center" vertical="center"/>
    </xf>
    <xf numFmtId="9" fontId="8" fillId="0" borderId="34" xfId="0" applyNumberFormat="1" applyFont="1" applyFill="1" applyBorder="1" applyAlignment="1">
      <alignment horizontal="center" vertical="center"/>
    </xf>
    <xf numFmtId="9" fontId="8" fillId="0" borderId="35" xfId="0" applyNumberFormat="1" applyFont="1" applyFill="1" applyBorder="1" applyAlignment="1">
      <alignment horizontal="center" vertical="center"/>
    </xf>
    <xf numFmtId="166" fontId="9" fillId="0" borderId="36" xfId="0" applyNumberFormat="1" applyFont="1" applyFill="1" applyBorder="1" applyAlignment="1">
      <alignment horizontal="center" vertical="center" textRotation="90" wrapText="1"/>
    </xf>
    <xf numFmtId="166" fontId="9" fillId="0" borderId="40" xfId="0" applyNumberFormat="1" applyFont="1" applyFill="1" applyBorder="1" applyAlignment="1">
      <alignment horizontal="center" vertical="center" textRotation="90" wrapText="1"/>
    </xf>
    <xf numFmtId="4" fontId="1" fillId="0" borderId="31" xfId="0" applyNumberFormat="1" applyFont="1" applyFill="1" applyBorder="1" applyAlignment="1">
      <alignment horizontal="center" vertical="center" wrapText="1"/>
    </xf>
    <xf numFmtId="4" fontId="1" fillId="0" borderId="3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0" fillId="0" borderId="3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165" fontId="6" fillId="0" borderId="30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7" xfId="0" applyNumberFormat="1" applyFont="1" applyFill="1" applyBorder="1" applyAlignment="1">
      <alignment horizontal="center" vertical="center" textRotation="90" wrapText="1"/>
    </xf>
    <xf numFmtId="0" fontId="10" fillId="0" borderId="0" xfId="0" applyFont="1"/>
    <xf numFmtId="0" fontId="11" fillId="0" borderId="0" xfId="0" applyFont="1"/>
    <xf numFmtId="2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2" fontId="12" fillId="2" borderId="0" xfId="0" applyNumberFormat="1" applyFont="1" applyFill="1" applyBorder="1" applyAlignment="1">
      <alignment horizontal="left" vertical="center"/>
    </xf>
    <xf numFmtId="0" fontId="0" fillId="2" borderId="0" xfId="0" applyFill="1"/>
  </cellXfs>
  <cellStyles count="1">
    <cellStyle name="Обычный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zoomScale="50" zoomScaleNormal="50" workbookViewId="0">
      <selection activeCell="X13" sqref="X13"/>
    </sheetView>
  </sheetViews>
  <sheetFormatPr defaultRowHeight="15" x14ac:dyDescent="0.25"/>
  <cols>
    <col min="2" max="2" width="44" customWidth="1"/>
    <col min="8" max="8" width="12.140625" customWidth="1"/>
    <col min="12" max="12" width="10.5703125" customWidth="1"/>
    <col min="16" max="16" width="11.140625" customWidth="1"/>
    <col min="20" max="20" width="12.85546875" customWidth="1"/>
    <col min="24" max="24" width="12.7109375" customWidth="1"/>
    <col min="26" max="26" width="16" customWidth="1"/>
    <col min="27" max="27" width="13.140625" customWidth="1"/>
  </cols>
  <sheetData>
    <row r="1" spans="1:29" ht="15.75" thickBot="1" x14ac:dyDescent="0.3"/>
    <row r="2" spans="1:29" ht="16.5" thickBot="1" x14ac:dyDescent="0.3">
      <c r="A2" s="88"/>
      <c r="B2" s="90" t="s">
        <v>2</v>
      </c>
      <c r="C2" s="92" t="s">
        <v>3</v>
      </c>
      <c r="D2" s="94" t="s">
        <v>4</v>
      </c>
      <c r="E2" s="96">
        <v>0.04</v>
      </c>
      <c r="F2" s="97"/>
      <c r="G2" s="97"/>
      <c r="H2" s="98"/>
      <c r="I2" s="96">
        <v>0.08</v>
      </c>
      <c r="J2" s="97"/>
      <c r="K2" s="97"/>
      <c r="L2" s="99"/>
      <c r="M2" s="96">
        <v>0.12</v>
      </c>
      <c r="N2" s="97"/>
      <c r="O2" s="97"/>
      <c r="P2" s="98"/>
      <c r="Q2" s="96">
        <v>0.16</v>
      </c>
      <c r="R2" s="97"/>
      <c r="S2" s="97"/>
      <c r="T2" s="98"/>
      <c r="U2" s="96">
        <v>0.24</v>
      </c>
      <c r="V2" s="97"/>
      <c r="W2" s="97"/>
      <c r="X2" s="98"/>
      <c r="Y2" s="100" t="s">
        <v>5</v>
      </c>
      <c r="Z2" s="102" t="s">
        <v>6</v>
      </c>
      <c r="AA2" s="86" t="s">
        <v>7</v>
      </c>
    </row>
    <row r="3" spans="1:29" ht="42.75" thickBot="1" x14ac:dyDescent="0.3">
      <c r="A3" s="89"/>
      <c r="B3" s="91"/>
      <c r="C3" s="93"/>
      <c r="D3" s="95"/>
      <c r="E3" s="56" t="s">
        <v>8</v>
      </c>
      <c r="F3" s="57" t="s">
        <v>9</v>
      </c>
      <c r="G3" s="57" t="s">
        <v>10</v>
      </c>
      <c r="H3" s="58" t="s">
        <v>11</v>
      </c>
      <c r="I3" s="56" t="s">
        <v>8</v>
      </c>
      <c r="J3" s="57" t="s">
        <v>9</v>
      </c>
      <c r="K3" s="57" t="s">
        <v>10</v>
      </c>
      <c r="L3" s="59" t="s">
        <v>11</v>
      </c>
      <c r="M3" s="56" t="s">
        <v>8</v>
      </c>
      <c r="N3" s="57" t="s">
        <v>9</v>
      </c>
      <c r="O3" s="57" t="s">
        <v>10</v>
      </c>
      <c r="P3" s="58" t="s">
        <v>11</v>
      </c>
      <c r="Q3" s="60" t="s">
        <v>8</v>
      </c>
      <c r="R3" s="61" t="s">
        <v>9</v>
      </c>
      <c r="S3" s="57" t="s">
        <v>10</v>
      </c>
      <c r="T3" s="58" t="s">
        <v>11</v>
      </c>
      <c r="U3" s="60" t="s">
        <v>8</v>
      </c>
      <c r="V3" s="61" t="s">
        <v>9</v>
      </c>
      <c r="W3" s="57" t="s">
        <v>10</v>
      </c>
      <c r="X3" s="62" t="s">
        <v>11</v>
      </c>
      <c r="Y3" s="101"/>
      <c r="Z3" s="103"/>
      <c r="AA3" s="87"/>
    </row>
    <row r="4" spans="1:29" s="18" customFormat="1" ht="23.25" x14ac:dyDescent="0.25">
      <c r="A4" s="106">
        <v>1</v>
      </c>
      <c r="B4" s="1" t="s">
        <v>0</v>
      </c>
      <c r="C4" s="109">
        <v>15782</v>
      </c>
      <c r="D4" s="112">
        <v>4</v>
      </c>
      <c r="E4" s="50">
        <v>156</v>
      </c>
      <c r="F4" s="51">
        <v>1</v>
      </c>
      <c r="G4" s="52">
        <v>0</v>
      </c>
      <c r="H4" s="53">
        <v>0</v>
      </c>
      <c r="I4" s="6">
        <v>162</v>
      </c>
      <c r="J4" s="7">
        <v>1</v>
      </c>
      <c r="K4" s="8">
        <v>0</v>
      </c>
      <c r="L4" s="9">
        <v>0</v>
      </c>
      <c r="M4" s="10">
        <v>168</v>
      </c>
      <c r="N4" s="8">
        <v>1.2</v>
      </c>
      <c r="O4" s="8">
        <v>21.6</v>
      </c>
      <c r="P4" s="11">
        <v>4354.5600000000004</v>
      </c>
      <c r="Q4" s="54">
        <v>174</v>
      </c>
      <c r="R4" s="15">
        <v>1</v>
      </c>
      <c r="S4" s="52">
        <v>0</v>
      </c>
      <c r="T4" s="53">
        <v>0</v>
      </c>
      <c r="U4" s="14">
        <v>180</v>
      </c>
      <c r="V4" s="15">
        <v>1</v>
      </c>
      <c r="W4" s="16"/>
      <c r="X4" s="55">
        <v>336699</v>
      </c>
      <c r="Y4" s="114">
        <f>SUM(G4:G14,K4:K14,O4:O14,S4:S14,W4:W14)</f>
        <v>151.19999999999999</v>
      </c>
      <c r="Z4" s="116">
        <f>SUM(X4:X14,T4:T14,P4:P14,L4:L14,H4:H14)</f>
        <v>924855.40000000014</v>
      </c>
      <c r="AA4" s="104"/>
      <c r="AC4" s="19"/>
    </row>
    <row r="5" spans="1:29" s="18" customFormat="1" ht="23.25" x14ac:dyDescent="0.25">
      <c r="A5" s="107"/>
      <c r="B5" s="1" t="s">
        <v>0</v>
      </c>
      <c r="C5" s="110"/>
      <c r="D5" s="112"/>
      <c r="E5" s="20">
        <v>156</v>
      </c>
      <c r="F5" s="21">
        <v>1</v>
      </c>
      <c r="G5" s="22">
        <v>0</v>
      </c>
      <c r="H5" s="23">
        <v>0</v>
      </c>
      <c r="I5" s="24">
        <v>162</v>
      </c>
      <c r="J5" s="25">
        <v>1</v>
      </c>
      <c r="K5" s="26">
        <v>0</v>
      </c>
      <c r="L5" s="27">
        <v>0</v>
      </c>
      <c r="M5" s="28">
        <v>178</v>
      </c>
      <c r="N5" s="26">
        <v>1</v>
      </c>
      <c r="O5" s="26">
        <v>0</v>
      </c>
      <c r="P5" s="29">
        <v>0</v>
      </c>
      <c r="Q5" s="30">
        <v>174</v>
      </c>
      <c r="R5" s="31">
        <v>1</v>
      </c>
      <c r="S5" s="22">
        <v>0</v>
      </c>
      <c r="T5" s="23">
        <v>0</v>
      </c>
      <c r="U5" s="32">
        <v>180</v>
      </c>
      <c r="V5" s="31">
        <v>1</v>
      </c>
      <c r="W5" s="33"/>
      <c r="X5" s="34">
        <v>778</v>
      </c>
      <c r="Y5" s="114"/>
      <c r="Z5" s="116"/>
      <c r="AA5" s="104"/>
      <c r="AC5" s="19"/>
    </row>
    <row r="6" spans="1:29" s="18" customFormat="1" ht="23.25" x14ac:dyDescent="0.25">
      <c r="A6" s="107"/>
      <c r="B6" s="1" t="s">
        <v>0</v>
      </c>
      <c r="C6" s="110"/>
      <c r="D6" s="112"/>
      <c r="E6" s="20">
        <v>156</v>
      </c>
      <c r="F6" s="21">
        <v>1</v>
      </c>
      <c r="G6" s="22">
        <v>0</v>
      </c>
      <c r="H6" s="23">
        <v>0</v>
      </c>
      <c r="I6" s="24"/>
      <c r="J6" s="25"/>
      <c r="K6" s="26"/>
      <c r="L6" s="27"/>
      <c r="M6" s="28"/>
      <c r="N6" s="26"/>
      <c r="O6" s="26"/>
      <c r="P6" s="29"/>
      <c r="Q6" s="30">
        <v>184</v>
      </c>
      <c r="R6" s="31">
        <v>1</v>
      </c>
      <c r="S6" s="22">
        <v>0</v>
      </c>
      <c r="T6" s="23">
        <v>0</v>
      </c>
      <c r="U6" s="32">
        <v>190</v>
      </c>
      <c r="V6" s="31">
        <v>1</v>
      </c>
      <c r="W6" s="33"/>
      <c r="X6" s="34">
        <v>22</v>
      </c>
      <c r="Y6" s="114"/>
      <c r="Z6" s="116"/>
      <c r="AA6" s="104"/>
      <c r="AC6" s="19"/>
    </row>
    <row r="7" spans="1:29" s="18" customFormat="1" ht="23.25" x14ac:dyDescent="0.25">
      <c r="A7" s="107"/>
      <c r="B7" s="1" t="s">
        <v>0</v>
      </c>
      <c r="C7" s="110"/>
      <c r="D7" s="112"/>
      <c r="E7" s="20">
        <v>156</v>
      </c>
      <c r="F7" s="21">
        <v>1.2</v>
      </c>
      <c r="G7" s="22">
        <v>14.4</v>
      </c>
      <c r="H7" s="23">
        <v>2695.68</v>
      </c>
      <c r="I7" s="24">
        <v>162</v>
      </c>
      <c r="J7" s="25">
        <v>1.5</v>
      </c>
      <c r="K7" s="26">
        <v>0</v>
      </c>
      <c r="L7" s="27">
        <v>0</v>
      </c>
      <c r="M7" s="28"/>
      <c r="N7" s="26"/>
      <c r="O7" s="26"/>
      <c r="P7" s="29"/>
      <c r="Q7" s="30">
        <v>174</v>
      </c>
      <c r="R7" s="31">
        <v>1.2</v>
      </c>
      <c r="S7" s="22">
        <v>50.400000000000006</v>
      </c>
      <c r="T7" s="23">
        <v>10523.52</v>
      </c>
      <c r="U7" s="32">
        <v>180</v>
      </c>
      <c r="V7" s="31">
        <v>1.2</v>
      </c>
      <c r="W7" s="33"/>
      <c r="X7" s="34"/>
      <c r="Y7" s="114"/>
      <c r="Z7" s="116"/>
      <c r="AA7" s="104"/>
      <c r="AC7" s="19"/>
    </row>
    <row r="8" spans="1:29" s="18" customFormat="1" ht="23.25" x14ac:dyDescent="0.25">
      <c r="A8" s="107"/>
      <c r="B8" s="1" t="s">
        <v>0</v>
      </c>
      <c r="C8" s="110"/>
      <c r="D8" s="112"/>
      <c r="E8" s="20"/>
      <c r="F8" s="21"/>
      <c r="G8" s="22"/>
      <c r="H8" s="23"/>
      <c r="I8" s="24">
        <v>172</v>
      </c>
      <c r="J8" s="25">
        <v>1.5</v>
      </c>
      <c r="K8" s="26">
        <v>0</v>
      </c>
      <c r="L8" s="27">
        <v>0</v>
      </c>
      <c r="M8" s="28"/>
      <c r="N8" s="26"/>
      <c r="O8" s="26"/>
      <c r="P8" s="29"/>
      <c r="Q8" s="30">
        <v>174</v>
      </c>
      <c r="R8" s="31">
        <v>1.2</v>
      </c>
      <c r="S8" s="22">
        <v>39.6</v>
      </c>
      <c r="T8" s="23">
        <v>8268.48</v>
      </c>
      <c r="U8" s="32">
        <v>180</v>
      </c>
      <c r="V8" s="31">
        <v>1.2</v>
      </c>
      <c r="W8" s="33"/>
      <c r="X8" s="34">
        <v>3</v>
      </c>
      <c r="Y8" s="114"/>
      <c r="Z8" s="116"/>
      <c r="AA8" s="104"/>
      <c r="AC8" s="19"/>
    </row>
    <row r="9" spans="1:29" s="18" customFormat="1" ht="23.25" x14ac:dyDescent="0.25">
      <c r="A9" s="107"/>
      <c r="B9" s="1" t="s">
        <v>0</v>
      </c>
      <c r="C9" s="110"/>
      <c r="D9" s="112"/>
      <c r="E9" s="20"/>
      <c r="F9" s="21"/>
      <c r="G9" s="22"/>
      <c r="H9" s="23"/>
      <c r="I9" s="24"/>
      <c r="J9" s="25"/>
      <c r="K9" s="26"/>
      <c r="L9" s="27"/>
      <c r="M9" s="28"/>
      <c r="N9" s="26"/>
      <c r="O9" s="26"/>
      <c r="P9" s="29"/>
      <c r="Q9" s="30">
        <v>184</v>
      </c>
      <c r="R9" s="31">
        <v>1.2</v>
      </c>
      <c r="S9" s="22">
        <v>25.200000000000003</v>
      </c>
      <c r="T9" s="23">
        <v>5564.16</v>
      </c>
      <c r="U9" s="32">
        <v>190</v>
      </c>
      <c r="V9" s="31">
        <v>1.2</v>
      </c>
      <c r="W9" s="33"/>
      <c r="X9" s="34">
        <v>44</v>
      </c>
      <c r="Y9" s="114"/>
      <c r="Z9" s="116"/>
      <c r="AA9" s="104"/>
      <c r="AC9" s="19"/>
    </row>
    <row r="10" spans="1:29" s="18" customFormat="1" ht="23.25" x14ac:dyDescent="0.25">
      <c r="A10" s="107"/>
      <c r="B10" s="1" t="s">
        <v>0</v>
      </c>
      <c r="C10" s="110"/>
      <c r="D10" s="112"/>
      <c r="E10" s="20"/>
      <c r="F10" s="21"/>
      <c r="G10" s="22"/>
      <c r="H10" s="23"/>
      <c r="I10" s="24"/>
      <c r="J10" s="25"/>
      <c r="K10" s="26"/>
      <c r="L10" s="27"/>
      <c r="M10" s="28"/>
      <c r="N10" s="26"/>
      <c r="O10" s="26"/>
      <c r="P10" s="29"/>
      <c r="Q10" s="30">
        <v>174</v>
      </c>
      <c r="R10" s="31">
        <v>1.1499999999999999</v>
      </c>
      <c r="S10" s="22">
        <v>0</v>
      </c>
      <c r="T10" s="23">
        <v>0</v>
      </c>
      <c r="U10" s="32">
        <v>180</v>
      </c>
      <c r="V10" s="31">
        <v>1.1499999999999999</v>
      </c>
      <c r="W10" s="33"/>
      <c r="X10" s="34">
        <v>15</v>
      </c>
      <c r="Y10" s="114"/>
      <c r="Z10" s="116"/>
      <c r="AA10" s="104"/>
      <c r="AC10" s="19"/>
    </row>
    <row r="11" spans="1:29" s="18" customFormat="1" ht="23.25" x14ac:dyDescent="0.25">
      <c r="A11" s="107"/>
      <c r="B11" s="1" t="s">
        <v>0</v>
      </c>
      <c r="C11" s="110"/>
      <c r="D11" s="112"/>
      <c r="E11" s="20"/>
      <c r="F11" s="21"/>
      <c r="G11" s="22"/>
      <c r="H11" s="23"/>
      <c r="I11" s="24"/>
      <c r="J11" s="25"/>
      <c r="K11" s="26"/>
      <c r="L11" s="27"/>
      <c r="M11" s="28"/>
      <c r="N11" s="26"/>
      <c r="O11" s="26"/>
      <c r="P11" s="29"/>
      <c r="Q11" s="30">
        <v>174</v>
      </c>
      <c r="R11" s="31">
        <v>1.1499999999999999</v>
      </c>
      <c r="S11" s="22">
        <v>0</v>
      </c>
      <c r="T11" s="23">
        <v>0</v>
      </c>
      <c r="U11" s="32">
        <v>180</v>
      </c>
      <c r="V11" s="31">
        <v>1.1499999999999999</v>
      </c>
      <c r="W11" s="33"/>
      <c r="X11" s="34"/>
      <c r="Y11" s="114"/>
      <c r="Z11" s="116"/>
      <c r="AA11" s="104"/>
      <c r="AC11" s="19"/>
    </row>
    <row r="12" spans="1:29" s="18" customFormat="1" ht="23.25" x14ac:dyDescent="0.25">
      <c r="A12" s="107"/>
      <c r="B12" s="1" t="s">
        <v>0</v>
      </c>
      <c r="C12" s="110"/>
      <c r="D12" s="112"/>
      <c r="E12" s="20"/>
      <c r="F12" s="21"/>
      <c r="G12" s="22"/>
      <c r="H12" s="23"/>
      <c r="I12" s="24"/>
      <c r="J12" s="25"/>
      <c r="K12" s="26"/>
      <c r="L12" s="27"/>
      <c r="M12" s="28"/>
      <c r="N12" s="26"/>
      <c r="O12" s="26"/>
      <c r="P12" s="29"/>
      <c r="Q12" s="30">
        <v>174</v>
      </c>
      <c r="R12" s="31">
        <v>1.4</v>
      </c>
      <c r="S12" s="22">
        <v>0</v>
      </c>
      <c r="T12" s="23">
        <v>0</v>
      </c>
      <c r="U12" s="32">
        <v>180</v>
      </c>
      <c r="V12" s="31">
        <v>1.4</v>
      </c>
      <c r="W12" s="33"/>
      <c r="X12" s="34">
        <v>555888</v>
      </c>
      <c r="Y12" s="114"/>
      <c r="Z12" s="116"/>
      <c r="AA12" s="104"/>
      <c r="AC12" s="19"/>
    </row>
    <row r="13" spans="1:29" s="18" customFormat="1" ht="23.25" x14ac:dyDescent="0.25">
      <c r="A13" s="107"/>
      <c r="B13" s="1" t="s">
        <v>0</v>
      </c>
      <c r="C13" s="110"/>
      <c r="D13" s="112"/>
      <c r="E13" s="20"/>
      <c r="F13" s="21"/>
      <c r="G13" s="22"/>
      <c r="H13" s="23"/>
      <c r="I13" s="24"/>
      <c r="J13" s="25"/>
      <c r="K13" s="26"/>
      <c r="L13" s="27"/>
      <c r="M13" s="28"/>
      <c r="N13" s="26"/>
      <c r="O13" s="26"/>
      <c r="P13" s="29"/>
      <c r="Q13" s="30">
        <v>174</v>
      </c>
      <c r="R13" s="31">
        <v>1.4</v>
      </c>
      <c r="S13" s="22">
        <v>0</v>
      </c>
      <c r="T13" s="23">
        <v>0</v>
      </c>
      <c r="U13" s="32">
        <v>180</v>
      </c>
      <c r="V13" s="31">
        <v>1.4</v>
      </c>
      <c r="W13" s="33"/>
      <c r="X13" s="34"/>
      <c r="Y13" s="114"/>
      <c r="Z13" s="116"/>
      <c r="AA13" s="104"/>
      <c r="AC13" s="19"/>
    </row>
    <row r="14" spans="1:29" s="18" customFormat="1" ht="24" thickBot="1" x14ac:dyDescent="0.3">
      <c r="A14" s="108"/>
      <c r="B14" s="1" t="s">
        <v>0</v>
      </c>
      <c r="C14" s="111"/>
      <c r="D14" s="113"/>
      <c r="E14" s="35"/>
      <c r="F14" s="36"/>
      <c r="G14" s="37"/>
      <c r="H14" s="38"/>
      <c r="I14" s="39"/>
      <c r="J14" s="40"/>
      <c r="K14" s="41"/>
      <c r="L14" s="42"/>
      <c r="M14" s="43"/>
      <c r="N14" s="44"/>
      <c r="O14" s="41"/>
      <c r="P14" s="45"/>
      <c r="Q14" s="46">
        <v>184</v>
      </c>
      <c r="R14" s="47">
        <v>1.4</v>
      </c>
      <c r="S14" s="48">
        <v>0</v>
      </c>
      <c r="T14" s="64">
        <v>0</v>
      </c>
      <c r="U14" s="49">
        <v>190</v>
      </c>
      <c r="V14" s="47">
        <v>1.4</v>
      </c>
      <c r="W14" s="48">
        <v>0</v>
      </c>
      <c r="X14" s="38">
        <v>0</v>
      </c>
      <c r="Y14" s="115"/>
      <c r="Z14" s="117"/>
      <c r="AA14" s="105"/>
      <c r="AC14" s="19"/>
    </row>
    <row r="15" spans="1:29" s="18" customFormat="1" ht="23.25" x14ac:dyDescent="0.25">
      <c r="A15" s="106">
        <v>2</v>
      </c>
      <c r="B15" s="1" t="s">
        <v>1</v>
      </c>
      <c r="C15" s="109">
        <v>15889</v>
      </c>
      <c r="D15" s="118">
        <v>3</v>
      </c>
      <c r="E15" s="2">
        <v>146</v>
      </c>
      <c r="F15" s="3">
        <v>1</v>
      </c>
      <c r="G15" s="4">
        <v>0</v>
      </c>
      <c r="H15" s="5">
        <v>0</v>
      </c>
      <c r="I15" s="6">
        <v>152</v>
      </c>
      <c r="J15" s="7">
        <v>1</v>
      </c>
      <c r="K15" s="8">
        <v>0</v>
      </c>
      <c r="L15" s="27">
        <f t="shared" ref="L15:L17" si="0">K15*J15*I15</f>
        <v>0</v>
      </c>
      <c r="M15" s="10">
        <v>158</v>
      </c>
      <c r="N15" s="8">
        <v>1.2</v>
      </c>
      <c r="O15" s="8">
        <v>0</v>
      </c>
      <c r="P15" s="29">
        <f>M15*N15*O15</f>
        <v>0</v>
      </c>
      <c r="Q15" s="12">
        <v>164</v>
      </c>
      <c r="R15" s="13">
        <v>1</v>
      </c>
      <c r="S15" s="4">
        <v>0</v>
      </c>
      <c r="T15" s="5">
        <f>Q15*R15*S15</f>
        <v>0</v>
      </c>
      <c r="U15" s="14">
        <v>170</v>
      </c>
      <c r="V15" s="15">
        <v>1</v>
      </c>
      <c r="W15" s="16"/>
      <c r="X15" s="17"/>
      <c r="Y15" s="114">
        <f>SUM(G15:G25,K15:K25,O15:O25,S15:S25,W15:W25)</f>
        <v>100</v>
      </c>
      <c r="Z15" s="116">
        <f>SUM(X15:X25,T15:T25,P15:P25,L15:L25,H15:H25)</f>
        <v>20695.8</v>
      </c>
      <c r="AA15" s="104"/>
      <c r="AC15" s="19"/>
    </row>
    <row r="16" spans="1:29" s="18" customFormat="1" ht="23.25" x14ac:dyDescent="0.25">
      <c r="A16" s="107"/>
      <c r="B16" s="1" t="s">
        <v>1</v>
      </c>
      <c r="C16" s="110"/>
      <c r="D16" s="112"/>
      <c r="E16" s="20">
        <v>146</v>
      </c>
      <c r="F16" s="21">
        <v>1</v>
      </c>
      <c r="G16" s="22">
        <v>0</v>
      </c>
      <c r="H16" s="23">
        <v>0</v>
      </c>
      <c r="I16" s="24">
        <v>152</v>
      </c>
      <c r="J16" s="25">
        <v>1</v>
      </c>
      <c r="K16" s="26">
        <v>0</v>
      </c>
      <c r="L16" s="27">
        <f t="shared" si="0"/>
        <v>0</v>
      </c>
      <c r="M16" s="28">
        <v>178</v>
      </c>
      <c r="N16" s="26">
        <v>1</v>
      </c>
      <c r="O16" s="26">
        <v>18</v>
      </c>
      <c r="P16" s="29">
        <f>M16*N16*O16</f>
        <v>3204</v>
      </c>
      <c r="Q16" s="30">
        <v>174</v>
      </c>
      <c r="R16" s="31">
        <v>1</v>
      </c>
      <c r="S16" s="22">
        <v>0</v>
      </c>
      <c r="T16" s="23">
        <f t="shared" ref="T16:T25" si="1">Q16*R16*S16</f>
        <v>0</v>
      </c>
      <c r="U16" s="32">
        <v>180</v>
      </c>
      <c r="V16" s="31">
        <v>1</v>
      </c>
      <c r="W16" s="33"/>
      <c r="X16" s="34"/>
      <c r="Y16" s="114"/>
      <c r="Z16" s="116"/>
      <c r="AA16" s="104"/>
      <c r="AC16" s="19"/>
    </row>
    <row r="17" spans="1:29" s="18" customFormat="1" ht="23.25" x14ac:dyDescent="0.25">
      <c r="A17" s="107"/>
      <c r="B17" s="1" t="s">
        <v>1</v>
      </c>
      <c r="C17" s="110"/>
      <c r="D17" s="112"/>
      <c r="E17" s="20">
        <v>156</v>
      </c>
      <c r="F17" s="21">
        <v>1</v>
      </c>
      <c r="G17" s="22">
        <v>0</v>
      </c>
      <c r="H17" s="23">
        <v>0</v>
      </c>
      <c r="I17" s="24"/>
      <c r="J17" s="25"/>
      <c r="K17" s="26"/>
      <c r="L17" s="27">
        <f t="shared" si="0"/>
        <v>0</v>
      </c>
      <c r="M17" s="28"/>
      <c r="N17" s="26"/>
      <c r="O17" s="26"/>
      <c r="P17" s="29"/>
      <c r="Q17" s="30">
        <v>184</v>
      </c>
      <c r="R17" s="31">
        <v>1</v>
      </c>
      <c r="S17" s="22">
        <v>0</v>
      </c>
      <c r="T17" s="23">
        <f t="shared" si="1"/>
        <v>0</v>
      </c>
      <c r="U17" s="32">
        <v>190</v>
      </c>
      <c r="V17" s="31">
        <v>1</v>
      </c>
      <c r="W17" s="33"/>
      <c r="X17" s="34"/>
      <c r="Y17" s="114"/>
      <c r="Z17" s="116"/>
      <c r="AA17" s="104"/>
      <c r="AC17" s="19"/>
    </row>
    <row r="18" spans="1:29" s="18" customFormat="1" ht="23.25" x14ac:dyDescent="0.25">
      <c r="A18" s="107"/>
      <c r="B18" s="1" t="s">
        <v>1</v>
      </c>
      <c r="C18" s="110"/>
      <c r="D18" s="112"/>
      <c r="E18" s="20">
        <v>156</v>
      </c>
      <c r="F18" s="21">
        <v>1.2</v>
      </c>
      <c r="G18" s="22">
        <v>0</v>
      </c>
      <c r="H18" s="23">
        <v>0</v>
      </c>
      <c r="I18" s="24">
        <v>162</v>
      </c>
      <c r="J18" s="25">
        <v>1.5</v>
      </c>
      <c r="K18" s="26">
        <v>15</v>
      </c>
      <c r="L18" s="27">
        <f>K18*J18*I18</f>
        <v>3645</v>
      </c>
      <c r="M18" s="28"/>
      <c r="N18" s="26"/>
      <c r="O18" s="26"/>
      <c r="P18" s="29"/>
      <c r="Q18" s="30">
        <v>164</v>
      </c>
      <c r="R18" s="31">
        <v>1.2</v>
      </c>
      <c r="S18" s="22">
        <v>0</v>
      </c>
      <c r="T18" s="23">
        <f t="shared" si="1"/>
        <v>0</v>
      </c>
      <c r="U18" s="32">
        <v>170</v>
      </c>
      <c r="V18" s="31">
        <v>1.2</v>
      </c>
      <c r="W18" s="33"/>
      <c r="X18" s="34"/>
      <c r="Y18" s="114"/>
      <c r="Z18" s="116"/>
      <c r="AA18" s="104"/>
      <c r="AC18" s="19"/>
    </row>
    <row r="19" spans="1:29" s="18" customFormat="1" ht="23.25" x14ac:dyDescent="0.25">
      <c r="A19" s="107"/>
      <c r="B19" s="1" t="s">
        <v>1</v>
      </c>
      <c r="C19" s="110"/>
      <c r="D19" s="112"/>
      <c r="E19" s="20"/>
      <c r="F19" s="21"/>
      <c r="G19" s="22"/>
      <c r="H19" s="23"/>
      <c r="I19" s="24">
        <v>172</v>
      </c>
      <c r="J19" s="25">
        <v>1.5</v>
      </c>
      <c r="K19" s="26">
        <v>0</v>
      </c>
      <c r="L19" s="27">
        <f>K19*J19*I19</f>
        <v>0</v>
      </c>
      <c r="M19" s="28"/>
      <c r="N19" s="26"/>
      <c r="O19" s="26"/>
      <c r="P19" s="29"/>
      <c r="Q19" s="30">
        <v>174</v>
      </c>
      <c r="R19" s="31">
        <v>1.2</v>
      </c>
      <c r="S19" s="22">
        <v>0</v>
      </c>
      <c r="T19" s="23">
        <f t="shared" si="1"/>
        <v>0</v>
      </c>
      <c r="U19" s="32">
        <v>180</v>
      </c>
      <c r="V19" s="31">
        <v>1.2</v>
      </c>
      <c r="W19" s="22">
        <v>26.3</v>
      </c>
      <c r="X19" s="23">
        <v>5175.84</v>
      </c>
      <c r="Y19" s="114"/>
      <c r="Z19" s="116"/>
      <c r="AA19" s="104"/>
      <c r="AC19" s="19"/>
    </row>
    <row r="20" spans="1:29" s="18" customFormat="1" ht="23.25" x14ac:dyDescent="0.25">
      <c r="A20" s="107"/>
      <c r="B20" s="1" t="s">
        <v>1</v>
      </c>
      <c r="C20" s="110"/>
      <c r="D20" s="112"/>
      <c r="E20" s="20"/>
      <c r="F20" s="21"/>
      <c r="G20" s="22"/>
      <c r="H20" s="23"/>
      <c r="I20" s="24"/>
      <c r="J20" s="25"/>
      <c r="K20" s="26"/>
      <c r="L20" s="27"/>
      <c r="M20" s="28"/>
      <c r="N20" s="26"/>
      <c r="O20" s="26"/>
      <c r="P20" s="29"/>
      <c r="Q20" s="30">
        <v>184</v>
      </c>
      <c r="R20" s="31">
        <v>1.2</v>
      </c>
      <c r="S20" s="22">
        <v>0</v>
      </c>
      <c r="T20" s="23">
        <f t="shared" si="1"/>
        <v>0</v>
      </c>
      <c r="U20" s="32">
        <v>190</v>
      </c>
      <c r="V20" s="31">
        <v>1.2</v>
      </c>
      <c r="W20" s="22">
        <v>26.3</v>
      </c>
      <c r="X20" s="23">
        <v>5491.44</v>
      </c>
      <c r="Y20" s="114"/>
      <c r="Z20" s="116"/>
      <c r="AA20" s="104"/>
      <c r="AC20" s="19"/>
    </row>
    <row r="21" spans="1:29" s="18" customFormat="1" ht="23.25" x14ac:dyDescent="0.25">
      <c r="A21" s="107"/>
      <c r="B21" s="1" t="s">
        <v>1</v>
      </c>
      <c r="C21" s="110"/>
      <c r="D21" s="112"/>
      <c r="E21" s="20"/>
      <c r="F21" s="21"/>
      <c r="G21" s="22"/>
      <c r="H21" s="23"/>
      <c r="I21" s="24"/>
      <c r="J21" s="25"/>
      <c r="K21" s="26"/>
      <c r="L21" s="27"/>
      <c r="M21" s="28"/>
      <c r="N21" s="26"/>
      <c r="O21" s="26"/>
      <c r="P21" s="29"/>
      <c r="Q21" s="30">
        <v>164</v>
      </c>
      <c r="R21" s="31">
        <v>1.1499999999999999</v>
      </c>
      <c r="S21" s="22">
        <v>0</v>
      </c>
      <c r="T21" s="23">
        <f t="shared" si="1"/>
        <v>0</v>
      </c>
      <c r="U21" s="32">
        <v>170</v>
      </c>
      <c r="V21" s="31">
        <v>1.1499999999999999</v>
      </c>
      <c r="W21" s="22">
        <v>14.4</v>
      </c>
      <c r="X21" s="23">
        <v>3179.52</v>
      </c>
      <c r="Y21" s="114"/>
      <c r="Z21" s="116"/>
      <c r="AA21" s="104"/>
      <c r="AC21" s="19"/>
    </row>
    <row r="22" spans="1:29" s="18" customFormat="1" ht="23.25" x14ac:dyDescent="0.25">
      <c r="A22" s="107"/>
      <c r="B22" s="1" t="s">
        <v>1</v>
      </c>
      <c r="C22" s="110"/>
      <c r="D22" s="112"/>
      <c r="E22" s="20"/>
      <c r="F22" s="21"/>
      <c r="G22" s="22"/>
      <c r="H22" s="23"/>
      <c r="I22" s="24"/>
      <c r="J22" s="25"/>
      <c r="K22" s="26"/>
      <c r="L22" s="27"/>
      <c r="M22" s="28"/>
      <c r="N22" s="26"/>
      <c r="O22" s="26"/>
      <c r="P22" s="29"/>
      <c r="Q22" s="30">
        <v>174</v>
      </c>
      <c r="R22" s="31">
        <v>1.1499999999999999</v>
      </c>
      <c r="S22" s="22">
        <v>0</v>
      </c>
      <c r="T22" s="23">
        <f t="shared" si="1"/>
        <v>0</v>
      </c>
      <c r="U22" s="32">
        <v>180</v>
      </c>
      <c r="V22" s="31">
        <v>1.1499999999999999</v>
      </c>
      <c r="W22" s="33"/>
      <c r="X22" s="34"/>
      <c r="Y22" s="114"/>
      <c r="Z22" s="116"/>
      <c r="AA22" s="104"/>
      <c r="AC22" s="19"/>
    </row>
    <row r="23" spans="1:29" s="18" customFormat="1" ht="23.25" x14ac:dyDescent="0.25">
      <c r="A23" s="107"/>
      <c r="B23" s="1" t="s">
        <v>1</v>
      </c>
      <c r="C23" s="110"/>
      <c r="D23" s="112"/>
      <c r="E23" s="20"/>
      <c r="F23" s="21"/>
      <c r="G23" s="22"/>
      <c r="H23" s="23"/>
      <c r="I23" s="24"/>
      <c r="J23" s="25"/>
      <c r="K23" s="26"/>
      <c r="L23" s="27"/>
      <c r="M23" s="28"/>
      <c r="N23" s="26"/>
      <c r="O23" s="26"/>
      <c r="P23" s="29"/>
      <c r="Q23" s="30">
        <v>164</v>
      </c>
      <c r="R23" s="31">
        <v>1.4</v>
      </c>
      <c r="S23" s="22">
        <v>0</v>
      </c>
      <c r="T23" s="23">
        <f t="shared" si="1"/>
        <v>0</v>
      </c>
      <c r="U23" s="32">
        <v>170</v>
      </c>
      <c r="V23" s="31">
        <v>1.4</v>
      </c>
      <c r="W23" s="33"/>
      <c r="X23" s="34"/>
      <c r="Y23" s="114"/>
      <c r="Z23" s="116"/>
      <c r="AA23" s="104"/>
      <c r="AC23" s="19"/>
    </row>
    <row r="24" spans="1:29" s="18" customFormat="1" ht="23.25" x14ac:dyDescent="0.25">
      <c r="A24" s="107"/>
      <c r="B24" s="1" t="s">
        <v>1</v>
      </c>
      <c r="C24" s="110"/>
      <c r="D24" s="112"/>
      <c r="E24" s="20"/>
      <c r="F24" s="21"/>
      <c r="G24" s="22"/>
      <c r="H24" s="23"/>
      <c r="I24" s="24"/>
      <c r="J24" s="25"/>
      <c r="K24" s="26"/>
      <c r="L24" s="27"/>
      <c r="M24" s="28"/>
      <c r="N24" s="26"/>
      <c r="O24" s="26"/>
      <c r="P24" s="29"/>
      <c r="Q24" s="30">
        <v>174</v>
      </c>
      <c r="R24" s="31">
        <v>1.4</v>
      </c>
      <c r="S24" s="22">
        <v>0</v>
      </c>
      <c r="T24" s="23">
        <f t="shared" si="1"/>
        <v>0</v>
      </c>
      <c r="U24" s="32">
        <v>180</v>
      </c>
      <c r="V24" s="31">
        <v>1.4</v>
      </c>
      <c r="W24" s="33"/>
      <c r="X24" s="34"/>
      <c r="Y24" s="114"/>
      <c r="Z24" s="116"/>
      <c r="AA24" s="104"/>
      <c r="AC24" s="19"/>
    </row>
    <row r="25" spans="1:29" s="18" customFormat="1" ht="24" thickBot="1" x14ac:dyDescent="0.3">
      <c r="A25" s="108"/>
      <c r="B25" s="1" t="s">
        <v>1</v>
      </c>
      <c r="C25" s="111"/>
      <c r="D25" s="113"/>
      <c r="E25" s="35"/>
      <c r="F25" s="36"/>
      <c r="G25" s="37"/>
      <c r="H25" s="38"/>
      <c r="I25" s="39"/>
      <c r="J25" s="40"/>
      <c r="K25" s="41"/>
      <c r="L25" s="42"/>
      <c r="M25" s="43"/>
      <c r="N25" s="44"/>
      <c r="O25" s="41"/>
      <c r="P25" s="45"/>
      <c r="Q25" s="46">
        <v>184</v>
      </c>
      <c r="R25" s="47">
        <v>1.4</v>
      </c>
      <c r="S25" s="48">
        <v>0</v>
      </c>
      <c r="T25" s="84">
        <f t="shared" si="1"/>
        <v>0</v>
      </c>
      <c r="U25" s="49">
        <v>190</v>
      </c>
      <c r="V25" s="47">
        <v>1.4</v>
      </c>
      <c r="W25" s="48"/>
      <c r="X25" s="38"/>
      <c r="Y25" s="115"/>
      <c r="Z25" s="117"/>
      <c r="AA25" s="105"/>
      <c r="AC25" s="19"/>
    </row>
    <row r="26" spans="1:29" x14ac:dyDescent="0.25">
      <c r="T26" s="85"/>
    </row>
  </sheetData>
  <mergeCells count="24">
    <mergeCell ref="AA15:AA25"/>
    <mergeCell ref="A4:A14"/>
    <mergeCell ref="C4:C14"/>
    <mergeCell ref="D4:D14"/>
    <mergeCell ref="Y4:Y14"/>
    <mergeCell ref="Z4:Z14"/>
    <mergeCell ref="AA4:AA14"/>
    <mergeCell ref="A15:A25"/>
    <mergeCell ref="C15:C25"/>
    <mergeCell ref="D15:D25"/>
    <mergeCell ref="Y15:Y25"/>
    <mergeCell ref="Z15:Z25"/>
    <mergeCell ref="AA2:AA3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Y2:Y3"/>
    <mergeCell ref="Z2:Z3"/>
  </mergeCells>
  <conditionalFormatting sqref="E18:H18">
    <cfRule type="cellIs" dxfId="17" priority="2" operator="equal">
      <formula>0</formula>
    </cfRule>
  </conditionalFormatting>
  <conditionalFormatting sqref="W19:X21">
    <cfRule type="cellIs" dxfId="16" priority="1" operator="equal">
      <formula>0</formula>
    </cfRule>
  </conditionalFormatting>
  <conditionalFormatting sqref="E14:U14 W14:X14 V4:V14">
    <cfRule type="cellIs" dxfId="15" priority="11" operator="equal">
      <formula>0</formula>
    </cfRule>
  </conditionalFormatting>
  <conditionalFormatting sqref="E5:T5 E4:L4 Q4:T4 E8:T13 I6:T7">
    <cfRule type="cellIs" dxfId="14" priority="10" operator="equal">
      <formula>0</formula>
    </cfRule>
  </conditionalFormatting>
  <conditionalFormatting sqref="M4:P4">
    <cfRule type="cellIs" dxfId="13" priority="9" operator="equal">
      <formula>0</formula>
    </cfRule>
  </conditionalFormatting>
  <conditionalFormatting sqref="E6:H6">
    <cfRule type="cellIs" dxfId="12" priority="8" operator="equal">
      <formula>0</formula>
    </cfRule>
  </conditionalFormatting>
  <conditionalFormatting sqref="E7:H7">
    <cfRule type="cellIs" dxfId="11" priority="7" operator="equal">
      <formula>0</formula>
    </cfRule>
  </conditionalFormatting>
  <conditionalFormatting sqref="E25:S25 W25:X25 V15:V25 U25">
    <cfRule type="cellIs" dxfId="10" priority="6" operator="equal">
      <formula>0</formula>
    </cfRule>
  </conditionalFormatting>
  <conditionalFormatting sqref="E15:K16 E21:S24 I17:K17 I18:R18 S18:S20 P15:T15 E19:R20 M16:S17 L15:L17 T16:T25">
    <cfRule type="cellIs" dxfId="9" priority="5" operator="equal">
      <formula>0</formula>
    </cfRule>
  </conditionalFormatting>
  <conditionalFormatting sqref="M15:O15">
    <cfRule type="cellIs" dxfId="8" priority="4" operator="equal">
      <formula>0</formula>
    </cfRule>
  </conditionalFormatting>
  <conditionalFormatting sqref="E17:H17">
    <cfRule type="cellIs" dxfId="7" priority="3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L13"/>
  <sheetViews>
    <sheetView tabSelected="1" zoomScale="70" zoomScaleNormal="70" workbookViewId="0">
      <selection activeCell="AB4" sqref="AB4"/>
    </sheetView>
  </sheetViews>
  <sheetFormatPr defaultRowHeight="15" outlineLevelCol="1" x14ac:dyDescent="0.25"/>
  <cols>
    <col min="2" max="2" width="44" customWidth="1"/>
    <col min="4" max="4" width="9.140625" collapsed="1"/>
    <col min="5" max="7" width="0" hidden="1" customWidth="1" outlineLevel="1"/>
    <col min="8" max="8" width="12.140625" hidden="1" customWidth="1" outlineLevel="1"/>
    <col min="9" max="14" width="0" hidden="1" customWidth="1" outlineLevel="1"/>
    <col min="15" max="15" width="9.85546875" hidden="1" customWidth="1" outlineLevel="1"/>
    <col min="16" max="16" width="16.42578125" hidden="1" customWidth="1" outlineLevel="1"/>
    <col min="17" max="18" width="0" hidden="1" customWidth="1" outlineLevel="1"/>
    <col min="19" max="19" width="11.85546875" hidden="1" customWidth="1" outlineLevel="1"/>
    <col min="20" max="20" width="12.85546875" hidden="1" customWidth="1" outlineLevel="1"/>
    <col min="23" max="23" width="10.7109375" customWidth="1"/>
    <col min="24" max="24" width="12.7109375" customWidth="1"/>
    <col min="25" max="25" width="15.5703125" customWidth="1"/>
    <col min="26" max="26" width="16" customWidth="1"/>
    <col min="27" max="27" width="13.140625" customWidth="1"/>
    <col min="28" max="28" width="16.7109375" customWidth="1"/>
    <col min="29" max="34" width="18.7109375" style="126" customWidth="1"/>
    <col min="35" max="50" width="9.140625" style="125"/>
    <col min="51" max="51" width="13" style="125" customWidth="1"/>
    <col min="52" max="54" width="13" customWidth="1"/>
  </cols>
  <sheetData>
    <row r="1" spans="1:64" ht="15.75" thickBot="1" x14ac:dyDescent="0.3"/>
    <row r="2" spans="1:64" ht="16.5" thickBot="1" x14ac:dyDescent="0.3">
      <c r="A2" s="88"/>
      <c r="B2" s="90" t="s">
        <v>2</v>
      </c>
      <c r="C2" s="92" t="s">
        <v>3</v>
      </c>
      <c r="D2" s="94" t="s">
        <v>4</v>
      </c>
      <c r="E2" s="96">
        <v>0.04</v>
      </c>
      <c r="F2" s="97"/>
      <c r="G2" s="97"/>
      <c r="H2" s="98"/>
      <c r="I2" s="96">
        <v>0.08</v>
      </c>
      <c r="J2" s="97"/>
      <c r="K2" s="97"/>
      <c r="L2" s="99"/>
      <c r="M2" s="96">
        <v>0.12</v>
      </c>
      <c r="N2" s="97"/>
      <c r="O2" s="97"/>
      <c r="P2" s="98"/>
      <c r="Q2" s="96">
        <v>0.16</v>
      </c>
      <c r="R2" s="97"/>
      <c r="S2" s="97"/>
      <c r="T2" s="98"/>
      <c r="U2" s="96">
        <v>0.24</v>
      </c>
      <c r="V2" s="97"/>
      <c r="W2" s="97"/>
      <c r="X2" s="98"/>
      <c r="Y2" s="100" t="s">
        <v>5</v>
      </c>
      <c r="Z2" s="102" t="s">
        <v>6</v>
      </c>
      <c r="AA2" s="86" t="s">
        <v>7</v>
      </c>
    </row>
    <row r="3" spans="1:64" ht="42.75" thickBot="1" x14ac:dyDescent="0.3">
      <c r="A3" s="89"/>
      <c r="B3" s="91"/>
      <c r="C3" s="93"/>
      <c r="D3" s="124"/>
      <c r="E3" s="56" t="s">
        <v>8</v>
      </c>
      <c r="F3" s="57" t="s">
        <v>9</v>
      </c>
      <c r="G3" s="57" t="s">
        <v>10</v>
      </c>
      <c r="H3" s="58" t="s">
        <v>11</v>
      </c>
      <c r="I3" s="56" t="s">
        <v>8</v>
      </c>
      <c r="J3" s="57" t="s">
        <v>9</v>
      </c>
      <c r="K3" s="57" t="s">
        <v>10</v>
      </c>
      <c r="L3" s="59" t="s">
        <v>11</v>
      </c>
      <c r="M3" s="56" t="s">
        <v>8</v>
      </c>
      <c r="N3" s="57" t="s">
        <v>9</v>
      </c>
      <c r="O3" s="57" t="s">
        <v>10</v>
      </c>
      <c r="P3" s="58" t="s">
        <v>11</v>
      </c>
      <c r="Q3" s="60" t="s">
        <v>8</v>
      </c>
      <c r="R3" s="61" t="s">
        <v>9</v>
      </c>
      <c r="S3" s="57" t="s">
        <v>10</v>
      </c>
      <c r="T3" s="58" t="s">
        <v>11</v>
      </c>
      <c r="U3" s="60" t="s">
        <v>8</v>
      </c>
      <c r="V3" s="61" t="s">
        <v>9</v>
      </c>
      <c r="W3" s="57" t="s">
        <v>10</v>
      </c>
      <c r="X3" s="62" t="s">
        <v>11</v>
      </c>
      <c r="Y3" s="101"/>
      <c r="Z3" s="103"/>
      <c r="AA3" s="87"/>
      <c r="AB3" s="131" t="s">
        <v>12</v>
      </c>
    </row>
    <row r="4" spans="1:64" s="18" customFormat="1" ht="18.75" x14ac:dyDescent="0.25">
      <c r="A4" s="106">
        <v>1</v>
      </c>
      <c r="B4" s="1" t="s">
        <v>0</v>
      </c>
      <c r="C4" s="109">
        <v>15872</v>
      </c>
      <c r="D4" s="118">
        <v>4</v>
      </c>
      <c r="E4" s="20">
        <f ca="1">IFERROR(IF(H4&gt;0,OFFSET(Лист1!H3,MATCH(H4,Лист1!H4:H14,0),-3,1,1),""),"")</f>
        <v>156</v>
      </c>
      <c r="F4" s="21">
        <f ca="1">IFERROR(IF(H4&gt;0,OFFSET(Лист1!H3,MATCH(H4,Лист1!H4:H14,0),-2,1,1),""),"")</f>
        <v>1.2</v>
      </c>
      <c r="G4" s="22">
        <f ca="1">OFFSET(Лист1!H3,MATCH(H4,Лист1!H4:H14,0),-1,1,1)</f>
        <v>14.4</v>
      </c>
      <c r="H4" s="23">
        <f>LARGE(Лист1!H4:H14,1)</f>
        <v>2695.68</v>
      </c>
      <c r="I4" s="24" t="str">
        <f ca="1">IFERROR(IF(L4&gt;0,OFFSET(Лист1!L3,MATCH(L4,Лист1!L4:L14,0),-3,1,1),""),"")</f>
        <v/>
      </c>
      <c r="J4" s="25" t="str">
        <f ca="1">IFERROR(IF(L4&gt;0,OFFSET(Лист1!L3,MATCH(L4,Лист1!L4:L14,0),-2,1,1),""),"")</f>
        <v/>
      </c>
      <c r="K4" s="26">
        <f ca="1">OFFSET(Лист1!L3,MATCH(L4,Лист1!L4:L14,0),-1,1,1)</f>
        <v>0</v>
      </c>
      <c r="L4" s="27">
        <f>LARGE(Лист1!L4:L14,1)</f>
        <v>0</v>
      </c>
      <c r="M4" s="28">
        <f ca="1">OFFSET(Лист1!P3,MATCH(P4,Лист1!P4:P14,0),-3,1,1)</f>
        <v>168</v>
      </c>
      <c r="N4" s="26">
        <f ca="1">OFFSET(Лист1!P3,MATCH(P4,Лист1!P4:P14,0),-2,1,1)</f>
        <v>1.2</v>
      </c>
      <c r="O4" s="26">
        <f ca="1">OFFSET(Лист1!P3,MATCH(P4,Лист1!P4:P14,0),-1,1,1)</f>
        <v>21.6</v>
      </c>
      <c r="P4" s="29">
        <f>LARGE(Лист1!P4:P14,1)</f>
        <v>4354.5600000000004</v>
      </c>
      <c r="Q4" s="30">
        <f ca="1">OFFSET(Лист1!T3,MATCH(T4,Лист1!T4:T14,0),-3,1,1)</f>
        <v>174</v>
      </c>
      <c r="R4" s="31">
        <f ca="1">OFFSET(Лист1!T3,MATCH(T4,Лист1!T4:T14,0),-2,1,1)</f>
        <v>1.2</v>
      </c>
      <c r="S4" s="22">
        <f ca="1">OFFSET(Лист1!T3,MATCH(T4,Лист1!T4:T14,0),-1,1,1)</f>
        <v>50.400000000000006</v>
      </c>
      <c r="T4" s="23">
        <f>LARGE(Лист1!T4:T14,1)</f>
        <v>10523.52</v>
      </c>
      <c r="U4" s="32"/>
      <c r="V4" s="31"/>
      <c r="W4" s="33"/>
      <c r="X4" s="34"/>
      <c r="Y4" s="119">
        <f ca="1">SUM(G4:G6,K4:K6,O4:O6,S4:S6,W4:W6)</f>
        <v>151.19999999999999</v>
      </c>
      <c r="Z4" s="122">
        <f>SUM(H4:H6,L4:L6,P4:P6,T4:T6,X4:X6)</f>
        <v>31406.400000000001</v>
      </c>
      <c r="AA4" s="123"/>
      <c r="AB4" s="129">
        <f>SUMPRODUCT((LARGE((Лист1!$B$4:$B$25=Лист2!B4)*Лист1!$X$4:$X$25,MOD(ROW(AD3),3)+1)=Лист1!$X$4:$X$25)*(Лист1!$B$4:$B$25=Лист2!B4)*ROW($AB$4:$AB$25))</f>
        <v>12</v>
      </c>
      <c r="AC4" s="130" t="str">
        <f>INDEX(Лист1!$B:$AA,Лист2!$AB4,COLUMN(Лист2!A4))</f>
        <v>Иванов Сергей Александрович</v>
      </c>
      <c r="AD4" s="130">
        <f>INDEX(Лист1!$B:$AA,Лист2!$AB4,COLUMN(Лист2!B4))</f>
        <v>0</v>
      </c>
      <c r="AE4" s="130">
        <f>INDEX(Лист1!$B:$AA,Лист2!$AB4,COLUMN(Лист2!C4))</f>
        <v>0</v>
      </c>
      <c r="AF4" s="130">
        <f>INDEX(Лист1!$B:$AA,Лист2!$AB4,COLUMN(Лист2!D4))</f>
        <v>0</v>
      </c>
      <c r="AG4" s="130">
        <f>INDEX(Лист1!$B:$AA,Лист2!$AB4,COLUMN(Лист2!E4))</f>
        <v>0</v>
      </c>
      <c r="AH4" s="130">
        <f>INDEX(Лист1!$B:$AA,Лист2!$AB4,COLUMN(Лист2!F4))</f>
        <v>0</v>
      </c>
      <c r="AI4" s="130">
        <f>INDEX(Лист1!$B:$AA,Лист2!$AB4,COLUMN(Лист2!G4))</f>
        <v>0</v>
      </c>
      <c r="AJ4" s="130">
        <f>INDEX(Лист1!$B:$AA,Лист2!$AB4,COLUMN(Лист2!H4))</f>
        <v>0</v>
      </c>
      <c r="AK4" s="130">
        <f>INDEX(Лист1!$B:$AA,Лист2!$AB4,COLUMN(Лист2!I4))</f>
        <v>0</v>
      </c>
      <c r="AL4" s="130">
        <f>INDEX(Лист1!$B:$AA,Лист2!$AB4,COLUMN(Лист2!J4))</f>
        <v>0</v>
      </c>
      <c r="AM4" s="130">
        <f>INDEX(Лист1!$B:$AA,Лист2!$AB4,COLUMN(Лист2!K4))</f>
        <v>0</v>
      </c>
      <c r="AN4" s="130">
        <f>INDEX(Лист1!$B:$AA,Лист2!$AB4,COLUMN(Лист2!L4))</f>
        <v>0</v>
      </c>
      <c r="AO4" s="130">
        <f>INDEX(Лист1!$B:$AA,Лист2!$AB4,COLUMN(Лист2!M4))</f>
        <v>0</v>
      </c>
      <c r="AP4" s="130">
        <f>INDEX(Лист1!$B:$AA,Лист2!$AB4,COLUMN(Лист2!N4))</f>
        <v>0</v>
      </c>
      <c r="AQ4" s="130">
        <f>INDEX(Лист1!$B:$AA,Лист2!$AB4,COLUMN(Лист2!O4))</f>
        <v>0</v>
      </c>
      <c r="AR4" s="130">
        <f>INDEX(Лист1!$B:$AA,Лист2!$AB4,COLUMN(Лист2!P4))</f>
        <v>174</v>
      </c>
      <c r="AS4" s="130">
        <f>INDEX(Лист1!$B:$AA,Лист2!$AB4,COLUMN(Лист2!Q4))</f>
        <v>1.4</v>
      </c>
      <c r="AT4" s="130">
        <f>INDEX(Лист1!$B:$AA,Лист2!$AB4,COLUMN(Лист2!R4))</f>
        <v>0</v>
      </c>
      <c r="AU4" s="130">
        <f>INDEX(Лист1!$B:$AA,Лист2!$AB4,COLUMN(Лист2!S4))</f>
        <v>0</v>
      </c>
      <c r="AV4" s="130">
        <f>INDEX(Лист1!$B:$AA,Лист2!$AB4,COLUMN(Лист2!T4))</f>
        <v>180</v>
      </c>
      <c r="AW4" s="130">
        <f>INDEX(Лист1!$B:$AA,Лист2!$AB4,COLUMN(Лист2!U4))</f>
        <v>1.4</v>
      </c>
      <c r="AX4" s="130">
        <f>INDEX(Лист1!$B:$AA,Лист2!$AB4,COLUMN(Лист2!V4))</f>
        <v>0</v>
      </c>
      <c r="AY4" s="130">
        <f>INDEX(Лист1!$B:$AA,Лист2!$AB4,COLUMN(Лист2!W4))</f>
        <v>555888</v>
      </c>
      <c r="AZ4" s="130">
        <f>INDEX(Лист1!$B:$AA,Лист2!$AB4,COLUMN(Лист2!X4))</f>
        <v>0</v>
      </c>
      <c r="BA4" s="130">
        <f>INDEX(Лист1!$B:$AA,Лист2!$AB4,COLUMN(Лист2!Y4))</f>
        <v>0</v>
      </c>
      <c r="BB4" s="130">
        <f>INDEX(Лист1!$B:$AA,Лист2!$AB4,COLUMN(Лист2!Z4))</f>
        <v>0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64" s="18" customFormat="1" ht="18.75" x14ac:dyDescent="0.25">
      <c r="A5" s="107"/>
      <c r="B5" s="1" t="s">
        <v>0</v>
      </c>
      <c r="C5" s="110"/>
      <c r="D5" s="112"/>
      <c r="E5" s="20" t="str">
        <f ca="1">IFERROR(IF(H5&gt;0,OFFSET(Лист1!H3,MATCH(H5,Лист1!H4:H14,0),-3,1,1),""),"")</f>
        <v/>
      </c>
      <c r="F5" s="21" t="str">
        <f ca="1">IFERROR(IF(H5&gt;0,OFFSET(Лист1!H3,MATCH(H5,Лист1!H4:H14,0),-2,1,1),""),"")</f>
        <v/>
      </c>
      <c r="G5" s="22">
        <f ca="1">IFERROR(OFFSET(Лист1!H3,MATCH(H5,Лист1!H4:H14,0),-1,1,1),"")</f>
        <v>0</v>
      </c>
      <c r="H5" s="23">
        <f>LARGE(Лист1!H4:H14,2)</f>
        <v>0</v>
      </c>
      <c r="I5" s="24" t="str">
        <f ca="1">IFERROR(IF(L5&gt;0,OFFSET(Лист1!L3,MATCH(L5,Лист1!L4:L14,0),-3,1,1),""),"")</f>
        <v/>
      </c>
      <c r="J5" s="25" t="str">
        <f ca="1">IFERROR(IF(L5&gt;0,OFFSET(Лист1!L3,MATCH(L5,Лист1!L4:L14,0),-2,1,1),""),"")</f>
        <v/>
      </c>
      <c r="K5" s="26">
        <f ca="1">IFERROR(OFFSET(Лист1!L3,MATCH(L5,Лист1!L4:L14,0),-1,1,1),"")</f>
        <v>0</v>
      </c>
      <c r="L5" s="27">
        <f>LARGE(Лист1!L4:L14,2)</f>
        <v>0</v>
      </c>
      <c r="M5" s="28" t="str">
        <f ca="1">IFERROR(IF(P5&gt;0,OFFSET(Лист1!P3,MATCH(P5,Лист1!P4:P14,0),-3,1,1),""),"")</f>
        <v/>
      </c>
      <c r="N5" s="26" t="str">
        <f ca="1">IFERROR(IF(P5&gt;0,OFFSET(Лист1!P3,MATCH(P5,Лист1!P4:P14,0),-2,1,1),""),"")</f>
        <v/>
      </c>
      <c r="O5" s="26">
        <f ca="1">IFERROR(OFFSET(Лист1!P3,MATCH(P5,Лист1!P4:P14,0),-1,1,1),"")</f>
        <v>0</v>
      </c>
      <c r="P5" s="29">
        <f>IFERROR(LARGE(Лист1!P4:P14,2),"")</f>
        <v>0</v>
      </c>
      <c r="Q5" s="30">
        <f ca="1">OFFSET(Лист1!T3,MATCH(T5,Лист1!T4:T14,0),-3,1,1)</f>
        <v>174</v>
      </c>
      <c r="R5" s="31">
        <f ca="1">OFFSET(Лист1!T3,MATCH(T5,Лист1!T4:T14,0),-2,1,1)</f>
        <v>1.2</v>
      </c>
      <c r="S5" s="22">
        <f ca="1">OFFSET(Лист1!T3,MATCH(T5,Лист1!T4:T14,0),-1,1,1)</f>
        <v>39.6</v>
      </c>
      <c r="T5" s="23">
        <f>LARGE(Лист1!T5:T15,2)</f>
        <v>8268.48</v>
      </c>
      <c r="U5" s="32"/>
      <c r="V5" s="31"/>
      <c r="W5" s="33"/>
      <c r="X5" s="34"/>
      <c r="Y5" s="120"/>
      <c r="Z5" s="116"/>
      <c r="AA5" s="104"/>
      <c r="AB5" s="129">
        <f>SUMPRODUCT((LARGE((Лист1!$B$4:$B$25=Лист2!B5)*Лист1!$X$4:$X$25,MOD(ROW(AD4),3)+1)=Лист1!$X$4:$X$25)*(Лист1!$B$4:$B$25=Лист2!B5)*ROW($AB$4:$AB$25))</f>
        <v>4</v>
      </c>
      <c r="AC5" s="130" t="str">
        <f>INDEX(Лист1!$B:$AA,Лист2!$AB5,COLUMN(Лист2!A5))</f>
        <v>Иванов Сергей Александрович</v>
      </c>
      <c r="AD5" s="130">
        <f>INDEX(Лист1!$B:$AA,Лист2!$AB5,COLUMN(Лист2!B5))</f>
        <v>15782</v>
      </c>
      <c r="AE5" s="130">
        <f>INDEX(Лист1!$B:$AA,Лист2!$AB5,COLUMN(Лист2!C5))</f>
        <v>4</v>
      </c>
      <c r="AF5" s="130">
        <f>INDEX(Лист1!$B:$AA,Лист2!$AB5,COLUMN(Лист2!D5))</f>
        <v>156</v>
      </c>
      <c r="AG5" s="130">
        <f>INDEX(Лист1!$B:$AA,Лист2!$AB5,COLUMN(Лист2!E5))</f>
        <v>1</v>
      </c>
      <c r="AH5" s="130">
        <f>INDEX(Лист1!$B:$AA,Лист2!$AB5,COLUMN(Лист2!F5))</f>
        <v>0</v>
      </c>
      <c r="AI5" s="130">
        <f>INDEX(Лист1!$B:$AA,Лист2!$AB5,COLUMN(Лист2!G5))</f>
        <v>0</v>
      </c>
      <c r="AJ5" s="130">
        <f>INDEX(Лист1!$B:$AA,Лист2!$AB5,COLUMN(Лист2!H5))</f>
        <v>162</v>
      </c>
      <c r="AK5" s="130">
        <f>INDEX(Лист1!$B:$AA,Лист2!$AB5,COLUMN(Лист2!I5))</f>
        <v>1</v>
      </c>
      <c r="AL5" s="130">
        <f>INDEX(Лист1!$B:$AA,Лист2!$AB5,COLUMN(Лист2!J5))</f>
        <v>0</v>
      </c>
      <c r="AM5" s="130">
        <f>INDEX(Лист1!$B:$AA,Лист2!$AB5,COLUMN(Лист2!K5))</f>
        <v>0</v>
      </c>
      <c r="AN5" s="130">
        <f>INDEX(Лист1!$B:$AA,Лист2!$AB5,COLUMN(Лист2!L5))</f>
        <v>168</v>
      </c>
      <c r="AO5" s="130">
        <f>INDEX(Лист1!$B:$AA,Лист2!$AB5,COLUMN(Лист2!M5))</f>
        <v>1.2</v>
      </c>
      <c r="AP5" s="130">
        <f>INDEX(Лист1!$B:$AA,Лист2!$AB5,COLUMN(Лист2!N5))</f>
        <v>21.6</v>
      </c>
      <c r="AQ5" s="130">
        <f>INDEX(Лист1!$B:$AA,Лист2!$AB5,COLUMN(Лист2!O5))</f>
        <v>4354.5600000000004</v>
      </c>
      <c r="AR5" s="130">
        <f>INDEX(Лист1!$B:$AA,Лист2!$AB5,COLUMN(Лист2!P5))</f>
        <v>174</v>
      </c>
      <c r="AS5" s="130">
        <f>INDEX(Лист1!$B:$AA,Лист2!$AB5,COLUMN(Лист2!Q5))</f>
        <v>1</v>
      </c>
      <c r="AT5" s="130">
        <f>INDEX(Лист1!$B:$AA,Лист2!$AB5,COLUMN(Лист2!R5))</f>
        <v>0</v>
      </c>
      <c r="AU5" s="130">
        <f>INDEX(Лист1!$B:$AA,Лист2!$AB5,COLUMN(Лист2!S5))</f>
        <v>0</v>
      </c>
      <c r="AV5" s="130">
        <f>INDEX(Лист1!$B:$AA,Лист2!$AB5,COLUMN(Лист2!T5))</f>
        <v>180</v>
      </c>
      <c r="AW5" s="130">
        <f>INDEX(Лист1!$B:$AA,Лист2!$AB5,COLUMN(Лист2!U5))</f>
        <v>1</v>
      </c>
      <c r="AX5" s="130">
        <f>INDEX(Лист1!$B:$AA,Лист2!$AB5,COLUMN(Лист2!V5))</f>
        <v>0</v>
      </c>
      <c r="AY5" s="130">
        <f>INDEX(Лист1!$B:$AA,Лист2!$AB5,COLUMN(Лист2!W5))</f>
        <v>336699</v>
      </c>
      <c r="AZ5" s="130">
        <f>INDEX(Лист1!$B:$AA,Лист2!$AB5,COLUMN(Лист2!X5))</f>
        <v>151.19999999999999</v>
      </c>
      <c r="BA5" s="130">
        <f>INDEX(Лист1!$B:$AA,Лист2!$AB5,COLUMN(Лист2!Y5))</f>
        <v>924855.40000000014</v>
      </c>
      <c r="BB5" s="130">
        <f>INDEX(Лист1!$B:$AA,Лист2!$AB5,COLUMN(Лист2!Z5))</f>
        <v>0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64" s="18" customFormat="1" ht="19.5" thickBot="1" x14ac:dyDescent="0.3">
      <c r="A6" s="108"/>
      <c r="B6" s="1" t="s">
        <v>0</v>
      </c>
      <c r="C6" s="111"/>
      <c r="D6" s="113"/>
      <c r="E6" s="20" t="str">
        <f ca="1">IFERROR(IF(H6&gt;0,OFFSET(Лист1!H3,MATCH(H6,Лист1!H4:H14,0),-3,1,1),""),"")</f>
        <v/>
      </c>
      <c r="F6" s="21" t="str">
        <f ca="1">IFERROR(IF(H6&gt;0,OFFSET(Лист1!H3,MATCH(H6,Лист1!H4:H14,0),-2,1,1),""),"")</f>
        <v/>
      </c>
      <c r="G6" s="63">
        <f ca="1">IFERROR(OFFSET(Лист1!H3,MATCH(H6,Лист1!H4:H14,0),-1,1,1),"")</f>
        <v>0</v>
      </c>
      <c r="H6" s="64">
        <f>LARGE(Лист1!H4:H14,3)</f>
        <v>0</v>
      </c>
      <c r="I6" s="65" t="str">
        <f ca="1">IFERROR(IF(L6&gt;0,OFFSET(Лист1!L3,MATCH(L6,Лист1!L4:L14,0),-3,1,1),""),"")</f>
        <v/>
      </c>
      <c r="J6" s="66" t="str">
        <f ca="1">IFERROR(IF(L6&gt;0,OFFSET(Лист1!L3,MATCH(L6,Лист1!L4:L14,0),-2,1,1),""),"")</f>
        <v/>
      </c>
      <c r="K6" s="67">
        <f ca="1">IFERROR(OFFSET(Лист1!L3,MATCH(L6,Лист1!L4:L14,0),-1,1,1),"")</f>
        <v>0</v>
      </c>
      <c r="L6" s="68">
        <f>LARGE(Лист1!L4:L14,3)</f>
        <v>0</v>
      </c>
      <c r="M6" s="28" t="str">
        <f ca="1">IFERROR(OFFSET(Лист1!P3,MATCH(P6,Лист1!P4:P14,0),-3,1,1),"")</f>
        <v/>
      </c>
      <c r="N6" s="26" t="str">
        <f ca="1">IFERROR(OFFSET(Лист1!P3,MATCH(P6,Лист1!P4:P14,0),-2,1,1),"")</f>
        <v/>
      </c>
      <c r="O6" s="26" t="str">
        <f ca="1">IFERROR(OFFSET(Лист1!P3,MATCH(P6,Лист1!P4:P14,0),-1,1,1),"")</f>
        <v/>
      </c>
      <c r="P6" s="29" t="str">
        <f>IFERROR(LARGE(Лист1!P4:P14,3),"")</f>
        <v/>
      </c>
      <c r="Q6" s="30">
        <f ca="1">OFFSET(Лист1!T3,MATCH(T6,Лист1!T4:T14,0),-3,1,1)</f>
        <v>184</v>
      </c>
      <c r="R6" s="31">
        <f ca="1">OFFSET(Лист1!T3,MATCH(T6,Лист1!T4:T14,0),-2,1,1)</f>
        <v>1.2</v>
      </c>
      <c r="S6" s="22">
        <f ca="1">OFFSET(Лист1!T3,MATCH(T6,Лист1!T4:T14,0),-1,1,1)</f>
        <v>25.200000000000003</v>
      </c>
      <c r="T6" s="23">
        <f>LARGE(Лист1!T6:T16,3)</f>
        <v>5564.16</v>
      </c>
      <c r="U6" s="70"/>
      <c r="V6" s="69"/>
      <c r="W6" s="71"/>
      <c r="X6" s="72"/>
      <c r="Y6" s="121"/>
      <c r="Z6" s="117"/>
      <c r="AA6" s="105"/>
      <c r="AB6" s="129">
        <f>SUMPRODUCT((LARGE((Лист1!$B$4:$B$25=Лист2!B6)*Лист1!$X$4:$X$25,MOD(ROW(AD5),3)+1)=Лист1!$X$4:$X$25)*(Лист1!$B$4:$B$25=Лист2!B6)*ROW($AB$4:$AB$25))</f>
        <v>5</v>
      </c>
      <c r="AC6" s="130" t="str">
        <f>INDEX(Лист1!$B:$AA,Лист2!$AB6,COLUMN(Лист2!A6))</f>
        <v>Иванов Сергей Александрович</v>
      </c>
      <c r="AD6" s="130">
        <f>INDEX(Лист1!$B:$AA,Лист2!$AB6,COLUMN(Лист2!B6))</f>
        <v>0</v>
      </c>
      <c r="AE6" s="130">
        <f>INDEX(Лист1!$B:$AA,Лист2!$AB6,COLUMN(Лист2!C6))</f>
        <v>0</v>
      </c>
      <c r="AF6" s="130">
        <f>INDEX(Лист1!$B:$AA,Лист2!$AB6,COLUMN(Лист2!D6))</f>
        <v>156</v>
      </c>
      <c r="AG6" s="130">
        <f>INDEX(Лист1!$B:$AA,Лист2!$AB6,COLUMN(Лист2!E6))</f>
        <v>1</v>
      </c>
      <c r="AH6" s="130">
        <f>INDEX(Лист1!$B:$AA,Лист2!$AB6,COLUMN(Лист2!F6))</f>
        <v>0</v>
      </c>
      <c r="AI6" s="130">
        <f>INDEX(Лист1!$B:$AA,Лист2!$AB6,COLUMN(Лист2!G6))</f>
        <v>0</v>
      </c>
      <c r="AJ6" s="130">
        <f>INDEX(Лист1!$B:$AA,Лист2!$AB6,COLUMN(Лист2!H6))</f>
        <v>162</v>
      </c>
      <c r="AK6" s="130">
        <f>INDEX(Лист1!$B:$AA,Лист2!$AB6,COLUMN(Лист2!I6))</f>
        <v>1</v>
      </c>
      <c r="AL6" s="130">
        <f>INDEX(Лист1!$B:$AA,Лист2!$AB6,COLUMN(Лист2!J6))</f>
        <v>0</v>
      </c>
      <c r="AM6" s="130">
        <f>INDEX(Лист1!$B:$AA,Лист2!$AB6,COLUMN(Лист2!K6))</f>
        <v>0</v>
      </c>
      <c r="AN6" s="130">
        <f>INDEX(Лист1!$B:$AA,Лист2!$AB6,COLUMN(Лист2!L6))</f>
        <v>178</v>
      </c>
      <c r="AO6" s="130">
        <f>INDEX(Лист1!$B:$AA,Лист2!$AB6,COLUMN(Лист2!M6))</f>
        <v>1</v>
      </c>
      <c r="AP6" s="130">
        <f>INDEX(Лист1!$B:$AA,Лист2!$AB6,COLUMN(Лист2!N6))</f>
        <v>0</v>
      </c>
      <c r="AQ6" s="130">
        <f>INDEX(Лист1!$B:$AA,Лист2!$AB6,COLUMN(Лист2!O6))</f>
        <v>0</v>
      </c>
      <c r="AR6" s="130">
        <f>INDEX(Лист1!$B:$AA,Лист2!$AB6,COLUMN(Лист2!P6))</f>
        <v>174</v>
      </c>
      <c r="AS6" s="130">
        <f>INDEX(Лист1!$B:$AA,Лист2!$AB6,COLUMN(Лист2!Q6))</f>
        <v>1</v>
      </c>
      <c r="AT6" s="130">
        <f>INDEX(Лист1!$B:$AA,Лист2!$AB6,COLUMN(Лист2!R6))</f>
        <v>0</v>
      </c>
      <c r="AU6" s="130">
        <f>INDEX(Лист1!$B:$AA,Лист2!$AB6,COLUMN(Лист2!S6))</f>
        <v>0</v>
      </c>
      <c r="AV6" s="130">
        <f>INDEX(Лист1!$B:$AA,Лист2!$AB6,COLUMN(Лист2!T6))</f>
        <v>180</v>
      </c>
      <c r="AW6" s="130">
        <f>INDEX(Лист1!$B:$AA,Лист2!$AB6,COLUMN(Лист2!U6))</f>
        <v>1</v>
      </c>
      <c r="AX6" s="130">
        <f>INDEX(Лист1!$B:$AA,Лист2!$AB6,COLUMN(Лист2!V6))</f>
        <v>0</v>
      </c>
      <c r="AY6" s="130">
        <f>INDEX(Лист1!$B:$AA,Лист2!$AB6,COLUMN(Лист2!W6))</f>
        <v>778</v>
      </c>
      <c r="AZ6" s="130">
        <f>INDEX(Лист1!$B:$AA,Лист2!$AB6,COLUMN(Лист2!X6))</f>
        <v>0</v>
      </c>
      <c r="BA6" s="130">
        <f>INDEX(Лист1!$B:$AA,Лист2!$AB6,COLUMN(Лист2!Y6))</f>
        <v>0</v>
      </c>
      <c r="BB6" s="130">
        <f>INDEX(Лист1!$B:$AA,Лист2!$AB6,COLUMN(Лист2!Z6))</f>
        <v>0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</row>
    <row r="7" spans="1:64" s="18" customFormat="1" ht="18.75" x14ac:dyDescent="0.25">
      <c r="A7" s="107">
        <v>2</v>
      </c>
      <c r="B7" s="1" t="s">
        <v>1</v>
      </c>
      <c r="C7" s="110">
        <v>15889</v>
      </c>
      <c r="D7" s="112">
        <v>3</v>
      </c>
      <c r="E7" s="2"/>
      <c r="F7" s="3"/>
      <c r="G7" s="4"/>
      <c r="H7" s="5"/>
      <c r="I7" s="73">
        <f ca="1">IFERROR(IF(L7&gt;0,OFFSET(Лист1!L14,MATCH(L7,Лист1!L15:L25,0),-3,1,1),""),"")</f>
        <v>162</v>
      </c>
      <c r="J7" s="74">
        <f ca="1">IFERROR(IF(L7&gt;0,OFFSET(Лист1!L14,MATCH(L7,Лист1!L15:L25,0),-2,1,1),""),"")</f>
        <v>1.5</v>
      </c>
      <c r="K7" s="75">
        <f ca="1">OFFSET(Лист1!L14,MATCH(L7,Лист1!L15:L25,0),-1,1,1)</f>
        <v>15</v>
      </c>
      <c r="L7" s="76">
        <f>LARGE(Лист1!L15:L25,1)</f>
        <v>3645</v>
      </c>
      <c r="M7" s="77">
        <f ca="1">IFERROR(IF(P7&gt;0,OFFSET(Лист1!P14,MATCH(P7,Лист1!P15:P25,0),-3,1,1),""),"")</f>
        <v>178</v>
      </c>
      <c r="N7" s="75">
        <f ca="1">IFERROR(IF(P7&gt;0,OFFSET(Лист1!P14,MATCH(P7,Лист1!P15:P25,0),-2,1,1),""),"")</f>
        <v>1</v>
      </c>
      <c r="O7" s="75">
        <f ca="1">OFFSET(Лист1!P14,MATCH(P7,Лист1!P15:P25,0),-1,1,1)</f>
        <v>18</v>
      </c>
      <c r="P7" s="78">
        <f>LARGE(Лист1!P15:P25,1)</f>
        <v>3204</v>
      </c>
      <c r="Q7" s="12"/>
      <c r="R7" s="13"/>
      <c r="S7" s="4">
        <v>0</v>
      </c>
      <c r="T7" s="5">
        <v>0</v>
      </c>
      <c r="U7" s="79">
        <f ca="1">OFFSET(Лист1!X6,MATCH(X7,Лист1!X15:X25,0),-3,1,1)</f>
        <v>180</v>
      </c>
      <c r="V7" s="13">
        <f ca="1">OFFSET(Лист1!X6,MATCH(X7,Лист1!X15:X25,0),-2,1,1)</f>
        <v>1.4</v>
      </c>
      <c r="W7" s="4">
        <f ca="1">OFFSET(Лист1!X14,MATCH(X7,Лист1!$X$15:$X$25,0),-1,1,1)</f>
        <v>26.3</v>
      </c>
      <c r="X7" s="5">
        <f>LARGE(Лист1!X15:X25,1)</f>
        <v>5491.44</v>
      </c>
      <c r="Y7" s="119">
        <f ca="1">SUM(G7:G9,K7:K9,O7:O9,S7:S9,W7:W9)</f>
        <v>100</v>
      </c>
      <c r="Z7" s="122">
        <f>SUM(H7:H9,L7:L9,P7:P9,T7:T9,X7:X9)</f>
        <v>20695.8</v>
      </c>
      <c r="AA7" s="104"/>
      <c r="AB7" s="129">
        <f>SUMPRODUCT((LARGE((Лист1!$B$4:$B$25=Лист2!B7)*Лист1!$X$4:$X$25,MOD(ROW(AD6),3)+1)=Лист1!$X$4:$X$25)*(Лист1!$B$4:$B$25=Лист2!B7)*ROW($AB$4:$AB$25))</f>
        <v>20</v>
      </c>
      <c r="AC7" s="130" t="str">
        <f>INDEX(Лист1!$B:$AA,Лист2!$AB7,COLUMN(Лист2!A7))</f>
        <v>Петров Сергей Александрович</v>
      </c>
      <c r="AD7" s="130">
        <f>INDEX(Лист1!$B:$AA,Лист2!$AB7,COLUMN(Лист2!B7))</f>
        <v>0</v>
      </c>
      <c r="AE7" s="130">
        <f>INDEX(Лист1!$B:$AA,Лист2!$AB7,COLUMN(Лист2!C7))</f>
        <v>0</v>
      </c>
      <c r="AF7" s="130">
        <f>INDEX(Лист1!$B:$AA,Лист2!$AB7,COLUMN(Лист2!D7))</f>
        <v>0</v>
      </c>
      <c r="AG7" s="130">
        <f>INDEX(Лист1!$B:$AA,Лист2!$AB7,COLUMN(Лист2!E7))</f>
        <v>0</v>
      </c>
      <c r="AH7" s="130">
        <f>INDEX(Лист1!$B:$AA,Лист2!$AB7,COLUMN(Лист2!F7))</f>
        <v>0</v>
      </c>
      <c r="AI7" s="130">
        <f>INDEX(Лист1!$B:$AA,Лист2!$AB7,COLUMN(Лист2!G7))</f>
        <v>0</v>
      </c>
      <c r="AJ7" s="130">
        <f>INDEX(Лист1!$B:$AA,Лист2!$AB7,COLUMN(Лист2!H7))</f>
        <v>0</v>
      </c>
      <c r="AK7" s="130">
        <f>INDEX(Лист1!$B:$AA,Лист2!$AB7,COLUMN(Лист2!I7))</f>
        <v>0</v>
      </c>
      <c r="AL7" s="130">
        <f>INDEX(Лист1!$B:$AA,Лист2!$AB7,COLUMN(Лист2!J7))</f>
        <v>0</v>
      </c>
      <c r="AM7" s="130">
        <f>INDEX(Лист1!$B:$AA,Лист2!$AB7,COLUMN(Лист2!K7))</f>
        <v>0</v>
      </c>
      <c r="AN7" s="130">
        <f>INDEX(Лист1!$B:$AA,Лист2!$AB7,COLUMN(Лист2!L7))</f>
        <v>0</v>
      </c>
      <c r="AO7" s="130">
        <f>INDEX(Лист1!$B:$AA,Лист2!$AB7,COLUMN(Лист2!M7))</f>
        <v>0</v>
      </c>
      <c r="AP7" s="130">
        <f>INDEX(Лист1!$B:$AA,Лист2!$AB7,COLUMN(Лист2!N7))</f>
        <v>0</v>
      </c>
      <c r="AQ7" s="130">
        <f>INDEX(Лист1!$B:$AA,Лист2!$AB7,COLUMN(Лист2!O7))</f>
        <v>0</v>
      </c>
      <c r="AR7" s="130">
        <f>INDEX(Лист1!$B:$AA,Лист2!$AB7,COLUMN(Лист2!P7))</f>
        <v>184</v>
      </c>
      <c r="AS7" s="130">
        <f>INDEX(Лист1!$B:$AA,Лист2!$AB7,COLUMN(Лист2!Q7))</f>
        <v>1.2</v>
      </c>
      <c r="AT7" s="130">
        <f>INDEX(Лист1!$B:$AA,Лист2!$AB7,COLUMN(Лист2!R7))</f>
        <v>0</v>
      </c>
      <c r="AU7" s="130">
        <f>INDEX(Лист1!$B:$AA,Лист2!$AB7,COLUMN(Лист2!S7))</f>
        <v>0</v>
      </c>
      <c r="AV7" s="130">
        <f>INDEX(Лист1!$B:$AA,Лист2!$AB7,COLUMN(Лист2!T7))</f>
        <v>190</v>
      </c>
      <c r="AW7" s="130">
        <f>INDEX(Лист1!$B:$AA,Лист2!$AB7,COLUMN(Лист2!U7))</f>
        <v>1.2</v>
      </c>
      <c r="AX7" s="130">
        <f>INDEX(Лист1!$B:$AA,Лист2!$AB7,COLUMN(Лист2!V7))</f>
        <v>26.3</v>
      </c>
      <c r="AY7" s="130">
        <f>INDEX(Лист1!$B:$AA,Лист2!$AB7,COLUMN(Лист2!W7))</f>
        <v>5491.44</v>
      </c>
      <c r="AZ7" s="130">
        <f>INDEX(Лист1!$B:$AA,Лист2!$AB7,COLUMN(Лист2!X7))</f>
        <v>0</v>
      </c>
      <c r="BA7" s="130">
        <f>INDEX(Лист1!$B:$AA,Лист2!$AB7,COLUMN(Лист2!Y7))</f>
        <v>0</v>
      </c>
      <c r="BB7" s="130">
        <f>INDEX(Лист1!$B:$AA,Лист2!$AB7,COLUMN(Лист2!Z7))</f>
        <v>0</v>
      </c>
      <c r="BC7" s="127"/>
      <c r="BD7" s="127"/>
      <c r="BE7" s="127"/>
      <c r="BF7" s="127"/>
      <c r="BG7" s="127"/>
      <c r="BH7" s="127"/>
      <c r="BI7" s="127"/>
      <c r="BJ7" s="127"/>
      <c r="BK7" s="127"/>
      <c r="BL7" s="127"/>
    </row>
    <row r="8" spans="1:64" s="18" customFormat="1" ht="18.75" x14ac:dyDescent="0.25">
      <c r="A8" s="107"/>
      <c r="B8" s="1" t="s">
        <v>1</v>
      </c>
      <c r="C8" s="110"/>
      <c r="D8" s="112"/>
      <c r="E8" s="20"/>
      <c r="F8" s="21"/>
      <c r="G8" s="22"/>
      <c r="H8" s="23"/>
      <c r="I8" s="24" t="str">
        <f ca="1">IFERROR(IF(L8&gt;0,OFFSET(Лист1!L14,MATCH(L8,Лист1!L15:L25,0),-3,1,1),""),"")</f>
        <v/>
      </c>
      <c r="J8" s="25" t="str">
        <f ca="1">IFERROR(IF(L8&gt;0,OFFSET(Лист1!L14,MATCH(L8,Лист1!L15:L25,0),-2,1,1),""),"")</f>
        <v/>
      </c>
      <c r="K8" s="26">
        <f ca="1">IFERROR(OFFSET(Лист1!L14,MATCH(L8,Лист1!L15:L25,0),-1,1,1),"")</f>
        <v>0</v>
      </c>
      <c r="L8" s="27">
        <f>IFERROR(LARGE(Лист1!L15:L25,2),"")</f>
        <v>0</v>
      </c>
      <c r="M8" s="28" t="str">
        <f ca="1">IFERROR(IF(P8&gt;0,OFFSET(Лист1!P14,MATCH(P8,Лист1!P15:P25,0),-3,1,1),""),"")</f>
        <v/>
      </c>
      <c r="N8" s="26" t="str">
        <f ca="1">IFERROR(IF(P8&gt;0,OFFSET(Лист1!P14,MATCH(P8,Лист1!P15:P25,0),-2,1,1),""),"")</f>
        <v/>
      </c>
      <c r="O8" s="26">
        <f ca="1">IFERROR(OFFSET(Лист1!P6,MATCH(P8,Лист1!P15:P25,0),-1,1,1),"")</f>
        <v>0</v>
      </c>
      <c r="P8" s="29">
        <f>IFERROR(LARGE(Лист1!P15:P25,2),"")</f>
        <v>0</v>
      </c>
      <c r="Q8" s="30"/>
      <c r="R8" s="31"/>
      <c r="S8" s="22">
        <v>0</v>
      </c>
      <c r="T8" s="23">
        <v>0</v>
      </c>
      <c r="U8" s="32">
        <f ca="1">IFERROR(IF(X8&gt;0,OFFSET(Лист1!X6,MATCH(X8,Лист1!X15:X25,0),-3,1,1),""),"")</f>
        <v>180</v>
      </c>
      <c r="V8" s="31">
        <f ca="1">IFERROR(IF(X8&gt;0,OFFSET(Лист1!X6,MATCH(X8,Лист1!X15:X25,0),-2,1,1),""),"")</f>
        <v>1.1499999999999999</v>
      </c>
      <c r="W8" s="22">
        <f ca="1">OFFSET(Лист1!X14,MATCH(X8,Лист1!$X$15:$X$25,0),-1,1,1)</f>
        <v>26.3</v>
      </c>
      <c r="X8" s="23">
        <f>LARGE(Лист1!X15:X25,2)</f>
        <v>5175.84</v>
      </c>
      <c r="Y8" s="120"/>
      <c r="Z8" s="116"/>
      <c r="AA8" s="104"/>
      <c r="AB8" s="129">
        <f>SUMPRODUCT((LARGE((Лист1!$B$4:$B$25=Лист2!B8)*Лист1!$X$4:$X$25,MOD(ROW(AD7),3)+1)=Лист1!$X$4:$X$25)*(Лист1!$B$4:$B$25=Лист2!B8)*ROW($AB$4:$AB$25))</f>
        <v>19</v>
      </c>
      <c r="AC8" s="130" t="str">
        <f>INDEX(Лист1!$B:$AA,Лист2!$AB8,COLUMN(Лист2!A8))</f>
        <v>Петров Сергей Александрович</v>
      </c>
      <c r="AD8" s="130">
        <f>INDEX(Лист1!$B:$AA,Лист2!$AB8,COLUMN(Лист2!B8))</f>
        <v>0</v>
      </c>
      <c r="AE8" s="130">
        <f>INDEX(Лист1!$B:$AA,Лист2!$AB8,COLUMN(Лист2!C8))</f>
        <v>0</v>
      </c>
      <c r="AF8" s="130">
        <f>INDEX(Лист1!$B:$AA,Лист2!$AB8,COLUMN(Лист2!D8))</f>
        <v>0</v>
      </c>
      <c r="AG8" s="130">
        <f>INDEX(Лист1!$B:$AA,Лист2!$AB8,COLUMN(Лист2!E8))</f>
        <v>0</v>
      </c>
      <c r="AH8" s="130">
        <f>INDEX(Лист1!$B:$AA,Лист2!$AB8,COLUMN(Лист2!F8))</f>
        <v>0</v>
      </c>
      <c r="AI8" s="130">
        <f>INDEX(Лист1!$B:$AA,Лист2!$AB8,COLUMN(Лист2!G8))</f>
        <v>0</v>
      </c>
      <c r="AJ8" s="130">
        <f>INDEX(Лист1!$B:$AA,Лист2!$AB8,COLUMN(Лист2!H8))</f>
        <v>172</v>
      </c>
      <c r="AK8" s="130">
        <f>INDEX(Лист1!$B:$AA,Лист2!$AB8,COLUMN(Лист2!I8))</f>
        <v>1.5</v>
      </c>
      <c r="AL8" s="130">
        <f>INDEX(Лист1!$B:$AA,Лист2!$AB8,COLUMN(Лист2!J8))</f>
        <v>0</v>
      </c>
      <c r="AM8" s="130">
        <f>INDEX(Лист1!$B:$AA,Лист2!$AB8,COLUMN(Лист2!K8))</f>
        <v>0</v>
      </c>
      <c r="AN8" s="130">
        <f>INDEX(Лист1!$B:$AA,Лист2!$AB8,COLUMN(Лист2!L8))</f>
        <v>0</v>
      </c>
      <c r="AO8" s="130">
        <f>INDEX(Лист1!$B:$AA,Лист2!$AB8,COLUMN(Лист2!M8))</f>
        <v>0</v>
      </c>
      <c r="AP8" s="130">
        <f>INDEX(Лист1!$B:$AA,Лист2!$AB8,COLUMN(Лист2!N8))</f>
        <v>0</v>
      </c>
      <c r="AQ8" s="130">
        <f>INDEX(Лист1!$B:$AA,Лист2!$AB8,COLUMN(Лист2!O8))</f>
        <v>0</v>
      </c>
      <c r="AR8" s="130">
        <f>INDEX(Лист1!$B:$AA,Лист2!$AB8,COLUMN(Лист2!P8))</f>
        <v>174</v>
      </c>
      <c r="AS8" s="130">
        <f>INDEX(Лист1!$B:$AA,Лист2!$AB8,COLUMN(Лист2!Q8))</f>
        <v>1.2</v>
      </c>
      <c r="AT8" s="130">
        <f>INDEX(Лист1!$B:$AA,Лист2!$AB8,COLUMN(Лист2!R8))</f>
        <v>0</v>
      </c>
      <c r="AU8" s="130">
        <f>INDEX(Лист1!$B:$AA,Лист2!$AB8,COLUMN(Лист2!S8))</f>
        <v>0</v>
      </c>
      <c r="AV8" s="130">
        <f>INDEX(Лист1!$B:$AA,Лист2!$AB8,COLUMN(Лист2!T8))</f>
        <v>180</v>
      </c>
      <c r="AW8" s="130">
        <f>INDEX(Лист1!$B:$AA,Лист2!$AB8,COLUMN(Лист2!U8))</f>
        <v>1.2</v>
      </c>
      <c r="AX8" s="130">
        <f>INDEX(Лист1!$B:$AA,Лист2!$AB8,COLUMN(Лист2!V8))</f>
        <v>26.3</v>
      </c>
      <c r="AY8" s="130">
        <f>INDEX(Лист1!$B:$AA,Лист2!$AB8,COLUMN(Лист2!W8))</f>
        <v>5175.84</v>
      </c>
      <c r="AZ8" s="130">
        <f>INDEX(Лист1!$B:$AA,Лист2!$AB8,COLUMN(Лист2!X8))</f>
        <v>0</v>
      </c>
      <c r="BA8" s="130">
        <f>INDEX(Лист1!$B:$AA,Лист2!$AB8,COLUMN(Лист2!Y8))</f>
        <v>0</v>
      </c>
      <c r="BB8" s="130">
        <f>INDEX(Лист1!$B:$AA,Лист2!$AB8,COLUMN(Лист2!Z8))</f>
        <v>0</v>
      </c>
      <c r="BC8" s="127"/>
      <c r="BD8" s="127"/>
      <c r="BE8" s="127"/>
      <c r="BF8" s="127"/>
      <c r="BG8" s="127"/>
      <c r="BH8" s="127"/>
      <c r="BI8" s="127"/>
      <c r="BJ8" s="127"/>
      <c r="BK8" s="127"/>
      <c r="BL8" s="127"/>
    </row>
    <row r="9" spans="1:64" s="18" customFormat="1" ht="21" customHeight="1" thickBot="1" x14ac:dyDescent="0.3">
      <c r="A9" s="108"/>
      <c r="B9" s="1" t="s">
        <v>1</v>
      </c>
      <c r="C9" s="111"/>
      <c r="D9" s="113"/>
      <c r="E9" s="35"/>
      <c r="F9" s="36"/>
      <c r="G9" s="48"/>
      <c r="H9" s="38"/>
      <c r="I9" s="80" t="str">
        <f ca="1">IFERROR(IF(L9&gt;0,OFFSET(Лист1!L14,MATCH(L9,Лист1!L16:L26,0),-3,1,1),""),"")</f>
        <v/>
      </c>
      <c r="J9" s="40" t="str">
        <f ca="1">IFERROR(IF(L9&gt;0,OFFSET(Лист1!L14,MATCH(L9,Лист1!L16:L26,0),-2,1,1),""),"")</f>
        <v/>
      </c>
      <c r="K9" s="44">
        <f ca="1">IFERROR(OFFSET(Лист1!L14,MATCH(L9,Лист1!L15:L25,0),-1,1,1),"")</f>
        <v>0</v>
      </c>
      <c r="L9" s="42">
        <f>IFERROR(LARGE(Лист1!L15:L25,3),"")</f>
        <v>0</v>
      </c>
      <c r="M9" s="81" t="str">
        <f ca="1">IFERROR(OFFSET(Лист1!P14,MATCH(P9,Лист1!P15:P25,0),-3,1,1),"")</f>
        <v/>
      </c>
      <c r="N9" s="44" t="str">
        <f ca="1">IFERROR(OFFSET(Лист1!P14,MATCH(P9,Лист1!P15:P25,0),-2,1,1),"")</f>
        <v/>
      </c>
      <c r="O9" s="44" t="str">
        <f ca="1">IFERROR(OFFSET(Лист1!P6,MATCH(P9,Лист1!P15:P25,0),-1,1,1),"")</f>
        <v/>
      </c>
      <c r="P9" s="45" t="str">
        <f>IFERROR(LARGE(Лист1!P15:P25,3),"")</f>
        <v/>
      </c>
      <c r="Q9" s="82"/>
      <c r="R9" s="47"/>
      <c r="S9" s="48">
        <v>0</v>
      </c>
      <c r="T9" s="38">
        <v>0</v>
      </c>
      <c r="U9" s="83">
        <f ca="1">IFERROR(OFFSET(Лист1!X6,MATCH(X9,Лист1!X15:X25,0),-3,1,1),"")</f>
        <v>180</v>
      </c>
      <c r="V9" s="47">
        <f ca="1">IFERROR(OFFSET(Лист1!X6,MATCH(X9,Лист1!X15:X25,0),-2,1,1),"")</f>
        <v>1.4</v>
      </c>
      <c r="W9" s="48">
        <f ca="1">OFFSET(Лист1!X14,MATCH(X9,Лист1!$X$15:$X$25,0),-1,1,1)</f>
        <v>14.4</v>
      </c>
      <c r="X9" s="84">
        <f>LARGE(Лист1!X15:X25,3)</f>
        <v>3179.52</v>
      </c>
      <c r="Y9" s="121"/>
      <c r="Z9" s="117"/>
      <c r="AA9" s="105"/>
      <c r="AB9" s="129">
        <f>SUMPRODUCT((LARGE((Лист1!$B$4:$B$25=Лист2!B9)*Лист1!$X$4:$X$25,MOD(ROW(AD8),3)+1)=Лист1!$X$4:$X$25)*(Лист1!$B$4:$B$25=Лист2!B9)*ROW($AB$4:$AB$25))</f>
        <v>21</v>
      </c>
      <c r="AC9" s="130" t="str">
        <f>INDEX(Лист1!$B:$AA,Лист2!$AB9,COLUMN(Лист2!A9))</f>
        <v>Петров Сергей Александрович</v>
      </c>
      <c r="AD9" s="130">
        <f>INDEX(Лист1!$B:$AA,Лист2!$AB9,COLUMN(Лист2!B9))</f>
        <v>0</v>
      </c>
      <c r="AE9" s="130">
        <f>INDEX(Лист1!$B:$AA,Лист2!$AB9,COLUMN(Лист2!C9))</f>
        <v>0</v>
      </c>
      <c r="AF9" s="130">
        <f>INDEX(Лист1!$B:$AA,Лист2!$AB9,COLUMN(Лист2!D9))</f>
        <v>0</v>
      </c>
      <c r="AG9" s="130">
        <f>INDEX(Лист1!$B:$AA,Лист2!$AB9,COLUMN(Лист2!E9))</f>
        <v>0</v>
      </c>
      <c r="AH9" s="130">
        <f>INDEX(Лист1!$B:$AA,Лист2!$AB9,COLUMN(Лист2!F9))</f>
        <v>0</v>
      </c>
      <c r="AI9" s="130">
        <f>INDEX(Лист1!$B:$AA,Лист2!$AB9,COLUMN(Лист2!G9))</f>
        <v>0</v>
      </c>
      <c r="AJ9" s="130">
        <f>INDEX(Лист1!$B:$AA,Лист2!$AB9,COLUMN(Лист2!H9))</f>
        <v>0</v>
      </c>
      <c r="AK9" s="130">
        <f>INDEX(Лист1!$B:$AA,Лист2!$AB9,COLUMN(Лист2!I9))</f>
        <v>0</v>
      </c>
      <c r="AL9" s="130">
        <f>INDEX(Лист1!$B:$AA,Лист2!$AB9,COLUMN(Лист2!J9))</f>
        <v>0</v>
      </c>
      <c r="AM9" s="130">
        <f>INDEX(Лист1!$B:$AA,Лист2!$AB9,COLUMN(Лист2!K9))</f>
        <v>0</v>
      </c>
      <c r="AN9" s="130">
        <f>INDEX(Лист1!$B:$AA,Лист2!$AB9,COLUMN(Лист2!L9))</f>
        <v>0</v>
      </c>
      <c r="AO9" s="130">
        <f>INDEX(Лист1!$B:$AA,Лист2!$AB9,COLUMN(Лист2!M9))</f>
        <v>0</v>
      </c>
      <c r="AP9" s="130">
        <f>INDEX(Лист1!$B:$AA,Лист2!$AB9,COLUMN(Лист2!N9))</f>
        <v>0</v>
      </c>
      <c r="AQ9" s="130">
        <f>INDEX(Лист1!$B:$AA,Лист2!$AB9,COLUMN(Лист2!O9))</f>
        <v>0</v>
      </c>
      <c r="AR9" s="130">
        <f>INDEX(Лист1!$B:$AA,Лист2!$AB9,COLUMN(Лист2!P9))</f>
        <v>164</v>
      </c>
      <c r="AS9" s="130">
        <f>INDEX(Лист1!$B:$AA,Лист2!$AB9,COLUMN(Лист2!Q9))</f>
        <v>1.1499999999999999</v>
      </c>
      <c r="AT9" s="130">
        <f>INDEX(Лист1!$B:$AA,Лист2!$AB9,COLUMN(Лист2!R9))</f>
        <v>0</v>
      </c>
      <c r="AU9" s="130">
        <f>INDEX(Лист1!$B:$AA,Лист2!$AB9,COLUMN(Лист2!S9))</f>
        <v>0</v>
      </c>
      <c r="AV9" s="130">
        <f>INDEX(Лист1!$B:$AA,Лист2!$AB9,COLUMN(Лист2!T9))</f>
        <v>170</v>
      </c>
      <c r="AW9" s="130">
        <f>INDEX(Лист1!$B:$AA,Лист2!$AB9,COLUMN(Лист2!U9))</f>
        <v>1.1499999999999999</v>
      </c>
      <c r="AX9" s="130">
        <f>INDEX(Лист1!$B:$AA,Лист2!$AB9,COLUMN(Лист2!V9))</f>
        <v>14.4</v>
      </c>
      <c r="AY9" s="130">
        <f>INDEX(Лист1!$B:$AA,Лист2!$AB9,COLUMN(Лист2!W9))</f>
        <v>3179.52</v>
      </c>
      <c r="AZ9" s="130">
        <f>INDEX(Лист1!$B:$AA,Лист2!$AB9,COLUMN(Лист2!X9))</f>
        <v>0</v>
      </c>
      <c r="BA9" s="130">
        <f>INDEX(Лист1!$B:$AA,Лист2!$AB9,COLUMN(Лист2!Y9))</f>
        <v>0</v>
      </c>
      <c r="BB9" s="130">
        <f>INDEX(Лист1!$B:$AA,Лист2!$AB9,COLUMN(Лист2!Z9))</f>
        <v>0</v>
      </c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x14ac:dyDescent="0.25">
      <c r="X10" s="85"/>
      <c r="AD10" s="128"/>
    </row>
    <row r="11" spans="1:64" x14ac:dyDescent="0.25">
      <c r="AD11" s="128"/>
    </row>
    <row r="12" spans="1:64" x14ac:dyDescent="0.25">
      <c r="AD12" s="128"/>
    </row>
    <row r="13" spans="1:64" x14ac:dyDescent="0.25">
      <c r="AD13" s="128"/>
    </row>
  </sheetData>
  <mergeCells count="24">
    <mergeCell ref="AA2:AA3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Y2:Y3"/>
    <mergeCell ref="Z2:Z3"/>
    <mergeCell ref="AA7:AA9"/>
    <mergeCell ref="A4:A6"/>
    <mergeCell ref="C4:C6"/>
    <mergeCell ref="D4:D6"/>
    <mergeCell ref="Y4:Y6"/>
    <mergeCell ref="Z4:Z6"/>
    <mergeCell ref="AA4:AA6"/>
    <mergeCell ref="A7:A9"/>
    <mergeCell ref="C7:C9"/>
    <mergeCell ref="D7:D9"/>
    <mergeCell ref="Y7:Y9"/>
    <mergeCell ref="Z7:Z9"/>
  </mergeCells>
  <conditionalFormatting sqref="I4:T4 V4:V9 S7:T8 M5:T6">
    <cfRule type="cellIs" dxfId="6" priority="4" operator="equal">
      <formula>0</formula>
    </cfRule>
  </conditionalFormatting>
  <conditionalFormatting sqref="W7:X9">
    <cfRule type="cellIs" dxfId="5" priority="3" operator="equal">
      <formula>0</formula>
    </cfRule>
  </conditionalFormatting>
  <conditionalFormatting sqref="G5:L6">
    <cfRule type="cellIs" dxfId="4" priority="12" operator="equal">
      <formula>0</formula>
    </cfRule>
  </conditionalFormatting>
  <conditionalFormatting sqref="E4:H4">
    <cfRule type="cellIs" dxfId="3" priority="9" operator="equal">
      <formula>0</formula>
    </cfRule>
  </conditionalFormatting>
  <conditionalFormatting sqref="E9:T9 E7:R8">
    <cfRule type="cellIs" dxfId="2" priority="7" operator="equal">
      <formula>0</formula>
    </cfRule>
  </conditionalFormatting>
  <conditionalFormatting sqref="E5:F5">
    <cfRule type="cellIs" dxfId="1" priority="2" operator="equal">
      <formula>0</formula>
    </cfRule>
  </conditionalFormatting>
  <conditionalFormatting sqref="E6:F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Халитова</dc:creator>
  <cp:lastModifiedBy>DomVV</cp:lastModifiedBy>
  <dcterms:created xsi:type="dcterms:W3CDTF">2024-01-19T18:31:46Z</dcterms:created>
  <dcterms:modified xsi:type="dcterms:W3CDTF">2024-02-04T19:36:33Z</dcterms:modified>
</cp:coreProperties>
</file>