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7945" windowHeight="12330" activeTab="2"/>
  </bookViews>
  <sheets>
    <sheet name="Спецификация" sheetId="8" r:id="rId1"/>
    <sheet name="На планы" sheetId="15" r:id="rId2"/>
    <sheet name="РЕД" sheetId="9" r:id="rId3"/>
  </sheets>
  <definedNames>
    <definedName name="_Hlk383165382" localSheetId="0">Спецификация!$G$5</definedName>
    <definedName name="_xlnm.Print_Area" localSheetId="0">Спецификация!$A$1:$W$241</definedName>
  </definedNames>
  <calcPr calcId="144525"/>
</workbook>
</file>

<file path=xl/sharedStrings.xml><?xml version="1.0" encoding="utf-8"?>
<sst xmlns="http://schemas.openxmlformats.org/spreadsheetml/2006/main" count="370" uniqueCount="180">
  <si>
    <t>Позиция</t>
  </si>
  <si>
    <t>Наименование и техническая характеристика</t>
  </si>
  <si>
    <t>Тип, марка,
обозначение документа,
опросного листа</t>
  </si>
  <si>
    <t>Код
оборудования,
изделия,
материала</t>
  </si>
  <si>
    <t>Завод изготовитель</t>
  </si>
  <si>
    <t>Единица измере-
ния</t>
  </si>
  <si>
    <t>Коли-
чество</t>
  </si>
  <si>
    <t>Масса
единицы,
кг</t>
  </si>
  <si>
    <t xml:space="preserve">                              
Примечание   </t>
  </si>
  <si>
    <t>2</t>
  </si>
  <si>
    <t>3</t>
  </si>
  <si>
    <t>Взам. инв. №</t>
  </si>
  <si>
    <t>Подпись и дата</t>
  </si>
  <si>
    <t>Инв. № подл.</t>
  </si>
  <si>
    <t>Лист</t>
  </si>
  <si>
    <t>1.2</t>
  </si>
  <si>
    <t>Изм.</t>
  </si>
  <si>
    <t>Кол. уч</t>
  </si>
  <si>
    <t>№ док.</t>
  </si>
  <si>
    <t>Подп.</t>
  </si>
  <si>
    <t>Дата</t>
  </si>
  <si>
    <t>1.3</t>
  </si>
  <si>
    <t>1.4</t>
  </si>
  <si>
    <t>1.5</t>
  </si>
  <si>
    <t>ОТМ +1</t>
  </si>
  <si>
    <t>Поз.</t>
  </si>
  <si>
    <t>Обозначение</t>
  </si>
  <si>
    <t>Наименование</t>
  </si>
  <si>
    <t>Кол.</t>
  </si>
  <si>
    <t>Масса ед., кг</t>
  </si>
  <si>
    <t>Примеч.</t>
  </si>
  <si>
    <t>ОТМ +2</t>
  </si>
  <si>
    <t>№п/п по спец.</t>
  </si>
  <si>
    <t>ед.изм</t>
  </si>
  <si>
    <t>кол-во</t>
  </si>
  <si>
    <t>ОТМ +3</t>
  </si>
  <si>
    <t>ОТМ +4</t>
  </si>
  <si>
    <t xml:space="preserve">Тип, марка, обозначение документа, опросного листа </t>
  </si>
  <si>
    <t>Код оборудования, изделия, материала</t>
  </si>
  <si>
    <t>ОТМ. +3.000</t>
  </si>
  <si>
    <t>ОТМ. +4.600</t>
  </si>
  <si>
    <t>ОТМ. +7.200</t>
  </si>
  <si>
    <t>ОТМ. +10.200</t>
  </si>
  <si>
    <t>1.</t>
  </si>
  <si>
    <t>Щитовое оборудование</t>
  </si>
  <si>
    <t>ЩО</t>
  </si>
  <si>
    <t>Щит распределительный навесной ЩРН-12з-1 36 УХЛ3 с замком, IP31</t>
  </si>
  <si>
    <t>MKM14-N-12-31-Z</t>
  </si>
  <si>
    <t>IEK</t>
  </si>
  <si>
    <t>шт.</t>
  </si>
  <si>
    <t>Автоматический выключатель С 20А 1P 6kA 3Р</t>
  </si>
  <si>
    <t>Автоматический выключатель С 16А 1P 6kA 1Р</t>
  </si>
  <si>
    <t>Автоматический выключатель С 6А 1P 6kA 1Р</t>
  </si>
  <si>
    <t>Шина N "ноль" на DIN-изол 8 подкл.</t>
  </si>
  <si>
    <t>Шина PE "земля" на DIN-изол 8 подкл.</t>
  </si>
  <si>
    <t>2.</t>
  </si>
  <si>
    <t>ЩАО</t>
  </si>
  <si>
    <t>Автоматический выключатель С 20 1P 6kA 1Р</t>
  </si>
  <si>
    <t>Автоматический выключатель С 6А 1P 6kA 2Р</t>
  </si>
  <si>
    <t>3.</t>
  </si>
  <si>
    <t>Светотехническое оборудование</t>
  </si>
  <si>
    <t>Светильник светодиодный взрывозащищенный Струна Ex LE-СПП-26-024-</t>
  </si>
  <si>
    <t>LE-СПП-26-024-4128Ex-65X</t>
  </si>
  <si>
    <t xml:space="preserve">4128Ex-65X, 24Вт, 175-264В, 50Гц, IP65, способ крепления  накладной, </t>
  </si>
  <si>
    <t>цветовая температура 5000К</t>
  </si>
  <si>
    <t xml:space="preserve">Светильник светодиодный взрывозащищенный Струна Ex LE-СПП-26-024- </t>
  </si>
  <si>
    <t>LE-СПП-26-024-8037Ex-65X-А</t>
  </si>
  <si>
    <t xml:space="preserve">8037Ex-65X-А, 24Вт, 175-264В, 50Гц, IP65, способ крепления  накладной, </t>
  </si>
  <si>
    <t>Светильник светодиодный взрывозащищенный KEDR EX 2.0 LE СБУ-32-</t>
  </si>
  <si>
    <t>KEDR EX 2.0 LE СБУ-32-100-</t>
  </si>
  <si>
    <t xml:space="preserve">100-1841Ex-67X, 100Вт, 175-264В, 50Гц, IP67, способ крепления  </t>
  </si>
  <si>
    <t>1841Ex-67X</t>
  </si>
  <si>
    <t>накладной, цветовая температура 5000К</t>
  </si>
  <si>
    <t xml:space="preserve">Светильник светодиодный взрывозащищенный KEDR EX 2.0 LE СБУ-32-  </t>
  </si>
  <si>
    <t xml:space="preserve">100-8018Ex-67X-А, 100Вт, 175-264В, 50Гц, IP67, способ крепления  </t>
  </si>
  <si>
    <t>8018Ex-67X-А</t>
  </si>
  <si>
    <t xml:space="preserve">Светильник светодиодный взрывозащищенный KEDR EX 2.0 LE СБУ-32- </t>
  </si>
  <si>
    <t>KEDR EX 2.0 LE СБУ-32-040-</t>
  </si>
  <si>
    <t xml:space="preserve">040-8016Ex-67X-А, 40Вт, 175-264В, 50Гц, IP65, способ крепления  </t>
  </si>
  <si>
    <t>8016Ex-67X-А</t>
  </si>
  <si>
    <t>4.</t>
  </si>
  <si>
    <t>Кабеленесущие системы</t>
  </si>
  <si>
    <t>Лоток неперфорированный 100х100х3000-1,2 IEK</t>
  </si>
  <si>
    <t>CLN10-100-100-120-3</t>
  </si>
  <si>
    <t>Крышка на лоток основание 100-1,2мм IEK</t>
  </si>
  <si>
    <t>CLP1K-100-120-3</t>
  </si>
  <si>
    <t>Лоток неперфорированный 50х100х3000-1,2 IEK</t>
  </si>
  <si>
    <t>CLN10-050-100-120-3</t>
  </si>
  <si>
    <t>Перегородка разделительная h=100 мм L2000 IEK</t>
  </si>
  <si>
    <t>CLM50D-RP-100-20</t>
  </si>
  <si>
    <t>Поворот 90град ESCA 100×100 мм с крышкой</t>
  </si>
  <si>
    <t>CLP2P-100-100</t>
  </si>
  <si>
    <t>Отвод Т-образный плавный тип Г01 100х100мм IEK</t>
  </si>
  <si>
    <t>COT01-0-100-100</t>
  </si>
  <si>
    <t>Крышка отвода Т-образного плавного тип Г01 100мм IEK</t>
  </si>
  <si>
    <t>COT01D-0-100-08</t>
  </si>
  <si>
    <t>Отвод Т-образный горизонтальный, 50х100мм</t>
  </si>
  <si>
    <t>Поворот горизонтальный 90град, 50х100мм</t>
  </si>
  <si>
    <t>Пластина заземления GP</t>
  </si>
  <si>
    <t>CLP1Z-GP</t>
  </si>
  <si>
    <t>Комплект соединительный КС М6х10</t>
  </si>
  <si>
    <t>CLP1M-CS-6-10-1</t>
  </si>
  <si>
    <t>Профиль П-образный, 40х56х240 мм</t>
  </si>
  <si>
    <t>Подвес V-образный М8</t>
  </si>
  <si>
    <t>Коробка коммутационная взрывозащищённая, тройниковая</t>
  </si>
  <si>
    <t>РЕЛИОН-ККВ-А-Т</t>
  </si>
  <si>
    <t>ООО «Релион»</t>
  </si>
  <si>
    <t>Коробка коммутационная взрывозащищённая, проходная</t>
  </si>
  <si>
    <t>Релион-ККВ-А-Т</t>
  </si>
  <si>
    <t>Коробка коммутационная взрывозащищённая, крестовая</t>
  </si>
  <si>
    <t>РЕЛИОН-ККВ-А-К</t>
  </si>
  <si>
    <t>Металлорукав dу 20 мм, Р3-ЦПнг-20</t>
  </si>
  <si>
    <t>CMP10-20-050</t>
  </si>
  <si>
    <t>м.</t>
  </si>
  <si>
    <t>Металлорукав dу 25 мм, Р3-ЦПнг-25</t>
  </si>
  <si>
    <t>CMP10-25-050</t>
  </si>
  <si>
    <t>Муфта вводная MB20</t>
  </si>
  <si>
    <t>CMP20D-MB-020-010</t>
  </si>
  <si>
    <t>Муфта вводная MB25</t>
  </si>
  <si>
    <t>CMP20D-MB-025-010</t>
  </si>
  <si>
    <r>
      <rPr>
        <i/>
        <sz val="10"/>
        <color rgb="FF00B050"/>
        <rFont val="ISOCPEUR"/>
        <charset val="204"/>
      </rPr>
      <t>кабельный ввод с резьбой М20х1,5</t>
    </r>
    <r>
      <rPr>
        <i/>
        <sz val="10"/>
        <rFont val="ISOCPEUR"/>
        <charset val="204"/>
      </rPr>
      <t xml:space="preserve"> мм для прокладки кабеля в </t>
    </r>
  </si>
  <si>
    <t>КВМ-20/12-Х</t>
  </si>
  <si>
    <t xml:space="preserve">металлорукаве РЗ-ЦП-20, с уплотнением кабеля и проходным диаметром </t>
  </si>
  <si>
    <t>кабеля d=8-12 мм</t>
  </si>
  <si>
    <r>
      <rPr>
        <i/>
        <sz val="10"/>
        <color rgb="FF00B050"/>
        <rFont val="ISOCPEUR"/>
        <charset val="204"/>
      </rPr>
      <t>Кабельный ввод с резьбой М25х1,5</t>
    </r>
    <r>
      <rPr>
        <i/>
        <sz val="10"/>
        <rFont val="ISOCPEUR"/>
        <charset val="204"/>
      </rPr>
      <t xml:space="preserve"> мм для прокладки кабеля в </t>
    </r>
  </si>
  <si>
    <t>КВМ-25/16-Х-25х1,5</t>
  </si>
  <si>
    <t xml:space="preserve">металлорукаве РЗ-ЦП-25, с уплотнением кабеля и проходным диаметром </t>
  </si>
  <si>
    <t>кабеля d=12-16 мм</t>
  </si>
  <si>
    <t>Переходник  М 20/25</t>
  </si>
  <si>
    <t>ПР-20-25-М</t>
  </si>
  <si>
    <t>Струбцина М8 IEK</t>
  </si>
  <si>
    <t>CLP1M-SBC-8</t>
  </si>
  <si>
    <t>Профиль перфорированный П-образный 3000-1,5 IEK</t>
  </si>
  <si>
    <t>CLM50D-PPP-300-15</t>
  </si>
  <si>
    <t>5.</t>
  </si>
  <si>
    <t>Кабельная продукция</t>
  </si>
  <si>
    <t>5.1.</t>
  </si>
  <si>
    <t xml:space="preserve">Кабель силовой с медными жилами, с изоляцией и оболочкой из ПВХ, не </t>
  </si>
  <si>
    <t>ВВГнг(А)-LS</t>
  </si>
  <si>
    <t xml:space="preserve">распространяющий горение, с пониженным дымообразованием при </t>
  </si>
  <si>
    <t>ГОСТ 31996-2012</t>
  </si>
  <si>
    <t>горении: число жил и сечение, мм2-напряжение, кB:</t>
  </si>
  <si>
    <t xml:space="preserve">   5х4-0,66 (N, PE)</t>
  </si>
  <si>
    <t xml:space="preserve">   3х2,5-0,66 (N, PE)</t>
  </si>
  <si>
    <t xml:space="preserve">   3х1,5-0,66 (N, PE)</t>
  </si>
  <si>
    <t>5.2.</t>
  </si>
  <si>
    <t xml:space="preserve">Кабель силовой огнестойкий с медными жилами, с изоляцией и оболочкой </t>
  </si>
  <si>
    <t>ВВГнг(А)-FRLS</t>
  </si>
  <si>
    <t xml:space="preserve">из негорючего и огнестойкого ПВХ, не распространяющий горение, с </t>
  </si>
  <si>
    <t>пониженным дымообразованием при горении: число жил и сечение, мм2-</t>
  </si>
  <si>
    <t>напряжение, кB:</t>
  </si>
  <si>
    <t>5.3.</t>
  </si>
  <si>
    <t xml:space="preserve">Провод силовой установочный с медной многопроволочной жилой, с </t>
  </si>
  <si>
    <t>ПуГВ</t>
  </si>
  <si>
    <t>изоляцией из ПВХ: число жил и сечение, мм2:</t>
  </si>
  <si>
    <t>ГОСТ 31947-2012</t>
  </si>
  <si>
    <t xml:space="preserve">   1х6 (PE)</t>
  </si>
  <si>
    <t>6.</t>
  </si>
  <si>
    <t>Расходный метериал</t>
  </si>
  <si>
    <t>Скоба крепежная однолапковая d20мм метал</t>
  </si>
  <si>
    <t>Скоба крепежная однолапковая d25мм метал</t>
  </si>
  <si>
    <t>Саморез с прессшайбой 4.2х13 мм сверло</t>
  </si>
  <si>
    <t>кг</t>
  </si>
  <si>
    <t>Гайка со стопорным буртом М8</t>
  </si>
  <si>
    <t>CLP1M-N-8-2</t>
  </si>
  <si>
    <t>Гайка соединительная М8</t>
  </si>
  <si>
    <t>CLP1M-GS-8</t>
  </si>
  <si>
    <t>Шпилька резьбовая М6, L=150 мм</t>
  </si>
  <si>
    <t>Шпилька резьбовая М8х2000</t>
  </si>
  <si>
    <t>Шпилька резьбовая М8х1000</t>
  </si>
  <si>
    <t>Болт шестигранный М8x30</t>
  </si>
  <si>
    <t>Гайка со стопорным буртом М6</t>
  </si>
  <si>
    <t>Пластина монтажная вертикальная 110х180мм IEK</t>
  </si>
  <si>
    <t>CLM50D-MPV-110-12</t>
  </si>
  <si>
    <t>1.4.</t>
  </si>
  <si>
    <t>ЩС308</t>
  </si>
  <si>
    <t>1.5.</t>
  </si>
  <si>
    <t xml:space="preserve">ЩС408(сущ.) </t>
  </si>
  <si>
    <t>Электроустановочные изделия</t>
  </si>
  <si>
    <t xml:space="preserve"> Материалы: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</si>
</sst>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_р_._-;\-* #\ ##0.00_р_._-;_-* &quot;-&quot;??_р_._-;_-@_-"/>
    <numFmt numFmtId="181" formatCode="0;\-0;;@"/>
    <numFmt numFmtId="182" formatCode="mmm\.yy"/>
  </numFmts>
  <fonts count="38">
    <font>
      <sz val="10"/>
      <name val="Arial Cyr"/>
      <charset val="204"/>
    </font>
    <font>
      <i/>
      <sz val="10"/>
      <name val="ISOCPEUR"/>
      <charset val="204"/>
    </font>
    <font>
      <b/>
      <i/>
      <sz val="10"/>
      <name val="ISOCPEUR"/>
      <charset val="204"/>
    </font>
    <font>
      <i/>
      <sz val="10"/>
      <color rgb="FF2D2D2D"/>
      <name val="ISOCPEUR"/>
      <charset val="204"/>
    </font>
    <font>
      <i/>
      <sz val="10"/>
      <color rgb="FF00B050"/>
      <name val="ISOCPEUR"/>
      <charset val="204"/>
    </font>
    <font>
      <i/>
      <sz val="10"/>
      <color theme="1"/>
      <name val="ISOCPEUR"/>
      <charset val="204"/>
    </font>
    <font>
      <i/>
      <sz val="8"/>
      <color indexed="8"/>
      <name val="ISOCPEUR"/>
      <charset val="204"/>
    </font>
    <font>
      <i/>
      <sz val="10"/>
      <color indexed="8"/>
      <name val="ISOCPEUR"/>
      <charset val="204"/>
    </font>
    <font>
      <i/>
      <sz val="9"/>
      <color indexed="8"/>
      <name val="ISOCPEUR"/>
      <charset val="204"/>
    </font>
    <font>
      <i/>
      <sz val="14"/>
      <name val="ISOCPEUR"/>
      <charset val="204"/>
    </font>
    <font>
      <i/>
      <sz val="9"/>
      <name val="ISOCPEUR"/>
      <charset val="204"/>
    </font>
    <font>
      <i/>
      <sz val="10"/>
      <color rgb="FF000000"/>
      <name val="ISOCPEUR"/>
      <charset val="204"/>
    </font>
    <font>
      <i/>
      <sz val="14"/>
      <color indexed="8"/>
      <name val="ISOCPEU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MS Sans Serif"/>
      <charset val="204"/>
    </font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name val="Arial"/>
      <charset val="204"/>
    </font>
    <font>
      <sz val="10"/>
      <name val="Helv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4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46" applyNumberFormat="0" applyAlignment="0" applyProtection="0">
      <alignment vertical="center"/>
    </xf>
    <xf numFmtId="0" fontId="23" fillId="6" borderId="47" applyNumberFormat="0" applyAlignment="0" applyProtection="0">
      <alignment vertical="center"/>
    </xf>
    <xf numFmtId="0" fontId="24" fillId="6" borderId="46" applyNumberFormat="0" applyAlignment="0" applyProtection="0">
      <alignment vertical="center"/>
    </xf>
    <xf numFmtId="0" fontId="25" fillId="7" borderId="48" applyNumberFormat="0" applyAlignment="0" applyProtection="0">
      <alignment vertical="center"/>
    </xf>
    <xf numFmtId="0" fontId="26" fillId="0" borderId="49" applyNumberFormat="0" applyFill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</cellStyleXfs>
  <cellXfs count="237">
    <xf numFmtId="0" fontId="0" fillId="0" borderId="0" xfId="0"/>
    <xf numFmtId="0" fontId="1" fillId="0" borderId="0" xfId="49" applyFont="1" applyFill="1" applyAlignment="1">
      <alignment horizontal="center" vertical="center" wrapText="1"/>
    </xf>
    <xf numFmtId="0" fontId="1" fillId="2" borderId="1" xfId="49" applyFont="1" applyFill="1" applyBorder="1" applyAlignment="1">
      <alignment horizontal="right" vertical="center"/>
    </xf>
    <xf numFmtId="49" fontId="1" fillId="2" borderId="2" xfId="49" applyNumberFormat="1" applyFont="1" applyFill="1" applyBorder="1" applyAlignment="1">
      <alignment horizontal="left" vertical="center" wrapText="1"/>
    </xf>
    <xf numFmtId="49" fontId="1" fillId="0" borderId="3" xfId="49" applyNumberFormat="1" applyFont="1" applyFill="1" applyBorder="1" applyAlignment="1">
      <alignment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vertical="center" wrapText="1"/>
    </xf>
    <xf numFmtId="0" fontId="1" fillId="3" borderId="3" xfId="49" applyFont="1" applyFill="1" applyBorder="1" applyAlignment="1">
      <alignment horizontal="center" vertical="center" wrapText="1"/>
    </xf>
    <xf numFmtId="0" fontId="1" fillId="0" borderId="0" xfId="49" applyFont="1" applyFill="1" applyAlignment="1">
      <alignment vertical="center" wrapText="1"/>
    </xf>
    <xf numFmtId="49" fontId="2" fillId="2" borderId="1" xfId="49" applyNumberFormat="1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/>
    </xf>
    <xf numFmtId="49" fontId="2" fillId="0" borderId="3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49" fontId="2" fillId="2" borderId="2" xfId="49" applyNumberFormat="1" applyFont="1" applyFill="1" applyBorder="1" applyAlignment="1">
      <alignment horizontal="center" vertical="center" wrapText="1"/>
    </xf>
    <xf numFmtId="49" fontId="2" fillId="2" borderId="3" xfId="49" applyNumberFormat="1" applyFont="1" applyFill="1" applyBorder="1" applyAlignment="1">
      <alignment horizontal="left" wrapText="1"/>
    </xf>
    <xf numFmtId="0" fontId="1" fillId="0" borderId="3" xfId="49" applyFont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wrapText="1"/>
    </xf>
    <xf numFmtId="49" fontId="1" fillId="2" borderId="3" xfId="49" applyNumberFormat="1" applyFont="1" applyFill="1" applyBorder="1" applyAlignment="1">
      <alignment horizontal="left" vertical="center" wrapText="1"/>
    </xf>
    <xf numFmtId="1" fontId="1" fillId="0" borderId="3" xfId="49" applyNumberFormat="1" applyFont="1" applyBorder="1" applyAlignment="1">
      <alignment horizontal="center" vertical="center" wrapText="1"/>
    </xf>
    <xf numFmtId="0" fontId="1" fillId="0" borderId="3" xfId="49" applyNumberFormat="1" applyFont="1" applyBorder="1" applyAlignment="1">
      <alignment horizontal="left" vertical="top" wrapText="1"/>
    </xf>
    <xf numFmtId="49" fontId="2" fillId="2" borderId="2" xfId="49" applyNumberFormat="1" applyFont="1" applyFill="1" applyBorder="1" applyAlignment="1">
      <alignment horizontal="left" vertical="center" wrapText="1"/>
    </xf>
    <xf numFmtId="0" fontId="2" fillId="0" borderId="3" xfId="49" applyNumberFormat="1" applyFont="1" applyBorder="1" applyAlignment="1">
      <alignment horizontal="left" vertical="top" wrapText="1"/>
    </xf>
    <xf numFmtId="49" fontId="1" fillId="0" borderId="3" xfId="49" applyNumberFormat="1" applyFont="1" applyBorder="1" applyAlignment="1">
      <alignment horizontal="left" vertical="top" wrapText="1"/>
    </xf>
    <xf numFmtId="49" fontId="2" fillId="0" borderId="3" xfId="49" applyNumberFormat="1" applyFont="1" applyBorder="1" applyAlignment="1">
      <alignment horizontal="left" vertical="top" wrapText="1"/>
    </xf>
    <xf numFmtId="1" fontId="1" fillId="0" borderId="3" xfId="49" applyNumberFormat="1" applyFont="1" applyFill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left" vertical="top" wrapText="1"/>
    </xf>
    <xf numFmtId="0" fontId="2" fillId="3" borderId="3" xfId="49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1" fontId="1" fillId="3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49" fontId="1" fillId="0" borderId="3" xfId="49" applyNumberFormat="1" applyFont="1" applyFill="1" applyBorder="1" applyAlignment="1">
      <alignment horizontal="left" vertical="top" wrapText="1"/>
    </xf>
    <xf numFmtId="0" fontId="1" fillId="0" borderId="0" xfId="0" applyFont="1"/>
    <xf numFmtId="181" fontId="1" fillId="0" borderId="0" xfId="0" applyNumberFormat="1" applyFont="1" applyAlignment="1">
      <alignment horizontal="right" vertical="top"/>
    </xf>
    <xf numFmtId="181" fontId="1" fillId="0" borderId="0" xfId="0" applyNumberFormat="1" applyFont="1" applyAlignment="1">
      <alignment horizontal="left" vertical="top"/>
    </xf>
    <xf numFmtId="181" fontId="1" fillId="0" borderId="0" xfId="0" applyNumberFormat="1" applyFont="1" applyAlignment="1">
      <alignment wrapText="1"/>
    </xf>
    <xf numFmtId="181" fontId="1" fillId="0" borderId="0" xfId="0" applyNumberFormat="1" applyFont="1" applyAlignment="1"/>
    <xf numFmtId="181" fontId="1" fillId="0" borderId="0" xfId="0" applyNumberFormat="1" applyFont="1"/>
    <xf numFmtId="181" fontId="2" fillId="3" borderId="0" xfId="0" applyNumberFormat="1" applyFont="1" applyFill="1" applyAlignment="1">
      <alignment horizontal="right" vertical="top"/>
    </xf>
    <xf numFmtId="181" fontId="2" fillId="3" borderId="0" xfId="0" applyNumberFormat="1" applyFont="1" applyFill="1" applyAlignment="1">
      <alignment horizontal="left" vertical="top"/>
    </xf>
    <xf numFmtId="181" fontId="2" fillId="3" borderId="0" xfId="0" applyNumberFormat="1" applyFont="1" applyFill="1" applyAlignment="1">
      <alignment horizontal="center" wrapText="1"/>
    </xf>
    <xf numFmtId="181" fontId="2" fillId="3" borderId="0" xfId="0" applyNumberFormat="1" applyFont="1" applyFill="1" applyAlignment="1">
      <alignment horizontal="center"/>
    </xf>
    <xf numFmtId="181" fontId="1" fillId="0" borderId="3" xfId="0" applyNumberFormat="1" applyFont="1" applyBorder="1"/>
    <xf numFmtId="181" fontId="1" fillId="0" borderId="4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 wrapText="1"/>
    </xf>
    <xf numFmtId="181" fontId="1" fillId="0" borderId="3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right" vertical="top"/>
    </xf>
    <xf numFmtId="181" fontId="6" fillId="0" borderId="2" xfId="0" applyNumberFormat="1" applyFont="1" applyFill="1" applyBorder="1" applyAlignment="1">
      <alignment horizontal="left" vertical="top"/>
    </xf>
    <xf numFmtId="181" fontId="1" fillId="0" borderId="3" xfId="49" applyNumberFormat="1" applyFont="1" applyFill="1" applyBorder="1" applyAlignment="1">
      <alignment horizontal="left" vertical="top" wrapText="1"/>
    </xf>
    <xf numFmtId="181" fontId="7" fillId="0" borderId="2" xfId="0" applyNumberFormat="1" applyFont="1" applyFill="1" applyBorder="1" applyAlignment="1">
      <alignment horizontal="left" vertical="center" wrapText="1"/>
    </xf>
    <xf numFmtId="181" fontId="6" fillId="0" borderId="3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 wrapText="1"/>
    </xf>
    <xf numFmtId="181" fontId="1" fillId="0" borderId="3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1" fontId="7" fillId="0" borderId="3" xfId="0" applyNumberFormat="1" applyFont="1" applyFill="1" applyBorder="1" applyAlignment="1">
      <alignment horizontal="left" vertical="center" wrapText="1"/>
    </xf>
    <xf numFmtId="181" fontId="1" fillId="0" borderId="4" xfId="0" applyNumberFormat="1" applyFont="1" applyFill="1" applyBorder="1" applyAlignment="1">
      <alignment horizontal="right" vertical="top" wrapText="1"/>
    </xf>
    <xf numFmtId="181" fontId="1" fillId="0" borderId="4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8" xfId="0" applyNumberFormat="1" applyFont="1" applyFill="1" applyBorder="1" applyAlignment="1" applyProtection="1">
      <alignment horizontal="right" vertical="center" wrapText="1"/>
    </xf>
    <xf numFmtId="0" fontId="7" fillId="2" borderId="2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textRotation="90" wrapText="1"/>
    </xf>
    <xf numFmtId="0" fontId="1" fillId="0" borderId="4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14" xfId="0" applyFont="1" applyBorder="1" applyAlignment="1" applyProtection="1">
      <alignment horizontal="center" vertical="center" textRotation="90" wrapText="1"/>
    </xf>
    <xf numFmtId="0" fontId="1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 vertical="center" textRotation="90" wrapText="1"/>
    </xf>
    <xf numFmtId="0" fontId="7" fillId="0" borderId="17" xfId="0" applyFont="1" applyBorder="1" applyAlignment="1" applyProtection="1">
      <alignment horizontal="center" vertical="center" textRotation="90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horizontal="center" vertical="center" textRotation="90" wrapText="1"/>
    </xf>
    <xf numFmtId="0" fontId="7" fillId="0" borderId="9" xfId="0" applyFont="1" applyBorder="1" applyAlignment="1" applyProtection="1">
      <alignment horizontal="center" vertical="center" textRotation="90" wrapText="1"/>
    </xf>
    <xf numFmtId="0" fontId="7" fillId="0" borderId="21" xfId="0" applyFont="1" applyBorder="1" applyAlignment="1" applyProtection="1">
      <alignment horizontal="center" vertical="center" textRotation="90" wrapText="1"/>
    </xf>
    <xf numFmtId="0" fontId="7" fillId="0" borderId="1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textRotation="90"/>
    </xf>
    <xf numFmtId="0" fontId="7" fillId="2" borderId="0" xfId="0" applyFont="1" applyFill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82" fontId="1" fillId="0" borderId="18" xfId="0" applyNumberFormat="1" applyFont="1" applyBorder="1" applyAlignment="1" applyProtection="1">
      <alignment horizontal="center" vertical="center"/>
    </xf>
    <xf numFmtId="49" fontId="1" fillId="0" borderId="18" xfId="0" applyNumberFormat="1" applyFont="1" applyBorder="1" applyAlignment="1" applyProtection="1">
      <alignment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left" vertical="center"/>
    </xf>
    <xf numFmtId="49" fontId="7" fillId="0" borderId="15" xfId="0" applyNumberFormat="1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left" vertical="center"/>
    </xf>
    <xf numFmtId="49" fontId="7" fillId="0" borderId="28" xfId="0" applyNumberFormat="1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vertical="center"/>
    </xf>
    <xf numFmtId="0" fontId="7" fillId="0" borderId="28" xfId="0" applyFont="1" applyBorder="1" applyAlignment="1" applyProtection="1">
      <alignment horizontal="left" vertical="center" wrapText="1"/>
    </xf>
    <xf numFmtId="0" fontId="7" fillId="0" borderId="28" xfId="0" applyFont="1" applyBorder="1" applyAlignment="1" applyProtection="1">
      <alignment vertical="center"/>
    </xf>
    <xf numFmtId="0" fontId="7" fillId="0" borderId="18" xfId="0" applyFont="1" applyBorder="1" applyAlignment="1" applyProtection="1">
      <alignment horizontal="left" vertical="center"/>
    </xf>
    <xf numFmtId="49" fontId="7" fillId="0" borderId="18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center" vertical="top" wrapText="1"/>
    </xf>
    <xf numFmtId="0" fontId="7" fillId="0" borderId="30" xfId="0" applyFont="1" applyBorder="1" applyAlignment="1" applyProtection="1">
      <alignment horizontal="center" vertical="top" wrapText="1"/>
    </xf>
    <xf numFmtId="0" fontId="7" fillId="0" borderId="26" xfId="0" applyFont="1" applyBorder="1" applyAlignment="1" applyProtection="1">
      <alignment horizontal="center" vertical="top" wrapText="1"/>
    </xf>
    <xf numFmtId="0" fontId="1" fillId="0" borderId="3" xfId="0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 wrapText="1"/>
    </xf>
    <xf numFmtId="0" fontId="7" fillId="0" borderId="3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32" xfId="0" applyFont="1" applyBorder="1" applyAlignment="1" applyProtection="1">
      <alignment vertical="center" wrapText="1"/>
    </xf>
    <xf numFmtId="0" fontId="9" fillId="0" borderId="33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  <protection hidden="1"/>
    </xf>
    <xf numFmtId="49" fontId="7" fillId="0" borderId="10" xfId="0" applyNumberFormat="1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right" vertical="center" wrapText="1"/>
    </xf>
    <xf numFmtId="0" fontId="7" fillId="0" borderId="10" xfId="0" applyFont="1" applyBorder="1" applyAlignment="1" applyProtection="1">
      <alignment horizontal="righ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textRotation="90"/>
    </xf>
    <xf numFmtId="0" fontId="7" fillId="0" borderId="12" xfId="0" applyFont="1" applyBorder="1" applyAlignment="1" applyProtection="1">
      <alignment horizontal="center" vertical="center" textRotation="90"/>
    </xf>
    <xf numFmtId="0" fontId="7" fillId="0" borderId="13" xfId="0" applyFont="1" applyBorder="1" applyAlignment="1" applyProtection="1">
      <alignment horizontal="center" vertical="center" textRotation="90"/>
    </xf>
    <xf numFmtId="0" fontId="7" fillId="0" borderId="14" xfId="0" applyFont="1" applyBorder="1" applyAlignment="1" applyProtection="1">
      <alignment horizontal="center" vertical="center" textRotation="90"/>
    </xf>
    <xf numFmtId="0" fontId="7" fillId="0" borderId="15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horizontal="center" vertical="center" textRotation="90"/>
    </xf>
    <xf numFmtId="0" fontId="7" fillId="0" borderId="17" xfId="0" applyFont="1" applyBorder="1" applyAlignment="1" applyProtection="1">
      <alignment horizontal="center" vertical="center" textRotation="90"/>
    </xf>
    <xf numFmtId="0" fontId="7" fillId="0" borderId="34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center" vertical="center" textRotation="90"/>
    </xf>
    <xf numFmtId="0" fontId="7" fillId="0" borderId="9" xfId="0" applyFont="1" applyBorder="1" applyAlignment="1" applyProtection="1">
      <alignment horizontal="center" vertical="center" textRotation="90"/>
    </xf>
    <xf numFmtId="0" fontId="7" fillId="0" borderId="21" xfId="0" applyFont="1" applyBorder="1" applyAlignment="1" applyProtection="1">
      <alignment horizontal="center" vertical="center" textRotation="90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7" fillId="0" borderId="34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center" vertical="center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18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textRotation="90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textRotation="90" wrapText="1"/>
    </xf>
    <xf numFmtId="0" fontId="7" fillId="0" borderId="36" xfId="0" applyFont="1" applyBorder="1" applyAlignment="1" applyProtection="1">
      <alignment horizontal="center" vertical="center" wrapText="1"/>
    </xf>
    <xf numFmtId="0" fontId="7" fillId="0" borderId="37" xfId="0" applyFont="1" applyBorder="1" applyAlignment="1" applyProtection="1">
      <alignment horizontal="center" vertical="center" textRotation="90" wrapText="1"/>
    </xf>
    <xf numFmtId="0" fontId="7" fillId="0" borderId="37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textRotation="90"/>
    </xf>
    <xf numFmtId="0" fontId="7" fillId="0" borderId="36" xfId="0" applyFont="1" applyBorder="1" applyAlignment="1" applyProtection="1">
      <alignment horizontal="center" vertical="center" textRotation="90"/>
    </xf>
    <xf numFmtId="0" fontId="7" fillId="0" borderId="37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/>
    </xf>
    <xf numFmtId="0" fontId="12" fillId="0" borderId="15" xfId="0" applyNumberFormat="1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12" fillId="0" borderId="28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12" fillId="0" borderId="18" xfId="0" applyNumberFormat="1" applyFont="1" applyBorder="1" applyAlignment="1" applyProtection="1">
      <alignment horizontal="center" vertical="center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left" vertical="center" wrapText="1"/>
    </xf>
    <xf numFmtId="0" fontId="7" fillId="0" borderId="42" xfId="0" applyFont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horizontal="left" vertical="center" wrapText="1"/>
    </xf>
    <xf numFmtId="49" fontId="7" fillId="0" borderId="35" xfId="0" applyNumberFormat="1" applyFont="1" applyBorder="1" applyAlignment="1" applyProtection="1">
      <alignment horizontal="center" vertical="center" wrapText="1"/>
    </xf>
    <xf numFmtId="49" fontId="7" fillId="0" borderId="37" xfId="0" applyNumberFormat="1" applyFont="1" applyBorder="1" applyAlignment="1" applyProtection="1">
      <alignment horizontal="center" vertical="center" wrapText="1"/>
    </xf>
    <xf numFmtId="0" fontId="12" fillId="0" borderId="33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 textRotation="90"/>
    </xf>
    <xf numFmtId="0" fontId="7" fillId="0" borderId="25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49" fontId="7" fillId="0" borderId="17" xfId="0" applyNumberFormat="1" applyFont="1" applyBorder="1" applyAlignment="1" applyProtection="1">
      <alignment horizontal="center" vertical="center" wrapText="1"/>
    </xf>
  </cellXfs>
  <cellStyles count="56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Standard_aktuell" xfId="49"/>
    <cellStyle name="Обычный 2" xfId="50"/>
    <cellStyle name="Обычный 3" xfId="51"/>
    <cellStyle name="Обычный 4" xfId="52"/>
    <cellStyle name="Стиль 1" xfId="53"/>
    <cellStyle name="Финансовый 2" xfId="54"/>
    <cellStyle name="Финансовый 2 2 2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>
    <pageSetUpPr fitToPage="1"/>
  </sheetPr>
  <dimension ref="A1:W348"/>
  <sheetViews>
    <sheetView showZeros="0" view="pageBreakPreview" zoomScalePageLayoutView="70" zoomScaleNormal="70" topLeftCell="A89" workbookViewId="0">
      <selection activeCell="H39" sqref="H39:W49"/>
    </sheetView>
  </sheetViews>
  <sheetFormatPr defaultColWidth="2.56666666666667" defaultRowHeight="26.1" customHeight="1"/>
  <cols>
    <col min="1" max="1" width="2" style="62" customWidth="1"/>
    <col min="2" max="2" width="2.56666666666667" style="62" customWidth="1"/>
    <col min="3" max="3" width="3.71111111111111" style="62" customWidth="1"/>
    <col min="4" max="5" width="5.42222222222222" style="63" customWidth="1"/>
    <col min="6" max="6" width="69.1444444444444" style="62" customWidth="1"/>
    <col min="7" max="7" width="30.8555555555556" style="62" customWidth="1"/>
    <col min="8" max="9" width="5.14444444444444" style="62" customWidth="1"/>
    <col min="10" max="10" width="5.28888888888889" style="62" customWidth="1"/>
    <col min="11" max="11" width="2.14444444444444" style="62" customWidth="1"/>
    <col min="12" max="12" width="2.71111111111111" style="62" customWidth="1"/>
    <col min="13" max="13" width="7.71111111111111" style="62" customWidth="1"/>
    <col min="14" max="14" width="4.85555555555556" style="62" customWidth="1"/>
    <col min="15" max="15" width="7.56666666666667" style="62" customWidth="1"/>
    <col min="16" max="17" width="10.2888888888889" style="62" customWidth="1"/>
    <col min="18" max="18" width="8.14444444444444" style="62" customWidth="1"/>
    <col min="19" max="19" width="5.14444444444444" style="62" customWidth="1"/>
    <col min="20" max="20" width="2.56666666666667" style="62" customWidth="1"/>
    <col min="21" max="21" width="7.71111111111111" style="62" customWidth="1"/>
    <col min="22" max="23" width="5.14444444444444" style="62" customWidth="1"/>
    <col min="24" max="16384" width="2.56666666666667" style="62"/>
  </cols>
  <sheetData>
    <row r="1" ht="57.75" customHeight="1" spans="1:23">
      <c r="A1" s="64"/>
      <c r="B1" s="64"/>
      <c r="C1" s="64"/>
      <c r="D1" s="65" t="s">
        <v>0</v>
      </c>
      <c r="E1" s="66"/>
      <c r="F1" s="67" t="s">
        <v>1</v>
      </c>
      <c r="G1" s="67" t="s">
        <v>2</v>
      </c>
      <c r="H1" s="67" t="s">
        <v>3</v>
      </c>
      <c r="I1" s="67"/>
      <c r="J1" s="67"/>
      <c r="K1" s="67"/>
      <c r="L1" s="67" t="s">
        <v>4</v>
      </c>
      <c r="M1" s="67"/>
      <c r="N1" s="67"/>
      <c r="O1" s="67"/>
      <c r="P1" s="67" t="s">
        <v>5</v>
      </c>
      <c r="Q1" s="67" t="s">
        <v>6</v>
      </c>
      <c r="R1" s="67" t="s">
        <v>7</v>
      </c>
      <c r="S1" s="67"/>
      <c r="T1" s="140" t="s">
        <v>8</v>
      </c>
      <c r="U1" s="141"/>
      <c r="V1" s="141"/>
      <c r="W1" s="142"/>
    </row>
    <row r="2" ht="14.25" customHeight="1" spans="1:23">
      <c r="A2" s="64"/>
      <c r="B2" s="64"/>
      <c r="C2" s="64"/>
      <c r="D2" s="68">
        <v>1</v>
      </c>
      <c r="E2" s="69"/>
      <c r="F2" s="70" t="s">
        <v>9</v>
      </c>
      <c r="G2" s="70" t="s">
        <v>10</v>
      </c>
      <c r="H2" s="71">
        <v>4</v>
      </c>
      <c r="I2" s="71"/>
      <c r="J2" s="71"/>
      <c r="K2" s="71"/>
      <c r="L2" s="71">
        <v>5</v>
      </c>
      <c r="M2" s="71"/>
      <c r="N2" s="71"/>
      <c r="O2" s="71"/>
      <c r="P2" s="70">
        <v>6</v>
      </c>
      <c r="Q2" s="70">
        <v>7</v>
      </c>
      <c r="R2" s="75">
        <v>8</v>
      </c>
      <c r="S2" s="75"/>
      <c r="T2" s="75">
        <v>9</v>
      </c>
      <c r="U2" s="143"/>
      <c r="V2" s="143"/>
      <c r="W2" s="144"/>
    </row>
    <row r="3" ht="17.1" customHeight="1" spans="1:23">
      <c r="A3" s="64"/>
      <c r="B3" s="64"/>
      <c r="C3" s="64"/>
      <c r="D3" s="72">
        <f ca="1" t="shared" ref="D3:D38" si="0">INDIRECT("РЕД!a"&amp;ROW(A2))</f>
        <v>0</v>
      </c>
      <c r="E3" s="73" t="str">
        <f ca="1" t="shared" ref="E3:E38" si="1">INDIRECT("РЕД!B"&amp;ROW(B2))</f>
        <v>1.</v>
      </c>
      <c r="F3" s="74" t="str">
        <f ca="1" t="shared" ref="F3:F38" si="2">INDIRECT("РЕД!c"&amp;ROW(C2))</f>
        <v>Щитовое оборудование</v>
      </c>
      <c r="G3" s="75">
        <f ca="1" t="shared" ref="G3:G38" si="3">INDIRECT("РЕД!d"&amp;ROW(D2))</f>
        <v>0</v>
      </c>
      <c r="H3" s="71">
        <f ca="1" t="shared" ref="H3:H38" si="4">INDIRECT("РЕД!e"&amp;ROW(E2))</f>
        <v>0</v>
      </c>
      <c r="I3" s="71"/>
      <c r="J3" s="71"/>
      <c r="K3" s="71"/>
      <c r="L3" s="106">
        <f ca="1" t="shared" ref="L3:L38" si="5">INDIRECT("РЕД!f"&amp;ROW(F2))</f>
        <v>0</v>
      </c>
      <c r="M3" s="107"/>
      <c r="N3" s="107"/>
      <c r="O3" s="107"/>
      <c r="P3" s="70">
        <f ca="1" t="shared" ref="P3:P38" si="6">INDIRECT("РЕД!g"&amp;ROW(G2))</f>
        <v>0</v>
      </c>
      <c r="Q3" s="75">
        <f ca="1" t="shared" ref="Q3:Q38" si="7">INDIRECT("РЕД!h"&amp;ROW(H2))</f>
        <v>0</v>
      </c>
      <c r="R3" s="145">
        <f ca="1" t="shared" ref="R3:R38" si="8">INDIRECT("РЕД!i"&amp;ROW(I2))</f>
        <v>0</v>
      </c>
      <c r="S3" s="145"/>
      <c r="T3" s="145">
        <f ca="1" t="shared" ref="T3:T38" si="9">INDIRECT("РЕД!j"&amp;ROW(J2))</f>
        <v>0</v>
      </c>
      <c r="U3" s="145"/>
      <c r="V3" s="145"/>
      <c r="W3" s="146"/>
    </row>
    <row r="4" ht="17.1" customHeight="1" spans="1:23">
      <c r="A4" s="64"/>
      <c r="B4" s="64"/>
      <c r="C4" s="64"/>
      <c r="D4" s="72">
        <f ca="1" t="shared" si="0"/>
        <v>0</v>
      </c>
      <c r="E4" s="73" t="str">
        <f ca="1" t="shared" si="1"/>
        <v>1.</v>
      </c>
      <c r="F4" s="74" t="str">
        <f ca="1" t="shared" si="2"/>
        <v>ЩО</v>
      </c>
      <c r="G4" s="75">
        <f ca="1" t="shared" si="3"/>
        <v>0</v>
      </c>
      <c r="H4" s="71">
        <f ca="1" t="shared" si="4"/>
        <v>0</v>
      </c>
      <c r="I4" s="71"/>
      <c r="J4" s="71"/>
      <c r="K4" s="71"/>
      <c r="L4" s="106">
        <f ca="1" t="shared" si="5"/>
        <v>0</v>
      </c>
      <c r="M4" s="107"/>
      <c r="N4" s="107"/>
      <c r="O4" s="107"/>
      <c r="P4" s="70">
        <f ca="1" t="shared" si="6"/>
        <v>0</v>
      </c>
      <c r="Q4" s="75">
        <f ca="1" t="shared" si="7"/>
        <v>0</v>
      </c>
      <c r="R4" s="145">
        <f ca="1" t="shared" si="8"/>
        <v>0</v>
      </c>
      <c r="S4" s="145"/>
      <c r="T4" s="145">
        <f ca="1" t="shared" si="9"/>
        <v>0</v>
      </c>
      <c r="U4" s="145"/>
      <c r="V4" s="145"/>
      <c r="W4" s="146"/>
    </row>
    <row r="5" ht="17.1" customHeight="1" spans="1:23">
      <c r="A5" s="64"/>
      <c r="B5" s="64"/>
      <c r="C5" s="64"/>
      <c r="D5" s="72" t="str">
        <f ca="1" t="shared" si="0"/>
        <v>1.</v>
      </c>
      <c r="E5" s="73">
        <f ca="1" t="shared" si="1"/>
        <v>1</v>
      </c>
      <c r="F5" s="74" t="str">
        <f ca="1" t="shared" si="2"/>
        <v>Щит распределительный навесной ЩРН-12з-1 36 УХЛ3 с замком, IP31</v>
      </c>
      <c r="G5" s="75" t="str">
        <f ca="1" t="shared" si="3"/>
        <v>MKM14-N-12-31-Z</v>
      </c>
      <c r="H5" s="71" t="str">
        <f ca="1" t="shared" si="4"/>
        <v>Щит распределительный навесной ЩРН-12з-1 36 УХЛ3 с замком, IP31</v>
      </c>
      <c r="I5" s="71"/>
      <c r="J5" s="71"/>
      <c r="K5" s="71"/>
      <c r="L5" s="106" t="str">
        <f ca="1" t="shared" si="5"/>
        <v>IEK</v>
      </c>
      <c r="M5" s="107"/>
      <c r="N5" s="107"/>
      <c r="O5" s="107"/>
      <c r="P5" s="70" t="str">
        <f ca="1" t="shared" si="6"/>
        <v>шт.</v>
      </c>
      <c r="Q5" s="75">
        <f ca="1" t="shared" si="7"/>
        <v>1</v>
      </c>
      <c r="R5" s="145">
        <f ca="1" t="shared" si="8"/>
        <v>0</v>
      </c>
      <c r="S5" s="145"/>
      <c r="T5" s="145">
        <f ca="1" t="shared" si="9"/>
        <v>0</v>
      </c>
      <c r="U5" s="145"/>
      <c r="V5" s="145"/>
      <c r="W5" s="146"/>
    </row>
    <row r="6" ht="17.1" customHeight="1" spans="1:23">
      <c r="A6" s="64"/>
      <c r="B6" s="64"/>
      <c r="C6" s="64"/>
      <c r="D6" s="72" t="str">
        <f ca="1" t="shared" si="0"/>
        <v>1.</v>
      </c>
      <c r="E6" s="73">
        <f ca="1" t="shared" si="1"/>
        <v>2</v>
      </c>
      <c r="F6" s="74" t="str">
        <f ca="1" t="shared" si="2"/>
        <v>Автоматический выключатель С 20А 1P 6kA 3Р</v>
      </c>
      <c r="G6" s="75">
        <f ca="1" t="shared" si="3"/>
        <v>0</v>
      </c>
      <c r="H6" s="71">
        <f ca="1" t="shared" si="4"/>
        <v>0</v>
      </c>
      <c r="I6" s="71"/>
      <c r="J6" s="71"/>
      <c r="K6" s="71"/>
      <c r="L6" s="106">
        <f ca="1" t="shared" si="5"/>
        <v>0</v>
      </c>
      <c r="M6" s="107"/>
      <c r="N6" s="107"/>
      <c r="O6" s="107"/>
      <c r="P6" s="70" t="str">
        <f ca="1" t="shared" si="6"/>
        <v>шт.</v>
      </c>
      <c r="Q6" s="75">
        <f ca="1" t="shared" si="7"/>
        <v>1</v>
      </c>
      <c r="R6" s="145">
        <f ca="1" t="shared" si="8"/>
        <v>0</v>
      </c>
      <c r="S6" s="145"/>
      <c r="T6" s="145">
        <f ca="1" t="shared" si="9"/>
        <v>0</v>
      </c>
      <c r="U6" s="145"/>
      <c r="V6" s="145"/>
      <c r="W6" s="146"/>
    </row>
    <row r="7" ht="17.1" customHeight="1" spans="1:23">
      <c r="A7" s="64"/>
      <c r="B7" s="64"/>
      <c r="C7" s="64"/>
      <c r="D7" s="72" t="str">
        <f ca="1" t="shared" si="0"/>
        <v>1.</v>
      </c>
      <c r="E7" s="73">
        <f ca="1" t="shared" si="1"/>
        <v>3</v>
      </c>
      <c r="F7" s="74" t="str">
        <f ca="1" t="shared" si="2"/>
        <v>Автоматический выключатель С 16А 1P 6kA 1Р</v>
      </c>
      <c r="G7" s="75">
        <f ca="1" t="shared" si="3"/>
        <v>0</v>
      </c>
      <c r="H7" s="71">
        <f ca="1" t="shared" si="4"/>
        <v>0</v>
      </c>
      <c r="I7" s="71"/>
      <c r="J7" s="71"/>
      <c r="K7" s="71"/>
      <c r="L7" s="106">
        <f ca="1" t="shared" si="5"/>
        <v>0</v>
      </c>
      <c r="M7" s="107"/>
      <c r="N7" s="107"/>
      <c r="O7" s="107"/>
      <c r="P7" s="70" t="str">
        <f ca="1" t="shared" si="6"/>
        <v>шт.</v>
      </c>
      <c r="Q7" s="75">
        <f ca="1" t="shared" si="7"/>
        <v>1</v>
      </c>
      <c r="R7" s="145">
        <f ca="1" t="shared" si="8"/>
        <v>0</v>
      </c>
      <c r="S7" s="145"/>
      <c r="T7" s="145">
        <f ca="1" t="shared" si="9"/>
        <v>0</v>
      </c>
      <c r="U7" s="145"/>
      <c r="V7" s="145"/>
      <c r="W7" s="146"/>
    </row>
    <row r="8" ht="17.1" customHeight="1" spans="1:23">
      <c r="A8" s="64"/>
      <c r="B8" s="64"/>
      <c r="C8" s="64"/>
      <c r="D8" s="72" t="str">
        <f ca="1" t="shared" si="0"/>
        <v>1.</v>
      </c>
      <c r="E8" s="73">
        <f ca="1" t="shared" si="1"/>
        <v>4</v>
      </c>
      <c r="F8" s="74" t="str">
        <f ca="1" t="shared" si="2"/>
        <v>Автоматический выключатель С 6А 1P 6kA 1Р</v>
      </c>
      <c r="G8" s="75">
        <f ca="1" t="shared" si="3"/>
        <v>0</v>
      </c>
      <c r="H8" s="71">
        <f ca="1" t="shared" si="4"/>
        <v>0</v>
      </c>
      <c r="I8" s="71"/>
      <c r="J8" s="71"/>
      <c r="K8" s="71"/>
      <c r="L8" s="106">
        <f ca="1" t="shared" si="5"/>
        <v>0</v>
      </c>
      <c r="M8" s="107"/>
      <c r="N8" s="107"/>
      <c r="O8" s="107"/>
      <c r="P8" s="70" t="str">
        <f ca="1" t="shared" si="6"/>
        <v>шт.</v>
      </c>
      <c r="Q8" s="75">
        <f ca="1" t="shared" si="7"/>
        <v>3</v>
      </c>
      <c r="R8" s="145">
        <f ca="1" t="shared" si="8"/>
        <v>0</v>
      </c>
      <c r="S8" s="145"/>
      <c r="T8" s="145">
        <f ca="1" t="shared" si="9"/>
        <v>0</v>
      </c>
      <c r="U8" s="145"/>
      <c r="V8" s="145"/>
      <c r="W8" s="146"/>
    </row>
    <row r="9" ht="17.1" customHeight="1" spans="1:23">
      <c r="A9" s="64"/>
      <c r="B9" s="64"/>
      <c r="C9" s="64"/>
      <c r="D9" s="72" t="str">
        <f ca="1" t="shared" si="0"/>
        <v>1.</v>
      </c>
      <c r="E9" s="73">
        <f ca="1" t="shared" si="1"/>
        <v>5</v>
      </c>
      <c r="F9" s="74" t="str">
        <f ca="1" t="shared" si="2"/>
        <v>Шина N "ноль" на DIN-изол 8 подкл.</v>
      </c>
      <c r="G9" s="75">
        <f ca="1" t="shared" si="3"/>
        <v>0</v>
      </c>
      <c r="H9" s="71">
        <f ca="1" t="shared" si="4"/>
        <v>0</v>
      </c>
      <c r="I9" s="71"/>
      <c r="J9" s="71"/>
      <c r="K9" s="71"/>
      <c r="L9" s="106">
        <f ca="1" t="shared" si="5"/>
        <v>0</v>
      </c>
      <c r="M9" s="107"/>
      <c r="N9" s="107"/>
      <c r="O9" s="107"/>
      <c r="P9" s="70" t="str">
        <f ca="1" t="shared" si="6"/>
        <v>шт.</v>
      </c>
      <c r="Q9" s="75">
        <f ca="1" t="shared" si="7"/>
        <v>1</v>
      </c>
      <c r="R9" s="145">
        <f ca="1" t="shared" si="8"/>
        <v>0</v>
      </c>
      <c r="S9" s="145"/>
      <c r="T9" s="145">
        <f ca="1" t="shared" si="9"/>
        <v>0</v>
      </c>
      <c r="U9" s="145"/>
      <c r="V9" s="145"/>
      <c r="W9" s="146"/>
    </row>
    <row r="10" ht="17.1" customHeight="1" spans="1:23">
      <c r="A10" s="64"/>
      <c r="B10" s="64"/>
      <c r="C10" s="64"/>
      <c r="D10" s="72" t="str">
        <f ca="1" t="shared" si="0"/>
        <v>1.</v>
      </c>
      <c r="E10" s="73">
        <f ca="1" t="shared" si="1"/>
        <v>6</v>
      </c>
      <c r="F10" s="74" t="str">
        <f ca="1" t="shared" si="2"/>
        <v>Шина PE "земля" на DIN-изол 8 подкл.</v>
      </c>
      <c r="G10" s="75">
        <f ca="1" t="shared" si="3"/>
        <v>0</v>
      </c>
      <c r="H10" s="71">
        <f ca="1" t="shared" si="4"/>
        <v>0</v>
      </c>
      <c r="I10" s="71"/>
      <c r="J10" s="71"/>
      <c r="K10" s="71"/>
      <c r="L10" s="106">
        <f ca="1" t="shared" si="5"/>
        <v>0</v>
      </c>
      <c r="M10" s="107"/>
      <c r="N10" s="107"/>
      <c r="O10" s="107"/>
      <c r="P10" s="70" t="str">
        <f ca="1" t="shared" si="6"/>
        <v>шт.</v>
      </c>
      <c r="Q10" s="75">
        <f ca="1" t="shared" si="7"/>
        <v>1</v>
      </c>
      <c r="R10" s="145">
        <f ca="1" t="shared" si="8"/>
        <v>0</v>
      </c>
      <c r="S10" s="145"/>
      <c r="T10" s="145">
        <f ca="1" t="shared" si="9"/>
        <v>0</v>
      </c>
      <c r="U10" s="145"/>
      <c r="V10" s="145"/>
      <c r="W10" s="146"/>
    </row>
    <row r="11" ht="17.1" customHeight="1" spans="1:23">
      <c r="A11" s="64"/>
      <c r="B11" s="64"/>
      <c r="C11" s="64"/>
      <c r="D11" s="72">
        <f ca="1" t="shared" si="0"/>
        <v>0</v>
      </c>
      <c r="E11" s="73">
        <f ca="1" t="shared" si="1"/>
        <v>0</v>
      </c>
      <c r="F11" s="74">
        <f ca="1" t="shared" si="2"/>
        <v>0</v>
      </c>
      <c r="G11" s="75">
        <f ca="1" t="shared" si="3"/>
        <v>0</v>
      </c>
      <c r="H11" s="71">
        <f ca="1" t="shared" si="4"/>
        <v>0</v>
      </c>
      <c r="I11" s="71"/>
      <c r="J11" s="71"/>
      <c r="K11" s="71"/>
      <c r="L11" s="106">
        <f ca="1" t="shared" si="5"/>
        <v>0</v>
      </c>
      <c r="M11" s="107"/>
      <c r="N11" s="107"/>
      <c r="O11" s="107"/>
      <c r="P11" s="70">
        <f ca="1" t="shared" si="6"/>
        <v>0</v>
      </c>
      <c r="Q11" s="75">
        <f ca="1" t="shared" si="7"/>
        <v>0</v>
      </c>
      <c r="R11" s="145">
        <f ca="1" t="shared" si="8"/>
        <v>0</v>
      </c>
      <c r="S11" s="145"/>
      <c r="T11" s="145">
        <f ca="1" t="shared" si="9"/>
        <v>0</v>
      </c>
      <c r="U11" s="145"/>
      <c r="V11" s="145"/>
      <c r="W11" s="146"/>
    </row>
    <row r="12" ht="17.1" customHeight="1" spans="1:23">
      <c r="A12" s="64"/>
      <c r="B12" s="64"/>
      <c r="C12" s="64"/>
      <c r="D12" s="72">
        <f ca="1" t="shared" si="0"/>
        <v>0</v>
      </c>
      <c r="E12" s="73" t="str">
        <f ca="1" t="shared" si="1"/>
        <v>2.</v>
      </c>
      <c r="F12" s="74" t="str">
        <f ca="1" t="shared" si="2"/>
        <v>ЩАО</v>
      </c>
      <c r="G12" s="75">
        <f ca="1" t="shared" si="3"/>
        <v>0</v>
      </c>
      <c r="H12" s="71">
        <f ca="1" t="shared" si="4"/>
        <v>0</v>
      </c>
      <c r="I12" s="71"/>
      <c r="J12" s="71"/>
      <c r="K12" s="71"/>
      <c r="L12" s="106">
        <f ca="1" t="shared" si="5"/>
        <v>0</v>
      </c>
      <c r="M12" s="107"/>
      <c r="N12" s="107"/>
      <c r="O12" s="107"/>
      <c r="P12" s="70">
        <f ca="1" t="shared" si="6"/>
        <v>0</v>
      </c>
      <c r="Q12" s="75">
        <f ca="1" t="shared" si="7"/>
        <v>0</v>
      </c>
      <c r="R12" s="145">
        <f ca="1" t="shared" si="8"/>
        <v>0</v>
      </c>
      <c r="S12" s="145"/>
      <c r="T12" s="145">
        <f ca="1" t="shared" si="9"/>
        <v>0</v>
      </c>
      <c r="U12" s="145"/>
      <c r="V12" s="145"/>
      <c r="W12" s="146"/>
    </row>
    <row r="13" ht="17.1" customHeight="1" spans="1:23">
      <c r="A13" s="64"/>
      <c r="B13" s="64"/>
      <c r="C13" s="64"/>
      <c r="D13" s="72" t="str">
        <f ca="1" t="shared" si="0"/>
        <v>2.</v>
      </c>
      <c r="E13" s="73">
        <f ca="1" t="shared" si="1"/>
        <v>1</v>
      </c>
      <c r="F13" s="74" t="str">
        <f ca="1" t="shared" si="2"/>
        <v>Щит распределительный навесной ЩРН-12з-1 36 УХЛ3 с замком, IP31</v>
      </c>
      <c r="G13" s="75" t="str">
        <f ca="1" t="shared" si="3"/>
        <v>MKM14-N-12-31-Z</v>
      </c>
      <c r="H13" s="71">
        <f ca="1" t="shared" si="4"/>
        <v>0</v>
      </c>
      <c r="I13" s="71"/>
      <c r="J13" s="71"/>
      <c r="K13" s="71"/>
      <c r="L13" s="106" t="str">
        <f ca="1" t="shared" si="5"/>
        <v>IEK</v>
      </c>
      <c r="M13" s="107"/>
      <c r="N13" s="107"/>
      <c r="O13" s="107"/>
      <c r="P13" s="70" t="str">
        <f ca="1" t="shared" si="6"/>
        <v>шт.</v>
      </c>
      <c r="Q13" s="75">
        <f ca="1" t="shared" si="7"/>
        <v>1</v>
      </c>
      <c r="R13" s="145">
        <f ca="1" t="shared" si="8"/>
        <v>0</v>
      </c>
      <c r="S13" s="145"/>
      <c r="T13" s="145">
        <f ca="1" t="shared" si="9"/>
        <v>0</v>
      </c>
      <c r="U13" s="145"/>
      <c r="V13" s="145"/>
      <c r="W13" s="146"/>
    </row>
    <row r="14" ht="17.1" customHeight="1" spans="1:23">
      <c r="A14" s="64"/>
      <c r="B14" s="64"/>
      <c r="C14" s="64"/>
      <c r="D14" s="72" t="str">
        <f ca="1" t="shared" si="0"/>
        <v>2.</v>
      </c>
      <c r="E14" s="73">
        <f ca="1" t="shared" si="1"/>
        <v>2</v>
      </c>
      <c r="F14" s="74" t="str">
        <f ca="1" t="shared" si="2"/>
        <v>Автоматический выключатель С 20 1P 6kA 1Р</v>
      </c>
      <c r="G14" s="75">
        <f ca="1" t="shared" si="3"/>
        <v>0</v>
      </c>
      <c r="H14" s="71">
        <f ca="1" t="shared" si="4"/>
        <v>0</v>
      </c>
      <c r="I14" s="71"/>
      <c r="J14" s="71"/>
      <c r="K14" s="71"/>
      <c r="L14" s="106">
        <f ca="1" t="shared" si="5"/>
        <v>0</v>
      </c>
      <c r="M14" s="107"/>
      <c r="N14" s="107"/>
      <c r="O14" s="107"/>
      <c r="P14" s="70" t="str">
        <f ca="1" t="shared" si="6"/>
        <v>шт.</v>
      </c>
      <c r="Q14" s="75">
        <f ca="1" t="shared" si="7"/>
        <v>1</v>
      </c>
      <c r="R14" s="145">
        <f ca="1" t="shared" si="8"/>
        <v>0</v>
      </c>
      <c r="S14" s="145"/>
      <c r="T14" s="145">
        <f ca="1" t="shared" si="9"/>
        <v>0</v>
      </c>
      <c r="U14" s="145"/>
      <c r="V14" s="145"/>
      <c r="W14" s="146"/>
    </row>
    <row r="15" ht="17.1" customHeight="1" spans="1:23">
      <c r="A15" s="64"/>
      <c r="B15" s="64"/>
      <c r="C15" s="64"/>
      <c r="D15" s="72" t="str">
        <f ca="1" t="shared" si="0"/>
        <v>2.</v>
      </c>
      <c r="E15" s="73">
        <f ca="1" t="shared" si="1"/>
        <v>3</v>
      </c>
      <c r="F15" s="74" t="str">
        <f ca="1" t="shared" si="2"/>
        <v>Автоматический выключатель С 16А 1P 6kA 1Р</v>
      </c>
      <c r="G15" s="75">
        <f ca="1" t="shared" si="3"/>
        <v>0</v>
      </c>
      <c r="H15" s="71">
        <f ca="1" t="shared" si="4"/>
        <v>0</v>
      </c>
      <c r="I15" s="71"/>
      <c r="J15" s="71"/>
      <c r="K15" s="71"/>
      <c r="L15" s="106">
        <f ca="1" t="shared" si="5"/>
        <v>0</v>
      </c>
      <c r="M15" s="107"/>
      <c r="N15" s="107"/>
      <c r="O15" s="107"/>
      <c r="P15" s="70" t="str">
        <f ca="1" t="shared" si="6"/>
        <v>шт.</v>
      </c>
      <c r="Q15" s="75">
        <f ca="1" t="shared" si="7"/>
        <v>1</v>
      </c>
      <c r="R15" s="145">
        <f ca="1" t="shared" si="8"/>
        <v>0</v>
      </c>
      <c r="S15" s="145"/>
      <c r="T15" s="145">
        <f ca="1" t="shared" si="9"/>
        <v>0</v>
      </c>
      <c r="U15" s="145"/>
      <c r="V15" s="145"/>
      <c r="W15" s="146"/>
    </row>
    <row r="16" ht="17.1" customHeight="1" spans="1:23">
      <c r="A16" s="64"/>
      <c r="B16" s="64"/>
      <c r="C16" s="64"/>
      <c r="D16" s="72" t="str">
        <f ca="1" t="shared" si="0"/>
        <v>2.</v>
      </c>
      <c r="E16" s="73">
        <f ca="1" t="shared" si="1"/>
        <v>4</v>
      </c>
      <c r="F16" s="74" t="str">
        <f ca="1" t="shared" si="2"/>
        <v>Автоматический выключатель С 6А 1P 6kA 2Р</v>
      </c>
      <c r="G16" s="75">
        <f ca="1" t="shared" si="3"/>
        <v>0</v>
      </c>
      <c r="H16" s="71">
        <f ca="1" t="shared" si="4"/>
        <v>0</v>
      </c>
      <c r="I16" s="71"/>
      <c r="J16" s="71"/>
      <c r="K16" s="71"/>
      <c r="L16" s="106">
        <f ca="1" t="shared" si="5"/>
        <v>0</v>
      </c>
      <c r="M16" s="107"/>
      <c r="N16" s="107"/>
      <c r="O16" s="107"/>
      <c r="P16" s="70" t="str">
        <f ca="1" t="shared" si="6"/>
        <v>шт.</v>
      </c>
      <c r="Q16" s="75">
        <f ca="1" t="shared" si="7"/>
        <v>1</v>
      </c>
      <c r="R16" s="145">
        <f ca="1" t="shared" si="8"/>
        <v>0</v>
      </c>
      <c r="S16" s="145"/>
      <c r="T16" s="145">
        <f ca="1" t="shared" si="9"/>
        <v>0</v>
      </c>
      <c r="U16" s="145"/>
      <c r="V16" s="145"/>
      <c r="W16" s="146"/>
    </row>
    <row r="17" ht="17.1" customHeight="1" spans="1:23">
      <c r="A17" s="64"/>
      <c r="B17" s="64"/>
      <c r="C17" s="64"/>
      <c r="D17" s="72" t="str">
        <f ca="1" t="shared" si="0"/>
        <v>2.</v>
      </c>
      <c r="E17" s="73">
        <f ca="1" t="shared" si="1"/>
        <v>5</v>
      </c>
      <c r="F17" s="74" t="str">
        <f ca="1" t="shared" si="2"/>
        <v>Автоматический выключатель С 6А 1P 6kA 1Р</v>
      </c>
      <c r="G17" s="75">
        <f ca="1" t="shared" si="3"/>
        <v>0</v>
      </c>
      <c r="H17" s="71">
        <f ca="1" t="shared" si="4"/>
        <v>0</v>
      </c>
      <c r="I17" s="71"/>
      <c r="J17" s="71"/>
      <c r="K17" s="71"/>
      <c r="L17" s="106">
        <f ca="1" t="shared" si="5"/>
        <v>0</v>
      </c>
      <c r="M17" s="107"/>
      <c r="N17" s="107"/>
      <c r="O17" s="107"/>
      <c r="P17" s="70" t="str">
        <f ca="1" t="shared" si="6"/>
        <v>шт.</v>
      </c>
      <c r="Q17" s="75">
        <f ca="1" t="shared" si="7"/>
        <v>4</v>
      </c>
      <c r="R17" s="145">
        <f ca="1" t="shared" si="8"/>
        <v>0</v>
      </c>
      <c r="S17" s="145"/>
      <c r="T17" s="145">
        <f ca="1" t="shared" si="9"/>
        <v>0</v>
      </c>
      <c r="U17" s="145"/>
      <c r="V17" s="145"/>
      <c r="W17" s="146"/>
    </row>
    <row r="18" ht="17.1" customHeight="1" spans="1:23">
      <c r="A18" s="64"/>
      <c r="B18" s="64"/>
      <c r="C18" s="64"/>
      <c r="D18" s="72" t="str">
        <f ca="1" t="shared" si="0"/>
        <v>2.</v>
      </c>
      <c r="E18" s="73">
        <f ca="1" t="shared" si="1"/>
        <v>6</v>
      </c>
      <c r="F18" s="74" t="str">
        <f ca="1" t="shared" si="2"/>
        <v>Шина N "ноль" на DIN-изол 8 подкл.</v>
      </c>
      <c r="G18" s="75">
        <f ca="1" t="shared" si="3"/>
        <v>0</v>
      </c>
      <c r="H18" s="71">
        <f ca="1" t="shared" si="4"/>
        <v>0</v>
      </c>
      <c r="I18" s="71"/>
      <c r="J18" s="71"/>
      <c r="K18" s="71"/>
      <c r="L18" s="106">
        <f ca="1" t="shared" si="5"/>
        <v>0</v>
      </c>
      <c r="M18" s="107"/>
      <c r="N18" s="107"/>
      <c r="O18" s="107"/>
      <c r="P18" s="70" t="str">
        <f ca="1" t="shared" si="6"/>
        <v>шт.</v>
      </c>
      <c r="Q18" s="75">
        <f ca="1" t="shared" si="7"/>
        <v>1</v>
      </c>
      <c r="R18" s="145">
        <f ca="1" t="shared" si="8"/>
        <v>0</v>
      </c>
      <c r="S18" s="145"/>
      <c r="T18" s="145">
        <f ca="1" t="shared" si="9"/>
        <v>0</v>
      </c>
      <c r="U18" s="145"/>
      <c r="V18" s="145"/>
      <c r="W18" s="146"/>
    </row>
    <row r="19" ht="17.1" customHeight="1" spans="1:23">
      <c r="A19" s="64"/>
      <c r="B19" s="64"/>
      <c r="C19" s="64"/>
      <c r="D19" s="72" t="str">
        <f ca="1" t="shared" si="0"/>
        <v>2.</v>
      </c>
      <c r="E19" s="73">
        <f ca="1" t="shared" si="1"/>
        <v>7</v>
      </c>
      <c r="F19" s="74" t="str">
        <f ca="1" t="shared" si="2"/>
        <v>Шина PE "земля" на DIN-изол 8 подкл.</v>
      </c>
      <c r="G19" s="75">
        <f ca="1" t="shared" si="3"/>
        <v>0</v>
      </c>
      <c r="H19" s="71">
        <f ca="1" t="shared" si="4"/>
        <v>0</v>
      </c>
      <c r="I19" s="71"/>
      <c r="J19" s="71"/>
      <c r="K19" s="71"/>
      <c r="L19" s="106">
        <f ca="1" t="shared" si="5"/>
        <v>0</v>
      </c>
      <c r="M19" s="107"/>
      <c r="N19" s="107"/>
      <c r="O19" s="107"/>
      <c r="P19" s="70" t="str">
        <f ca="1" t="shared" si="6"/>
        <v>шт.</v>
      </c>
      <c r="Q19" s="75">
        <f ca="1" t="shared" si="7"/>
        <v>1</v>
      </c>
      <c r="R19" s="145">
        <f ca="1" t="shared" si="8"/>
        <v>0</v>
      </c>
      <c r="S19" s="145"/>
      <c r="T19" s="145">
        <f ca="1" t="shared" si="9"/>
        <v>0</v>
      </c>
      <c r="U19" s="145"/>
      <c r="V19" s="145"/>
      <c r="W19" s="146"/>
    </row>
    <row r="20" ht="17.1" customHeight="1" spans="1:23">
      <c r="A20" s="64"/>
      <c r="B20" s="64"/>
      <c r="C20" s="64"/>
      <c r="D20" s="72">
        <f ca="1" t="shared" si="0"/>
        <v>0</v>
      </c>
      <c r="E20" s="73">
        <f ca="1" t="shared" si="1"/>
        <v>0</v>
      </c>
      <c r="F20" s="74">
        <f ca="1" t="shared" si="2"/>
        <v>0</v>
      </c>
      <c r="G20" s="75">
        <f ca="1" t="shared" si="3"/>
        <v>0</v>
      </c>
      <c r="H20" s="71">
        <f ca="1" t="shared" si="4"/>
        <v>0</v>
      </c>
      <c r="I20" s="71"/>
      <c r="J20" s="71"/>
      <c r="K20" s="71"/>
      <c r="L20" s="106">
        <f ca="1" t="shared" si="5"/>
        <v>0</v>
      </c>
      <c r="M20" s="107"/>
      <c r="N20" s="107"/>
      <c r="O20" s="107"/>
      <c r="P20" s="70">
        <f ca="1" t="shared" si="6"/>
        <v>0</v>
      </c>
      <c r="Q20" s="75">
        <f ca="1" t="shared" si="7"/>
        <v>0</v>
      </c>
      <c r="R20" s="145">
        <f ca="1" t="shared" si="8"/>
        <v>0</v>
      </c>
      <c r="S20" s="145"/>
      <c r="T20" s="145">
        <f ca="1" t="shared" si="9"/>
        <v>0</v>
      </c>
      <c r="U20" s="145"/>
      <c r="V20" s="145"/>
      <c r="W20" s="146"/>
    </row>
    <row r="21" ht="17.1" customHeight="1" spans="1:23">
      <c r="A21" s="64"/>
      <c r="B21" s="64"/>
      <c r="C21" s="64"/>
      <c r="D21" s="72">
        <f ca="1" t="shared" si="0"/>
        <v>0</v>
      </c>
      <c r="E21" s="73" t="str">
        <f ca="1" t="shared" si="1"/>
        <v>3.</v>
      </c>
      <c r="F21" s="74" t="str">
        <f ca="1" t="shared" si="2"/>
        <v>Светотехническое оборудование</v>
      </c>
      <c r="G21" s="75">
        <f ca="1" t="shared" si="3"/>
        <v>0</v>
      </c>
      <c r="H21" s="71">
        <f ca="1" t="shared" si="4"/>
        <v>0</v>
      </c>
      <c r="I21" s="71"/>
      <c r="J21" s="71"/>
      <c r="K21" s="71"/>
      <c r="L21" s="106">
        <f ca="1" t="shared" si="5"/>
        <v>0</v>
      </c>
      <c r="M21" s="107"/>
      <c r="N21" s="107"/>
      <c r="O21" s="107"/>
      <c r="P21" s="70">
        <f ca="1" t="shared" si="6"/>
        <v>0</v>
      </c>
      <c r="Q21" s="75">
        <f ca="1" t="shared" si="7"/>
        <v>0</v>
      </c>
      <c r="R21" s="145">
        <f ca="1" t="shared" si="8"/>
        <v>0</v>
      </c>
      <c r="S21" s="145"/>
      <c r="T21" s="145">
        <f ca="1" t="shared" si="9"/>
        <v>0</v>
      </c>
      <c r="U21" s="145"/>
      <c r="V21" s="145"/>
      <c r="W21" s="146"/>
    </row>
    <row r="22" ht="17.1" customHeight="1" spans="1:23">
      <c r="A22" s="64"/>
      <c r="B22" s="64"/>
      <c r="C22" s="64"/>
      <c r="D22" s="72" t="str">
        <f ca="1" t="shared" si="0"/>
        <v>3.</v>
      </c>
      <c r="E22" s="73">
        <f ca="1" t="shared" si="1"/>
        <v>1</v>
      </c>
      <c r="F22" s="74" t="str">
        <f ca="1" t="shared" si="2"/>
        <v>Светильник светодиодный взрывозащищенный Струна Ex LE-СПП-26-024-</v>
      </c>
      <c r="G22" s="75" t="str">
        <f ca="1" t="shared" si="3"/>
        <v>LE-СПП-26-024-4128Ex-65X</v>
      </c>
      <c r="H22" s="71">
        <f ca="1" t="shared" si="4"/>
        <v>0</v>
      </c>
      <c r="I22" s="71"/>
      <c r="J22" s="71"/>
      <c r="K22" s="71"/>
      <c r="L22" s="106">
        <f ca="1" t="shared" si="5"/>
        <v>0</v>
      </c>
      <c r="M22" s="107"/>
      <c r="N22" s="107"/>
      <c r="O22" s="107"/>
      <c r="P22" s="70" t="str">
        <f ca="1" t="shared" si="6"/>
        <v>шт.</v>
      </c>
      <c r="Q22" s="75">
        <f ca="1" t="shared" si="7"/>
        <v>3</v>
      </c>
      <c r="R22" s="145">
        <f ca="1" t="shared" si="8"/>
        <v>0</v>
      </c>
      <c r="S22" s="145"/>
      <c r="T22" s="145">
        <f ca="1" t="shared" si="9"/>
        <v>0</v>
      </c>
      <c r="U22" s="145"/>
      <c r="V22" s="145"/>
      <c r="W22" s="146"/>
    </row>
    <row r="23" ht="17.1" customHeight="1" spans="1:23">
      <c r="A23" s="64"/>
      <c r="B23" s="64"/>
      <c r="C23" s="64"/>
      <c r="D23" s="72" t="str">
        <f ca="1" t="shared" si="0"/>
        <v/>
      </c>
      <c r="E23" s="73" t="str">
        <f ca="1" t="shared" si="1"/>
        <v/>
      </c>
      <c r="F23" s="74" t="str">
        <f ca="1" t="shared" si="2"/>
        <v>4128Ex-65X, 24Вт, 175-264В, 50Гц, IP65, способ крепления  накладной, </v>
      </c>
      <c r="G23" s="75">
        <f ca="1" t="shared" si="3"/>
        <v>0</v>
      </c>
      <c r="H23" s="71">
        <f ca="1" t="shared" si="4"/>
        <v>0</v>
      </c>
      <c r="I23" s="71"/>
      <c r="J23" s="71"/>
      <c r="K23" s="71"/>
      <c r="L23" s="106">
        <f ca="1" t="shared" si="5"/>
        <v>0</v>
      </c>
      <c r="M23" s="107"/>
      <c r="N23" s="107"/>
      <c r="O23" s="107"/>
      <c r="P23" s="70">
        <f ca="1" t="shared" si="6"/>
        <v>0</v>
      </c>
      <c r="Q23" s="75">
        <f ca="1" t="shared" si="7"/>
        <v>0</v>
      </c>
      <c r="R23" s="145">
        <f ca="1" t="shared" si="8"/>
        <v>0</v>
      </c>
      <c r="S23" s="145"/>
      <c r="T23" s="145">
        <f ca="1" t="shared" si="9"/>
        <v>0</v>
      </c>
      <c r="U23" s="145"/>
      <c r="V23" s="145"/>
      <c r="W23" s="146"/>
    </row>
    <row r="24" ht="17.1" customHeight="1" spans="1:23">
      <c r="A24" s="64"/>
      <c r="B24" s="64"/>
      <c r="C24" s="64"/>
      <c r="D24" s="72" t="str">
        <f ca="1" t="shared" si="0"/>
        <v/>
      </c>
      <c r="E24" s="73" t="str">
        <f ca="1" t="shared" si="1"/>
        <v/>
      </c>
      <c r="F24" s="74" t="str">
        <f ca="1" t="shared" si="2"/>
        <v>цветовая температура 5000К</v>
      </c>
      <c r="G24" s="75">
        <f ca="1" t="shared" si="3"/>
        <v>0</v>
      </c>
      <c r="H24" s="71">
        <f ca="1" t="shared" si="4"/>
        <v>0</v>
      </c>
      <c r="I24" s="71"/>
      <c r="J24" s="71"/>
      <c r="K24" s="71"/>
      <c r="L24" s="106">
        <f ca="1" t="shared" si="5"/>
        <v>0</v>
      </c>
      <c r="M24" s="107"/>
      <c r="N24" s="107"/>
      <c r="O24" s="107"/>
      <c r="P24" s="70">
        <f ca="1" t="shared" si="6"/>
        <v>0</v>
      </c>
      <c r="Q24" s="75">
        <f ca="1" t="shared" si="7"/>
        <v>0</v>
      </c>
      <c r="R24" s="145">
        <f ca="1" t="shared" si="8"/>
        <v>0</v>
      </c>
      <c r="S24" s="145"/>
      <c r="T24" s="145">
        <f ca="1" t="shared" si="9"/>
        <v>0</v>
      </c>
      <c r="U24" s="145"/>
      <c r="V24" s="145"/>
      <c r="W24" s="146"/>
    </row>
    <row r="25" ht="17.1" customHeight="1" spans="1:23">
      <c r="A25" s="64"/>
      <c r="B25" s="64"/>
      <c r="C25" s="64"/>
      <c r="D25" s="72" t="str">
        <f ca="1" t="shared" si="0"/>
        <v>3.</v>
      </c>
      <c r="E25" s="73">
        <f ca="1" t="shared" si="1"/>
        <v>2</v>
      </c>
      <c r="F25" s="74" t="str">
        <f ca="1" t="shared" si="2"/>
        <v>Светильник светодиодный взрывозащищенный Струна Ex LE-СПП-26-024- </v>
      </c>
      <c r="G25" s="75" t="str">
        <f ca="1" t="shared" si="3"/>
        <v>LE-СПП-26-024-8037Ex-65X-А</v>
      </c>
      <c r="H25" s="71">
        <f ca="1" t="shared" si="4"/>
        <v>0</v>
      </c>
      <c r="I25" s="71"/>
      <c r="J25" s="71"/>
      <c r="K25" s="71"/>
      <c r="L25" s="106">
        <f ca="1" t="shared" si="5"/>
        <v>0</v>
      </c>
      <c r="M25" s="107"/>
      <c r="N25" s="107"/>
      <c r="O25" s="107"/>
      <c r="P25" s="70" t="str">
        <f ca="1" t="shared" si="6"/>
        <v>шт.</v>
      </c>
      <c r="Q25" s="75">
        <f ca="1" t="shared" si="7"/>
        <v>7</v>
      </c>
      <c r="R25" s="145">
        <f ca="1" t="shared" si="8"/>
        <v>0</v>
      </c>
      <c r="S25" s="145"/>
      <c r="T25" s="145">
        <f ca="1" t="shared" si="9"/>
        <v>0</v>
      </c>
      <c r="U25" s="145"/>
      <c r="V25" s="145"/>
      <c r="W25" s="146"/>
    </row>
    <row r="26" ht="17.1" customHeight="1" spans="1:23">
      <c r="A26" s="64"/>
      <c r="B26" s="64"/>
      <c r="C26" s="64"/>
      <c r="D26" s="72" t="str">
        <f ca="1" t="shared" si="0"/>
        <v/>
      </c>
      <c r="E26" s="73" t="str">
        <f ca="1" t="shared" si="1"/>
        <v/>
      </c>
      <c r="F26" s="74" t="str">
        <f ca="1" t="shared" si="2"/>
        <v>8037Ex-65X-А, 24Вт, 175-264В, 50Гц, IP65, способ крепления  накладной, </v>
      </c>
      <c r="G26" s="75">
        <f ca="1" t="shared" si="3"/>
        <v>0</v>
      </c>
      <c r="H26" s="71">
        <f ca="1" t="shared" si="4"/>
        <v>0</v>
      </c>
      <c r="I26" s="71"/>
      <c r="J26" s="71"/>
      <c r="K26" s="71"/>
      <c r="L26" s="106">
        <f ca="1" t="shared" si="5"/>
        <v>0</v>
      </c>
      <c r="M26" s="107"/>
      <c r="N26" s="107"/>
      <c r="O26" s="107"/>
      <c r="P26" s="70">
        <f ca="1" t="shared" si="6"/>
        <v>0</v>
      </c>
      <c r="Q26" s="75">
        <f ca="1" t="shared" si="7"/>
        <v>0</v>
      </c>
      <c r="R26" s="145">
        <f ca="1" t="shared" si="8"/>
        <v>0</v>
      </c>
      <c r="S26" s="145"/>
      <c r="T26" s="145">
        <f ca="1" t="shared" si="9"/>
        <v>0</v>
      </c>
      <c r="U26" s="145"/>
      <c r="V26" s="145"/>
      <c r="W26" s="146"/>
    </row>
    <row r="27" ht="17.1" customHeight="1" spans="1:23">
      <c r="A27" s="64"/>
      <c r="B27" s="64"/>
      <c r="C27" s="64"/>
      <c r="D27" s="72" t="str">
        <f ca="1" t="shared" si="0"/>
        <v/>
      </c>
      <c r="E27" s="73" t="str">
        <f ca="1" t="shared" si="1"/>
        <v/>
      </c>
      <c r="F27" s="74" t="str">
        <f ca="1" t="shared" si="2"/>
        <v>цветовая температура 5000К</v>
      </c>
      <c r="G27" s="75">
        <f ca="1" t="shared" si="3"/>
        <v>0</v>
      </c>
      <c r="H27" s="71">
        <f ca="1" t="shared" si="4"/>
        <v>0</v>
      </c>
      <c r="I27" s="71"/>
      <c r="J27" s="71"/>
      <c r="K27" s="71"/>
      <c r="L27" s="106">
        <f ca="1" t="shared" si="5"/>
        <v>0</v>
      </c>
      <c r="M27" s="107"/>
      <c r="N27" s="107"/>
      <c r="O27" s="107"/>
      <c r="P27" s="70">
        <f ca="1" t="shared" si="6"/>
        <v>0</v>
      </c>
      <c r="Q27" s="75">
        <f ca="1" t="shared" si="7"/>
        <v>0</v>
      </c>
      <c r="R27" s="145">
        <f ca="1" t="shared" si="8"/>
        <v>0</v>
      </c>
      <c r="S27" s="145"/>
      <c r="T27" s="145">
        <f ca="1" t="shared" si="9"/>
        <v>0</v>
      </c>
      <c r="U27" s="145"/>
      <c r="V27" s="145"/>
      <c r="W27" s="146"/>
    </row>
    <row r="28" ht="17.1" customHeight="1" spans="1:23">
      <c r="A28" s="64"/>
      <c r="B28" s="64"/>
      <c r="C28" s="64"/>
      <c r="D28" s="72" t="str">
        <f ca="1" t="shared" si="0"/>
        <v>3.</v>
      </c>
      <c r="E28" s="73">
        <f ca="1" t="shared" si="1"/>
        <v>3</v>
      </c>
      <c r="F28" s="74" t="str">
        <f ca="1" t="shared" si="2"/>
        <v>Светильник светодиодный взрывозащищенный KEDR EX 2.0 LE СБУ-32-</v>
      </c>
      <c r="G28" s="75" t="str">
        <f ca="1" t="shared" si="3"/>
        <v>KEDR EX 2.0 LE СБУ-32-100-</v>
      </c>
      <c r="H28" s="71">
        <f ca="1" t="shared" si="4"/>
        <v>0</v>
      </c>
      <c r="I28" s="71"/>
      <c r="J28" s="71"/>
      <c r="K28" s="71"/>
      <c r="L28" s="106">
        <f ca="1" t="shared" si="5"/>
        <v>0</v>
      </c>
      <c r="M28" s="107"/>
      <c r="N28" s="107"/>
      <c r="O28" s="107"/>
      <c r="P28" s="70" t="str">
        <f ca="1" t="shared" si="6"/>
        <v>шт.</v>
      </c>
      <c r="Q28" s="75">
        <f ca="1" t="shared" si="7"/>
        <v>22</v>
      </c>
      <c r="R28" s="145">
        <f ca="1" t="shared" si="8"/>
        <v>0</v>
      </c>
      <c r="S28" s="145"/>
      <c r="T28" s="145">
        <f ca="1" t="shared" si="9"/>
        <v>0</v>
      </c>
      <c r="U28" s="145"/>
      <c r="V28" s="145"/>
      <c r="W28" s="146"/>
    </row>
    <row r="29" ht="17.1" customHeight="1" spans="1:23">
      <c r="A29" s="64"/>
      <c r="B29" s="64"/>
      <c r="C29" s="64"/>
      <c r="D29" s="72" t="str">
        <f ca="1" t="shared" si="0"/>
        <v/>
      </c>
      <c r="E29" s="73" t="str">
        <f ca="1" t="shared" si="1"/>
        <v/>
      </c>
      <c r="F29" s="74" t="str">
        <f ca="1" t="shared" si="2"/>
        <v>100-1841Ex-67X, 100Вт, 175-264В, 50Гц, IP67, способ крепления  </v>
      </c>
      <c r="G29" s="75" t="str">
        <f ca="1" t="shared" si="3"/>
        <v>1841Ex-67X</v>
      </c>
      <c r="H29" s="71">
        <f ca="1" t="shared" si="4"/>
        <v>0</v>
      </c>
      <c r="I29" s="71"/>
      <c r="J29" s="71"/>
      <c r="K29" s="71"/>
      <c r="L29" s="106">
        <f ca="1" t="shared" si="5"/>
        <v>0</v>
      </c>
      <c r="M29" s="107"/>
      <c r="N29" s="107"/>
      <c r="O29" s="107"/>
      <c r="P29" s="70">
        <f ca="1" t="shared" si="6"/>
        <v>0</v>
      </c>
      <c r="Q29" s="75">
        <f ca="1" t="shared" si="7"/>
        <v>0</v>
      </c>
      <c r="R29" s="145">
        <f ca="1" t="shared" si="8"/>
        <v>0</v>
      </c>
      <c r="S29" s="145"/>
      <c r="T29" s="145">
        <f ca="1" t="shared" si="9"/>
        <v>0</v>
      </c>
      <c r="U29" s="145"/>
      <c r="V29" s="145"/>
      <c r="W29" s="146"/>
    </row>
    <row r="30" ht="17.1" customHeight="1" spans="1:23">
      <c r="A30" s="64"/>
      <c r="B30" s="64"/>
      <c r="C30" s="64"/>
      <c r="D30" s="72" t="str">
        <f ca="1" t="shared" si="0"/>
        <v/>
      </c>
      <c r="E30" s="73" t="str">
        <f ca="1" t="shared" si="1"/>
        <v/>
      </c>
      <c r="F30" s="74" t="str">
        <f ca="1" t="shared" si="2"/>
        <v>накладной, цветовая температура 5000К</v>
      </c>
      <c r="G30" s="75">
        <f ca="1" t="shared" si="3"/>
        <v>0</v>
      </c>
      <c r="H30" s="71">
        <f ca="1" t="shared" si="4"/>
        <v>0</v>
      </c>
      <c r="I30" s="71"/>
      <c r="J30" s="71"/>
      <c r="K30" s="71"/>
      <c r="L30" s="106">
        <f ca="1" t="shared" si="5"/>
        <v>0</v>
      </c>
      <c r="M30" s="107"/>
      <c r="N30" s="107"/>
      <c r="O30" s="107"/>
      <c r="P30" s="70">
        <f ca="1" t="shared" si="6"/>
        <v>0</v>
      </c>
      <c r="Q30" s="75">
        <f ca="1" t="shared" si="7"/>
        <v>0</v>
      </c>
      <c r="R30" s="145">
        <f ca="1" t="shared" si="8"/>
        <v>0</v>
      </c>
      <c r="S30" s="145"/>
      <c r="T30" s="145">
        <f ca="1" t="shared" si="9"/>
        <v>0</v>
      </c>
      <c r="U30" s="145"/>
      <c r="V30" s="145"/>
      <c r="W30" s="146"/>
    </row>
    <row r="31" ht="17.1" customHeight="1" spans="1:23">
      <c r="A31" s="64"/>
      <c r="B31" s="64"/>
      <c r="C31" s="64"/>
      <c r="D31" s="72" t="str">
        <f ca="1" t="shared" si="0"/>
        <v>3.</v>
      </c>
      <c r="E31" s="73">
        <f ca="1" t="shared" si="1"/>
        <v>4</v>
      </c>
      <c r="F31" s="74" t="str">
        <f ca="1" t="shared" si="2"/>
        <v>Светильник светодиодный взрывозащищенный KEDR EX 2.0 LE СБУ-32-  </v>
      </c>
      <c r="G31" s="75" t="str">
        <f ca="1" t="shared" si="3"/>
        <v>KEDR EX 2.0 LE СБУ-32-100-</v>
      </c>
      <c r="H31" s="71">
        <f ca="1" t="shared" si="4"/>
        <v>0</v>
      </c>
      <c r="I31" s="71"/>
      <c r="J31" s="71"/>
      <c r="K31" s="71"/>
      <c r="L31" s="106">
        <f ca="1" t="shared" si="5"/>
        <v>0</v>
      </c>
      <c r="M31" s="107"/>
      <c r="N31" s="107"/>
      <c r="O31" s="107"/>
      <c r="P31" s="70" t="str">
        <f ca="1" t="shared" si="6"/>
        <v>шт.</v>
      </c>
      <c r="Q31" s="75">
        <f ca="1" t="shared" si="7"/>
        <v>8</v>
      </c>
      <c r="R31" s="145">
        <f ca="1" t="shared" si="8"/>
        <v>0</v>
      </c>
      <c r="S31" s="145"/>
      <c r="T31" s="145">
        <f ca="1" t="shared" si="9"/>
        <v>0</v>
      </c>
      <c r="U31" s="145"/>
      <c r="V31" s="145"/>
      <c r="W31" s="146"/>
    </row>
    <row r="32" ht="17.1" customHeight="1" spans="1:23">
      <c r="A32" s="64"/>
      <c r="B32" s="64"/>
      <c r="C32" s="64"/>
      <c r="D32" s="72" t="str">
        <f ca="1" t="shared" si="0"/>
        <v/>
      </c>
      <c r="E32" s="73" t="str">
        <f ca="1" t="shared" si="1"/>
        <v/>
      </c>
      <c r="F32" s="74" t="str">
        <f ca="1" t="shared" si="2"/>
        <v>100-8018Ex-67X-А, 100Вт, 175-264В, 50Гц, IP67, способ крепления  </v>
      </c>
      <c r="G32" s="75" t="str">
        <f ca="1" t="shared" si="3"/>
        <v>8018Ex-67X-А</v>
      </c>
      <c r="H32" s="71">
        <f ca="1" t="shared" si="4"/>
        <v>0</v>
      </c>
      <c r="I32" s="71"/>
      <c r="J32" s="71"/>
      <c r="K32" s="71"/>
      <c r="L32" s="106">
        <f ca="1" t="shared" si="5"/>
        <v>0</v>
      </c>
      <c r="M32" s="107"/>
      <c r="N32" s="107"/>
      <c r="O32" s="107"/>
      <c r="P32" s="70">
        <f ca="1" t="shared" si="6"/>
        <v>0</v>
      </c>
      <c r="Q32" s="75">
        <f ca="1" t="shared" si="7"/>
        <v>0</v>
      </c>
      <c r="R32" s="145">
        <f ca="1" t="shared" si="8"/>
        <v>0</v>
      </c>
      <c r="S32" s="145"/>
      <c r="T32" s="145">
        <f ca="1" t="shared" si="9"/>
        <v>0</v>
      </c>
      <c r="U32" s="145"/>
      <c r="V32" s="145"/>
      <c r="W32" s="146"/>
    </row>
    <row r="33" ht="17.1" customHeight="1" spans="1:23">
      <c r="A33" s="64"/>
      <c r="B33" s="76"/>
      <c r="C33" s="76"/>
      <c r="D33" s="72" t="str">
        <f ca="1" t="shared" si="0"/>
        <v/>
      </c>
      <c r="E33" s="73" t="str">
        <f ca="1" t="shared" si="1"/>
        <v/>
      </c>
      <c r="F33" s="74" t="str">
        <f ca="1" t="shared" si="2"/>
        <v>накладной, цветовая температура 5000К</v>
      </c>
      <c r="G33" s="75">
        <f ca="1" t="shared" si="3"/>
        <v>0</v>
      </c>
      <c r="H33" s="71">
        <f ca="1" t="shared" si="4"/>
        <v>0</v>
      </c>
      <c r="I33" s="71"/>
      <c r="J33" s="71"/>
      <c r="K33" s="71"/>
      <c r="L33" s="106">
        <f ca="1" t="shared" si="5"/>
        <v>0</v>
      </c>
      <c r="M33" s="107"/>
      <c r="N33" s="107"/>
      <c r="O33" s="107"/>
      <c r="P33" s="70">
        <f ca="1" t="shared" si="6"/>
        <v>0</v>
      </c>
      <c r="Q33" s="75">
        <f ca="1" t="shared" si="7"/>
        <v>0</v>
      </c>
      <c r="R33" s="145">
        <f ca="1" t="shared" si="8"/>
        <v>0</v>
      </c>
      <c r="S33" s="145"/>
      <c r="T33" s="145">
        <f ca="1" t="shared" si="9"/>
        <v>0</v>
      </c>
      <c r="U33" s="145"/>
      <c r="V33" s="145"/>
      <c r="W33" s="146"/>
    </row>
    <row r="34" ht="17.1" customHeight="1" spans="1:23">
      <c r="A34" s="64"/>
      <c r="B34" s="77" t="s">
        <v>11</v>
      </c>
      <c r="C34" s="78"/>
      <c r="D34" s="72" t="str">
        <f ca="1" t="shared" si="0"/>
        <v>3.</v>
      </c>
      <c r="E34" s="73">
        <f ca="1" t="shared" si="1"/>
        <v>5</v>
      </c>
      <c r="F34" s="74" t="str">
        <f ca="1" t="shared" si="2"/>
        <v>Светильник светодиодный взрывозащищенный KEDR EX 2.0 LE СБУ-32- </v>
      </c>
      <c r="G34" s="75" t="str">
        <f ca="1" t="shared" si="3"/>
        <v>KEDR EX 2.0 LE СБУ-32-040-</v>
      </c>
      <c r="H34" s="71">
        <f ca="1" t="shared" si="4"/>
        <v>0</v>
      </c>
      <c r="I34" s="71"/>
      <c r="J34" s="71"/>
      <c r="K34" s="71"/>
      <c r="L34" s="106">
        <f ca="1" t="shared" si="5"/>
        <v>0</v>
      </c>
      <c r="M34" s="107"/>
      <c r="N34" s="107"/>
      <c r="O34" s="107"/>
      <c r="P34" s="70" t="str">
        <f ca="1" t="shared" si="6"/>
        <v>шт.</v>
      </c>
      <c r="Q34" s="75">
        <f ca="1" t="shared" si="7"/>
        <v>8</v>
      </c>
      <c r="R34" s="145">
        <f ca="1" t="shared" si="8"/>
        <v>0</v>
      </c>
      <c r="S34" s="145"/>
      <c r="T34" s="145">
        <f ca="1" t="shared" si="9"/>
        <v>0</v>
      </c>
      <c r="U34" s="145"/>
      <c r="V34" s="145"/>
      <c r="W34" s="146"/>
    </row>
    <row r="35" ht="17.1" customHeight="1" spans="1:23">
      <c r="A35" s="64"/>
      <c r="B35" s="77"/>
      <c r="C35" s="78"/>
      <c r="D35" s="72">
        <f ca="1" t="shared" si="0"/>
        <v>0</v>
      </c>
      <c r="E35" s="73">
        <f ca="1" t="shared" si="1"/>
        <v>0</v>
      </c>
      <c r="F35" s="74" t="str">
        <f ca="1" t="shared" si="2"/>
        <v>040-8016Ex-67X-А, 40Вт, 175-264В, 50Гц, IP65, способ крепления  </v>
      </c>
      <c r="G35" s="75" t="str">
        <f ca="1" t="shared" si="3"/>
        <v>8016Ex-67X-А</v>
      </c>
      <c r="H35" s="71">
        <f ca="1" t="shared" si="4"/>
        <v>0</v>
      </c>
      <c r="I35" s="71"/>
      <c r="J35" s="71"/>
      <c r="K35" s="71"/>
      <c r="L35" s="106">
        <f ca="1" t="shared" si="5"/>
        <v>0</v>
      </c>
      <c r="M35" s="107"/>
      <c r="N35" s="107"/>
      <c r="O35" s="107"/>
      <c r="P35" s="70">
        <f ca="1" t="shared" si="6"/>
        <v>0</v>
      </c>
      <c r="Q35" s="75">
        <f ca="1" t="shared" si="7"/>
        <v>0</v>
      </c>
      <c r="R35" s="145">
        <f ca="1" t="shared" si="8"/>
        <v>0</v>
      </c>
      <c r="S35" s="145"/>
      <c r="T35" s="145">
        <f ca="1" t="shared" si="9"/>
        <v>0</v>
      </c>
      <c r="U35" s="145"/>
      <c r="V35" s="145"/>
      <c r="W35" s="146"/>
    </row>
    <row r="36" ht="17.1" customHeight="1" spans="1:23">
      <c r="A36" s="64"/>
      <c r="B36" s="77" t="s">
        <v>11</v>
      </c>
      <c r="C36" s="78"/>
      <c r="D36" s="72">
        <f ca="1" t="shared" si="0"/>
        <v>0</v>
      </c>
      <c r="E36" s="73">
        <f ca="1" t="shared" si="1"/>
        <v>0</v>
      </c>
      <c r="F36" s="74" t="str">
        <f ca="1" t="shared" si="2"/>
        <v>накладной, цветовая температура 5000К</v>
      </c>
      <c r="G36" s="75">
        <f ca="1" t="shared" si="3"/>
        <v>0</v>
      </c>
      <c r="H36" s="71">
        <f ca="1" t="shared" si="4"/>
        <v>0</v>
      </c>
      <c r="I36" s="71"/>
      <c r="J36" s="71"/>
      <c r="K36" s="71"/>
      <c r="L36" s="106">
        <f ca="1" t="shared" si="5"/>
        <v>0</v>
      </c>
      <c r="M36" s="107"/>
      <c r="N36" s="107"/>
      <c r="O36" s="107"/>
      <c r="P36" s="70">
        <f ca="1" t="shared" si="6"/>
        <v>0</v>
      </c>
      <c r="Q36" s="75">
        <f ca="1" t="shared" si="7"/>
        <v>0</v>
      </c>
      <c r="R36" s="145">
        <f ca="1" t="shared" si="8"/>
        <v>0</v>
      </c>
      <c r="S36" s="145"/>
      <c r="T36" s="145">
        <f ca="1" t="shared" si="9"/>
        <v>0</v>
      </c>
      <c r="U36" s="145"/>
      <c r="V36" s="145"/>
      <c r="W36" s="146"/>
    </row>
    <row r="37" ht="17.1" customHeight="1" spans="1:23">
      <c r="A37" s="64"/>
      <c r="B37" s="77"/>
      <c r="C37" s="78"/>
      <c r="D37" s="72">
        <f ca="1" t="shared" si="0"/>
        <v>0</v>
      </c>
      <c r="E37" s="73">
        <f ca="1" t="shared" si="1"/>
        <v>0</v>
      </c>
      <c r="F37" s="74">
        <f ca="1" t="shared" si="2"/>
        <v>0</v>
      </c>
      <c r="G37" s="75">
        <f ca="1" t="shared" si="3"/>
        <v>0</v>
      </c>
      <c r="H37" s="71">
        <f ca="1" t="shared" si="4"/>
        <v>0</v>
      </c>
      <c r="I37" s="71"/>
      <c r="J37" s="71"/>
      <c r="K37" s="71"/>
      <c r="L37" s="106">
        <f ca="1" t="shared" si="5"/>
        <v>0</v>
      </c>
      <c r="M37" s="107"/>
      <c r="N37" s="107"/>
      <c r="O37" s="107"/>
      <c r="P37" s="70">
        <f ca="1" t="shared" si="6"/>
        <v>0</v>
      </c>
      <c r="Q37" s="75">
        <f ca="1" t="shared" si="7"/>
        <v>0</v>
      </c>
      <c r="R37" s="145">
        <f ca="1" t="shared" si="8"/>
        <v>0</v>
      </c>
      <c r="S37" s="145"/>
      <c r="T37" s="145">
        <f ca="1" t="shared" si="9"/>
        <v>0</v>
      </c>
      <c r="U37" s="145"/>
      <c r="V37" s="145"/>
      <c r="W37" s="146"/>
    </row>
    <row r="38" ht="17.1" customHeight="1" spans="1:23">
      <c r="A38" s="64"/>
      <c r="B38" s="77" t="s">
        <v>12</v>
      </c>
      <c r="C38" s="79"/>
      <c r="D38" s="72">
        <f ca="1" t="shared" si="0"/>
        <v>0</v>
      </c>
      <c r="E38" s="73" t="str">
        <f ca="1" t="shared" si="1"/>
        <v>4.</v>
      </c>
      <c r="F38" s="74" t="str">
        <f ca="1" t="shared" si="2"/>
        <v>Кабеленесущие системы</v>
      </c>
      <c r="G38" s="75">
        <f ca="1" t="shared" si="3"/>
        <v>0</v>
      </c>
      <c r="H38" s="80">
        <f ca="1" t="shared" si="4"/>
        <v>0</v>
      </c>
      <c r="I38" s="80"/>
      <c r="J38" s="80"/>
      <c r="K38" s="80"/>
      <c r="L38" s="108">
        <f ca="1" t="shared" si="5"/>
        <v>0</v>
      </c>
      <c r="M38" s="109"/>
      <c r="N38" s="109"/>
      <c r="O38" s="109"/>
      <c r="P38" s="110">
        <f ca="1" t="shared" si="6"/>
        <v>0</v>
      </c>
      <c r="Q38" s="147">
        <f ca="1" t="shared" si="7"/>
        <v>0</v>
      </c>
      <c r="R38" s="148">
        <f ca="1" t="shared" si="8"/>
        <v>0</v>
      </c>
      <c r="S38" s="148"/>
      <c r="T38" s="148">
        <f ca="1" t="shared" si="9"/>
        <v>0</v>
      </c>
      <c r="U38" s="148"/>
      <c r="V38" s="148"/>
      <c r="W38" s="149"/>
    </row>
    <row r="39" s="61" customFormat="1" ht="14.85" customHeight="1" spans="1:23">
      <c r="A39" s="81"/>
      <c r="B39" s="77"/>
      <c r="C39" s="77"/>
      <c r="D39" s="82"/>
      <c r="E39" s="83"/>
      <c r="F39" s="83"/>
      <c r="G39" s="84"/>
      <c r="H39" s="85"/>
      <c r="I39" s="85"/>
      <c r="J39" s="85"/>
      <c r="K39" s="85"/>
      <c r="L39" s="85"/>
      <c r="M39" s="111"/>
      <c r="N39" s="111"/>
      <c r="O39" s="112"/>
      <c r="P39" s="113"/>
      <c r="Q39" s="113"/>
      <c r="R39" s="113"/>
      <c r="S39" s="113"/>
      <c r="T39" s="113"/>
      <c r="U39" s="113"/>
      <c r="V39" s="113"/>
      <c r="W39" s="150"/>
    </row>
    <row r="40" s="61" customFormat="1" ht="14.85" customHeight="1" spans="1:23">
      <c r="A40" s="81"/>
      <c r="B40" s="77"/>
      <c r="C40" s="77"/>
      <c r="D40" s="86"/>
      <c r="E40" s="87"/>
      <c r="F40" s="87"/>
      <c r="G40" s="88"/>
      <c r="H40" s="89"/>
      <c r="I40" s="89"/>
      <c r="J40" s="89"/>
      <c r="K40" s="89"/>
      <c r="L40" s="89"/>
      <c r="M40" s="114"/>
      <c r="N40" s="114"/>
      <c r="O40" s="115"/>
      <c r="P40" s="116"/>
      <c r="Q40" s="116"/>
      <c r="R40" s="116"/>
      <c r="S40" s="116"/>
      <c r="T40" s="116"/>
      <c r="U40" s="116"/>
      <c r="V40" s="116"/>
      <c r="W40" s="151"/>
    </row>
    <row r="41" s="61" customFormat="1" ht="14.85" customHeight="1" spans="1:23">
      <c r="A41" s="81"/>
      <c r="B41" s="77"/>
      <c r="C41" s="77"/>
      <c r="D41" s="86"/>
      <c r="E41" s="87"/>
      <c r="F41" s="87"/>
      <c r="G41" s="88"/>
      <c r="H41" s="90"/>
      <c r="I41" s="90"/>
      <c r="J41" s="90"/>
      <c r="K41" s="90"/>
      <c r="L41" s="90"/>
      <c r="M41" s="117"/>
      <c r="N41" s="117"/>
      <c r="O41" s="118"/>
      <c r="P41" s="119"/>
      <c r="Q41" s="119"/>
      <c r="R41" s="119"/>
      <c r="S41" s="119"/>
      <c r="T41" s="119"/>
      <c r="U41" s="119"/>
      <c r="V41" s="119"/>
      <c r="W41" s="152"/>
    </row>
    <row r="42" s="61" customFormat="1" ht="14.85" customHeight="1" spans="1:23">
      <c r="A42" s="81"/>
      <c r="B42" s="77"/>
      <c r="C42" s="77"/>
      <c r="D42" s="86"/>
      <c r="E42" s="87"/>
      <c r="F42" s="87"/>
      <c r="G42" s="88"/>
      <c r="H42" s="89"/>
      <c r="I42" s="89"/>
      <c r="J42" s="89"/>
      <c r="K42" s="120"/>
      <c r="L42" s="89"/>
      <c r="M42" s="114"/>
      <c r="N42" s="121"/>
      <c r="O42" s="122"/>
      <c r="P42" s="119"/>
      <c r="Q42" s="119"/>
      <c r="R42" s="119"/>
      <c r="S42" s="119"/>
      <c r="T42" s="119"/>
      <c r="U42" s="119"/>
      <c r="V42" s="119"/>
      <c r="W42" s="152"/>
    </row>
    <row r="43" s="61" customFormat="1" ht="14.85" customHeight="1" spans="1:23">
      <c r="A43" s="81"/>
      <c r="B43" s="77"/>
      <c r="C43" s="77"/>
      <c r="D43" s="86"/>
      <c r="E43" s="87"/>
      <c r="F43" s="87"/>
      <c r="G43" s="88"/>
      <c r="H43" s="91"/>
      <c r="I43" s="91"/>
      <c r="J43" s="91"/>
      <c r="K43" s="91"/>
      <c r="L43" s="91"/>
      <c r="M43" s="91"/>
      <c r="N43" s="91"/>
      <c r="O43" s="123"/>
      <c r="P43" s="124"/>
      <c r="Q43" s="124"/>
      <c r="R43" s="124"/>
      <c r="S43" s="124"/>
      <c r="T43" s="124"/>
      <c r="U43" s="124"/>
      <c r="V43" s="124"/>
      <c r="W43" s="153"/>
    </row>
    <row r="44" s="61" customFormat="1" ht="14.85" customHeight="1" spans="1:23">
      <c r="A44" s="81"/>
      <c r="B44" s="77"/>
      <c r="C44" s="77"/>
      <c r="D44" s="86"/>
      <c r="E44" s="87"/>
      <c r="F44" s="87"/>
      <c r="G44" s="88"/>
      <c r="H44" s="92"/>
      <c r="I44" s="125"/>
      <c r="J44" s="126"/>
      <c r="K44" s="126"/>
      <c r="L44" s="126"/>
      <c r="M44" s="126"/>
      <c r="N44" s="127"/>
      <c r="O44" s="128"/>
      <c r="P44" s="128"/>
      <c r="Q44" s="128"/>
      <c r="R44" s="128"/>
      <c r="S44" s="154"/>
      <c r="T44" s="154"/>
      <c r="U44" s="154"/>
      <c r="V44" s="154"/>
      <c r="W44" s="154"/>
    </row>
    <row r="45" s="61" customFormat="1" ht="14.85" customHeight="1" spans="1:23">
      <c r="A45" s="81"/>
      <c r="B45" s="93" t="s">
        <v>13</v>
      </c>
      <c r="C45" s="93"/>
      <c r="D45" s="86"/>
      <c r="E45" s="87"/>
      <c r="F45" s="87"/>
      <c r="G45" s="88"/>
      <c r="H45" s="94"/>
      <c r="I45" s="129"/>
      <c r="J45" s="130"/>
      <c r="K45" s="130"/>
      <c r="L45" s="130"/>
      <c r="M45" s="130"/>
      <c r="N45" s="131"/>
      <c r="O45" s="128"/>
      <c r="P45" s="128"/>
      <c r="Q45" s="128"/>
      <c r="R45" s="128"/>
      <c r="S45" s="155"/>
      <c r="T45" s="155"/>
      <c r="U45" s="156"/>
      <c r="V45" s="155"/>
      <c r="W45" s="155"/>
    </row>
    <row r="46" s="61" customFormat="1" ht="14.85" customHeight="1" spans="1:23">
      <c r="A46" s="81"/>
      <c r="B46" s="93"/>
      <c r="C46" s="93"/>
      <c r="D46" s="86"/>
      <c r="E46" s="87"/>
      <c r="F46" s="87"/>
      <c r="G46" s="88"/>
      <c r="H46" s="95"/>
      <c r="I46" s="132"/>
      <c r="J46" s="133"/>
      <c r="K46" s="130"/>
      <c r="L46" s="130"/>
      <c r="M46" s="130"/>
      <c r="N46" s="131"/>
      <c r="O46" s="128"/>
      <c r="P46" s="128"/>
      <c r="Q46" s="128"/>
      <c r="R46" s="128"/>
      <c r="S46" s="155"/>
      <c r="T46" s="155"/>
      <c r="U46" s="156"/>
      <c r="V46" s="155"/>
      <c r="W46" s="155"/>
    </row>
    <row r="47" s="61" customFormat="1" ht="14.85" customHeight="1" spans="1:23">
      <c r="A47" s="81"/>
      <c r="B47" s="93"/>
      <c r="C47" s="93"/>
      <c r="D47" s="86"/>
      <c r="E47" s="87"/>
      <c r="F47" s="87"/>
      <c r="G47" s="88"/>
      <c r="H47" s="95"/>
      <c r="I47" s="132"/>
      <c r="J47" s="133"/>
      <c r="K47" s="130"/>
      <c r="L47" s="130"/>
      <c r="M47" s="134"/>
      <c r="N47" s="131"/>
      <c r="O47" s="128"/>
      <c r="P47" s="128"/>
      <c r="Q47" s="128"/>
      <c r="R47" s="128"/>
      <c r="S47" s="157"/>
      <c r="T47" s="158"/>
      <c r="U47" s="158"/>
      <c r="V47" s="158"/>
      <c r="W47" s="158"/>
    </row>
    <row r="48" s="61" customFormat="1" ht="14.85" customHeight="1" spans="1:23">
      <c r="A48" s="81"/>
      <c r="B48" s="93"/>
      <c r="C48" s="93"/>
      <c r="D48" s="86"/>
      <c r="E48" s="87"/>
      <c r="F48" s="87"/>
      <c r="G48" s="88"/>
      <c r="H48" s="94"/>
      <c r="I48" s="129"/>
      <c r="J48" s="130"/>
      <c r="K48" s="130"/>
      <c r="L48" s="130"/>
      <c r="M48" s="134"/>
      <c r="N48" s="131"/>
      <c r="O48" s="128"/>
      <c r="P48" s="128"/>
      <c r="Q48" s="128"/>
      <c r="R48" s="128"/>
      <c r="S48" s="158"/>
      <c r="T48" s="158"/>
      <c r="U48" s="158"/>
      <c r="V48" s="158"/>
      <c r="W48" s="158"/>
    </row>
    <row r="49" s="61" customFormat="1" ht="14.25" customHeight="1" spans="1:23">
      <c r="A49" s="81"/>
      <c r="B49" s="93"/>
      <c r="C49" s="93"/>
      <c r="D49" s="96"/>
      <c r="E49" s="97"/>
      <c r="F49" s="97"/>
      <c r="G49" s="98"/>
      <c r="H49" s="99"/>
      <c r="I49" s="99"/>
      <c r="J49" s="135"/>
      <c r="K49" s="135"/>
      <c r="L49" s="135"/>
      <c r="M49" s="99"/>
      <c r="N49" s="136"/>
      <c r="O49" s="128"/>
      <c r="P49" s="128"/>
      <c r="Q49" s="128"/>
      <c r="R49" s="128"/>
      <c r="S49" s="158"/>
      <c r="T49" s="158"/>
      <c r="U49" s="158"/>
      <c r="V49" s="158"/>
      <c r="W49" s="158"/>
    </row>
    <row r="50" s="61" customFormat="1" ht="4.5" customHeight="1" spans="1:23">
      <c r="A50" s="81"/>
      <c r="B50" s="100"/>
      <c r="C50" s="100"/>
      <c r="D50" s="101"/>
      <c r="E50" s="101"/>
      <c r="F50" s="87"/>
      <c r="G50" s="87"/>
      <c r="H50" s="102"/>
      <c r="I50" s="102"/>
      <c r="J50" s="102"/>
      <c r="K50" s="102"/>
      <c r="L50" s="102"/>
      <c r="M50" s="137"/>
      <c r="N50" s="138"/>
      <c r="O50" s="103"/>
      <c r="P50" s="103"/>
      <c r="Q50" s="103"/>
      <c r="R50" s="103"/>
      <c r="S50" s="103"/>
      <c r="T50" s="103"/>
      <c r="U50" s="103"/>
      <c r="V50" s="103"/>
      <c r="W50" s="103"/>
    </row>
    <row r="51" ht="69.95" customHeight="1" spans="1:23">
      <c r="A51" s="103"/>
      <c r="B51" s="103"/>
      <c r="C51" s="104"/>
      <c r="D51" s="65" t="s">
        <v>0</v>
      </c>
      <c r="E51" s="66"/>
      <c r="F51" s="67" t="s">
        <v>1</v>
      </c>
      <c r="G51" s="67" t="s">
        <v>2</v>
      </c>
      <c r="H51" s="67" t="s">
        <v>3</v>
      </c>
      <c r="I51" s="67"/>
      <c r="J51" s="67"/>
      <c r="K51" s="67"/>
      <c r="L51" s="67" t="s">
        <v>4</v>
      </c>
      <c r="M51" s="67"/>
      <c r="N51" s="67"/>
      <c r="O51" s="67"/>
      <c r="P51" s="67" t="s">
        <v>5</v>
      </c>
      <c r="Q51" s="67" t="s">
        <v>6</v>
      </c>
      <c r="R51" s="67" t="s">
        <v>7</v>
      </c>
      <c r="S51" s="67"/>
      <c r="T51" s="140" t="s">
        <v>8</v>
      </c>
      <c r="U51" s="141"/>
      <c r="V51" s="141"/>
      <c r="W51" s="142"/>
    </row>
    <row r="52" ht="17.1" customHeight="1" spans="1:23">
      <c r="A52" s="103"/>
      <c r="B52" s="103"/>
      <c r="C52" s="104"/>
      <c r="D52" s="68">
        <v>1</v>
      </c>
      <c r="E52" s="69"/>
      <c r="F52" s="70" t="s">
        <v>9</v>
      </c>
      <c r="G52" s="70" t="s">
        <v>10</v>
      </c>
      <c r="H52" s="71">
        <v>4</v>
      </c>
      <c r="I52" s="71"/>
      <c r="J52" s="71"/>
      <c r="K52" s="71"/>
      <c r="L52" s="71">
        <v>5</v>
      </c>
      <c r="M52" s="71"/>
      <c r="N52" s="71"/>
      <c r="O52" s="71"/>
      <c r="P52" s="70">
        <v>6</v>
      </c>
      <c r="Q52" s="70">
        <v>7</v>
      </c>
      <c r="R52" s="75">
        <v>8</v>
      </c>
      <c r="S52" s="75"/>
      <c r="T52" s="75">
        <v>9</v>
      </c>
      <c r="U52" s="143"/>
      <c r="V52" s="143"/>
      <c r="W52" s="144"/>
    </row>
    <row r="53" ht="17.1" customHeight="1" spans="1:23">
      <c r="A53" s="103"/>
      <c r="B53" s="103"/>
      <c r="C53" s="104"/>
      <c r="D53" s="72" t="str">
        <f ca="1" t="shared" ref="D53:D94" si="10">INDIRECT("РЕД!a"&amp;ROW(A38))</f>
        <v>4.</v>
      </c>
      <c r="E53" s="73">
        <f ca="1" t="shared" ref="E53:E94" si="11">INDIRECT("РЕД!B"&amp;ROW(B38))</f>
        <v>1</v>
      </c>
      <c r="F53" s="74" t="str">
        <f ca="1" t="shared" ref="F53:F94" si="12">INDIRECT("РЕД!c"&amp;ROW(C38))</f>
        <v>Лоток неперфорированный 100х100х3000-1,2 IEK</v>
      </c>
      <c r="G53" s="105" t="str">
        <f ca="1" t="shared" ref="G53:G94" si="13">INDIRECT("РЕД!d"&amp;ROW(D38))</f>
        <v>CLN10-100-100-120-3</v>
      </c>
      <c r="H53" s="80">
        <f ca="1" t="shared" ref="H53:H94" si="14">INDIRECT("РЕД!e"&amp;ROW(E38))</f>
        <v>0</v>
      </c>
      <c r="I53" s="80"/>
      <c r="J53" s="80"/>
      <c r="K53" s="80"/>
      <c r="L53" s="108" t="str">
        <f ca="1" t="shared" ref="L53:L94" si="15">INDIRECT("РЕД!f"&amp;ROW(F38))</f>
        <v>IEK</v>
      </c>
      <c r="M53" s="109"/>
      <c r="N53" s="109"/>
      <c r="O53" s="109"/>
      <c r="P53" s="139" t="str">
        <f ca="1" t="shared" ref="P53:P94" si="16">INDIRECT("РЕД!g"&amp;ROW(G38))</f>
        <v>шт.</v>
      </c>
      <c r="Q53" s="159">
        <f ca="1" t="shared" ref="Q53:Q94" si="17">INDIRECT("РЕД!h"&amp;ROW(H38))</f>
        <v>6</v>
      </c>
      <c r="R53" s="148">
        <f ca="1" t="shared" ref="R53:R94" si="18">INDIRECT("РЕД!i"&amp;ROW(I38))</f>
        <v>0</v>
      </c>
      <c r="S53" s="148"/>
      <c r="T53" s="148">
        <f ca="1" t="shared" ref="T53:T94" si="19">INDIRECT("РЕД!j"&amp;ROW(J38))</f>
        <v>0</v>
      </c>
      <c r="U53" s="148"/>
      <c r="V53" s="148"/>
      <c r="W53" s="149"/>
    </row>
    <row r="54" ht="17.1" customHeight="1" spans="1:23">
      <c r="A54" s="103"/>
      <c r="B54" s="103"/>
      <c r="C54" s="104"/>
      <c r="D54" s="72" t="str">
        <f ca="1" t="shared" si="10"/>
        <v>4.</v>
      </c>
      <c r="E54" s="73">
        <f ca="1" t="shared" si="11"/>
        <v>2</v>
      </c>
      <c r="F54" s="74" t="str">
        <f ca="1" t="shared" si="12"/>
        <v>Крышка на лоток основание 100-1,2мм IEK</v>
      </c>
      <c r="G54" s="105" t="str">
        <f ca="1" t="shared" si="13"/>
        <v>CLP1K-100-120-3</v>
      </c>
      <c r="H54" s="80">
        <f ca="1" t="shared" si="14"/>
        <v>0</v>
      </c>
      <c r="I54" s="80"/>
      <c r="J54" s="80"/>
      <c r="K54" s="80"/>
      <c r="L54" s="108" t="str">
        <f ca="1" t="shared" si="15"/>
        <v>IEK</v>
      </c>
      <c r="M54" s="109"/>
      <c r="N54" s="109"/>
      <c r="O54" s="109"/>
      <c r="P54" s="110" t="str">
        <f ca="1" t="shared" si="16"/>
        <v>шт.</v>
      </c>
      <c r="Q54" s="147">
        <f ca="1" t="shared" si="17"/>
        <v>6</v>
      </c>
      <c r="R54" s="148">
        <f ca="1" t="shared" si="18"/>
        <v>0</v>
      </c>
      <c r="S54" s="148"/>
      <c r="T54" s="148">
        <f ca="1" t="shared" si="19"/>
        <v>0</v>
      </c>
      <c r="U54" s="148"/>
      <c r="V54" s="148"/>
      <c r="W54" s="149"/>
    </row>
    <row r="55" ht="17.1" customHeight="1" spans="1:23">
      <c r="A55" s="103"/>
      <c r="B55" s="103"/>
      <c r="C55" s="104"/>
      <c r="D55" s="72" t="str">
        <f ca="1" t="shared" si="10"/>
        <v>4.</v>
      </c>
      <c r="E55" s="73">
        <f ca="1" t="shared" si="11"/>
        <v>3</v>
      </c>
      <c r="F55" s="74" t="str">
        <f ca="1" t="shared" si="12"/>
        <v>Лоток неперфорированный 50х100х3000-1,2 IEK</v>
      </c>
      <c r="G55" s="105" t="str">
        <f ca="1" t="shared" si="13"/>
        <v>CLN10-050-100-120-3</v>
      </c>
      <c r="H55" s="80">
        <f ca="1" t="shared" si="14"/>
        <v>0</v>
      </c>
      <c r="I55" s="80"/>
      <c r="J55" s="80"/>
      <c r="K55" s="80"/>
      <c r="L55" s="108" t="str">
        <f ca="1" t="shared" si="15"/>
        <v>IEK</v>
      </c>
      <c r="M55" s="109"/>
      <c r="N55" s="109"/>
      <c r="O55" s="109"/>
      <c r="P55" s="110" t="str">
        <f ca="1" t="shared" si="16"/>
        <v>шт.</v>
      </c>
      <c r="Q55" s="147">
        <f ca="1" t="shared" si="17"/>
        <v>27</v>
      </c>
      <c r="R55" s="148">
        <f ca="1" t="shared" si="18"/>
        <v>0</v>
      </c>
      <c r="S55" s="148"/>
      <c r="T55" s="148">
        <f ca="1" t="shared" si="19"/>
        <v>0</v>
      </c>
      <c r="U55" s="148"/>
      <c r="V55" s="148"/>
      <c r="W55" s="149"/>
    </row>
    <row r="56" ht="17.1" customHeight="1" spans="1:23">
      <c r="A56" s="103"/>
      <c r="B56" s="103"/>
      <c r="C56" s="104"/>
      <c r="D56" s="72" t="str">
        <f ca="1" t="shared" si="10"/>
        <v>4.</v>
      </c>
      <c r="E56" s="73">
        <f ca="1" t="shared" si="11"/>
        <v>4</v>
      </c>
      <c r="F56" s="74" t="str">
        <f ca="1" t="shared" si="12"/>
        <v>Крышка на лоток основание 100-1,2мм IEK</v>
      </c>
      <c r="G56" s="105">
        <f ca="1" t="shared" si="13"/>
        <v>0</v>
      </c>
      <c r="H56" s="80">
        <f ca="1" t="shared" si="14"/>
        <v>0</v>
      </c>
      <c r="I56" s="80"/>
      <c r="J56" s="80"/>
      <c r="K56" s="80"/>
      <c r="L56" s="108">
        <f ca="1" t="shared" si="15"/>
        <v>0</v>
      </c>
      <c r="M56" s="109"/>
      <c r="N56" s="109"/>
      <c r="O56" s="109"/>
      <c r="P56" s="110">
        <f ca="1" t="shared" si="16"/>
        <v>0</v>
      </c>
      <c r="Q56" s="147">
        <f ca="1" t="shared" si="17"/>
        <v>0</v>
      </c>
      <c r="R56" s="148">
        <f ca="1" t="shared" si="18"/>
        <v>0</v>
      </c>
      <c r="S56" s="148"/>
      <c r="T56" s="148">
        <f ca="1" t="shared" si="19"/>
        <v>0</v>
      </c>
      <c r="U56" s="148"/>
      <c r="V56" s="148"/>
      <c r="W56" s="149"/>
    </row>
    <row r="57" ht="17.1" customHeight="1" spans="1:23">
      <c r="A57" s="103"/>
      <c r="B57" s="103"/>
      <c r="C57" s="104"/>
      <c r="D57" s="72" t="str">
        <f ca="1" t="shared" si="10"/>
        <v>4.</v>
      </c>
      <c r="E57" s="73">
        <f ca="1" t="shared" si="11"/>
        <v>5</v>
      </c>
      <c r="F57" s="74" t="str">
        <f ca="1" t="shared" si="12"/>
        <v>Перегородка разделительная h=100 мм L2000 IEK</v>
      </c>
      <c r="G57" s="105" t="str">
        <f ca="1" t="shared" si="13"/>
        <v>CLM50D-RP-100-20</v>
      </c>
      <c r="H57" s="80">
        <f ca="1" t="shared" si="14"/>
        <v>0</v>
      </c>
      <c r="I57" s="80"/>
      <c r="J57" s="80"/>
      <c r="K57" s="80"/>
      <c r="L57" s="108" t="str">
        <f ca="1" t="shared" si="15"/>
        <v>IEK</v>
      </c>
      <c r="M57" s="109"/>
      <c r="N57" s="109"/>
      <c r="O57" s="109"/>
      <c r="P57" s="110" t="str">
        <f ca="1" t="shared" si="16"/>
        <v>шт.</v>
      </c>
      <c r="Q57" s="147">
        <f ca="1" t="shared" si="17"/>
        <v>40</v>
      </c>
      <c r="R57" s="148">
        <f ca="1" t="shared" si="18"/>
        <v>0</v>
      </c>
      <c r="S57" s="148"/>
      <c r="T57" s="148">
        <f ca="1" t="shared" si="19"/>
        <v>0</v>
      </c>
      <c r="U57" s="148"/>
      <c r="V57" s="148"/>
      <c r="W57" s="149"/>
    </row>
    <row r="58" ht="17.1" customHeight="1" spans="1:23">
      <c r="A58" s="103"/>
      <c r="B58" s="103"/>
      <c r="C58" s="104"/>
      <c r="D58" s="72" t="str">
        <f ca="1" t="shared" si="10"/>
        <v>4.</v>
      </c>
      <c r="E58" s="73">
        <f ca="1" t="shared" si="11"/>
        <v>6</v>
      </c>
      <c r="F58" s="74" t="str">
        <f ca="1" t="shared" si="12"/>
        <v>Поворот 90град ESCA 100×100 мм с крышкой</v>
      </c>
      <c r="G58" s="105" t="str">
        <f ca="1" t="shared" si="13"/>
        <v>CLP2P-100-100</v>
      </c>
      <c r="H58" s="80">
        <f ca="1" t="shared" si="14"/>
        <v>0</v>
      </c>
      <c r="I58" s="80"/>
      <c r="J58" s="80"/>
      <c r="K58" s="80"/>
      <c r="L58" s="108" t="str">
        <f ca="1" t="shared" si="15"/>
        <v>IEK</v>
      </c>
      <c r="M58" s="109"/>
      <c r="N58" s="109"/>
      <c r="O58" s="109"/>
      <c r="P58" s="110" t="str">
        <f ca="1" t="shared" si="16"/>
        <v>шт.</v>
      </c>
      <c r="Q58" s="147">
        <f ca="1" t="shared" si="17"/>
        <v>2</v>
      </c>
      <c r="R58" s="148">
        <f ca="1" t="shared" si="18"/>
        <v>0</v>
      </c>
      <c r="S58" s="148"/>
      <c r="T58" s="148">
        <f ca="1" t="shared" si="19"/>
        <v>0</v>
      </c>
      <c r="U58" s="148"/>
      <c r="V58" s="148"/>
      <c r="W58" s="149"/>
    </row>
    <row r="59" ht="17.1" customHeight="1" spans="1:23">
      <c r="A59" s="103"/>
      <c r="B59" s="103"/>
      <c r="C59" s="104"/>
      <c r="D59" s="72" t="str">
        <f ca="1" t="shared" si="10"/>
        <v>4.</v>
      </c>
      <c r="E59" s="73">
        <f ca="1" t="shared" si="11"/>
        <v>7</v>
      </c>
      <c r="F59" s="74" t="str">
        <f ca="1" t="shared" si="12"/>
        <v>Отвод Т-образный плавный тип Г01 100х100мм IEK</v>
      </c>
      <c r="G59" s="105" t="str">
        <f ca="1" t="shared" si="13"/>
        <v>COT01-0-100-100</v>
      </c>
      <c r="H59" s="80">
        <f ca="1" t="shared" si="14"/>
        <v>0</v>
      </c>
      <c r="I59" s="80"/>
      <c r="J59" s="80"/>
      <c r="K59" s="80"/>
      <c r="L59" s="108" t="str">
        <f ca="1" t="shared" si="15"/>
        <v>IEK</v>
      </c>
      <c r="M59" s="109"/>
      <c r="N59" s="109"/>
      <c r="O59" s="109"/>
      <c r="P59" s="110" t="str">
        <f ca="1" t="shared" si="16"/>
        <v>шт.</v>
      </c>
      <c r="Q59" s="147">
        <f ca="1" t="shared" si="17"/>
        <v>0</v>
      </c>
      <c r="R59" s="148">
        <f ca="1" t="shared" si="18"/>
        <v>0</v>
      </c>
      <c r="S59" s="148"/>
      <c r="T59" s="148">
        <f ca="1" t="shared" si="19"/>
        <v>0</v>
      </c>
      <c r="U59" s="148"/>
      <c r="V59" s="148"/>
      <c r="W59" s="149"/>
    </row>
    <row r="60" ht="17.1" customHeight="1" spans="1:23">
      <c r="A60" s="103"/>
      <c r="B60" s="103"/>
      <c r="C60" s="104"/>
      <c r="D60" s="72" t="str">
        <f ca="1" t="shared" si="10"/>
        <v>4.</v>
      </c>
      <c r="E60" s="73">
        <f ca="1" t="shared" si="11"/>
        <v>8</v>
      </c>
      <c r="F60" s="74" t="str">
        <f ca="1" t="shared" si="12"/>
        <v>Крышка отвода Т-образного плавного тип Г01 100мм IEK</v>
      </c>
      <c r="G60" s="105" t="str">
        <f ca="1" t="shared" si="13"/>
        <v>COT01D-0-100-08</v>
      </c>
      <c r="H60" s="80">
        <f ca="1" t="shared" si="14"/>
        <v>0</v>
      </c>
      <c r="I60" s="80"/>
      <c r="J60" s="80"/>
      <c r="K60" s="80"/>
      <c r="L60" s="108" t="str">
        <f ca="1" t="shared" si="15"/>
        <v>IEK</v>
      </c>
      <c r="M60" s="109"/>
      <c r="N60" s="109"/>
      <c r="O60" s="109"/>
      <c r="P60" s="110" t="str">
        <f ca="1" t="shared" si="16"/>
        <v>шт.</v>
      </c>
      <c r="Q60" s="147">
        <f ca="1" t="shared" si="17"/>
        <v>0</v>
      </c>
      <c r="R60" s="148">
        <f ca="1" t="shared" si="18"/>
        <v>0</v>
      </c>
      <c r="S60" s="148"/>
      <c r="T60" s="148">
        <f ca="1" t="shared" si="19"/>
        <v>0</v>
      </c>
      <c r="U60" s="148"/>
      <c r="V60" s="148"/>
      <c r="W60" s="149"/>
    </row>
    <row r="61" ht="17.1" customHeight="1" spans="1:23">
      <c r="A61" s="103"/>
      <c r="B61" s="103"/>
      <c r="C61" s="104"/>
      <c r="D61" s="72" t="str">
        <f ca="1" t="shared" si="10"/>
        <v>4.</v>
      </c>
      <c r="E61" s="73">
        <f ca="1" t="shared" si="11"/>
        <v>9</v>
      </c>
      <c r="F61" s="74" t="str">
        <f ca="1" t="shared" si="12"/>
        <v>Отвод Т-образный горизонтальный, 50х100мм</v>
      </c>
      <c r="G61" s="105">
        <f ca="1" t="shared" si="13"/>
        <v>0</v>
      </c>
      <c r="H61" s="80">
        <f ca="1" t="shared" si="14"/>
        <v>0</v>
      </c>
      <c r="I61" s="80"/>
      <c r="J61" s="80"/>
      <c r="K61" s="80"/>
      <c r="L61" s="108" t="str">
        <f ca="1" t="shared" si="15"/>
        <v>IEK</v>
      </c>
      <c r="M61" s="109"/>
      <c r="N61" s="109"/>
      <c r="O61" s="109"/>
      <c r="P61" s="110" t="str">
        <f ca="1" t="shared" si="16"/>
        <v>шт.</v>
      </c>
      <c r="Q61" s="147">
        <f ca="1" t="shared" si="17"/>
        <v>4</v>
      </c>
      <c r="R61" s="148">
        <f ca="1" t="shared" si="18"/>
        <v>0</v>
      </c>
      <c r="S61" s="148"/>
      <c r="T61" s="148">
        <f ca="1" t="shared" si="19"/>
        <v>0</v>
      </c>
      <c r="U61" s="148"/>
      <c r="V61" s="148"/>
      <c r="W61" s="149"/>
    </row>
    <row r="62" ht="17.1" customHeight="1" spans="1:23">
      <c r="A62" s="103"/>
      <c r="B62" s="103"/>
      <c r="C62" s="104"/>
      <c r="D62" s="72" t="str">
        <f ca="1" t="shared" si="10"/>
        <v>4.</v>
      </c>
      <c r="E62" s="73">
        <f ca="1" t="shared" si="11"/>
        <v>10</v>
      </c>
      <c r="F62" s="74" t="str">
        <f ca="1" t="shared" si="12"/>
        <v>Поворот горизонтальный 90град, 50х100мм</v>
      </c>
      <c r="G62" s="105">
        <f ca="1" t="shared" si="13"/>
        <v>0</v>
      </c>
      <c r="H62" s="80">
        <f ca="1" t="shared" si="14"/>
        <v>0</v>
      </c>
      <c r="I62" s="80"/>
      <c r="J62" s="80"/>
      <c r="K62" s="80"/>
      <c r="L62" s="108">
        <f ca="1" t="shared" si="15"/>
        <v>0</v>
      </c>
      <c r="M62" s="109"/>
      <c r="N62" s="109"/>
      <c r="O62" s="109"/>
      <c r="P62" s="110">
        <f ca="1" t="shared" si="16"/>
        <v>0</v>
      </c>
      <c r="Q62" s="147">
        <f ca="1" t="shared" si="17"/>
        <v>2</v>
      </c>
      <c r="R62" s="148">
        <f ca="1" t="shared" si="18"/>
        <v>0</v>
      </c>
      <c r="S62" s="148"/>
      <c r="T62" s="148">
        <f ca="1" t="shared" si="19"/>
        <v>0</v>
      </c>
      <c r="U62" s="148"/>
      <c r="V62" s="148"/>
      <c r="W62" s="149"/>
    </row>
    <row r="63" ht="17.1" customHeight="1" spans="1:23">
      <c r="A63" s="103"/>
      <c r="B63" s="103"/>
      <c r="C63" s="104"/>
      <c r="D63" s="72" t="str">
        <f ca="1" t="shared" si="10"/>
        <v>4.</v>
      </c>
      <c r="E63" s="73">
        <f ca="1" t="shared" si="11"/>
        <v>11</v>
      </c>
      <c r="F63" s="74" t="str">
        <f ca="1" t="shared" si="12"/>
        <v>Пластина заземления GP</v>
      </c>
      <c r="G63" s="105" t="str">
        <f ca="1" t="shared" si="13"/>
        <v>CLP1Z-GP</v>
      </c>
      <c r="H63" s="80">
        <f ca="1" t="shared" si="14"/>
        <v>0</v>
      </c>
      <c r="I63" s="80"/>
      <c r="J63" s="80"/>
      <c r="K63" s="80"/>
      <c r="L63" s="108" t="str">
        <f ca="1" t="shared" si="15"/>
        <v>IEK</v>
      </c>
      <c r="M63" s="109"/>
      <c r="N63" s="109"/>
      <c r="O63" s="109"/>
      <c r="P63" s="110" t="str">
        <f ca="1" t="shared" si="16"/>
        <v>шт.</v>
      </c>
      <c r="Q63" s="147">
        <f ca="1" t="shared" si="17"/>
        <v>33</v>
      </c>
      <c r="R63" s="148">
        <f ca="1" t="shared" si="18"/>
        <v>0</v>
      </c>
      <c r="S63" s="148"/>
      <c r="T63" s="148">
        <f ca="1" t="shared" si="19"/>
        <v>0</v>
      </c>
      <c r="U63" s="148"/>
      <c r="V63" s="148"/>
      <c r="W63" s="149"/>
    </row>
    <row r="64" ht="17.1" customHeight="1" spans="1:23">
      <c r="A64" s="103"/>
      <c r="B64" s="103"/>
      <c r="C64" s="104"/>
      <c r="D64" s="72" t="str">
        <f ca="1" t="shared" si="10"/>
        <v>4.</v>
      </c>
      <c r="E64" s="73">
        <f ca="1" t="shared" si="11"/>
        <v>12</v>
      </c>
      <c r="F64" s="74" t="str">
        <f ca="1" t="shared" si="12"/>
        <v>Комплект соединительный КС М6х10</v>
      </c>
      <c r="G64" s="105" t="str">
        <f ca="1" t="shared" si="13"/>
        <v>CLP1M-CS-6-10-1</v>
      </c>
      <c r="H64" s="80">
        <f ca="1" t="shared" si="14"/>
        <v>0</v>
      </c>
      <c r="I64" s="80"/>
      <c r="J64" s="80"/>
      <c r="K64" s="80"/>
      <c r="L64" s="108">
        <f ca="1" t="shared" si="15"/>
        <v>0</v>
      </c>
      <c r="M64" s="109"/>
      <c r="N64" s="109"/>
      <c r="O64" s="109"/>
      <c r="P64" s="110" t="str">
        <f ca="1" t="shared" si="16"/>
        <v>шт.</v>
      </c>
      <c r="Q64" s="147">
        <f ca="1" t="shared" si="17"/>
        <v>375</v>
      </c>
      <c r="R64" s="148">
        <f ca="1" t="shared" si="18"/>
        <v>0</v>
      </c>
      <c r="S64" s="148"/>
      <c r="T64" s="148">
        <f ca="1" t="shared" si="19"/>
        <v>0</v>
      </c>
      <c r="U64" s="148"/>
      <c r="V64" s="148"/>
      <c r="W64" s="149"/>
    </row>
    <row r="65" ht="17.1" customHeight="1" spans="1:23">
      <c r="A65" s="103"/>
      <c r="B65" s="103"/>
      <c r="C65" s="104"/>
      <c r="D65" s="72" t="str">
        <f ca="1" t="shared" si="10"/>
        <v>4.</v>
      </c>
      <c r="E65" s="73">
        <f ca="1" t="shared" si="11"/>
        <v>13</v>
      </c>
      <c r="F65" s="74" t="str">
        <f ca="1" t="shared" si="12"/>
        <v>Профиль П-образный, 40х56х240 мм</v>
      </c>
      <c r="G65" s="105">
        <f ca="1" t="shared" si="13"/>
        <v>0</v>
      </c>
      <c r="H65" s="80">
        <f ca="1" t="shared" si="14"/>
        <v>0</v>
      </c>
      <c r="I65" s="80"/>
      <c r="J65" s="80"/>
      <c r="K65" s="80"/>
      <c r="L65" s="108">
        <f ca="1" t="shared" si="15"/>
        <v>0</v>
      </c>
      <c r="M65" s="109"/>
      <c r="N65" s="109"/>
      <c r="O65" s="109"/>
      <c r="P65" s="110" t="str">
        <f ca="1" t="shared" si="16"/>
        <v>шт.</v>
      </c>
      <c r="Q65" s="147">
        <f ca="1" t="shared" si="17"/>
        <v>104</v>
      </c>
      <c r="R65" s="148">
        <f ca="1" t="shared" si="18"/>
        <v>0</v>
      </c>
      <c r="S65" s="148"/>
      <c r="T65" s="148">
        <f ca="1" t="shared" si="19"/>
        <v>0</v>
      </c>
      <c r="U65" s="148"/>
      <c r="V65" s="148"/>
      <c r="W65" s="149"/>
    </row>
    <row r="66" ht="17.1" customHeight="1" spans="1:23">
      <c r="A66" s="103"/>
      <c r="B66" s="103"/>
      <c r="C66" s="104"/>
      <c r="D66" s="72" t="str">
        <f ca="1" t="shared" si="10"/>
        <v>4.</v>
      </c>
      <c r="E66" s="73">
        <f ca="1" t="shared" si="11"/>
        <v>14</v>
      </c>
      <c r="F66" s="74" t="str">
        <f ca="1" t="shared" si="12"/>
        <v>Подвес V-образный М8</v>
      </c>
      <c r="G66" s="105">
        <f ca="1" t="shared" si="13"/>
        <v>0</v>
      </c>
      <c r="H66" s="80">
        <f ca="1" t="shared" si="14"/>
        <v>0</v>
      </c>
      <c r="I66" s="80"/>
      <c r="J66" s="80"/>
      <c r="K66" s="80"/>
      <c r="L66" s="108">
        <f ca="1" t="shared" si="15"/>
        <v>0</v>
      </c>
      <c r="M66" s="109"/>
      <c r="N66" s="109"/>
      <c r="O66" s="109"/>
      <c r="P66" s="110" t="str">
        <f ca="1" t="shared" si="16"/>
        <v>шт.</v>
      </c>
      <c r="Q66" s="147">
        <f ca="1" t="shared" si="17"/>
        <v>224</v>
      </c>
      <c r="R66" s="148">
        <f ca="1" t="shared" si="18"/>
        <v>0</v>
      </c>
      <c r="S66" s="148"/>
      <c r="T66" s="148">
        <f ca="1" t="shared" si="19"/>
        <v>0</v>
      </c>
      <c r="U66" s="148"/>
      <c r="V66" s="148"/>
      <c r="W66" s="149"/>
    </row>
    <row r="67" ht="17.1" customHeight="1" spans="1:23">
      <c r="A67" s="103"/>
      <c r="B67" s="103"/>
      <c r="C67" s="104"/>
      <c r="D67" s="72" t="str">
        <f ca="1" t="shared" si="10"/>
        <v>4.</v>
      </c>
      <c r="E67" s="73">
        <f ca="1" t="shared" si="11"/>
        <v>15</v>
      </c>
      <c r="F67" s="74" t="str">
        <f ca="1" t="shared" si="12"/>
        <v>Коробка коммутационная взрывозащищённая, тройниковая</v>
      </c>
      <c r="G67" s="105" t="str">
        <f ca="1" t="shared" si="13"/>
        <v>РЕЛИОН-ККВ-А-Т</v>
      </c>
      <c r="H67" s="80">
        <f ca="1" t="shared" si="14"/>
        <v>0</v>
      </c>
      <c r="I67" s="80"/>
      <c r="J67" s="80"/>
      <c r="K67" s="80"/>
      <c r="L67" s="108" t="str">
        <f ca="1" t="shared" si="15"/>
        <v>ООО «Релион»</v>
      </c>
      <c r="M67" s="109"/>
      <c r="N67" s="109"/>
      <c r="O67" s="109"/>
      <c r="P67" s="110" t="str">
        <f ca="1" t="shared" si="16"/>
        <v>шт.</v>
      </c>
      <c r="Q67" s="147">
        <f ca="1" t="shared" si="17"/>
        <v>38</v>
      </c>
      <c r="R67" s="148">
        <f ca="1" t="shared" si="18"/>
        <v>0</v>
      </c>
      <c r="S67" s="148"/>
      <c r="T67" s="148">
        <f ca="1" t="shared" si="19"/>
        <v>0</v>
      </c>
      <c r="U67" s="148"/>
      <c r="V67" s="148"/>
      <c r="W67" s="149"/>
    </row>
    <row r="68" ht="17.1" customHeight="1" spans="1:23">
      <c r="A68" s="103"/>
      <c r="B68" s="103"/>
      <c r="C68" s="104"/>
      <c r="D68" s="72" t="str">
        <f ca="1" t="shared" si="10"/>
        <v>4.</v>
      </c>
      <c r="E68" s="73">
        <f ca="1" t="shared" si="11"/>
        <v>16</v>
      </c>
      <c r="F68" s="74" t="str">
        <f ca="1" t="shared" si="12"/>
        <v>Коробка коммутационная взрывозащищённая, проходная</v>
      </c>
      <c r="G68" s="105" t="str">
        <f ca="1" t="shared" si="13"/>
        <v>Релион-ККВ-А-Т</v>
      </c>
      <c r="H68" s="80">
        <f ca="1" t="shared" si="14"/>
        <v>0</v>
      </c>
      <c r="I68" s="80"/>
      <c r="J68" s="80"/>
      <c r="K68" s="80"/>
      <c r="L68" s="108" t="str">
        <f ca="1" t="shared" si="15"/>
        <v>ООО «Релион»</v>
      </c>
      <c r="M68" s="109"/>
      <c r="N68" s="109"/>
      <c r="O68" s="109"/>
      <c r="P68" s="110" t="str">
        <f ca="1" t="shared" si="16"/>
        <v>шт.</v>
      </c>
      <c r="Q68" s="147">
        <f ca="1" t="shared" si="17"/>
        <v>10</v>
      </c>
      <c r="R68" s="148">
        <f ca="1" t="shared" si="18"/>
        <v>0</v>
      </c>
      <c r="S68" s="148"/>
      <c r="T68" s="148">
        <f ca="1" t="shared" si="19"/>
        <v>0</v>
      </c>
      <c r="U68" s="148"/>
      <c r="V68" s="148"/>
      <c r="W68" s="149"/>
    </row>
    <row r="69" ht="17.1" customHeight="1" spans="1:23">
      <c r="A69" s="103"/>
      <c r="B69" s="103"/>
      <c r="C69" s="104"/>
      <c r="D69" s="72" t="str">
        <f ca="1" t="shared" si="10"/>
        <v>4.</v>
      </c>
      <c r="E69" s="73">
        <f ca="1" t="shared" si="11"/>
        <v>17</v>
      </c>
      <c r="F69" s="74" t="str">
        <f ca="1" t="shared" si="12"/>
        <v>Коробка коммутационная взрывозащищённая, крестовая</v>
      </c>
      <c r="G69" s="105" t="str">
        <f ca="1" t="shared" si="13"/>
        <v>РЕЛИОН-ККВ-А-К</v>
      </c>
      <c r="H69" s="80">
        <f ca="1" t="shared" si="14"/>
        <v>0</v>
      </c>
      <c r="I69" s="80"/>
      <c r="J69" s="80"/>
      <c r="K69" s="80"/>
      <c r="L69" s="108" t="str">
        <f ca="1" t="shared" si="15"/>
        <v>ООО «Релион»</v>
      </c>
      <c r="M69" s="109"/>
      <c r="N69" s="109"/>
      <c r="O69" s="109"/>
      <c r="P69" s="110" t="str">
        <f ca="1" t="shared" si="16"/>
        <v>шт.</v>
      </c>
      <c r="Q69" s="147">
        <f ca="1" t="shared" si="17"/>
        <v>3</v>
      </c>
      <c r="R69" s="148">
        <f ca="1" t="shared" si="18"/>
        <v>0</v>
      </c>
      <c r="S69" s="148"/>
      <c r="T69" s="148">
        <f ca="1" t="shared" si="19"/>
        <v>0</v>
      </c>
      <c r="U69" s="148"/>
      <c r="V69" s="148"/>
      <c r="W69" s="149"/>
    </row>
    <row r="70" ht="17.1" customHeight="1" spans="1:23">
      <c r="A70" s="103"/>
      <c r="B70" s="103"/>
      <c r="C70" s="104"/>
      <c r="D70" s="72" t="str">
        <f ca="1" t="shared" si="10"/>
        <v>4.</v>
      </c>
      <c r="E70" s="73">
        <f ca="1" t="shared" si="11"/>
        <v>18</v>
      </c>
      <c r="F70" s="74" t="str">
        <f ca="1" t="shared" si="12"/>
        <v>Металлорукав dу 20 мм, Р3-ЦПнг-20</v>
      </c>
      <c r="G70" s="105" t="str">
        <f ca="1" t="shared" si="13"/>
        <v>CMP10-20-050</v>
      </c>
      <c r="H70" s="80">
        <f ca="1" t="shared" si="14"/>
        <v>0</v>
      </c>
      <c r="I70" s="80"/>
      <c r="J70" s="80"/>
      <c r="K70" s="80"/>
      <c r="L70" s="108" t="str">
        <f ca="1" t="shared" si="15"/>
        <v>IEK</v>
      </c>
      <c r="M70" s="109"/>
      <c r="N70" s="109"/>
      <c r="O70" s="109"/>
      <c r="P70" s="110" t="str">
        <f ca="1" t="shared" si="16"/>
        <v>м.</v>
      </c>
      <c r="Q70" s="147">
        <f ca="1" t="shared" si="17"/>
        <v>100</v>
      </c>
      <c r="R70" s="148">
        <f ca="1" t="shared" si="18"/>
        <v>0</v>
      </c>
      <c r="S70" s="148"/>
      <c r="T70" s="148">
        <f ca="1" t="shared" si="19"/>
        <v>0</v>
      </c>
      <c r="U70" s="148"/>
      <c r="V70" s="148"/>
      <c r="W70" s="149"/>
    </row>
    <row r="71" ht="17.1" customHeight="1" spans="1:23">
      <c r="A71" s="103"/>
      <c r="B71" s="103"/>
      <c r="C71" s="104"/>
      <c r="D71" s="72" t="str">
        <f ca="1" t="shared" si="10"/>
        <v>4.</v>
      </c>
      <c r="E71" s="73">
        <f ca="1" t="shared" si="11"/>
        <v>19</v>
      </c>
      <c r="F71" s="74" t="str">
        <f ca="1" t="shared" si="12"/>
        <v>Металлорукав dу 25 мм, Р3-ЦПнг-25</v>
      </c>
      <c r="G71" s="105" t="str">
        <f ca="1" t="shared" si="13"/>
        <v>CMP10-25-050</v>
      </c>
      <c r="H71" s="80">
        <f ca="1" t="shared" si="14"/>
        <v>0</v>
      </c>
      <c r="I71" s="80"/>
      <c r="J71" s="80"/>
      <c r="K71" s="80"/>
      <c r="L71" s="108" t="str">
        <f ca="1" t="shared" si="15"/>
        <v>IEK</v>
      </c>
      <c r="M71" s="109"/>
      <c r="N71" s="109"/>
      <c r="O71" s="109"/>
      <c r="P71" s="110" t="str">
        <f ca="1" t="shared" si="16"/>
        <v>м.</v>
      </c>
      <c r="Q71" s="147">
        <f ca="1" t="shared" si="17"/>
        <v>100</v>
      </c>
      <c r="R71" s="148">
        <f ca="1" t="shared" si="18"/>
        <v>0</v>
      </c>
      <c r="S71" s="148"/>
      <c r="T71" s="148">
        <f ca="1" t="shared" si="19"/>
        <v>0</v>
      </c>
      <c r="U71" s="148"/>
      <c r="V71" s="148"/>
      <c r="W71" s="149"/>
    </row>
    <row r="72" ht="17.1" customHeight="1" spans="1:23">
      <c r="A72" s="103"/>
      <c r="B72" s="103"/>
      <c r="C72" s="104"/>
      <c r="D72" s="72" t="str">
        <f ca="1" t="shared" si="10"/>
        <v>4.</v>
      </c>
      <c r="E72" s="73">
        <f ca="1" t="shared" si="11"/>
        <v>20</v>
      </c>
      <c r="F72" s="74" t="str">
        <f ca="1" t="shared" si="12"/>
        <v>Муфта вводная MB20</v>
      </c>
      <c r="G72" s="105" t="str">
        <f ca="1" t="shared" si="13"/>
        <v>CMP20D-MB-020-010</v>
      </c>
      <c r="H72" s="80">
        <f ca="1" t="shared" si="14"/>
        <v>0</v>
      </c>
      <c r="I72" s="80"/>
      <c r="J72" s="80"/>
      <c r="K72" s="80"/>
      <c r="L72" s="108" t="str">
        <f ca="1" t="shared" si="15"/>
        <v>IEK</v>
      </c>
      <c r="M72" s="109"/>
      <c r="N72" s="109"/>
      <c r="O72" s="109"/>
      <c r="P72" s="110" t="str">
        <f ca="1" t="shared" si="16"/>
        <v>шт.</v>
      </c>
      <c r="Q72" s="147">
        <f ca="1" t="shared" si="17"/>
        <v>92</v>
      </c>
      <c r="R72" s="148">
        <f ca="1" t="shared" si="18"/>
        <v>0</v>
      </c>
      <c r="S72" s="148"/>
      <c r="T72" s="148">
        <f ca="1" t="shared" si="19"/>
        <v>0</v>
      </c>
      <c r="U72" s="148"/>
      <c r="V72" s="148"/>
      <c r="W72" s="149"/>
    </row>
    <row r="73" ht="17.1" customHeight="1" spans="1:23">
      <c r="A73" s="103"/>
      <c r="B73" s="103"/>
      <c r="C73" s="104"/>
      <c r="D73" s="72" t="str">
        <f ca="1" t="shared" si="10"/>
        <v>4.</v>
      </c>
      <c r="E73" s="73">
        <f ca="1" t="shared" si="11"/>
        <v>21</v>
      </c>
      <c r="F73" s="74" t="str">
        <f ca="1" t="shared" si="12"/>
        <v>Муфта вводная MB25</v>
      </c>
      <c r="G73" s="105" t="str">
        <f ca="1" t="shared" si="13"/>
        <v>CMP20D-MB-025-010</v>
      </c>
      <c r="H73" s="80">
        <f ca="1" t="shared" si="14"/>
        <v>0</v>
      </c>
      <c r="I73" s="80"/>
      <c r="J73" s="80"/>
      <c r="K73" s="80"/>
      <c r="L73" s="108" t="str">
        <f ca="1" t="shared" si="15"/>
        <v>IEK</v>
      </c>
      <c r="M73" s="109"/>
      <c r="N73" s="109"/>
      <c r="O73" s="109"/>
      <c r="P73" s="110" t="str">
        <f ca="1" t="shared" si="16"/>
        <v>шт.</v>
      </c>
      <c r="Q73" s="147">
        <f ca="1" t="shared" si="17"/>
        <v>45</v>
      </c>
      <c r="R73" s="148">
        <f ca="1" t="shared" si="18"/>
        <v>0</v>
      </c>
      <c r="S73" s="148"/>
      <c r="T73" s="148">
        <f ca="1" t="shared" si="19"/>
        <v>0</v>
      </c>
      <c r="U73" s="148"/>
      <c r="V73" s="148"/>
      <c r="W73" s="149"/>
    </row>
    <row r="74" ht="17.1" customHeight="1" spans="1:23">
      <c r="A74" s="103"/>
      <c r="B74" s="103"/>
      <c r="C74" s="104"/>
      <c r="D74" s="72" t="str">
        <f ca="1" t="shared" si="10"/>
        <v>4.</v>
      </c>
      <c r="E74" s="73">
        <f ca="1" t="shared" si="11"/>
        <v>22</v>
      </c>
      <c r="F74" s="74" t="str">
        <f ca="1" t="shared" si="12"/>
        <v>кабельный ввод с резьбой М20х1,5 мм для прокладки кабеля в </v>
      </c>
      <c r="G74" s="105" t="str">
        <f ca="1" t="shared" si="13"/>
        <v>КВМ-20/12-Х</v>
      </c>
      <c r="H74" s="80">
        <f ca="1" t="shared" si="14"/>
        <v>0</v>
      </c>
      <c r="I74" s="80"/>
      <c r="J74" s="80"/>
      <c r="K74" s="80"/>
      <c r="L74" s="108" t="str">
        <f ca="1" t="shared" si="15"/>
        <v>ООО «Релион»</v>
      </c>
      <c r="M74" s="109"/>
      <c r="N74" s="109"/>
      <c r="O74" s="109"/>
      <c r="P74" s="110" t="str">
        <f ca="1" t="shared" si="16"/>
        <v>шт.</v>
      </c>
      <c r="Q74" s="147">
        <f ca="1" t="shared" si="17"/>
        <v>87</v>
      </c>
      <c r="R74" s="148">
        <f ca="1" t="shared" si="18"/>
        <v>0</v>
      </c>
      <c r="S74" s="148"/>
      <c r="T74" s="148">
        <f ca="1" t="shared" si="19"/>
        <v>0</v>
      </c>
      <c r="U74" s="148"/>
      <c r="V74" s="148"/>
      <c r="W74" s="149"/>
    </row>
    <row r="75" ht="17.1" customHeight="1" spans="1:23">
      <c r="A75" s="103"/>
      <c r="B75" s="103"/>
      <c r="C75" s="104"/>
      <c r="D75" s="72" t="str">
        <f ca="1" t="shared" si="10"/>
        <v/>
      </c>
      <c r="E75" s="73" t="str">
        <f ca="1" t="shared" si="11"/>
        <v/>
      </c>
      <c r="F75" s="74" t="str">
        <f ca="1" t="shared" si="12"/>
        <v>металлорукаве РЗ-ЦП-20, с уплотнением кабеля и проходным диаметром </v>
      </c>
      <c r="G75" s="105">
        <f ca="1" t="shared" si="13"/>
        <v>0</v>
      </c>
      <c r="H75" s="80">
        <f ca="1" t="shared" si="14"/>
        <v>0</v>
      </c>
      <c r="I75" s="80"/>
      <c r="J75" s="80"/>
      <c r="K75" s="80"/>
      <c r="L75" s="108">
        <f ca="1" t="shared" si="15"/>
        <v>0</v>
      </c>
      <c r="M75" s="109"/>
      <c r="N75" s="109"/>
      <c r="O75" s="109"/>
      <c r="P75" s="110">
        <f ca="1" t="shared" si="16"/>
        <v>0</v>
      </c>
      <c r="Q75" s="147">
        <f ca="1" t="shared" si="17"/>
        <v>0</v>
      </c>
      <c r="R75" s="148">
        <f ca="1" t="shared" si="18"/>
        <v>0</v>
      </c>
      <c r="S75" s="148"/>
      <c r="T75" s="148">
        <f ca="1" t="shared" si="19"/>
        <v>0</v>
      </c>
      <c r="U75" s="148"/>
      <c r="V75" s="148"/>
      <c r="W75" s="149"/>
    </row>
    <row r="76" ht="17.1" customHeight="1" spans="1:23">
      <c r="A76" s="103"/>
      <c r="B76" s="103"/>
      <c r="C76" s="104"/>
      <c r="D76" s="72" t="str">
        <f ca="1" t="shared" si="10"/>
        <v/>
      </c>
      <c r="E76" s="73" t="str">
        <f ca="1" t="shared" si="11"/>
        <v/>
      </c>
      <c r="F76" s="74" t="str">
        <f ca="1" t="shared" si="12"/>
        <v>кабеля d=8-12 мм</v>
      </c>
      <c r="G76" s="105">
        <f ca="1" t="shared" si="13"/>
        <v>0</v>
      </c>
      <c r="H76" s="80">
        <f ca="1" t="shared" si="14"/>
        <v>0</v>
      </c>
      <c r="I76" s="80"/>
      <c r="J76" s="80"/>
      <c r="K76" s="80"/>
      <c r="L76" s="108">
        <f ca="1" t="shared" si="15"/>
        <v>0</v>
      </c>
      <c r="M76" s="109"/>
      <c r="N76" s="109"/>
      <c r="O76" s="109"/>
      <c r="P76" s="110">
        <f ca="1" t="shared" si="16"/>
        <v>0</v>
      </c>
      <c r="Q76" s="147">
        <f ca="1" t="shared" si="17"/>
        <v>0</v>
      </c>
      <c r="R76" s="148">
        <f ca="1" t="shared" si="18"/>
        <v>0</v>
      </c>
      <c r="S76" s="148"/>
      <c r="T76" s="148">
        <f ca="1" t="shared" si="19"/>
        <v>0</v>
      </c>
      <c r="U76" s="148"/>
      <c r="V76" s="148"/>
      <c r="W76" s="149"/>
    </row>
    <row r="77" ht="17.1" customHeight="1" spans="1:23">
      <c r="A77" s="103"/>
      <c r="B77" s="103"/>
      <c r="C77" s="104"/>
      <c r="D77" s="72" t="str">
        <f ca="1" t="shared" si="10"/>
        <v>4.</v>
      </c>
      <c r="E77" s="73">
        <f ca="1" t="shared" si="11"/>
        <v>23</v>
      </c>
      <c r="F77" s="74" t="str">
        <f ca="1" t="shared" si="12"/>
        <v>Кабельный ввод с резьбой М25х1,5 мм для прокладки кабеля в </v>
      </c>
      <c r="G77" s="105" t="str">
        <f ca="1" t="shared" si="13"/>
        <v>КВМ-25/16-Х-25х1,5</v>
      </c>
      <c r="H77" s="80">
        <f ca="1" t="shared" si="14"/>
        <v>0</v>
      </c>
      <c r="I77" s="80"/>
      <c r="J77" s="80"/>
      <c r="K77" s="80"/>
      <c r="L77" s="108" t="str">
        <f ca="1" t="shared" si="15"/>
        <v>ООО «Релион»</v>
      </c>
      <c r="M77" s="109"/>
      <c r="N77" s="109"/>
      <c r="O77" s="109"/>
      <c r="P77" s="110" t="str">
        <f ca="1" t="shared" si="16"/>
        <v>шт.</v>
      </c>
      <c r="Q77" s="147">
        <f ca="1" t="shared" si="17"/>
        <v>62</v>
      </c>
      <c r="R77" s="148">
        <f ca="1" t="shared" si="18"/>
        <v>0</v>
      </c>
      <c r="S77" s="148"/>
      <c r="T77" s="148">
        <f ca="1" t="shared" si="19"/>
        <v>0</v>
      </c>
      <c r="U77" s="148"/>
      <c r="V77" s="148"/>
      <c r="W77" s="149"/>
    </row>
    <row r="78" ht="17.1" customHeight="1" spans="1:23">
      <c r="A78" s="103"/>
      <c r="B78" s="103"/>
      <c r="C78" s="104"/>
      <c r="D78" s="72" t="str">
        <f ca="1" t="shared" si="10"/>
        <v/>
      </c>
      <c r="E78" s="73" t="str">
        <f ca="1" t="shared" si="11"/>
        <v/>
      </c>
      <c r="F78" s="74" t="str">
        <f ca="1" t="shared" si="12"/>
        <v>металлорукаве РЗ-ЦП-25, с уплотнением кабеля и проходным диаметром </v>
      </c>
      <c r="G78" s="105">
        <f ca="1" t="shared" si="13"/>
        <v>0</v>
      </c>
      <c r="H78" s="80">
        <f ca="1" t="shared" si="14"/>
        <v>0</v>
      </c>
      <c r="I78" s="80"/>
      <c r="J78" s="80"/>
      <c r="K78" s="80"/>
      <c r="L78" s="108">
        <f ca="1" t="shared" si="15"/>
        <v>0</v>
      </c>
      <c r="M78" s="109"/>
      <c r="N78" s="109"/>
      <c r="O78" s="109"/>
      <c r="P78" s="110">
        <f ca="1" t="shared" si="16"/>
        <v>0</v>
      </c>
      <c r="Q78" s="147">
        <f ca="1" t="shared" si="17"/>
        <v>0</v>
      </c>
      <c r="R78" s="148">
        <f ca="1" t="shared" si="18"/>
        <v>0</v>
      </c>
      <c r="S78" s="148"/>
      <c r="T78" s="148">
        <f ca="1" t="shared" si="19"/>
        <v>0</v>
      </c>
      <c r="U78" s="148"/>
      <c r="V78" s="148"/>
      <c r="W78" s="149"/>
    </row>
    <row r="79" ht="17.1" customHeight="1" spans="1:23">
      <c r="A79" s="103"/>
      <c r="B79" s="103"/>
      <c r="C79" s="104"/>
      <c r="D79" s="72" t="str">
        <f ca="1" t="shared" si="10"/>
        <v/>
      </c>
      <c r="E79" s="73" t="str">
        <f ca="1" t="shared" si="11"/>
        <v/>
      </c>
      <c r="F79" s="74" t="str">
        <f ca="1" t="shared" si="12"/>
        <v>кабеля d=12-16 мм</v>
      </c>
      <c r="G79" s="105">
        <f ca="1" t="shared" si="13"/>
        <v>0</v>
      </c>
      <c r="H79" s="80">
        <f ca="1" t="shared" si="14"/>
        <v>0</v>
      </c>
      <c r="I79" s="80"/>
      <c r="J79" s="80"/>
      <c r="K79" s="80"/>
      <c r="L79" s="108">
        <f ca="1" t="shared" si="15"/>
        <v>0</v>
      </c>
      <c r="M79" s="109"/>
      <c r="N79" s="109"/>
      <c r="O79" s="109"/>
      <c r="P79" s="110">
        <f ca="1" t="shared" si="16"/>
        <v>0</v>
      </c>
      <c r="Q79" s="147">
        <f ca="1" t="shared" si="17"/>
        <v>0</v>
      </c>
      <c r="R79" s="148">
        <f ca="1" t="shared" si="18"/>
        <v>0</v>
      </c>
      <c r="S79" s="148"/>
      <c r="T79" s="148">
        <f ca="1" t="shared" si="19"/>
        <v>0</v>
      </c>
      <c r="U79" s="148"/>
      <c r="V79" s="148"/>
      <c r="W79" s="149"/>
    </row>
    <row r="80" ht="17.1" customHeight="1" spans="1:23">
      <c r="A80" s="103"/>
      <c r="B80" s="103"/>
      <c r="C80" s="104"/>
      <c r="D80" s="72" t="str">
        <f ca="1" t="shared" si="10"/>
        <v>4.</v>
      </c>
      <c r="E80" s="73">
        <f ca="1" t="shared" si="11"/>
        <v>24</v>
      </c>
      <c r="F80" s="74" t="str">
        <f ca="1" t="shared" si="12"/>
        <v>Переходник  М 20/25</v>
      </c>
      <c r="G80" s="105" t="str">
        <f ca="1" t="shared" si="13"/>
        <v>ПР-20-25-М</v>
      </c>
      <c r="H80" s="80">
        <f ca="1" t="shared" si="14"/>
        <v>0</v>
      </c>
      <c r="I80" s="80"/>
      <c r="J80" s="80"/>
      <c r="K80" s="80"/>
      <c r="L80" s="108" t="str">
        <f ca="1" t="shared" si="15"/>
        <v>ООО «Релион»</v>
      </c>
      <c r="M80" s="109"/>
      <c r="N80" s="109"/>
      <c r="O80" s="109"/>
      <c r="P80" s="110" t="str">
        <f ca="1" t="shared" si="16"/>
        <v>шт.</v>
      </c>
      <c r="Q80" s="147">
        <f ca="1" t="shared" si="17"/>
        <v>62</v>
      </c>
      <c r="R80" s="148">
        <f ca="1" t="shared" si="18"/>
        <v>0</v>
      </c>
      <c r="S80" s="148"/>
      <c r="T80" s="148">
        <f ca="1" t="shared" si="19"/>
        <v>0</v>
      </c>
      <c r="U80" s="148"/>
      <c r="V80" s="148"/>
      <c r="W80" s="149"/>
    </row>
    <row r="81" ht="17.1" customHeight="1" spans="1:23">
      <c r="A81" s="103"/>
      <c r="B81" s="103"/>
      <c r="C81" s="104"/>
      <c r="D81" s="72" t="str">
        <f ca="1" t="shared" si="10"/>
        <v>4.</v>
      </c>
      <c r="E81" s="73">
        <f ca="1" t="shared" si="11"/>
        <v>25</v>
      </c>
      <c r="F81" s="74" t="str">
        <f ca="1" t="shared" si="12"/>
        <v>Струбцина М8 IEK</v>
      </c>
      <c r="G81" s="105" t="str">
        <f ca="1" t="shared" si="13"/>
        <v>CLP1M-SBC-8</v>
      </c>
      <c r="H81" s="80">
        <f ca="1" t="shared" si="14"/>
        <v>0</v>
      </c>
      <c r="I81" s="80"/>
      <c r="J81" s="80"/>
      <c r="K81" s="80"/>
      <c r="L81" s="108" t="str">
        <f ca="1" t="shared" si="15"/>
        <v>IEK</v>
      </c>
      <c r="M81" s="109"/>
      <c r="N81" s="109"/>
      <c r="O81" s="109"/>
      <c r="P81" s="110" t="str">
        <f ca="1" t="shared" si="16"/>
        <v>шт.</v>
      </c>
      <c r="Q81" s="147">
        <f ca="1" t="shared" si="17"/>
        <v>40</v>
      </c>
      <c r="R81" s="148">
        <f ca="1" t="shared" si="18"/>
        <v>0</v>
      </c>
      <c r="S81" s="148"/>
      <c r="T81" s="148">
        <f ca="1" t="shared" si="19"/>
        <v>0</v>
      </c>
      <c r="U81" s="148"/>
      <c r="V81" s="148"/>
      <c r="W81" s="149"/>
    </row>
    <row r="82" ht="17.1" customHeight="1" spans="1:23">
      <c r="A82" s="103"/>
      <c r="B82" s="103"/>
      <c r="C82" s="104"/>
      <c r="D82" s="72" t="str">
        <f ca="1" t="shared" si="10"/>
        <v>4.</v>
      </c>
      <c r="E82" s="73">
        <f ca="1" t="shared" si="11"/>
        <v>26</v>
      </c>
      <c r="F82" s="74" t="str">
        <f ca="1" t="shared" si="12"/>
        <v>Профиль перфорированный П-образный 3000-1,5 IEK</v>
      </c>
      <c r="G82" s="105" t="str">
        <f ca="1" t="shared" si="13"/>
        <v>CLM50D-PPP-300-15</v>
      </c>
      <c r="H82" s="80">
        <f ca="1" t="shared" si="14"/>
        <v>0</v>
      </c>
      <c r="I82" s="80"/>
      <c r="J82" s="80"/>
      <c r="K82" s="80"/>
      <c r="L82" s="108" t="str">
        <f ca="1" t="shared" si="15"/>
        <v>IEK</v>
      </c>
      <c r="M82" s="109"/>
      <c r="N82" s="109"/>
      <c r="O82" s="109"/>
      <c r="P82" s="110" t="str">
        <f ca="1" t="shared" si="16"/>
        <v>шт.</v>
      </c>
      <c r="Q82" s="147">
        <f ca="1" t="shared" si="17"/>
        <v>20</v>
      </c>
      <c r="R82" s="148">
        <f ca="1" t="shared" si="18"/>
        <v>0</v>
      </c>
      <c r="S82" s="148"/>
      <c r="T82" s="148">
        <f ca="1" t="shared" si="19"/>
        <v>0</v>
      </c>
      <c r="U82" s="148"/>
      <c r="V82" s="148"/>
      <c r="W82" s="149"/>
    </row>
    <row r="83" ht="17.1" customHeight="1" spans="1:23">
      <c r="A83" s="103"/>
      <c r="B83" s="103"/>
      <c r="C83" s="104"/>
      <c r="D83" s="72" t="str">
        <f ca="1" t="shared" si="10"/>
        <v/>
      </c>
      <c r="E83" s="73" t="str">
        <f ca="1" t="shared" si="11"/>
        <v/>
      </c>
      <c r="F83" s="74">
        <f ca="1" t="shared" si="12"/>
        <v>0</v>
      </c>
      <c r="G83" s="105">
        <f ca="1" t="shared" si="13"/>
        <v>0</v>
      </c>
      <c r="H83" s="80">
        <f ca="1" t="shared" si="14"/>
        <v>0</v>
      </c>
      <c r="I83" s="80"/>
      <c r="J83" s="80"/>
      <c r="K83" s="80"/>
      <c r="L83" s="108">
        <f ca="1" t="shared" si="15"/>
        <v>0</v>
      </c>
      <c r="M83" s="109"/>
      <c r="N83" s="109"/>
      <c r="O83" s="109"/>
      <c r="P83" s="110">
        <f ca="1" t="shared" si="16"/>
        <v>0</v>
      </c>
      <c r="Q83" s="147">
        <f ca="1" t="shared" si="17"/>
        <v>0</v>
      </c>
      <c r="R83" s="148">
        <f ca="1" t="shared" si="18"/>
        <v>0</v>
      </c>
      <c r="S83" s="148"/>
      <c r="T83" s="148">
        <f ca="1" t="shared" si="19"/>
        <v>0</v>
      </c>
      <c r="U83" s="148"/>
      <c r="V83" s="148"/>
      <c r="W83" s="149"/>
    </row>
    <row r="84" ht="17.1" customHeight="1" spans="1:23">
      <c r="A84" s="64"/>
      <c r="B84" s="77" t="s">
        <v>11</v>
      </c>
      <c r="C84" s="78"/>
      <c r="D84" s="72">
        <f ca="1" t="shared" si="10"/>
        <v>0</v>
      </c>
      <c r="E84" s="73" t="str">
        <f ca="1" t="shared" si="11"/>
        <v>5.</v>
      </c>
      <c r="F84" s="74" t="str">
        <f ca="1" t="shared" si="12"/>
        <v>Кабельная продукция</v>
      </c>
      <c r="G84" s="105">
        <f ca="1" t="shared" si="13"/>
        <v>0</v>
      </c>
      <c r="H84" s="80">
        <f ca="1" t="shared" si="14"/>
        <v>0</v>
      </c>
      <c r="I84" s="80"/>
      <c r="J84" s="80"/>
      <c r="K84" s="80"/>
      <c r="L84" s="108">
        <f ca="1" t="shared" si="15"/>
        <v>0</v>
      </c>
      <c r="M84" s="109"/>
      <c r="N84" s="109"/>
      <c r="O84" s="109"/>
      <c r="P84" s="110">
        <f ca="1" t="shared" si="16"/>
        <v>0</v>
      </c>
      <c r="Q84" s="147">
        <f ca="1" t="shared" si="17"/>
        <v>0</v>
      </c>
      <c r="R84" s="148">
        <f ca="1" t="shared" si="18"/>
        <v>0</v>
      </c>
      <c r="S84" s="148"/>
      <c r="T84" s="148">
        <f ca="1" t="shared" si="19"/>
        <v>0</v>
      </c>
      <c r="U84" s="148"/>
      <c r="V84" s="148"/>
      <c r="W84" s="149"/>
    </row>
    <row r="85" ht="17.1" customHeight="1" spans="1:23">
      <c r="A85" s="64"/>
      <c r="B85" s="77"/>
      <c r="C85" s="78"/>
      <c r="D85" s="72" t="str">
        <f ca="1" t="shared" si="10"/>
        <v/>
      </c>
      <c r="E85" s="73" t="str">
        <f ca="1" t="shared" si="11"/>
        <v>5.1.</v>
      </c>
      <c r="F85" s="74" t="str">
        <f ca="1" t="shared" si="12"/>
        <v>Кабель силовой с медными жилами, с изоляцией и оболочкой из ПВХ, не </v>
      </c>
      <c r="G85" s="105" t="str">
        <f ca="1" t="shared" si="13"/>
        <v>ВВГнг(А)-LS</v>
      </c>
      <c r="H85" s="80">
        <f ca="1" t="shared" si="14"/>
        <v>0</v>
      </c>
      <c r="I85" s="80"/>
      <c r="J85" s="80"/>
      <c r="K85" s="80"/>
      <c r="L85" s="108">
        <f ca="1" t="shared" si="15"/>
        <v>0</v>
      </c>
      <c r="M85" s="109"/>
      <c r="N85" s="109"/>
      <c r="O85" s="109"/>
      <c r="P85" s="110">
        <f ca="1" t="shared" si="16"/>
        <v>0</v>
      </c>
      <c r="Q85" s="147">
        <f ca="1" t="shared" si="17"/>
        <v>0</v>
      </c>
      <c r="R85" s="148">
        <f ca="1" t="shared" si="18"/>
        <v>0</v>
      </c>
      <c r="S85" s="148"/>
      <c r="T85" s="148">
        <f ca="1" t="shared" si="19"/>
        <v>0</v>
      </c>
      <c r="U85" s="148"/>
      <c r="V85" s="148"/>
      <c r="W85" s="149"/>
    </row>
    <row r="86" ht="17.1" customHeight="1" spans="1:23">
      <c r="A86" s="64"/>
      <c r="B86" s="77"/>
      <c r="C86" s="78"/>
      <c r="D86" s="72">
        <f ca="1" t="shared" si="10"/>
        <v>0</v>
      </c>
      <c r="E86" s="73">
        <f ca="1" t="shared" si="11"/>
        <v>0</v>
      </c>
      <c r="F86" s="74" t="str">
        <f ca="1" t="shared" si="12"/>
        <v>распространяющий горение, с пониженным дымообразованием при </v>
      </c>
      <c r="G86" s="105" t="str">
        <f ca="1" t="shared" si="13"/>
        <v>ГОСТ 31996-2012</v>
      </c>
      <c r="H86" s="80">
        <f ca="1" t="shared" si="14"/>
        <v>0</v>
      </c>
      <c r="I86" s="80"/>
      <c r="J86" s="80"/>
      <c r="K86" s="80"/>
      <c r="L86" s="108">
        <f ca="1" t="shared" si="15"/>
        <v>0</v>
      </c>
      <c r="M86" s="109"/>
      <c r="N86" s="109"/>
      <c r="O86" s="109"/>
      <c r="P86" s="110">
        <f ca="1" t="shared" si="16"/>
        <v>0</v>
      </c>
      <c r="Q86" s="147">
        <f ca="1" t="shared" si="17"/>
        <v>0</v>
      </c>
      <c r="R86" s="148">
        <f ca="1" t="shared" si="18"/>
        <v>0</v>
      </c>
      <c r="S86" s="148"/>
      <c r="T86" s="148">
        <f ca="1" t="shared" si="19"/>
        <v>0</v>
      </c>
      <c r="U86" s="148"/>
      <c r="V86" s="148"/>
      <c r="W86" s="149"/>
    </row>
    <row r="87" ht="17.1" customHeight="1" spans="1:23">
      <c r="A87" s="64"/>
      <c r="B87" s="77"/>
      <c r="C87" s="78"/>
      <c r="D87" s="72">
        <f ca="1" t="shared" si="10"/>
        <v>0</v>
      </c>
      <c r="E87" s="73">
        <f ca="1" t="shared" si="11"/>
        <v>0</v>
      </c>
      <c r="F87" s="74" t="str">
        <f ca="1" t="shared" si="12"/>
        <v>горении: число жил и сечение, мм2-напряжение, кB:</v>
      </c>
      <c r="G87" s="105">
        <f ca="1" t="shared" si="13"/>
        <v>0</v>
      </c>
      <c r="H87" s="80">
        <f ca="1" t="shared" si="14"/>
        <v>0</v>
      </c>
      <c r="I87" s="80"/>
      <c r="J87" s="80"/>
      <c r="K87" s="80"/>
      <c r="L87" s="108">
        <f ca="1" t="shared" si="15"/>
        <v>0</v>
      </c>
      <c r="M87" s="109"/>
      <c r="N87" s="109"/>
      <c r="O87" s="109"/>
      <c r="P87" s="110">
        <f ca="1" t="shared" si="16"/>
        <v>0</v>
      </c>
      <c r="Q87" s="147">
        <f ca="1" t="shared" si="17"/>
        <v>0</v>
      </c>
      <c r="R87" s="148">
        <f ca="1" t="shared" si="18"/>
        <v>0</v>
      </c>
      <c r="S87" s="148"/>
      <c r="T87" s="148">
        <f ca="1" t="shared" si="19"/>
        <v>0</v>
      </c>
      <c r="U87" s="148"/>
      <c r="V87" s="148"/>
      <c r="W87" s="149"/>
    </row>
    <row r="88" ht="17.1" customHeight="1" spans="1:23">
      <c r="A88" s="64"/>
      <c r="B88" s="77" t="s">
        <v>12</v>
      </c>
      <c r="C88" s="79"/>
      <c r="D88" s="72" t="str">
        <f ca="1" t="shared" si="10"/>
        <v>5.1.</v>
      </c>
      <c r="E88" s="73">
        <f ca="1" t="shared" si="11"/>
        <v>1</v>
      </c>
      <c r="F88" s="74" t="str">
        <f ca="1" t="shared" si="12"/>
        <v>   5х4-0,66 (N, PE)</v>
      </c>
      <c r="G88" s="105">
        <f ca="1" t="shared" si="13"/>
        <v>0</v>
      </c>
      <c r="H88" s="80">
        <f ca="1" t="shared" si="14"/>
        <v>0</v>
      </c>
      <c r="I88" s="80"/>
      <c r="J88" s="80"/>
      <c r="K88" s="80"/>
      <c r="L88" s="108">
        <f ca="1" t="shared" si="15"/>
        <v>0</v>
      </c>
      <c r="M88" s="109"/>
      <c r="N88" s="109"/>
      <c r="O88" s="109"/>
      <c r="P88" s="110" t="str">
        <f ca="1" t="shared" si="16"/>
        <v>м.</v>
      </c>
      <c r="Q88" s="147">
        <f ca="1" t="shared" si="17"/>
        <v>50</v>
      </c>
      <c r="R88" s="148">
        <f ca="1" t="shared" si="18"/>
        <v>0</v>
      </c>
      <c r="S88" s="148"/>
      <c r="T88" s="148">
        <f ca="1" t="shared" si="19"/>
        <v>0</v>
      </c>
      <c r="U88" s="148"/>
      <c r="V88" s="148"/>
      <c r="W88" s="149"/>
    </row>
    <row r="89" ht="17.1" customHeight="1" spans="1:23">
      <c r="A89" s="64"/>
      <c r="B89" s="77"/>
      <c r="C89" s="79"/>
      <c r="D89" s="72" t="str">
        <f ca="1" t="shared" si="10"/>
        <v>5.1.</v>
      </c>
      <c r="E89" s="73">
        <f ca="1" t="shared" si="11"/>
        <v>2</v>
      </c>
      <c r="F89" s="74" t="str">
        <f ca="1" t="shared" si="12"/>
        <v>   3х2,5-0,66 (N, PE)</v>
      </c>
      <c r="G89" s="105">
        <f ca="1" t="shared" si="13"/>
        <v>0</v>
      </c>
      <c r="H89" s="80">
        <f ca="1" t="shared" si="14"/>
        <v>0</v>
      </c>
      <c r="I89" s="80"/>
      <c r="J89" s="80"/>
      <c r="K89" s="80"/>
      <c r="L89" s="108">
        <f ca="1" t="shared" si="15"/>
        <v>0</v>
      </c>
      <c r="M89" s="109"/>
      <c r="N89" s="109"/>
      <c r="O89" s="109"/>
      <c r="P89" s="110" t="str">
        <f ca="1" t="shared" si="16"/>
        <v>м.</v>
      </c>
      <c r="Q89" s="147">
        <f ca="1" t="shared" si="17"/>
        <v>43</v>
      </c>
      <c r="R89" s="148">
        <f ca="1" t="shared" si="18"/>
        <v>0</v>
      </c>
      <c r="S89" s="148"/>
      <c r="T89" s="148">
        <f ca="1" t="shared" si="19"/>
        <v>0</v>
      </c>
      <c r="U89" s="148"/>
      <c r="V89" s="148"/>
      <c r="W89" s="149"/>
    </row>
    <row r="90" s="61" customFormat="1" ht="17.1" customHeight="1" spans="1:23">
      <c r="A90" s="81"/>
      <c r="B90" s="77"/>
      <c r="C90" s="79"/>
      <c r="D90" s="72" t="str">
        <f ca="1" t="shared" si="10"/>
        <v>5.1.</v>
      </c>
      <c r="E90" s="73">
        <f ca="1" t="shared" si="11"/>
        <v>3</v>
      </c>
      <c r="F90" s="74" t="str">
        <f ca="1" t="shared" si="12"/>
        <v>   3х1,5-0,66 (N, PE)</v>
      </c>
      <c r="G90" s="105">
        <f ca="1" t="shared" si="13"/>
        <v>0</v>
      </c>
      <c r="H90" s="80">
        <f ca="1" t="shared" si="14"/>
        <v>0</v>
      </c>
      <c r="I90" s="80"/>
      <c r="J90" s="80"/>
      <c r="K90" s="80"/>
      <c r="L90" s="108">
        <f ca="1" t="shared" si="15"/>
        <v>0</v>
      </c>
      <c r="M90" s="109"/>
      <c r="N90" s="109"/>
      <c r="O90" s="109"/>
      <c r="P90" s="110" t="str">
        <f ca="1" t="shared" si="16"/>
        <v>м.</v>
      </c>
      <c r="Q90" s="147">
        <f ca="1" t="shared" si="17"/>
        <v>28</v>
      </c>
      <c r="R90" s="148">
        <f ca="1" t="shared" si="18"/>
        <v>0</v>
      </c>
      <c r="S90" s="148"/>
      <c r="T90" s="148">
        <f ca="1" t="shared" si="19"/>
        <v>0</v>
      </c>
      <c r="U90" s="148"/>
      <c r="V90" s="148"/>
      <c r="W90" s="149"/>
    </row>
    <row r="91" s="61" customFormat="1" ht="17.1" customHeight="1" spans="1:23">
      <c r="A91" s="81"/>
      <c r="B91" s="77"/>
      <c r="C91" s="79"/>
      <c r="D91" s="72" t="str">
        <f ca="1" t="shared" si="10"/>
        <v/>
      </c>
      <c r="E91" s="73" t="str">
        <f ca="1" t="shared" si="11"/>
        <v>5.2.</v>
      </c>
      <c r="F91" s="74" t="str">
        <f ca="1" t="shared" si="12"/>
        <v>Кабель силовой огнестойкий с медными жилами, с изоляцией и оболочкой </v>
      </c>
      <c r="G91" s="105" t="str">
        <f ca="1" t="shared" si="13"/>
        <v>ВВГнг(А)-FRLS</v>
      </c>
      <c r="H91" s="80">
        <f ca="1" t="shared" si="14"/>
        <v>0</v>
      </c>
      <c r="I91" s="80"/>
      <c r="J91" s="80"/>
      <c r="K91" s="80"/>
      <c r="L91" s="108">
        <f ca="1" t="shared" si="15"/>
        <v>0</v>
      </c>
      <c r="M91" s="109"/>
      <c r="N91" s="109"/>
      <c r="O91" s="109"/>
      <c r="P91" s="110">
        <f ca="1" t="shared" si="16"/>
        <v>0</v>
      </c>
      <c r="Q91" s="147">
        <f ca="1" t="shared" si="17"/>
        <v>0</v>
      </c>
      <c r="R91" s="148">
        <f ca="1" t="shared" si="18"/>
        <v>0</v>
      </c>
      <c r="S91" s="148"/>
      <c r="T91" s="148">
        <f ca="1" t="shared" si="19"/>
        <v>0</v>
      </c>
      <c r="U91" s="148"/>
      <c r="V91" s="148"/>
      <c r="W91" s="149"/>
    </row>
    <row r="92" s="61" customFormat="1" ht="17.1" customHeight="1" spans="1:23">
      <c r="A92" s="81"/>
      <c r="B92" s="77"/>
      <c r="C92" s="79"/>
      <c r="D92" s="72" t="str">
        <f ca="1" t="shared" si="10"/>
        <v/>
      </c>
      <c r="E92" s="73" t="str">
        <f ca="1" t="shared" si="11"/>
        <v/>
      </c>
      <c r="F92" s="74" t="str">
        <f ca="1" t="shared" si="12"/>
        <v>из негорючего и огнестойкого ПВХ, не распространяющий горение, с </v>
      </c>
      <c r="G92" s="105" t="str">
        <f ca="1" t="shared" si="13"/>
        <v>ГОСТ 31996-2012</v>
      </c>
      <c r="H92" s="80">
        <f ca="1" t="shared" si="14"/>
        <v>0</v>
      </c>
      <c r="I92" s="80"/>
      <c r="J92" s="80"/>
      <c r="K92" s="80"/>
      <c r="L92" s="108">
        <f ca="1" t="shared" si="15"/>
        <v>0</v>
      </c>
      <c r="M92" s="109"/>
      <c r="N92" s="109"/>
      <c r="O92" s="109"/>
      <c r="P92" s="110">
        <f ca="1" t="shared" si="16"/>
        <v>0</v>
      </c>
      <c r="Q92" s="147">
        <f ca="1" t="shared" si="17"/>
        <v>0</v>
      </c>
      <c r="R92" s="148">
        <f ca="1" t="shared" si="18"/>
        <v>0</v>
      </c>
      <c r="S92" s="148"/>
      <c r="T92" s="148">
        <f ca="1" t="shared" si="19"/>
        <v>0</v>
      </c>
      <c r="U92" s="148"/>
      <c r="V92" s="148"/>
      <c r="W92" s="149"/>
    </row>
    <row r="93" s="61" customFormat="1" ht="17.1" customHeight="1" spans="1:23">
      <c r="A93" s="81"/>
      <c r="B93" s="77"/>
      <c r="C93" s="79"/>
      <c r="D93" s="72" t="str">
        <f ca="1" t="shared" si="10"/>
        <v/>
      </c>
      <c r="E93" s="73" t="str">
        <f ca="1" t="shared" si="11"/>
        <v/>
      </c>
      <c r="F93" s="74" t="str">
        <f ca="1" t="shared" si="12"/>
        <v>пониженным дымообразованием при горении: число жил и сечение, мм2-</v>
      </c>
      <c r="G93" s="105">
        <f ca="1" t="shared" si="13"/>
        <v>0</v>
      </c>
      <c r="H93" s="80">
        <f ca="1" t="shared" si="14"/>
        <v>0</v>
      </c>
      <c r="I93" s="80"/>
      <c r="J93" s="80"/>
      <c r="K93" s="80"/>
      <c r="L93" s="108">
        <f ca="1" t="shared" si="15"/>
        <v>0</v>
      </c>
      <c r="M93" s="109"/>
      <c r="N93" s="109"/>
      <c r="O93" s="109"/>
      <c r="P93" s="110">
        <f ca="1" t="shared" si="16"/>
        <v>0</v>
      </c>
      <c r="Q93" s="147">
        <f ca="1" t="shared" si="17"/>
        <v>0</v>
      </c>
      <c r="R93" s="148">
        <f ca="1" t="shared" si="18"/>
        <v>0</v>
      </c>
      <c r="S93" s="148"/>
      <c r="T93" s="148">
        <f ca="1" t="shared" si="19"/>
        <v>0</v>
      </c>
      <c r="U93" s="148"/>
      <c r="V93" s="148"/>
      <c r="W93" s="149"/>
    </row>
    <row r="94" s="61" customFormat="1" ht="17.1" customHeight="1" spans="1:23">
      <c r="A94" s="160"/>
      <c r="B94" s="93" t="s">
        <v>13</v>
      </c>
      <c r="C94" s="161"/>
      <c r="D94" s="72" t="str">
        <f ca="1" t="shared" si="10"/>
        <v/>
      </c>
      <c r="E94" s="73" t="str">
        <f ca="1" t="shared" si="11"/>
        <v/>
      </c>
      <c r="F94" s="74" t="str">
        <f ca="1" t="shared" si="12"/>
        <v>напряжение, кB:</v>
      </c>
      <c r="G94" s="105">
        <f ca="1" t="shared" si="13"/>
        <v>0</v>
      </c>
      <c r="H94" s="80">
        <f ca="1" t="shared" si="14"/>
        <v>0</v>
      </c>
      <c r="I94" s="80"/>
      <c r="J94" s="80"/>
      <c r="K94" s="80"/>
      <c r="L94" s="108">
        <f ca="1" t="shared" si="15"/>
        <v>0</v>
      </c>
      <c r="M94" s="109"/>
      <c r="N94" s="109"/>
      <c r="O94" s="109"/>
      <c r="P94" s="110">
        <f ca="1" t="shared" si="16"/>
        <v>0</v>
      </c>
      <c r="Q94" s="147">
        <f ca="1" t="shared" si="17"/>
        <v>0</v>
      </c>
      <c r="R94" s="148">
        <f ca="1" t="shared" si="18"/>
        <v>0</v>
      </c>
      <c r="S94" s="148"/>
      <c r="T94" s="148">
        <f ca="1" t="shared" si="19"/>
        <v>0</v>
      </c>
      <c r="U94" s="148"/>
      <c r="V94" s="148"/>
      <c r="W94" s="149"/>
    </row>
    <row r="95" s="61" customFormat="1" ht="14.45" customHeight="1" spans="1:23">
      <c r="A95" s="160"/>
      <c r="B95" s="93"/>
      <c r="C95" s="161"/>
      <c r="D95" s="162"/>
      <c r="E95" s="163"/>
      <c r="F95" s="163"/>
      <c r="G95" s="164"/>
      <c r="H95" s="165"/>
      <c r="I95" s="165"/>
      <c r="J95" s="165"/>
      <c r="K95" s="177"/>
      <c r="L95" s="177"/>
      <c r="M95" s="165"/>
      <c r="N95" s="165"/>
      <c r="O95" s="178">
        <f>O39</f>
        <v>0</v>
      </c>
      <c r="P95" s="178"/>
      <c r="Q95" s="178"/>
      <c r="R95" s="178"/>
      <c r="S95" s="178"/>
      <c r="T95" s="178"/>
      <c r="U95" s="178"/>
      <c r="V95" s="178"/>
      <c r="W95" s="188" t="s">
        <v>14</v>
      </c>
    </row>
    <row r="96" s="61" customFormat="1" ht="14.45" customHeight="1" spans="1:23">
      <c r="A96" s="160"/>
      <c r="B96" s="93"/>
      <c r="C96" s="161"/>
      <c r="D96" s="166"/>
      <c r="E96" s="100"/>
      <c r="F96" s="100"/>
      <c r="G96" s="167"/>
      <c r="H96" s="168"/>
      <c r="I96" s="168"/>
      <c r="J96" s="168"/>
      <c r="K96" s="179"/>
      <c r="L96" s="179"/>
      <c r="M96" s="168"/>
      <c r="N96" s="168"/>
      <c r="O96" s="180"/>
      <c r="P96" s="180"/>
      <c r="Q96" s="180"/>
      <c r="R96" s="180"/>
      <c r="S96" s="180"/>
      <c r="T96" s="180"/>
      <c r="U96" s="180"/>
      <c r="V96" s="180"/>
      <c r="W96" s="189" t="s">
        <v>15</v>
      </c>
    </row>
    <row r="97" s="61" customFormat="1" ht="14.45" customHeight="1" spans="1:23">
      <c r="A97" s="160"/>
      <c r="B97" s="93"/>
      <c r="C97" s="161"/>
      <c r="D97" s="169"/>
      <c r="E97" s="170"/>
      <c r="F97" s="170"/>
      <c r="G97" s="171"/>
      <c r="H97" s="154" t="s">
        <v>16</v>
      </c>
      <c r="I97" s="154" t="s">
        <v>17</v>
      </c>
      <c r="J97" s="154" t="s">
        <v>14</v>
      </c>
      <c r="K97" s="154" t="s">
        <v>18</v>
      </c>
      <c r="L97" s="154"/>
      <c r="M97" s="154" t="s">
        <v>19</v>
      </c>
      <c r="N97" s="154" t="s">
        <v>20</v>
      </c>
      <c r="O97" s="181"/>
      <c r="P97" s="181"/>
      <c r="Q97" s="181"/>
      <c r="R97" s="181"/>
      <c r="S97" s="181"/>
      <c r="T97" s="181"/>
      <c r="U97" s="181"/>
      <c r="V97" s="181"/>
      <c r="W97" s="190"/>
    </row>
    <row r="98" s="61" customFormat="1" ht="2.25" customHeight="1" spans="1:23">
      <c r="A98" s="160"/>
      <c r="B98" s="81"/>
      <c r="C98" s="81"/>
      <c r="D98" s="172"/>
      <c r="E98" s="173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</row>
    <row r="99" ht="69" customHeight="1" spans="1:23">
      <c r="A99" s="103"/>
      <c r="B99" s="103"/>
      <c r="C99" s="104"/>
      <c r="D99" s="65" t="s">
        <v>0</v>
      </c>
      <c r="E99" s="66"/>
      <c r="F99" s="67" t="s">
        <v>1</v>
      </c>
      <c r="G99" s="67" t="s">
        <v>2</v>
      </c>
      <c r="H99" s="174" t="s">
        <v>3</v>
      </c>
      <c r="I99" s="182"/>
      <c r="J99" s="182"/>
      <c r="K99" s="183"/>
      <c r="L99" s="174" t="s">
        <v>4</v>
      </c>
      <c r="M99" s="182"/>
      <c r="N99" s="182"/>
      <c r="O99" s="183"/>
      <c r="P99" s="67" t="s">
        <v>5</v>
      </c>
      <c r="Q99" s="67" t="s">
        <v>6</v>
      </c>
      <c r="R99" s="174" t="s">
        <v>7</v>
      </c>
      <c r="S99" s="183"/>
      <c r="T99" s="140" t="s">
        <v>8</v>
      </c>
      <c r="U99" s="141"/>
      <c r="V99" s="141"/>
      <c r="W99" s="142"/>
    </row>
    <row r="100" s="61" customFormat="1" ht="17.1" customHeight="1" spans="1:23">
      <c r="A100" s="103"/>
      <c r="B100" s="103"/>
      <c r="C100" s="104"/>
      <c r="D100" s="68">
        <v>1</v>
      </c>
      <c r="E100" s="69"/>
      <c r="F100" s="70" t="s">
        <v>9</v>
      </c>
      <c r="G100" s="70" t="s">
        <v>10</v>
      </c>
      <c r="H100" s="175">
        <v>4</v>
      </c>
      <c r="I100" s="184"/>
      <c r="J100" s="184"/>
      <c r="K100" s="185"/>
      <c r="L100" s="175">
        <v>5</v>
      </c>
      <c r="M100" s="184"/>
      <c r="N100" s="184"/>
      <c r="O100" s="185"/>
      <c r="P100" s="70">
        <v>6</v>
      </c>
      <c r="Q100" s="70">
        <v>7</v>
      </c>
      <c r="R100" s="191">
        <v>8</v>
      </c>
      <c r="S100" s="192"/>
      <c r="T100" s="191">
        <v>9</v>
      </c>
      <c r="U100" s="193"/>
      <c r="V100" s="193"/>
      <c r="W100" s="194"/>
    </row>
    <row r="101" s="61" customFormat="1" ht="17.1" customHeight="1" spans="1:23">
      <c r="A101" s="103"/>
      <c r="B101" s="103"/>
      <c r="C101" s="104"/>
      <c r="D101" s="72" t="str">
        <f ca="1" t="shared" ref="D101:D142" si="20">INDIRECT("РЕД!a"&amp;ROW(A80))</f>
        <v>5.2.</v>
      </c>
      <c r="E101" s="73">
        <f ca="1" t="shared" ref="E101:E142" si="21">INDIRECT("РЕД!B"&amp;ROW(B80))</f>
        <v>1</v>
      </c>
      <c r="F101" s="74" t="str">
        <f ca="1" t="shared" ref="F101:F142" si="22">INDIRECT("РЕД!c"&amp;ROW(C80))</f>
        <v>   3х1,5-0,66 (N, PE)</v>
      </c>
      <c r="G101" s="105">
        <f ca="1" t="shared" ref="G101:G142" si="23">INDIRECT("РЕД!d"&amp;ROW(D80))</f>
        <v>0</v>
      </c>
      <c r="H101" s="176">
        <f ca="1" t="shared" ref="H101:H142" si="24">INDIRECT("РЕД!e"&amp;ROW(E80))</f>
        <v>0</v>
      </c>
      <c r="I101" s="176"/>
      <c r="J101" s="176"/>
      <c r="K101" s="176"/>
      <c r="L101" s="186">
        <f ca="1" t="shared" ref="L101:L142" si="25">INDIRECT("РЕД!f"&amp;ROW(F80))</f>
        <v>0</v>
      </c>
      <c r="M101" s="187"/>
      <c r="N101" s="187"/>
      <c r="O101" s="187"/>
      <c r="P101" s="74" t="str">
        <f ca="1" t="shared" ref="P101:P142" si="26">INDIRECT("РЕД!g"&amp;ROW(G80))</f>
        <v>м.</v>
      </c>
      <c r="Q101" s="105">
        <f ca="1" t="shared" ref="Q101:Q142" si="27">INDIRECT("РЕД!h"&amp;ROW(H80))</f>
        <v>150</v>
      </c>
      <c r="R101" s="105">
        <f ca="1" t="shared" ref="R101:R142" si="28">INDIRECT("РЕД!i"&amp;ROW(I80))</f>
        <v>0</v>
      </c>
      <c r="S101" s="105"/>
      <c r="T101" s="105">
        <f ca="1" t="shared" ref="T101:T142" si="29">INDIRECT("РЕД!j"&amp;ROW(J80))</f>
        <v>0</v>
      </c>
      <c r="U101" s="105"/>
      <c r="V101" s="105"/>
      <c r="W101" s="195"/>
    </row>
    <row r="102" s="61" customFormat="1" ht="17.1" customHeight="1" spans="1:23">
      <c r="A102" s="103"/>
      <c r="B102" s="103"/>
      <c r="C102" s="104"/>
      <c r="D102" s="72" t="str">
        <f ca="1" t="shared" si="20"/>
        <v/>
      </c>
      <c r="E102" s="73" t="str">
        <f ca="1" t="shared" si="21"/>
        <v>5.3.</v>
      </c>
      <c r="F102" s="74" t="str">
        <f ca="1" t="shared" si="22"/>
        <v>Провод силовой установочный с медной многопроволочной жилой, с </v>
      </c>
      <c r="G102" s="105" t="str">
        <f ca="1" t="shared" si="23"/>
        <v>ПуГВ</v>
      </c>
      <c r="H102" s="176">
        <f ca="1" t="shared" si="24"/>
        <v>0</v>
      </c>
      <c r="I102" s="176"/>
      <c r="J102" s="176"/>
      <c r="K102" s="176"/>
      <c r="L102" s="186">
        <f ca="1" t="shared" si="25"/>
        <v>0</v>
      </c>
      <c r="M102" s="187"/>
      <c r="N102" s="187"/>
      <c r="O102" s="187"/>
      <c r="P102" s="74">
        <f ca="1" t="shared" si="26"/>
        <v>0</v>
      </c>
      <c r="Q102" s="105">
        <f ca="1" t="shared" si="27"/>
        <v>0</v>
      </c>
      <c r="R102" s="105">
        <f ca="1" t="shared" si="28"/>
        <v>0</v>
      </c>
      <c r="S102" s="105"/>
      <c r="T102" s="105">
        <f ca="1" t="shared" si="29"/>
        <v>0</v>
      </c>
      <c r="U102" s="105"/>
      <c r="V102" s="105"/>
      <c r="W102" s="195"/>
    </row>
    <row r="103" s="61" customFormat="1" ht="17.1" customHeight="1" spans="1:23">
      <c r="A103" s="103"/>
      <c r="B103" s="103"/>
      <c r="C103" s="104"/>
      <c r="D103" s="72" t="str">
        <f ca="1" t="shared" si="20"/>
        <v/>
      </c>
      <c r="E103" s="73" t="str">
        <f ca="1" t="shared" si="21"/>
        <v/>
      </c>
      <c r="F103" s="74" t="str">
        <f ca="1" t="shared" si="22"/>
        <v>изоляцией из ПВХ: число жил и сечение, мм2:</v>
      </c>
      <c r="G103" s="105" t="str">
        <f ca="1" t="shared" si="23"/>
        <v>ГОСТ 31947-2012</v>
      </c>
      <c r="H103" s="176">
        <f ca="1" t="shared" si="24"/>
        <v>0</v>
      </c>
      <c r="I103" s="176"/>
      <c r="J103" s="176"/>
      <c r="K103" s="176"/>
      <c r="L103" s="186">
        <f ca="1" t="shared" si="25"/>
        <v>0</v>
      </c>
      <c r="M103" s="187"/>
      <c r="N103" s="187"/>
      <c r="O103" s="187"/>
      <c r="P103" s="74">
        <f ca="1" t="shared" si="26"/>
        <v>0</v>
      </c>
      <c r="Q103" s="105">
        <f ca="1" t="shared" si="27"/>
        <v>0</v>
      </c>
      <c r="R103" s="105">
        <f ca="1" t="shared" si="28"/>
        <v>0</v>
      </c>
      <c r="S103" s="105"/>
      <c r="T103" s="196">
        <f ca="1" t="shared" si="29"/>
        <v>0</v>
      </c>
      <c r="U103" s="197"/>
      <c r="V103" s="197"/>
      <c r="W103" s="198"/>
    </row>
    <row r="104" ht="17.1" customHeight="1" spans="1:23">
      <c r="A104" s="103"/>
      <c r="B104" s="103"/>
      <c r="C104" s="104"/>
      <c r="D104" s="72" t="str">
        <f ca="1" t="shared" si="20"/>
        <v>5.3.</v>
      </c>
      <c r="E104" s="73">
        <f ca="1" t="shared" si="21"/>
        <v>1</v>
      </c>
      <c r="F104" s="74" t="str">
        <f ca="1" t="shared" si="22"/>
        <v>   1х6 (PE)</v>
      </c>
      <c r="G104" s="105">
        <f ca="1" t="shared" si="23"/>
        <v>0</v>
      </c>
      <c r="H104" s="176">
        <f ca="1" t="shared" si="24"/>
        <v>0</v>
      </c>
      <c r="I104" s="176"/>
      <c r="J104" s="176"/>
      <c r="K104" s="176"/>
      <c r="L104" s="186">
        <f ca="1" t="shared" si="25"/>
        <v>0</v>
      </c>
      <c r="M104" s="187"/>
      <c r="N104" s="187"/>
      <c r="O104" s="187"/>
      <c r="P104" s="74" t="str">
        <f ca="1" t="shared" si="26"/>
        <v>м.</v>
      </c>
      <c r="Q104" s="105">
        <f ca="1" t="shared" si="27"/>
        <v>70</v>
      </c>
      <c r="R104" s="105">
        <f ca="1" t="shared" si="28"/>
        <v>0</v>
      </c>
      <c r="S104" s="105"/>
      <c r="T104" s="196">
        <f ca="1" t="shared" si="29"/>
        <v>0</v>
      </c>
      <c r="U104" s="197"/>
      <c r="V104" s="197"/>
      <c r="W104" s="198"/>
    </row>
    <row r="105" ht="17.1" customHeight="1" spans="1:23">
      <c r="A105" s="103"/>
      <c r="B105" s="103"/>
      <c r="C105" s="104"/>
      <c r="D105" s="72" t="str">
        <f ca="1" t="shared" si="20"/>
        <v/>
      </c>
      <c r="E105" s="73" t="str">
        <f ca="1" t="shared" si="21"/>
        <v/>
      </c>
      <c r="F105" s="74">
        <f ca="1" t="shared" si="22"/>
        <v>0</v>
      </c>
      <c r="G105" s="105">
        <f ca="1" t="shared" si="23"/>
        <v>0</v>
      </c>
      <c r="H105" s="176">
        <f ca="1" t="shared" si="24"/>
        <v>0</v>
      </c>
      <c r="I105" s="176"/>
      <c r="J105" s="176"/>
      <c r="K105" s="176"/>
      <c r="L105" s="186">
        <f ca="1" t="shared" si="25"/>
        <v>0</v>
      </c>
      <c r="M105" s="187"/>
      <c r="N105" s="187"/>
      <c r="O105" s="187"/>
      <c r="P105" s="74">
        <f ca="1" t="shared" si="26"/>
        <v>0</v>
      </c>
      <c r="Q105" s="105">
        <f ca="1" t="shared" si="27"/>
        <v>0</v>
      </c>
      <c r="R105" s="105">
        <f ca="1" t="shared" si="28"/>
        <v>0</v>
      </c>
      <c r="S105" s="105"/>
      <c r="T105" s="196">
        <f ca="1" t="shared" si="29"/>
        <v>0</v>
      </c>
      <c r="U105" s="197"/>
      <c r="V105" s="197"/>
      <c r="W105" s="198"/>
    </row>
    <row r="106" ht="17.1" customHeight="1" spans="1:23">
      <c r="A106" s="103"/>
      <c r="B106" s="103"/>
      <c r="C106" s="104"/>
      <c r="D106" s="72">
        <f ca="1" t="shared" si="20"/>
        <v>0</v>
      </c>
      <c r="E106" s="73" t="str">
        <f ca="1" t="shared" si="21"/>
        <v>6.</v>
      </c>
      <c r="F106" s="74" t="str">
        <f ca="1" t="shared" si="22"/>
        <v>Расходный метериал</v>
      </c>
      <c r="G106" s="105">
        <f ca="1" t="shared" si="23"/>
        <v>0</v>
      </c>
      <c r="H106" s="176">
        <f ca="1" t="shared" si="24"/>
        <v>0</v>
      </c>
      <c r="I106" s="176"/>
      <c r="J106" s="176"/>
      <c r="K106" s="176"/>
      <c r="L106" s="186">
        <f ca="1" t="shared" si="25"/>
        <v>0</v>
      </c>
      <c r="M106" s="187"/>
      <c r="N106" s="187"/>
      <c r="O106" s="187"/>
      <c r="P106" s="74">
        <f ca="1" t="shared" si="26"/>
        <v>0</v>
      </c>
      <c r="Q106" s="105">
        <f ca="1" t="shared" si="27"/>
        <v>0</v>
      </c>
      <c r="R106" s="105">
        <f ca="1" t="shared" si="28"/>
        <v>0</v>
      </c>
      <c r="S106" s="105"/>
      <c r="T106" s="196">
        <f ca="1" t="shared" si="29"/>
        <v>0</v>
      </c>
      <c r="U106" s="197"/>
      <c r="V106" s="197"/>
      <c r="W106" s="198"/>
    </row>
    <row r="107" ht="17.1" customHeight="1" spans="1:23">
      <c r="A107" s="103"/>
      <c r="B107" s="103"/>
      <c r="C107" s="104"/>
      <c r="D107" s="72" t="str">
        <f ca="1" t="shared" si="20"/>
        <v>6.</v>
      </c>
      <c r="E107" s="73">
        <f ca="1" t="shared" si="21"/>
        <v>1</v>
      </c>
      <c r="F107" s="74" t="str">
        <f ca="1" t="shared" si="22"/>
        <v>Скоба крепежная однолапковая d20мм метал</v>
      </c>
      <c r="G107" s="105">
        <f ca="1" t="shared" si="23"/>
        <v>0</v>
      </c>
      <c r="H107" s="176">
        <f ca="1" t="shared" si="24"/>
        <v>0</v>
      </c>
      <c r="I107" s="176"/>
      <c r="J107" s="176"/>
      <c r="K107" s="176"/>
      <c r="L107" s="186">
        <f ca="1" t="shared" si="25"/>
        <v>0</v>
      </c>
      <c r="M107" s="187"/>
      <c r="N107" s="187"/>
      <c r="O107" s="187"/>
      <c r="P107" s="74" t="str">
        <f ca="1" t="shared" si="26"/>
        <v>шт.</v>
      </c>
      <c r="Q107" s="105">
        <f ca="1" t="shared" si="27"/>
        <v>200</v>
      </c>
      <c r="R107" s="105">
        <f ca="1" t="shared" si="28"/>
        <v>0</v>
      </c>
      <c r="S107" s="105"/>
      <c r="T107" s="196">
        <f ca="1" t="shared" si="29"/>
        <v>0</v>
      </c>
      <c r="U107" s="197"/>
      <c r="V107" s="197"/>
      <c r="W107" s="198"/>
    </row>
    <row r="108" ht="17.1" customHeight="1" spans="1:23">
      <c r="A108" s="103"/>
      <c r="B108" s="103"/>
      <c r="C108" s="104"/>
      <c r="D108" s="72" t="str">
        <f ca="1" t="shared" si="20"/>
        <v>6.</v>
      </c>
      <c r="E108" s="73">
        <f ca="1" t="shared" si="21"/>
        <v>2</v>
      </c>
      <c r="F108" s="74" t="str">
        <f ca="1" t="shared" si="22"/>
        <v>Скоба крепежная однолапковая d25мм метал</v>
      </c>
      <c r="G108" s="105">
        <f ca="1" t="shared" si="23"/>
        <v>0</v>
      </c>
      <c r="H108" s="176">
        <f ca="1" t="shared" si="24"/>
        <v>0</v>
      </c>
      <c r="I108" s="176"/>
      <c r="J108" s="176"/>
      <c r="K108" s="176"/>
      <c r="L108" s="186">
        <f ca="1" t="shared" si="25"/>
        <v>0</v>
      </c>
      <c r="M108" s="187"/>
      <c r="N108" s="187"/>
      <c r="O108" s="187"/>
      <c r="P108" s="74" t="str">
        <f ca="1" t="shared" si="26"/>
        <v>шт.</v>
      </c>
      <c r="Q108" s="105">
        <f ca="1" t="shared" si="27"/>
        <v>200</v>
      </c>
      <c r="R108" s="105">
        <f ca="1" t="shared" si="28"/>
        <v>0</v>
      </c>
      <c r="S108" s="105"/>
      <c r="T108" s="196">
        <f ca="1" t="shared" si="29"/>
        <v>0</v>
      </c>
      <c r="U108" s="197"/>
      <c r="V108" s="197"/>
      <c r="W108" s="198"/>
    </row>
    <row r="109" ht="17.1" customHeight="1" spans="1:23">
      <c r="A109" s="103"/>
      <c r="B109" s="103"/>
      <c r="C109" s="104"/>
      <c r="D109" s="72" t="str">
        <f ca="1" t="shared" si="20"/>
        <v>6.</v>
      </c>
      <c r="E109" s="73">
        <f ca="1" t="shared" si="21"/>
        <v>3</v>
      </c>
      <c r="F109" s="74" t="str">
        <f ca="1" t="shared" si="22"/>
        <v>Саморез с прессшайбой 4.2х13 мм сверло</v>
      </c>
      <c r="G109" s="105">
        <f ca="1" t="shared" si="23"/>
        <v>0</v>
      </c>
      <c r="H109" s="176">
        <f ca="1" t="shared" si="24"/>
        <v>0</v>
      </c>
      <c r="I109" s="176"/>
      <c r="J109" s="176"/>
      <c r="K109" s="176"/>
      <c r="L109" s="186">
        <f ca="1" t="shared" si="25"/>
        <v>0</v>
      </c>
      <c r="M109" s="187"/>
      <c r="N109" s="187"/>
      <c r="O109" s="187"/>
      <c r="P109" s="74" t="str">
        <f ca="1" t="shared" si="26"/>
        <v>кг</v>
      </c>
      <c r="Q109" s="105">
        <f ca="1" t="shared" si="27"/>
        <v>3</v>
      </c>
      <c r="R109" s="105">
        <f ca="1" t="shared" si="28"/>
        <v>0</v>
      </c>
      <c r="S109" s="105"/>
      <c r="T109" s="196">
        <f ca="1" t="shared" si="29"/>
        <v>0</v>
      </c>
      <c r="U109" s="197"/>
      <c r="V109" s="197"/>
      <c r="W109" s="198"/>
    </row>
    <row r="110" ht="17.1" customHeight="1" spans="1:23">
      <c r="A110" s="103"/>
      <c r="B110" s="103"/>
      <c r="C110" s="104"/>
      <c r="D110" s="72" t="str">
        <f ca="1" t="shared" si="20"/>
        <v>6.</v>
      </c>
      <c r="E110" s="73">
        <f ca="1" t="shared" si="21"/>
        <v>4</v>
      </c>
      <c r="F110" s="74" t="str">
        <f ca="1" t="shared" si="22"/>
        <v>Гайка со стопорным буртом М8</v>
      </c>
      <c r="G110" s="105" t="str">
        <f ca="1" t="shared" si="23"/>
        <v>CLP1M-N-8-2</v>
      </c>
      <c r="H110" s="176">
        <f ca="1" t="shared" si="24"/>
        <v>0</v>
      </c>
      <c r="I110" s="176"/>
      <c r="J110" s="176"/>
      <c r="K110" s="176"/>
      <c r="L110" s="186" t="str">
        <f ca="1" t="shared" si="25"/>
        <v>IEK</v>
      </c>
      <c r="M110" s="187"/>
      <c r="N110" s="187"/>
      <c r="O110" s="187"/>
      <c r="P110" s="74" t="str">
        <f ca="1" t="shared" si="26"/>
        <v>шт.</v>
      </c>
      <c r="Q110" s="105">
        <f ca="1" t="shared" si="27"/>
        <v>1132</v>
      </c>
      <c r="R110" s="105">
        <f ca="1" t="shared" si="28"/>
        <v>0</v>
      </c>
      <c r="S110" s="105"/>
      <c r="T110" s="196">
        <f ca="1" t="shared" si="29"/>
        <v>0</v>
      </c>
      <c r="U110" s="197"/>
      <c r="V110" s="197"/>
      <c r="W110" s="198"/>
    </row>
    <row r="111" ht="17.1" customHeight="1" spans="1:23">
      <c r="A111" s="103"/>
      <c r="B111" s="103"/>
      <c r="C111" s="104"/>
      <c r="D111" s="72" t="str">
        <f ca="1" t="shared" si="20"/>
        <v>6.</v>
      </c>
      <c r="E111" s="73">
        <f ca="1" t="shared" si="21"/>
        <v>5</v>
      </c>
      <c r="F111" s="74" t="str">
        <f ca="1" t="shared" si="22"/>
        <v>Гайка соединительная М8</v>
      </c>
      <c r="G111" s="105" t="str">
        <f ca="1" t="shared" si="23"/>
        <v>CLP1M-GS-8</v>
      </c>
      <c r="H111" s="176">
        <f ca="1" t="shared" si="24"/>
        <v>0</v>
      </c>
      <c r="I111" s="176"/>
      <c r="J111" s="176"/>
      <c r="K111" s="176"/>
      <c r="L111" s="186" t="str">
        <f ca="1" t="shared" si="25"/>
        <v>IEK</v>
      </c>
      <c r="M111" s="187"/>
      <c r="N111" s="187"/>
      <c r="O111" s="187"/>
      <c r="P111" s="74" t="str">
        <f ca="1" t="shared" si="26"/>
        <v>шт.</v>
      </c>
      <c r="Q111" s="105">
        <f ca="1" t="shared" si="27"/>
        <v>250</v>
      </c>
      <c r="R111" s="105">
        <f ca="1" t="shared" si="28"/>
        <v>0</v>
      </c>
      <c r="S111" s="105"/>
      <c r="T111" s="196">
        <f ca="1" t="shared" si="29"/>
        <v>0</v>
      </c>
      <c r="U111" s="197"/>
      <c r="V111" s="197"/>
      <c r="W111" s="198"/>
    </row>
    <row r="112" ht="17.1" customHeight="1" spans="1:23">
      <c r="A112" s="103"/>
      <c r="B112" s="103"/>
      <c r="C112" s="104"/>
      <c r="D112" s="72" t="str">
        <f ca="1" t="shared" si="20"/>
        <v>6.</v>
      </c>
      <c r="E112" s="73">
        <f ca="1" t="shared" si="21"/>
        <v>6</v>
      </c>
      <c r="F112" s="74" t="str">
        <f ca="1" t="shared" si="22"/>
        <v>Шпилька резьбовая М6, L=150 мм</v>
      </c>
      <c r="G112" s="105">
        <f ca="1" t="shared" si="23"/>
        <v>0</v>
      </c>
      <c r="H112" s="176">
        <f ca="1" t="shared" si="24"/>
        <v>0</v>
      </c>
      <c r="I112" s="176"/>
      <c r="J112" s="176"/>
      <c r="K112" s="176"/>
      <c r="L112" s="186">
        <f ca="1" t="shared" si="25"/>
        <v>0</v>
      </c>
      <c r="M112" s="187"/>
      <c r="N112" s="187"/>
      <c r="O112" s="187"/>
      <c r="P112" s="74" t="str">
        <f ca="1" t="shared" si="26"/>
        <v>шт.</v>
      </c>
      <c r="Q112" s="105">
        <f ca="1" t="shared" si="27"/>
        <v>232</v>
      </c>
      <c r="R112" s="105">
        <f ca="1" t="shared" si="28"/>
        <v>0</v>
      </c>
      <c r="S112" s="105"/>
      <c r="T112" s="196">
        <f ca="1" t="shared" si="29"/>
        <v>0</v>
      </c>
      <c r="U112" s="197"/>
      <c r="V112" s="197"/>
      <c r="W112" s="198"/>
    </row>
    <row r="113" ht="17.1" customHeight="1" spans="1:23">
      <c r="A113" s="103"/>
      <c r="B113" s="103"/>
      <c r="C113" s="104"/>
      <c r="D113" s="72" t="str">
        <f ca="1" t="shared" si="20"/>
        <v>6.</v>
      </c>
      <c r="E113" s="73">
        <f ca="1" t="shared" si="21"/>
        <v>7</v>
      </c>
      <c r="F113" s="74" t="str">
        <f ca="1" t="shared" si="22"/>
        <v>Шпилька резьбовая М8х2000</v>
      </c>
      <c r="G113" s="105">
        <f ca="1" t="shared" si="23"/>
        <v>0</v>
      </c>
      <c r="H113" s="176">
        <f ca="1" t="shared" si="24"/>
        <v>0</v>
      </c>
      <c r="I113" s="176"/>
      <c r="J113" s="176"/>
      <c r="K113" s="176"/>
      <c r="L113" s="186">
        <f ca="1" t="shared" si="25"/>
        <v>0</v>
      </c>
      <c r="M113" s="187"/>
      <c r="N113" s="187"/>
      <c r="O113" s="187"/>
      <c r="P113" s="74" t="str">
        <f ca="1" t="shared" si="26"/>
        <v>шт.</v>
      </c>
      <c r="Q113" s="105">
        <f ca="1" t="shared" si="27"/>
        <v>246</v>
      </c>
      <c r="R113" s="105">
        <f ca="1" t="shared" si="28"/>
        <v>0</v>
      </c>
      <c r="S113" s="105"/>
      <c r="T113" s="196">
        <f ca="1" t="shared" si="29"/>
        <v>0</v>
      </c>
      <c r="U113" s="197"/>
      <c r="V113" s="197"/>
      <c r="W113" s="198"/>
    </row>
    <row r="114" ht="17.1" customHeight="1" spans="1:23">
      <c r="A114" s="103"/>
      <c r="B114" s="103"/>
      <c r="C114" s="104"/>
      <c r="D114" s="72" t="str">
        <f ca="1" t="shared" si="20"/>
        <v>6.</v>
      </c>
      <c r="E114" s="73">
        <f ca="1" t="shared" si="21"/>
        <v>8</v>
      </c>
      <c r="F114" s="74" t="str">
        <f ca="1" t="shared" si="22"/>
        <v>Шпилька резьбовая М8х1000</v>
      </c>
      <c r="G114" s="105">
        <f ca="1" t="shared" si="23"/>
        <v>0</v>
      </c>
      <c r="H114" s="176">
        <f ca="1" t="shared" si="24"/>
        <v>0</v>
      </c>
      <c r="I114" s="176"/>
      <c r="J114" s="176"/>
      <c r="K114" s="176"/>
      <c r="L114" s="186">
        <f ca="1" t="shared" si="25"/>
        <v>0</v>
      </c>
      <c r="M114" s="187"/>
      <c r="N114" s="187"/>
      <c r="O114" s="187"/>
      <c r="P114" s="74" t="str">
        <f ca="1" t="shared" si="26"/>
        <v>шт.</v>
      </c>
      <c r="Q114" s="105">
        <f ca="1" t="shared" si="27"/>
        <v>216</v>
      </c>
      <c r="R114" s="105">
        <f ca="1" t="shared" si="28"/>
        <v>0</v>
      </c>
      <c r="S114" s="105"/>
      <c r="T114" s="196">
        <f ca="1" t="shared" si="29"/>
        <v>0</v>
      </c>
      <c r="U114" s="197"/>
      <c r="V114" s="197"/>
      <c r="W114" s="198"/>
    </row>
    <row r="115" ht="17.1" customHeight="1" spans="1:23">
      <c r="A115" s="103"/>
      <c r="B115" s="103"/>
      <c r="C115" s="104"/>
      <c r="D115" s="72" t="str">
        <f ca="1" t="shared" si="20"/>
        <v>6.</v>
      </c>
      <c r="E115" s="73">
        <f ca="1" t="shared" si="21"/>
        <v>9</v>
      </c>
      <c r="F115" s="74" t="str">
        <f ca="1" t="shared" si="22"/>
        <v>Болт шестигранный М8x30</v>
      </c>
      <c r="G115" s="105">
        <f ca="1" t="shared" si="23"/>
        <v>0</v>
      </c>
      <c r="H115" s="176">
        <f ca="1" t="shared" si="24"/>
        <v>0</v>
      </c>
      <c r="I115" s="176"/>
      <c r="J115" s="176"/>
      <c r="K115" s="176"/>
      <c r="L115" s="186">
        <f ca="1" t="shared" si="25"/>
        <v>0</v>
      </c>
      <c r="M115" s="187"/>
      <c r="N115" s="187"/>
      <c r="O115" s="187"/>
      <c r="P115" s="74" t="str">
        <f ca="1" t="shared" si="26"/>
        <v>шт.</v>
      </c>
      <c r="Q115" s="105">
        <f ca="1" t="shared" si="27"/>
        <v>68</v>
      </c>
      <c r="R115" s="105">
        <f ca="1" t="shared" si="28"/>
        <v>0</v>
      </c>
      <c r="S115" s="105"/>
      <c r="T115" s="196">
        <f ca="1" t="shared" si="29"/>
        <v>0</v>
      </c>
      <c r="U115" s="197"/>
      <c r="V115" s="197"/>
      <c r="W115" s="198"/>
    </row>
    <row r="116" ht="17.1" customHeight="1" spans="1:23">
      <c r="A116" s="103"/>
      <c r="B116" s="103"/>
      <c r="C116" s="104"/>
      <c r="D116" s="72" t="str">
        <f ca="1" t="shared" si="20"/>
        <v>6.</v>
      </c>
      <c r="E116" s="73">
        <f ca="1" t="shared" si="21"/>
        <v>10</v>
      </c>
      <c r="F116" s="74" t="str">
        <f ca="1" t="shared" si="22"/>
        <v>Гайка со стопорным буртом М6</v>
      </c>
      <c r="G116" s="105">
        <f ca="1" t="shared" si="23"/>
        <v>0</v>
      </c>
      <c r="H116" s="176">
        <f ca="1" t="shared" si="24"/>
        <v>0</v>
      </c>
      <c r="I116" s="176"/>
      <c r="J116" s="176"/>
      <c r="K116" s="176"/>
      <c r="L116" s="186">
        <f ca="1" t="shared" si="25"/>
        <v>0</v>
      </c>
      <c r="M116" s="187"/>
      <c r="N116" s="187"/>
      <c r="O116" s="187"/>
      <c r="P116" s="74" t="str">
        <f ca="1" t="shared" si="26"/>
        <v>шт.</v>
      </c>
      <c r="Q116" s="105">
        <f ca="1" t="shared" si="27"/>
        <v>464</v>
      </c>
      <c r="R116" s="105">
        <f ca="1" t="shared" si="28"/>
        <v>0</v>
      </c>
      <c r="S116" s="105"/>
      <c r="T116" s="196">
        <f ca="1" t="shared" si="29"/>
        <v>0</v>
      </c>
      <c r="U116" s="197"/>
      <c r="V116" s="197"/>
      <c r="W116" s="198"/>
    </row>
    <row r="117" ht="17.1" customHeight="1" spans="1:23">
      <c r="A117" s="103"/>
      <c r="B117" s="103"/>
      <c r="C117" s="104"/>
      <c r="D117" s="72" t="str">
        <f ca="1" t="shared" si="20"/>
        <v>6.</v>
      </c>
      <c r="E117" s="73">
        <f ca="1" t="shared" si="21"/>
        <v>11</v>
      </c>
      <c r="F117" s="74" t="str">
        <f ca="1" t="shared" si="22"/>
        <v>Пластина монтажная вертикальная 110х180мм IEK</v>
      </c>
      <c r="G117" s="105" t="str">
        <f ca="1" t="shared" si="23"/>
        <v>CLM50D-MPV-110-12</v>
      </c>
      <c r="H117" s="176">
        <f ca="1" t="shared" si="24"/>
        <v>0</v>
      </c>
      <c r="I117" s="176"/>
      <c r="J117" s="176"/>
      <c r="K117" s="176"/>
      <c r="L117" s="186">
        <f ca="1" t="shared" si="25"/>
        <v>0</v>
      </c>
      <c r="M117" s="187"/>
      <c r="N117" s="187"/>
      <c r="O117" s="187"/>
      <c r="P117" s="74" t="str">
        <f ca="1" t="shared" si="26"/>
        <v>шт.</v>
      </c>
      <c r="Q117" s="105">
        <f ca="1" t="shared" si="27"/>
        <v>51</v>
      </c>
      <c r="R117" s="105">
        <f ca="1" t="shared" si="28"/>
        <v>0</v>
      </c>
      <c r="S117" s="105"/>
      <c r="T117" s="196">
        <f ca="1" t="shared" si="29"/>
        <v>0</v>
      </c>
      <c r="U117" s="197"/>
      <c r="V117" s="197"/>
      <c r="W117" s="198"/>
    </row>
    <row r="118" ht="17.1" customHeight="1" spans="1:23">
      <c r="A118" s="103"/>
      <c r="B118" s="103"/>
      <c r="C118" s="104"/>
      <c r="D118" s="72">
        <f ca="1" t="shared" si="20"/>
        <v>0</v>
      </c>
      <c r="E118" s="73">
        <f ca="1" t="shared" si="21"/>
        <v>0</v>
      </c>
      <c r="F118" s="74">
        <f ca="1" t="shared" si="22"/>
        <v>0</v>
      </c>
      <c r="G118" s="105">
        <f ca="1" t="shared" si="23"/>
        <v>0</v>
      </c>
      <c r="H118" s="176">
        <f ca="1" t="shared" si="24"/>
        <v>0</v>
      </c>
      <c r="I118" s="176"/>
      <c r="J118" s="176"/>
      <c r="K118" s="176"/>
      <c r="L118" s="186">
        <f ca="1" t="shared" si="25"/>
        <v>0</v>
      </c>
      <c r="M118" s="187"/>
      <c r="N118" s="187"/>
      <c r="O118" s="187"/>
      <c r="P118" s="74">
        <f ca="1" t="shared" si="26"/>
        <v>0</v>
      </c>
      <c r="Q118" s="105">
        <f ca="1" t="shared" si="27"/>
        <v>0</v>
      </c>
      <c r="R118" s="105">
        <f ca="1" t="shared" si="28"/>
        <v>0</v>
      </c>
      <c r="S118" s="105"/>
      <c r="T118" s="196">
        <f ca="1" t="shared" si="29"/>
        <v>0</v>
      </c>
      <c r="U118" s="197"/>
      <c r="V118" s="197"/>
      <c r="W118" s="198"/>
    </row>
    <row r="119" ht="17.1" customHeight="1" spans="1:23">
      <c r="A119" s="103"/>
      <c r="B119" s="103"/>
      <c r="C119" s="104"/>
      <c r="D119" s="72">
        <f ca="1" t="shared" si="20"/>
        <v>0</v>
      </c>
      <c r="E119" s="73">
        <f ca="1" t="shared" si="21"/>
        <v>0</v>
      </c>
      <c r="F119" s="74">
        <f ca="1" t="shared" si="22"/>
        <v>0</v>
      </c>
      <c r="G119" s="105">
        <f ca="1" t="shared" si="23"/>
        <v>0</v>
      </c>
      <c r="H119" s="176">
        <f ca="1" t="shared" si="24"/>
        <v>0</v>
      </c>
      <c r="I119" s="176"/>
      <c r="J119" s="176"/>
      <c r="K119" s="176"/>
      <c r="L119" s="186">
        <f ca="1" t="shared" si="25"/>
        <v>0</v>
      </c>
      <c r="M119" s="187"/>
      <c r="N119" s="187"/>
      <c r="O119" s="187"/>
      <c r="P119" s="74">
        <f ca="1" t="shared" si="26"/>
        <v>0</v>
      </c>
      <c r="Q119" s="105">
        <f ca="1" t="shared" si="27"/>
        <v>0</v>
      </c>
      <c r="R119" s="105">
        <f ca="1" t="shared" si="28"/>
        <v>0</v>
      </c>
      <c r="S119" s="105"/>
      <c r="T119" s="196">
        <f ca="1" t="shared" si="29"/>
        <v>0</v>
      </c>
      <c r="U119" s="197"/>
      <c r="V119" s="197"/>
      <c r="W119" s="198"/>
    </row>
    <row r="120" ht="17.1" customHeight="1" spans="1:23">
      <c r="A120" s="103"/>
      <c r="B120" s="103"/>
      <c r="C120" s="104"/>
      <c r="D120" s="72">
        <f ca="1" t="shared" si="20"/>
        <v>0</v>
      </c>
      <c r="E120" s="73">
        <f ca="1" t="shared" si="21"/>
        <v>0</v>
      </c>
      <c r="F120" s="74">
        <f ca="1" t="shared" si="22"/>
        <v>0</v>
      </c>
      <c r="G120" s="105">
        <f ca="1" t="shared" si="23"/>
        <v>0</v>
      </c>
      <c r="H120" s="176">
        <f ca="1" t="shared" si="24"/>
        <v>0</v>
      </c>
      <c r="I120" s="176"/>
      <c r="J120" s="176"/>
      <c r="K120" s="176"/>
      <c r="L120" s="186">
        <f ca="1" t="shared" si="25"/>
        <v>0</v>
      </c>
      <c r="M120" s="187"/>
      <c r="N120" s="187"/>
      <c r="O120" s="187"/>
      <c r="P120" s="74">
        <f ca="1" t="shared" si="26"/>
        <v>0</v>
      </c>
      <c r="Q120" s="105">
        <f ca="1" t="shared" si="27"/>
        <v>0</v>
      </c>
      <c r="R120" s="105">
        <f ca="1" t="shared" si="28"/>
        <v>0</v>
      </c>
      <c r="S120" s="105"/>
      <c r="T120" s="196">
        <f ca="1" t="shared" si="29"/>
        <v>0</v>
      </c>
      <c r="U120" s="197"/>
      <c r="V120" s="197"/>
      <c r="W120" s="198"/>
    </row>
    <row r="121" ht="17.1" customHeight="1" spans="1:23">
      <c r="A121" s="103"/>
      <c r="B121" s="103"/>
      <c r="C121" s="104"/>
      <c r="D121" s="72">
        <f ca="1" t="shared" si="20"/>
        <v>0</v>
      </c>
      <c r="E121" s="73">
        <f ca="1" t="shared" si="21"/>
        <v>0</v>
      </c>
      <c r="F121" s="74">
        <f ca="1" t="shared" si="22"/>
        <v>0</v>
      </c>
      <c r="G121" s="105">
        <f ca="1" t="shared" si="23"/>
        <v>0</v>
      </c>
      <c r="H121" s="176">
        <f ca="1" t="shared" si="24"/>
        <v>0</v>
      </c>
      <c r="I121" s="176"/>
      <c r="J121" s="176"/>
      <c r="K121" s="176"/>
      <c r="L121" s="186">
        <f ca="1" t="shared" si="25"/>
        <v>0</v>
      </c>
      <c r="M121" s="187"/>
      <c r="N121" s="187"/>
      <c r="O121" s="187"/>
      <c r="P121" s="74">
        <f ca="1" t="shared" si="26"/>
        <v>0</v>
      </c>
      <c r="Q121" s="105">
        <f ca="1" t="shared" si="27"/>
        <v>0</v>
      </c>
      <c r="R121" s="105">
        <f ca="1" t="shared" si="28"/>
        <v>0</v>
      </c>
      <c r="S121" s="105"/>
      <c r="T121" s="196">
        <f ca="1" t="shared" si="29"/>
        <v>0</v>
      </c>
      <c r="U121" s="197"/>
      <c r="V121" s="197"/>
      <c r="W121" s="198"/>
    </row>
    <row r="122" ht="17.1" customHeight="1" spans="1:23">
      <c r="A122" s="103"/>
      <c r="B122" s="103"/>
      <c r="C122" s="104"/>
      <c r="D122" s="72">
        <f ca="1" t="shared" si="20"/>
        <v>0</v>
      </c>
      <c r="E122" s="73">
        <f ca="1" t="shared" si="21"/>
        <v>0</v>
      </c>
      <c r="F122" s="74">
        <f ca="1" t="shared" si="22"/>
        <v>0</v>
      </c>
      <c r="G122" s="105">
        <f ca="1" t="shared" si="23"/>
        <v>0</v>
      </c>
      <c r="H122" s="176">
        <f ca="1" t="shared" si="24"/>
        <v>0</v>
      </c>
      <c r="I122" s="176"/>
      <c r="J122" s="176"/>
      <c r="K122" s="176"/>
      <c r="L122" s="186">
        <f ca="1" t="shared" si="25"/>
        <v>0</v>
      </c>
      <c r="M122" s="187"/>
      <c r="N122" s="187"/>
      <c r="O122" s="187"/>
      <c r="P122" s="74">
        <f ca="1" t="shared" si="26"/>
        <v>0</v>
      </c>
      <c r="Q122" s="105">
        <f ca="1" t="shared" si="27"/>
        <v>0</v>
      </c>
      <c r="R122" s="105">
        <f ca="1" t="shared" si="28"/>
        <v>0</v>
      </c>
      <c r="S122" s="105"/>
      <c r="T122" s="196">
        <f ca="1" t="shared" si="29"/>
        <v>0</v>
      </c>
      <c r="U122" s="197"/>
      <c r="V122" s="197"/>
      <c r="W122" s="198"/>
    </row>
    <row r="123" ht="17.1" customHeight="1" spans="1:23">
      <c r="A123" s="103"/>
      <c r="B123" s="103"/>
      <c r="C123" s="104"/>
      <c r="D123" s="72">
        <f ca="1" t="shared" si="20"/>
        <v>0</v>
      </c>
      <c r="E123" s="73">
        <f ca="1" t="shared" si="21"/>
        <v>0</v>
      </c>
      <c r="F123" s="74">
        <f ca="1" t="shared" si="22"/>
        <v>0</v>
      </c>
      <c r="G123" s="105">
        <f ca="1" t="shared" si="23"/>
        <v>0</v>
      </c>
      <c r="H123" s="176">
        <f ca="1" t="shared" si="24"/>
        <v>0</v>
      </c>
      <c r="I123" s="176"/>
      <c r="J123" s="176"/>
      <c r="K123" s="176"/>
      <c r="L123" s="186">
        <f ca="1" t="shared" si="25"/>
        <v>0</v>
      </c>
      <c r="M123" s="187"/>
      <c r="N123" s="187"/>
      <c r="O123" s="187"/>
      <c r="P123" s="74">
        <f ca="1" t="shared" si="26"/>
        <v>0</v>
      </c>
      <c r="Q123" s="105">
        <f ca="1" t="shared" si="27"/>
        <v>0</v>
      </c>
      <c r="R123" s="105">
        <f ca="1" t="shared" si="28"/>
        <v>0</v>
      </c>
      <c r="S123" s="105"/>
      <c r="T123" s="196">
        <f ca="1" t="shared" si="29"/>
        <v>0</v>
      </c>
      <c r="U123" s="197"/>
      <c r="V123" s="197"/>
      <c r="W123" s="198"/>
    </row>
    <row r="124" ht="17.1" customHeight="1" spans="1:23">
      <c r="A124" s="103"/>
      <c r="B124" s="103"/>
      <c r="C124" s="104"/>
      <c r="D124" s="72">
        <f ca="1" t="shared" si="20"/>
        <v>0</v>
      </c>
      <c r="E124" s="73">
        <f ca="1" t="shared" si="21"/>
        <v>0</v>
      </c>
      <c r="F124" s="74">
        <f ca="1" t="shared" si="22"/>
        <v>0</v>
      </c>
      <c r="G124" s="105">
        <f ca="1" t="shared" si="23"/>
        <v>0</v>
      </c>
      <c r="H124" s="176">
        <f ca="1" t="shared" si="24"/>
        <v>0</v>
      </c>
      <c r="I124" s="176"/>
      <c r="J124" s="176"/>
      <c r="K124" s="176"/>
      <c r="L124" s="186">
        <f ca="1" t="shared" si="25"/>
        <v>0</v>
      </c>
      <c r="M124" s="187"/>
      <c r="N124" s="187"/>
      <c r="O124" s="187"/>
      <c r="P124" s="74">
        <f ca="1" t="shared" si="26"/>
        <v>0</v>
      </c>
      <c r="Q124" s="105">
        <f ca="1" t="shared" si="27"/>
        <v>0</v>
      </c>
      <c r="R124" s="105">
        <f ca="1" t="shared" si="28"/>
        <v>0</v>
      </c>
      <c r="S124" s="105"/>
      <c r="T124" s="196">
        <f ca="1" t="shared" si="29"/>
        <v>0</v>
      </c>
      <c r="U124" s="197"/>
      <c r="V124" s="197"/>
      <c r="W124" s="198"/>
    </row>
    <row r="125" ht="17.1" customHeight="1" spans="1:23">
      <c r="A125" s="103"/>
      <c r="B125" s="103"/>
      <c r="C125" s="104"/>
      <c r="D125" s="72">
        <f ca="1" t="shared" si="20"/>
        <v>0</v>
      </c>
      <c r="E125" s="73">
        <f ca="1" t="shared" si="21"/>
        <v>0</v>
      </c>
      <c r="F125" s="74">
        <f ca="1" t="shared" si="22"/>
        <v>0</v>
      </c>
      <c r="G125" s="105">
        <f ca="1" t="shared" si="23"/>
        <v>0</v>
      </c>
      <c r="H125" s="176">
        <f ca="1" t="shared" si="24"/>
        <v>0</v>
      </c>
      <c r="I125" s="176"/>
      <c r="J125" s="176"/>
      <c r="K125" s="176"/>
      <c r="L125" s="186">
        <f ca="1" t="shared" si="25"/>
        <v>0</v>
      </c>
      <c r="M125" s="187"/>
      <c r="N125" s="187"/>
      <c r="O125" s="187"/>
      <c r="P125" s="74">
        <f ca="1" t="shared" si="26"/>
        <v>0</v>
      </c>
      <c r="Q125" s="105">
        <f ca="1" t="shared" si="27"/>
        <v>0</v>
      </c>
      <c r="R125" s="105">
        <f ca="1" t="shared" si="28"/>
        <v>0</v>
      </c>
      <c r="S125" s="105"/>
      <c r="T125" s="196">
        <f ca="1" t="shared" si="29"/>
        <v>0</v>
      </c>
      <c r="U125" s="197"/>
      <c r="V125" s="197"/>
      <c r="W125" s="198"/>
    </row>
    <row r="126" ht="17.1" customHeight="1" spans="1:23">
      <c r="A126" s="103"/>
      <c r="B126" s="103"/>
      <c r="C126" s="104"/>
      <c r="D126" s="72">
        <f ca="1" t="shared" si="20"/>
        <v>0</v>
      </c>
      <c r="E126" s="73">
        <f ca="1" t="shared" si="21"/>
        <v>0</v>
      </c>
      <c r="F126" s="74">
        <f ca="1" t="shared" si="22"/>
        <v>0</v>
      </c>
      <c r="G126" s="105">
        <f ca="1" t="shared" si="23"/>
        <v>0</v>
      </c>
      <c r="H126" s="176">
        <f ca="1" t="shared" si="24"/>
        <v>0</v>
      </c>
      <c r="I126" s="176"/>
      <c r="J126" s="176"/>
      <c r="K126" s="176"/>
      <c r="L126" s="186">
        <f ca="1" t="shared" si="25"/>
        <v>0</v>
      </c>
      <c r="M126" s="187"/>
      <c r="N126" s="187"/>
      <c r="O126" s="187"/>
      <c r="P126" s="74">
        <f ca="1" t="shared" si="26"/>
        <v>0</v>
      </c>
      <c r="Q126" s="105">
        <f ca="1" t="shared" si="27"/>
        <v>0</v>
      </c>
      <c r="R126" s="105">
        <f ca="1" t="shared" si="28"/>
        <v>0</v>
      </c>
      <c r="S126" s="105"/>
      <c r="T126" s="196">
        <f ca="1" t="shared" si="29"/>
        <v>0</v>
      </c>
      <c r="U126" s="197"/>
      <c r="V126" s="197"/>
      <c r="W126" s="198"/>
    </row>
    <row r="127" ht="17.1" customHeight="1" spans="1:23">
      <c r="A127" s="103"/>
      <c r="B127" s="103"/>
      <c r="C127" s="104"/>
      <c r="D127" s="72">
        <f ca="1" t="shared" si="20"/>
        <v>0</v>
      </c>
      <c r="E127" s="73">
        <f ca="1" t="shared" si="21"/>
        <v>0</v>
      </c>
      <c r="F127" s="74">
        <f ca="1" t="shared" si="22"/>
        <v>0</v>
      </c>
      <c r="G127" s="105">
        <f ca="1" t="shared" si="23"/>
        <v>0</v>
      </c>
      <c r="H127" s="176">
        <f ca="1" t="shared" si="24"/>
        <v>0</v>
      </c>
      <c r="I127" s="176"/>
      <c r="J127" s="176"/>
      <c r="K127" s="176"/>
      <c r="L127" s="186">
        <f ca="1" t="shared" si="25"/>
        <v>0</v>
      </c>
      <c r="M127" s="187"/>
      <c r="N127" s="187"/>
      <c r="O127" s="187"/>
      <c r="P127" s="74">
        <f ca="1" t="shared" si="26"/>
        <v>0</v>
      </c>
      <c r="Q127" s="105">
        <f ca="1" t="shared" si="27"/>
        <v>0</v>
      </c>
      <c r="R127" s="105">
        <f ca="1" t="shared" si="28"/>
        <v>0</v>
      </c>
      <c r="S127" s="105"/>
      <c r="T127" s="196">
        <f ca="1" t="shared" si="29"/>
        <v>0</v>
      </c>
      <c r="U127" s="197"/>
      <c r="V127" s="197"/>
      <c r="W127" s="198"/>
    </row>
    <row r="128" ht="17.1" customHeight="1" spans="1:23">
      <c r="A128" s="103"/>
      <c r="B128" s="103"/>
      <c r="C128" s="104"/>
      <c r="D128" s="72" t="str">
        <f ca="1" t="shared" si="20"/>
        <v/>
      </c>
      <c r="E128" s="73" t="str">
        <f ca="1" t="shared" si="21"/>
        <v>1.4.</v>
      </c>
      <c r="F128" s="74" t="str">
        <f ca="1" t="shared" si="22"/>
        <v>ЩС308</v>
      </c>
      <c r="G128" s="105">
        <f ca="1" t="shared" si="23"/>
        <v>0</v>
      </c>
      <c r="H128" s="176">
        <f ca="1" t="shared" si="24"/>
        <v>0</v>
      </c>
      <c r="I128" s="176"/>
      <c r="J128" s="176"/>
      <c r="K128" s="176"/>
      <c r="L128" s="186">
        <f ca="1" t="shared" si="25"/>
        <v>0</v>
      </c>
      <c r="M128" s="187"/>
      <c r="N128" s="187"/>
      <c r="O128" s="187"/>
      <c r="P128" s="74">
        <f ca="1" t="shared" si="26"/>
        <v>0</v>
      </c>
      <c r="Q128" s="105">
        <f ca="1" t="shared" si="27"/>
        <v>0</v>
      </c>
      <c r="R128" s="105">
        <f ca="1" t="shared" si="28"/>
        <v>0</v>
      </c>
      <c r="S128" s="105"/>
      <c r="T128" s="196">
        <f ca="1" t="shared" si="29"/>
        <v>0</v>
      </c>
      <c r="U128" s="197"/>
      <c r="V128" s="197"/>
      <c r="W128" s="198"/>
    </row>
    <row r="129" ht="17.1" customHeight="1" spans="1:23">
      <c r="A129" s="103"/>
      <c r="B129" s="103"/>
      <c r="C129" s="104"/>
      <c r="D129" s="72" t="str">
        <f ca="1" t="shared" si="20"/>
        <v/>
      </c>
      <c r="E129" s="73" t="str">
        <f ca="1" t="shared" si="21"/>
        <v/>
      </c>
      <c r="F129" s="74">
        <f ca="1" t="shared" si="22"/>
        <v>0</v>
      </c>
      <c r="G129" s="105">
        <f ca="1" t="shared" si="23"/>
        <v>0</v>
      </c>
      <c r="H129" s="176">
        <f ca="1" t="shared" si="24"/>
        <v>0</v>
      </c>
      <c r="I129" s="176"/>
      <c r="J129" s="176"/>
      <c r="K129" s="176"/>
      <c r="L129" s="186">
        <f ca="1" t="shared" si="25"/>
        <v>0</v>
      </c>
      <c r="M129" s="187"/>
      <c r="N129" s="187"/>
      <c r="O129" s="187"/>
      <c r="P129" s="74">
        <f ca="1" t="shared" si="26"/>
        <v>0</v>
      </c>
      <c r="Q129" s="105">
        <f ca="1" t="shared" si="27"/>
        <v>0</v>
      </c>
      <c r="R129" s="105">
        <f ca="1" t="shared" si="28"/>
        <v>0</v>
      </c>
      <c r="S129" s="105"/>
      <c r="T129" s="196">
        <f ca="1" t="shared" si="29"/>
        <v>0</v>
      </c>
      <c r="U129" s="197"/>
      <c r="V129" s="197"/>
      <c r="W129" s="198"/>
    </row>
    <row r="130" ht="17.1" customHeight="1" spans="1:23">
      <c r="A130" s="103"/>
      <c r="B130" s="103"/>
      <c r="C130" s="104"/>
      <c r="D130" s="72" t="str">
        <f ca="1" t="shared" si="20"/>
        <v/>
      </c>
      <c r="E130" s="73" t="str">
        <f ca="1" t="shared" si="21"/>
        <v/>
      </c>
      <c r="F130" s="74">
        <f ca="1" t="shared" si="22"/>
        <v>0</v>
      </c>
      <c r="G130" s="105">
        <f ca="1" t="shared" si="23"/>
        <v>0</v>
      </c>
      <c r="H130" s="176">
        <f ca="1" t="shared" si="24"/>
        <v>0</v>
      </c>
      <c r="I130" s="176"/>
      <c r="J130" s="176"/>
      <c r="K130" s="176"/>
      <c r="L130" s="186">
        <f ca="1" t="shared" si="25"/>
        <v>0</v>
      </c>
      <c r="M130" s="187"/>
      <c r="N130" s="187"/>
      <c r="O130" s="187"/>
      <c r="P130" s="74">
        <f ca="1" t="shared" si="26"/>
        <v>0</v>
      </c>
      <c r="Q130" s="105">
        <f ca="1" t="shared" si="27"/>
        <v>0</v>
      </c>
      <c r="R130" s="105">
        <f ca="1" t="shared" si="28"/>
        <v>0</v>
      </c>
      <c r="S130" s="105"/>
      <c r="T130" s="196">
        <f ca="1" t="shared" si="29"/>
        <v>0</v>
      </c>
      <c r="U130" s="197"/>
      <c r="V130" s="197"/>
      <c r="W130" s="198"/>
    </row>
    <row r="131" ht="17.1" customHeight="1" spans="1:23">
      <c r="A131" s="103"/>
      <c r="B131" s="76"/>
      <c r="C131" s="199"/>
      <c r="D131" s="72" t="str">
        <f ca="1" t="shared" si="20"/>
        <v/>
      </c>
      <c r="E131" s="73" t="str">
        <f ca="1" t="shared" si="21"/>
        <v/>
      </c>
      <c r="F131" s="74">
        <f ca="1" t="shared" si="22"/>
        <v>0</v>
      </c>
      <c r="G131" s="105">
        <f ca="1" t="shared" si="23"/>
        <v>0</v>
      </c>
      <c r="H131" s="176">
        <f ca="1" t="shared" si="24"/>
        <v>0</v>
      </c>
      <c r="I131" s="176"/>
      <c r="J131" s="176"/>
      <c r="K131" s="176"/>
      <c r="L131" s="186">
        <f ca="1" t="shared" si="25"/>
        <v>0</v>
      </c>
      <c r="M131" s="187"/>
      <c r="N131" s="187"/>
      <c r="O131" s="187"/>
      <c r="P131" s="74">
        <f ca="1" t="shared" si="26"/>
        <v>0</v>
      </c>
      <c r="Q131" s="105">
        <f ca="1" t="shared" si="27"/>
        <v>0</v>
      </c>
      <c r="R131" s="105">
        <f ca="1" t="shared" si="28"/>
        <v>0</v>
      </c>
      <c r="S131" s="105"/>
      <c r="T131" s="196">
        <f ca="1" t="shared" si="29"/>
        <v>0</v>
      </c>
      <c r="U131" s="197"/>
      <c r="V131" s="197"/>
      <c r="W131" s="198"/>
    </row>
    <row r="132" ht="17.1" customHeight="1" spans="1:23">
      <c r="A132" s="64"/>
      <c r="B132" s="200" t="s">
        <v>11</v>
      </c>
      <c r="C132" s="201"/>
      <c r="D132" s="72" t="str">
        <f ca="1" t="shared" si="20"/>
        <v/>
      </c>
      <c r="E132" s="73" t="str">
        <f ca="1" t="shared" si="21"/>
        <v/>
      </c>
      <c r="F132" s="74">
        <f ca="1" t="shared" si="22"/>
        <v>0</v>
      </c>
      <c r="G132" s="105">
        <f ca="1" t="shared" si="23"/>
        <v>0</v>
      </c>
      <c r="H132" s="176">
        <f ca="1" t="shared" si="24"/>
        <v>0</v>
      </c>
      <c r="I132" s="176"/>
      <c r="J132" s="176"/>
      <c r="K132" s="176"/>
      <c r="L132" s="186">
        <f ca="1" t="shared" si="25"/>
        <v>0</v>
      </c>
      <c r="M132" s="187"/>
      <c r="N132" s="187"/>
      <c r="O132" s="187"/>
      <c r="P132" s="74">
        <f ca="1" t="shared" si="26"/>
        <v>0</v>
      </c>
      <c r="Q132" s="105">
        <f ca="1" t="shared" si="27"/>
        <v>0</v>
      </c>
      <c r="R132" s="105">
        <f ca="1" t="shared" si="28"/>
        <v>0</v>
      </c>
      <c r="S132" s="105"/>
      <c r="T132" s="196">
        <f ca="1" t="shared" si="29"/>
        <v>0</v>
      </c>
      <c r="U132" s="197"/>
      <c r="V132" s="197"/>
      <c r="W132" s="198"/>
    </row>
    <row r="133" ht="17.1" customHeight="1" spans="1:23">
      <c r="A133" s="64"/>
      <c r="B133" s="202"/>
      <c r="C133" s="203"/>
      <c r="D133" s="72" t="str">
        <f ca="1" t="shared" si="20"/>
        <v/>
      </c>
      <c r="E133" s="73" t="str">
        <f ca="1" t="shared" si="21"/>
        <v/>
      </c>
      <c r="F133" s="74">
        <f ca="1" t="shared" si="22"/>
        <v>0</v>
      </c>
      <c r="G133" s="105">
        <f ca="1" t="shared" si="23"/>
        <v>0</v>
      </c>
      <c r="H133" s="176">
        <f ca="1" t="shared" si="24"/>
        <v>0</v>
      </c>
      <c r="I133" s="176"/>
      <c r="J133" s="176"/>
      <c r="K133" s="176"/>
      <c r="L133" s="186">
        <f ca="1" t="shared" si="25"/>
        <v>0</v>
      </c>
      <c r="M133" s="187"/>
      <c r="N133" s="187"/>
      <c r="O133" s="187"/>
      <c r="P133" s="74">
        <f ca="1" t="shared" si="26"/>
        <v>0</v>
      </c>
      <c r="Q133" s="105">
        <f ca="1" t="shared" si="27"/>
        <v>0</v>
      </c>
      <c r="R133" s="105">
        <f ca="1" t="shared" si="28"/>
        <v>0</v>
      </c>
      <c r="S133" s="105"/>
      <c r="T133" s="196">
        <f ca="1" t="shared" si="29"/>
        <v>0</v>
      </c>
      <c r="U133" s="197"/>
      <c r="V133" s="197"/>
      <c r="W133" s="198"/>
    </row>
    <row r="134" ht="17.1" customHeight="1" spans="1:23">
      <c r="A134" s="64"/>
      <c r="B134" s="202"/>
      <c r="C134" s="203"/>
      <c r="D134" s="72" t="str">
        <f ca="1" t="shared" si="20"/>
        <v/>
      </c>
      <c r="E134" s="73" t="str">
        <f ca="1" t="shared" si="21"/>
        <v/>
      </c>
      <c r="F134" s="74">
        <f ca="1" t="shared" si="22"/>
        <v>0</v>
      </c>
      <c r="G134" s="105">
        <f ca="1" t="shared" si="23"/>
        <v>0</v>
      </c>
      <c r="H134" s="176">
        <f ca="1" t="shared" si="24"/>
        <v>0</v>
      </c>
      <c r="I134" s="176"/>
      <c r="J134" s="176"/>
      <c r="K134" s="176"/>
      <c r="L134" s="186">
        <f ca="1" t="shared" si="25"/>
        <v>0</v>
      </c>
      <c r="M134" s="187"/>
      <c r="N134" s="187"/>
      <c r="O134" s="187"/>
      <c r="P134" s="74">
        <f ca="1" t="shared" si="26"/>
        <v>0</v>
      </c>
      <c r="Q134" s="105">
        <f ca="1" t="shared" si="27"/>
        <v>0</v>
      </c>
      <c r="R134" s="105">
        <f ca="1" t="shared" si="28"/>
        <v>0</v>
      </c>
      <c r="S134" s="105"/>
      <c r="T134" s="196">
        <f ca="1" t="shared" si="29"/>
        <v>0</v>
      </c>
      <c r="U134" s="197"/>
      <c r="V134" s="197"/>
      <c r="W134" s="198"/>
    </row>
    <row r="135" ht="17.1" customHeight="1" spans="1:23">
      <c r="A135" s="64"/>
      <c r="B135" s="204"/>
      <c r="C135" s="205"/>
      <c r="D135" s="72">
        <f ca="1" t="shared" si="20"/>
        <v>0</v>
      </c>
      <c r="E135" s="73">
        <f ca="1" t="shared" si="21"/>
        <v>0</v>
      </c>
      <c r="F135" s="74">
        <f ca="1" t="shared" si="22"/>
        <v>0</v>
      </c>
      <c r="G135" s="105">
        <f ca="1" t="shared" si="23"/>
        <v>0</v>
      </c>
      <c r="H135" s="176">
        <f ca="1" t="shared" si="24"/>
        <v>0</v>
      </c>
      <c r="I135" s="176"/>
      <c r="J135" s="176"/>
      <c r="K135" s="176"/>
      <c r="L135" s="186">
        <f ca="1" t="shared" si="25"/>
        <v>0</v>
      </c>
      <c r="M135" s="187"/>
      <c r="N135" s="187"/>
      <c r="O135" s="187"/>
      <c r="P135" s="74">
        <f ca="1" t="shared" si="26"/>
        <v>0</v>
      </c>
      <c r="Q135" s="105">
        <f ca="1" t="shared" si="27"/>
        <v>0</v>
      </c>
      <c r="R135" s="105">
        <f ca="1" t="shared" si="28"/>
        <v>0</v>
      </c>
      <c r="S135" s="105"/>
      <c r="T135" s="196">
        <f ca="1" t="shared" si="29"/>
        <v>0</v>
      </c>
      <c r="U135" s="197"/>
      <c r="V135" s="197"/>
      <c r="W135" s="198"/>
    </row>
    <row r="136" ht="17.1" customHeight="1" spans="1:23">
      <c r="A136" s="64"/>
      <c r="B136" s="200" t="s">
        <v>12</v>
      </c>
      <c r="C136" s="200"/>
      <c r="D136" s="72" t="str">
        <f ca="1" t="shared" si="20"/>
        <v/>
      </c>
      <c r="E136" s="73" t="str">
        <f ca="1" t="shared" si="21"/>
        <v>1.5.</v>
      </c>
      <c r="F136" s="74" t="str">
        <f ca="1" t="shared" si="22"/>
        <v>ЩС408(сущ.) </v>
      </c>
      <c r="G136" s="105">
        <f ca="1" t="shared" si="23"/>
        <v>0</v>
      </c>
      <c r="H136" s="176">
        <f ca="1" t="shared" si="24"/>
        <v>0</v>
      </c>
      <c r="I136" s="176"/>
      <c r="J136" s="176"/>
      <c r="K136" s="176"/>
      <c r="L136" s="186">
        <f ca="1" t="shared" si="25"/>
        <v>0</v>
      </c>
      <c r="M136" s="187"/>
      <c r="N136" s="187"/>
      <c r="O136" s="187"/>
      <c r="P136" s="74">
        <f ca="1" t="shared" si="26"/>
        <v>0</v>
      </c>
      <c r="Q136" s="105">
        <f ca="1" t="shared" si="27"/>
        <v>0</v>
      </c>
      <c r="R136" s="105">
        <f ca="1" t="shared" si="28"/>
        <v>0</v>
      </c>
      <c r="S136" s="105"/>
      <c r="T136" s="196">
        <f ca="1" t="shared" si="29"/>
        <v>0</v>
      </c>
      <c r="U136" s="197"/>
      <c r="V136" s="197"/>
      <c r="W136" s="198"/>
    </row>
    <row r="137" ht="17.1" customHeight="1" spans="1:23">
      <c r="A137" s="64"/>
      <c r="B137" s="202"/>
      <c r="C137" s="202"/>
      <c r="D137" s="72" t="str">
        <f ca="1" t="shared" si="20"/>
        <v/>
      </c>
      <c r="E137" s="73" t="str">
        <f ca="1" t="shared" si="21"/>
        <v/>
      </c>
      <c r="F137" s="74">
        <f ca="1" t="shared" si="22"/>
        <v>0</v>
      </c>
      <c r="G137" s="105">
        <f ca="1" t="shared" si="23"/>
        <v>0</v>
      </c>
      <c r="H137" s="176">
        <f ca="1" t="shared" si="24"/>
        <v>0</v>
      </c>
      <c r="I137" s="176"/>
      <c r="J137" s="176"/>
      <c r="K137" s="176"/>
      <c r="L137" s="186">
        <f ca="1" t="shared" si="25"/>
        <v>0</v>
      </c>
      <c r="M137" s="187"/>
      <c r="N137" s="187"/>
      <c r="O137" s="187"/>
      <c r="P137" s="74">
        <f ca="1" t="shared" si="26"/>
        <v>0</v>
      </c>
      <c r="Q137" s="105">
        <f ca="1" t="shared" si="27"/>
        <v>0</v>
      </c>
      <c r="R137" s="105">
        <f ca="1" t="shared" si="28"/>
        <v>0</v>
      </c>
      <c r="S137" s="105"/>
      <c r="T137" s="196">
        <f ca="1" t="shared" si="29"/>
        <v>0</v>
      </c>
      <c r="U137" s="197"/>
      <c r="V137" s="197"/>
      <c r="W137" s="198"/>
    </row>
    <row r="138" ht="17.1" customHeight="1" spans="1:23">
      <c r="A138" s="81"/>
      <c r="B138" s="202"/>
      <c r="C138" s="202"/>
      <c r="D138" s="72" t="str">
        <f ca="1" t="shared" si="20"/>
        <v/>
      </c>
      <c r="E138" s="73" t="str">
        <f ca="1" t="shared" si="21"/>
        <v/>
      </c>
      <c r="F138" s="74">
        <f ca="1" t="shared" si="22"/>
        <v>0</v>
      </c>
      <c r="G138" s="105">
        <f ca="1" t="shared" si="23"/>
        <v>0</v>
      </c>
      <c r="H138" s="176">
        <f ca="1" t="shared" si="24"/>
        <v>0</v>
      </c>
      <c r="I138" s="176"/>
      <c r="J138" s="176"/>
      <c r="K138" s="176"/>
      <c r="L138" s="186">
        <f ca="1" t="shared" si="25"/>
        <v>0</v>
      </c>
      <c r="M138" s="187"/>
      <c r="N138" s="187"/>
      <c r="O138" s="187"/>
      <c r="P138" s="74">
        <f ca="1" t="shared" si="26"/>
        <v>0</v>
      </c>
      <c r="Q138" s="105">
        <f ca="1" t="shared" si="27"/>
        <v>0</v>
      </c>
      <c r="R138" s="105">
        <f ca="1" t="shared" si="28"/>
        <v>0</v>
      </c>
      <c r="S138" s="105"/>
      <c r="T138" s="196">
        <f ca="1" t="shared" si="29"/>
        <v>0</v>
      </c>
      <c r="U138" s="197"/>
      <c r="V138" s="197"/>
      <c r="W138" s="198"/>
    </row>
    <row r="139" ht="17.1" customHeight="1" spans="1:23">
      <c r="A139" s="81"/>
      <c r="B139" s="202"/>
      <c r="C139" s="202"/>
      <c r="D139" s="72" t="str">
        <f ca="1" t="shared" si="20"/>
        <v/>
      </c>
      <c r="E139" s="73" t="str">
        <f ca="1" t="shared" si="21"/>
        <v/>
      </c>
      <c r="F139" s="74">
        <f ca="1" t="shared" si="22"/>
        <v>0</v>
      </c>
      <c r="G139" s="105">
        <f ca="1" t="shared" si="23"/>
        <v>0</v>
      </c>
      <c r="H139" s="176">
        <f ca="1" t="shared" si="24"/>
        <v>0</v>
      </c>
      <c r="I139" s="176"/>
      <c r="J139" s="176"/>
      <c r="K139" s="176"/>
      <c r="L139" s="186">
        <f ca="1" t="shared" si="25"/>
        <v>0</v>
      </c>
      <c r="M139" s="187"/>
      <c r="N139" s="187"/>
      <c r="O139" s="187"/>
      <c r="P139" s="74">
        <f ca="1" t="shared" si="26"/>
        <v>0</v>
      </c>
      <c r="Q139" s="105">
        <f ca="1" t="shared" si="27"/>
        <v>0</v>
      </c>
      <c r="R139" s="105">
        <f ca="1" t="shared" si="28"/>
        <v>0</v>
      </c>
      <c r="S139" s="105"/>
      <c r="T139" s="196">
        <f ca="1" t="shared" si="29"/>
        <v>0</v>
      </c>
      <c r="U139" s="197"/>
      <c r="V139" s="197"/>
      <c r="W139" s="198"/>
    </row>
    <row r="140" ht="17.1" customHeight="1" spans="1:23">
      <c r="A140" s="81"/>
      <c r="B140" s="202"/>
      <c r="C140" s="202"/>
      <c r="D140" s="72" t="str">
        <f ca="1" t="shared" si="20"/>
        <v/>
      </c>
      <c r="E140" s="73" t="str">
        <f ca="1" t="shared" si="21"/>
        <v/>
      </c>
      <c r="F140" s="74">
        <f ca="1" t="shared" si="22"/>
        <v>0</v>
      </c>
      <c r="G140" s="105">
        <f ca="1" t="shared" si="23"/>
        <v>0</v>
      </c>
      <c r="H140" s="176">
        <f ca="1" t="shared" si="24"/>
        <v>0</v>
      </c>
      <c r="I140" s="176"/>
      <c r="J140" s="176"/>
      <c r="K140" s="176"/>
      <c r="L140" s="186">
        <f ca="1" t="shared" si="25"/>
        <v>0</v>
      </c>
      <c r="M140" s="187"/>
      <c r="N140" s="187"/>
      <c r="O140" s="187"/>
      <c r="P140" s="74">
        <f ca="1" t="shared" si="26"/>
        <v>0</v>
      </c>
      <c r="Q140" s="105">
        <f ca="1" t="shared" si="27"/>
        <v>0</v>
      </c>
      <c r="R140" s="105">
        <f ca="1" t="shared" si="28"/>
        <v>0</v>
      </c>
      <c r="S140" s="105"/>
      <c r="T140" s="196">
        <f ca="1" t="shared" si="29"/>
        <v>0</v>
      </c>
      <c r="U140" s="197"/>
      <c r="V140" s="197"/>
      <c r="W140" s="198"/>
    </row>
    <row r="141" ht="17.1" customHeight="1" spans="1:23">
      <c r="A141" s="81"/>
      <c r="B141" s="204"/>
      <c r="C141" s="204"/>
      <c r="D141" s="72" t="str">
        <f ca="1" t="shared" si="20"/>
        <v/>
      </c>
      <c r="E141" s="73" t="str">
        <f ca="1" t="shared" si="21"/>
        <v/>
      </c>
      <c r="F141" s="74">
        <f ca="1" t="shared" si="22"/>
        <v>0</v>
      </c>
      <c r="G141" s="105">
        <f ca="1" t="shared" si="23"/>
        <v>0</v>
      </c>
      <c r="H141" s="176">
        <f ca="1" t="shared" si="24"/>
        <v>0</v>
      </c>
      <c r="I141" s="176"/>
      <c r="J141" s="176"/>
      <c r="K141" s="176"/>
      <c r="L141" s="186">
        <f ca="1" t="shared" si="25"/>
        <v>0</v>
      </c>
      <c r="M141" s="187"/>
      <c r="N141" s="187"/>
      <c r="O141" s="187"/>
      <c r="P141" s="74">
        <f ca="1" t="shared" si="26"/>
        <v>0</v>
      </c>
      <c r="Q141" s="105">
        <f ca="1" t="shared" si="27"/>
        <v>0</v>
      </c>
      <c r="R141" s="105">
        <f ca="1" t="shared" si="28"/>
        <v>0</v>
      </c>
      <c r="S141" s="105"/>
      <c r="T141" s="196">
        <f ca="1" t="shared" si="29"/>
        <v>0</v>
      </c>
      <c r="U141" s="197"/>
      <c r="V141" s="197"/>
      <c r="W141" s="198"/>
    </row>
    <row r="142" ht="17.1" customHeight="1" spans="1:23">
      <c r="A142" s="160"/>
      <c r="B142" s="206" t="s">
        <v>13</v>
      </c>
      <c r="C142" s="206"/>
      <c r="D142" s="72" t="str">
        <f ca="1" t="shared" si="20"/>
        <v/>
      </c>
      <c r="E142" s="73" t="str">
        <f ca="1" t="shared" si="21"/>
        <v/>
      </c>
      <c r="F142" s="74">
        <f ca="1" t="shared" si="22"/>
        <v>0</v>
      </c>
      <c r="G142" s="105">
        <f ca="1" t="shared" si="23"/>
        <v>0</v>
      </c>
      <c r="H142" s="176">
        <f ca="1" t="shared" si="24"/>
        <v>0</v>
      </c>
      <c r="I142" s="176"/>
      <c r="J142" s="176"/>
      <c r="K142" s="176"/>
      <c r="L142" s="186">
        <f ca="1" t="shared" si="25"/>
        <v>0</v>
      </c>
      <c r="M142" s="187"/>
      <c r="N142" s="187"/>
      <c r="O142" s="187"/>
      <c r="P142" s="74">
        <f ca="1" t="shared" si="26"/>
        <v>0</v>
      </c>
      <c r="Q142" s="105">
        <f ca="1" t="shared" si="27"/>
        <v>0</v>
      </c>
      <c r="R142" s="105">
        <f ca="1" t="shared" si="28"/>
        <v>0</v>
      </c>
      <c r="S142" s="105"/>
      <c r="T142" s="222">
        <f ca="1" t="shared" si="29"/>
        <v>0</v>
      </c>
      <c r="U142" s="223"/>
      <c r="V142" s="223"/>
      <c r="W142" s="224"/>
    </row>
    <row r="143" ht="14.45" customHeight="1" spans="1:23">
      <c r="A143" s="160"/>
      <c r="B143" s="207"/>
      <c r="C143" s="207"/>
      <c r="D143" s="162"/>
      <c r="E143" s="163"/>
      <c r="F143" s="163"/>
      <c r="G143" s="164"/>
      <c r="H143" s="165"/>
      <c r="I143" s="165"/>
      <c r="J143" s="165"/>
      <c r="K143" s="209"/>
      <c r="L143" s="210"/>
      <c r="M143" s="165"/>
      <c r="N143" s="165"/>
      <c r="O143" s="211">
        <f>O39</f>
        <v>0</v>
      </c>
      <c r="P143" s="211"/>
      <c r="Q143" s="211"/>
      <c r="R143" s="211"/>
      <c r="S143" s="211"/>
      <c r="T143" s="211"/>
      <c r="U143" s="211"/>
      <c r="V143" s="211"/>
      <c r="W143" s="188" t="s">
        <v>14</v>
      </c>
    </row>
    <row r="144" ht="14.45" customHeight="1" spans="1:23">
      <c r="A144" s="160"/>
      <c r="B144" s="207"/>
      <c r="C144" s="207"/>
      <c r="D144" s="166"/>
      <c r="E144" s="100"/>
      <c r="F144" s="100"/>
      <c r="G144" s="167"/>
      <c r="H144" s="168"/>
      <c r="I144" s="168"/>
      <c r="J144" s="168"/>
      <c r="K144" s="212"/>
      <c r="L144" s="213"/>
      <c r="M144" s="168"/>
      <c r="N144" s="168"/>
      <c r="O144" s="214"/>
      <c r="P144" s="214"/>
      <c r="Q144" s="214"/>
      <c r="R144" s="214"/>
      <c r="S144" s="214"/>
      <c r="T144" s="214"/>
      <c r="U144" s="214"/>
      <c r="V144" s="214"/>
      <c r="W144" s="225" t="s">
        <v>21</v>
      </c>
    </row>
    <row r="145" s="61" customFormat="1" ht="14.45" customHeight="1" spans="1:23">
      <c r="A145" s="160"/>
      <c r="B145" s="208"/>
      <c r="C145" s="208"/>
      <c r="D145" s="169"/>
      <c r="E145" s="170"/>
      <c r="F145" s="170"/>
      <c r="G145" s="171"/>
      <c r="H145" s="154" t="s">
        <v>16</v>
      </c>
      <c r="I145" s="154" t="s">
        <v>17</v>
      </c>
      <c r="J145" s="154" t="s">
        <v>14</v>
      </c>
      <c r="K145" s="215" t="s">
        <v>18</v>
      </c>
      <c r="L145" s="216"/>
      <c r="M145" s="154" t="s">
        <v>19</v>
      </c>
      <c r="N145" s="154" t="s">
        <v>20</v>
      </c>
      <c r="O145" s="217"/>
      <c r="P145" s="217"/>
      <c r="Q145" s="217"/>
      <c r="R145" s="217"/>
      <c r="S145" s="217"/>
      <c r="T145" s="217"/>
      <c r="U145" s="217"/>
      <c r="V145" s="217"/>
      <c r="W145" s="226"/>
    </row>
    <row r="146" s="61" customFormat="1" ht="3" customHeight="1" spans="1:23">
      <c r="A146" s="160"/>
      <c r="B146" s="81"/>
      <c r="C146" s="81"/>
      <c r="D146" s="172"/>
      <c r="E146" s="173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</row>
    <row r="147" ht="72.75" customHeight="1" spans="1:23">
      <c r="A147" s="103"/>
      <c r="B147" s="64"/>
      <c r="C147" s="104"/>
      <c r="D147" s="65" t="s">
        <v>0</v>
      </c>
      <c r="E147" s="66"/>
      <c r="F147" s="67" t="s">
        <v>1</v>
      </c>
      <c r="G147" s="67" t="s">
        <v>2</v>
      </c>
      <c r="H147" s="174" t="s">
        <v>3</v>
      </c>
      <c r="I147" s="182"/>
      <c r="J147" s="182"/>
      <c r="K147" s="183"/>
      <c r="L147" s="174" t="s">
        <v>4</v>
      </c>
      <c r="M147" s="182"/>
      <c r="N147" s="182"/>
      <c r="O147" s="183"/>
      <c r="P147" s="67" t="s">
        <v>5</v>
      </c>
      <c r="Q147" s="67" t="s">
        <v>6</v>
      </c>
      <c r="R147" s="174" t="s">
        <v>7</v>
      </c>
      <c r="S147" s="183"/>
      <c r="T147" s="140" t="s">
        <v>8</v>
      </c>
      <c r="U147" s="141"/>
      <c r="V147" s="141"/>
      <c r="W147" s="142"/>
    </row>
    <row r="148" s="61" customFormat="1" ht="17.1" customHeight="1" spans="1:23">
      <c r="A148" s="64"/>
      <c r="B148" s="64"/>
      <c r="C148" s="104"/>
      <c r="D148" s="68">
        <v>1</v>
      </c>
      <c r="E148" s="69"/>
      <c r="F148" s="70" t="s">
        <v>9</v>
      </c>
      <c r="G148" s="70" t="s">
        <v>10</v>
      </c>
      <c r="H148" s="175">
        <v>4</v>
      </c>
      <c r="I148" s="184"/>
      <c r="J148" s="184"/>
      <c r="K148" s="185"/>
      <c r="L148" s="175">
        <v>5</v>
      </c>
      <c r="M148" s="184"/>
      <c r="N148" s="184"/>
      <c r="O148" s="185"/>
      <c r="P148" s="70">
        <v>6</v>
      </c>
      <c r="Q148" s="70">
        <v>7</v>
      </c>
      <c r="R148" s="191">
        <v>8</v>
      </c>
      <c r="S148" s="192"/>
      <c r="T148" s="191">
        <v>9</v>
      </c>
      <c r="U148" s="193"/>
      <c r="V148" s="193"/>
      <c r="W148" s="194"/>
    </row>
    <row r="149" s="61" customFormat="1" ht="17.1" customHeight="1" spans="1:23">
      <c r="A149" s="64"/>
      <c r="B149" s="64"/>
      <c r="C149" s="104"/>
      <c r="D149" s="72" t="str">
        <f ca="1" t="shared" ref="D149:D190" si="30">INDIRECT("РЕД!a"&amp;ROW(A122))</f>
        <v/>
      </c>
      <c r="E149" s="73" t="str">
        <f ca="1" t="shared" ref="E149:E190" si="31">INDIRECT("РЕД!B"&amp;ROW(B122))</f>
        <v/>
      </c>
      <c r="F149" s="74">
        <f ca="1" t="shared" ref="F149:F190" si="32">INDIRECT("РЕД!c"&amp;ROW(C122))</f>
        <v>0</v>
      </c>
      <c r="G149" s="105">
        <f ca="1" t="shared" ref="G149:G190" si="33">INDIRECT("РЕД!d"&amp;ROW(D122))</f>
        <v>0</v>
      </c>
      <c r="H149" s="176">
        <f ca="1" t="shared" ref="H149:H190" si="34">INDIRECT("РЕД!e"&amp;ROW(E122))</f>
        <v>0</v>
      </c>
      <c r="I149" s="176"/>
      <c r="J149" s="176"/>
      <c r="K149" s="176"/>
      <c r="L149" s="186">
        <f ca="1" t="shared" ref="L149:L190" si="35">INDIRECT("РЕД!f"&amp;ROW(F122))</f>
        <v>0</v>
      </c>
      <c r="M149" s="187"/>
      <c r="N149" s="187"/>
      <c r="O149" s="187"/>
      <c r="P149" s="74">
        <f ca="1" t="shared" ref="P149:P190" si="36">INDIRECT("РЕД!g"&amp;ROW(G122))</f>
        <v>0</v>
      </c>
      <c r="Q149" s="105">
        <f ca="1" t="shared" ref="Q149:Q190" si="37">INDIRECT("РЕД!h"&amp;ROW(H122))</f>
        <v>0</v>
      </c>
      <c r="R149" s="105">
        <f ca="1" t="shared" ref="R149:R190" si="38">INDIRECT("РЕД!i"&amp;ROW(I122))</f>
        <v>0</v>
      </c>
      <c r="S149" s="105"/>
      <c r="T149" s="105">
        <f ca="1" t="shared" ref="T149:T190" si="39">INDIRECT("РЕД!j"&amp;ROW(J122))</f>
        <v>0</v>
      </c>
      <c r="U149" s="105"/>
      <c r="V149" s="105"/>
      <c r="W149" s="195"/>
    </row>
    <row r="150" s="61" customFormat="1" ht="17.1" customHeight="1" spans="1:23">
      <c r="A150" s="64"/>
      <c r="B150" s="64"/>
      <c r="C150" s="104"/>
      <c r="D150" s="72">
        <f ca="1" t="shared" si="30"/>
        <v>0</v>
      </c>
      <c r="E150" s="73" t="str">
        <f ca="1" t="shared" si="31"/>
        <v>2.</v>
      </c>
      <c r="F150" s="74" t="str">
        <f ca="1" t="shared" si="32"/>
        <v>Электроустановочные изделия</v>
      </c>
      <c r="G150" s="105">
        <f ca="1" t="shared" si="33"/>
        <v>0</v>
      </c>
      <c r="H150" s="176">
        <f ca="1" t="shared" si="34"/>
        <v>0</v>
      </c>
      <c r="I150" s="176"/>
      <c r="J150" s="176"/>
      <c r="K150" s="176"/>
      <c r="L150" s="186">
        <f ca="1" t="shared" si="35"/>
        <v>0</v>
      </c>
      <c r="M150" s="187"/>
      <c r="N150" s="187"/>
      <c r="O150" s="187"/>
      <c r="P150" s="74">
        <f ca="1" t="shared" si="36"/>
        <v>0</v>
      </c>
      <c r="Q150" s="105">
        <f ca="1" t="shared" si="37"/>
        <v>0</v>
      </c>
      <c r="R150" s="105">
        <f ca="1" t="shared" si="38"/>
        <v>0</v>
      </c>
      <c r="S150" s="105"/>
      <c r="T150" s="105">
        <f ca="1" t="shared" si="39"/>
        <v>0</v>
      </c>
      <c r="U150" s="105"/>
      <c r="V150" s="105"/>
      <c r="W150" s="195"/>
    </row>
    <row r="151" s="61" customFormat="1" ht="17.1" customHeight="1" spans="1:23">
      <c r="A151" s="64"/>
      <c r="B151" s="64"/>
      <c r="C151" s="104"/>
      <c r="D151" s="72" t="str">
        <f ca="1" t="shared" si="30"/>
        <v/>
      </c>
      <c r="E151" s="73" t="str">
        <f ca="1" t="shared" si="31"/>
        <v/>
      </c>
      <c r="F151" s="74">
        <f ca="1" t="shared" si="32"/>
        <v>0</v>
      </c>
      <c r="G151" s="105">
        <f ca="1" t="shared" si="33"/>
        <v>0</v>
      </c>
      <c r="H151" s="176">
        <f ca="1" t="shared" si="34"/>
        <v>0</v>
      </c>
      <c r="I151" s="176"/>
      <c r="J151" s="176"/>
      <c r="K151" s="176"/>
      <c r="L151" s="186">
        <f ca="1" t="shared" si="35"/>
        <v>0</v>
      </c>
      <c r="M151" s="187"/>
      <c r="N151" s="187"/>
      <c r="O151" s="187"/>
      <c r="P151" s="74">
        <f ca="1" t="shared" si="36"/>
        <v>0</v>
      </c>
      <c r="Q151" s="105">
        <f ca="1" t="shared" si="37"/>
        <v>0</v>
      </c>
      <c r="R151" s="105">
        <f ca="1" t="shared" si="38"/>
        <v>0</v>
      </c>
      <c r="S151" s="105"/>
      <c r="T151" s="196">
        <f ca="1" t="shared" si="39"/>
        <v>0</v>
      </c>
      <c r="U151" s="197"/>
      <c r="V151" s="197"/>
      <c r="W151" s="198"/>
    </row>
    <row r="152" s="61" customFormat="1" ht="17.1" customHeight="1" spans="1:23">
      <c r="A152" s="64"/>
      <c r="B152" s="64"/>
      <c r="C152" s="104"/>
      <c r="D152" s="72" t="str">
        <f ca="1" t="shared" si="30"/>
        <v/>
      </c>
      <c r="E152" s="73" t="str">
        <f ca="1" t="shared" si="31"/>
        <v/>
      </c>
      <c r="F152" s="74">
        <f ca="1" t="shared" si="32"/>
        <v>0</v>
      </c>
      <c r="G152" s="105">
        <f ca="1" t="shared" si="33"/>
        <v>0</v>
      </c>
      <c r="H152" s="176">
        <f ca="1" t="shared" si="34"/>
        <v>0</v>
      </c>
      <c r="I152" s="176"/>
      <c r="J152" s="176"/>
      <c r="K152" s="176"/>
      <c r="L152" s="186">
        <f ca="1" t="shared" si="35"/>
        <v>0</v>
      </c>
      <c r="M152" s="187"/>
      <c r="N152" s="187"/>
      <c r="O152" s="187"/>
      <c r="P152" s="74">
        <f ca="1" t="shared" si="36"/>
        <v>0</v>
      </c>
      <c r="Q152" s="105">
        <f ca="1" t="shared" si="37"/>
        <v>0</v>
      </c>
      <c r="R152" s="105">
        <f ca="1" t="shared" si="38"/>
        <v>0</v>
      </c>
      <c r="S152" s="105"/>
      <c r="T152" s="196">
        <f ca="1" t="shared" si="39"/>
        <v>0</v>
      </c>
      <c r="U152" s="197"/>
      <c r="V152" s="197"/>
      <c r="W152" s="198"/>
    </row>
    <row r="153" s="61" customFormat="1" ht="17.1" customHeight="1" spans="1:23">
      <c r="A153" s="64"/>
      <c r="B153" s="64"/>
      <c r="C153" s="104"/>
      <c r="D153" s="72" t="str">
        <f ca="1" t="shared" si="30"/>
        <v/>
      </c>
      <c r="E153" s="73" t="str">
        <f ca="1" t="shared" si="31"/>
        <v/>
      </c>
      <c r="F153" s="74">
        <f ca="1" t="shared" si="32"/>
        <v>0</v>
      </c>
      <c r="G153" s="105">
        <f ca="1" t="shared" si="33"/>
        <v>0</v>
      </c>
      <c r="H153" s="176">
        <f ca="1" t="shared" si="34"/>
        <v>0</v>
      </c>
      <c r="I153" s="176"/>
      <c r="J153" s="176"/>
      <c r="K153" s="176"/>
      <c r="L153" s="186">
        <f ca="1" t="shared" si="35"/>
        <v>0</v>
      </c>
      <c r="M153" s="187"/>
      <c r="N153" s="187"/>
      <c r="O153" s="187"/>
      <c r="P153" s="74">
        <f ca="1" t="shared" si="36"/>
        <v>0</v>
      </c>
      <c r="Q153" s="105">
        <f ca="1" t="shared" si="37"/>
        <v>0</v>
      </c>
      <c r="R153" s="105">
        <f ca="1" t="shared" si="38"/>
        <v>0</v>
      </c>
      <c r="S153" s="105"/>
      <c r="T153" s="196">
        <f ca="1" t="shared" si="39"/>
        <v>0</v>
      </c>
      <c r="U153" s="197"/>
      <c r="V153" s="197"/>
      <c r="W153" s="198"/>
    </row>
    <row r="154" ht="17.1" customHeight="1" spans="1:23">
      <c r="A154" s="64"/>
      <c r="B154" s="64"/>
      <c r="C154" s="104"/>
      <c r="D154" s="72" t="str">
        <f ca="1" t="shared" si="30"/>
        <v/>
      </c>
      <c r="E154" s="73" t="str">
        <f ca="1" t="shared" si="31"/>
        <v/>
      </c>
      <c r="F154" s="74">
        <f ca="1" t="shared" si="32"/>
        <v>0</v>
      </c>
      <c r="G154" s="105">
        <f ca="1" t="shared" si="33"/>
        <v>0</v>
      </c>
      <c r="H154" s="176">
        <f ca="1" t="shared" si="34"/>
        <v>0</v>
      </c>
      <c r="I154" s="176"/>
      <c r="J154" s="176"/>
      <c r="K154" s="176"/>
      <c r="L154" s="186">
        <f ca="1" t="shared" si="35"/>
        <v>0</v>
      </c>
      <c r="M154" s="187"/>
      <c r="N154" s="187"/>
      <c r="O154" s="187"/>
      <c r="P154" s="74">
        <f ca="1" t="shared" si="36"/>
        <v>0</v>
      </c>
      <c r="Q154" s="105">
        <f ca="1" t="shared" si="37"/>
        <v>0</v>
      </c>
      <c r="R154" s="105">
        <f ca="1" t="shared" si="38"/>
        <v>0</v>
      </c>
      <c r="S154" s="105"/>
      <c r="T154" s="196">
        <f ca="1" t="shared" si="39"/>
        <v>0</v>
      </c>
      <c r="U154" s="197"/>
      <c r="V154" s="197"/>
      <c r="W154" s="198"/>
    </row>
    <row r="155" ht="17.1" customHeight="1" spans="1:23">
      <c r="A155" s="64"/>
      <c r="B155" s="64"/>
      <c r="C155" s="104"/>
      <c r="D155" s="72" t="str">
        <f ca="1" t="shared" si="30"/>
        <v/>
      </c>
      <c r="E155" s="73" t="str">
        <f ca="1" t="shared" si="31"/>
        <v/>
      </c>
      <c r="F155" s="74">
        <f ca="1" t="shared" si="32"/>
        <v>0</v>
      </c>
      <c r="G155" s="105">
        <f ca="1" t="shared" si="33"/>
        <v>0</v>
      </c>
      <c r="H155" s="176">
        <f ca="1" t="shared" si="34"/>
        <v>0</v>
      </c>
      <c r="I155" s="176"/>
      <c r="J155" s="176"/>
      <c r="K155" s="176"/>
      <c r="L155" s="186">
        <f ca="1" t="shared" si="35"/>
        <v>0</v>
      </c>
      <c r="M155" s="187"/>
      <c r="N155" s="187"/>
      <c r="O155" s="187"/>
      <c r="P155" s="74">
        <f ca="1" t="shared" si="36"/>
        <v>0</v>
      </c>
      <c r="Q155" s="105">
        <f ca="1" t="shared" si="37"/>
        <v>0</v>
      </c>
      <c r="R155" s="105">
        <f ca="1" t="shared" si="38"/>
        <v>0</v>
      </c>
      <c r="S155" s="105"/>
      <c r="T155" s="196">
        <f ca="1" t="shared" si="39"/>
        <v>0</v>
      </c>
      <c r="U155" s="197"/>
      <c r="V155" s="197"/>
      <c r="W155" s="198"/>
    </row>
    <row r="156" ht="17.1" customHeight="1" spans="1:23">
      <c r="A156" s="64"/>
      <c r="B156" s="64"/>
      <c r="C156" s="104"/>
      <c r="D156" s="72" t="str">
        <f ca="1" t="shared" si="30"/>
        <v/>
      </c>
      <c r="E156" s="73" t="str">
        <f ca="1" t="shared" si="31"/>
        <v/>
      </c>
      <c r="F156" s="74">
        <f ca="1" t="shared" si="32"/>
        <v>0</v>
      </c>
      <c r="G156" s="105">
        <f ca="1" t="shared" si="33"/>
        <v>0</v>
      </c>
      <c r="H156" s="176">
        <f ca="1" t="shared" si="34"/>
        <v>0</v>
      </c>
      <c r="I156" s="176"/>
      <c r="J156" s="176"/>
      <c r="K156" s="176"/>
      <c r="L156" s="186">
        <f ca="1" t="shared" si="35"/>
        <v>0</v>
      </c>
      <c r="M156" s="187"/>
      <c r="N156" s="187"/>
      <c r="O156" s="187"/>
      <c r="P156" s="74">
        <f ca="1" t="shared" si="36"/>
        <v>0</v>
      </c>
      <c r="Q156" s="105">
        <f ca="1" t="shared" si="37"/>
        <v>0</v>
      </c>
      <c r="R156" s="105">
        <f ca="1" t="shared" si="38"/>
        <v>0</v>
      </c>
      <c r="S156" s="105"/>
      <c r="T156" s="196">
        <f ca="1" t="shared" si="39"/>
        <v>0</v>
      </c>
      <c r="U156" s="197"/>
      <c r="V156" s="197"/>
      <c r="W156" s="198"/>
    </row>
    <row r="157" ht="17.1" customHeight="1" spans="1:23">
      <c r="A157" s="64"/>
      <c r="B157" s="64"/>
      <c r="C157" s="104"/>
      <c r="D157" s="72" t="str">
        <f ca="1" t="shared" si="30"/>
        <v/>
      </c>
      <c r="E157" s="73" t="str">
        <f ca="1" t="shared" si="31"/>
        <v/>
      </c>
      <c r="F157" s="74">
        <f ca="1" t="shared" si="32"/>
        <v>0</v>
      </c>
      <c r="G157" s="105">
        <f ca="1" t="shared" si="33"/>
        <v>0</v>
      </c>
      <c r="H157" s="176">
        <f ca="1" t="shared" si="34"/>
        <v>0</v>
      </c>
      <c r="I157" s="176"/>
      <c r="J157" s="176"/>
      <c r="K157" s="176"/>
      <c r="L157" s="186">
        <f ca="1" t="shared" si="35"/>
        <v>0</v>
      </c>
      <c r="M157" s="187"/>
      <c r="N157" s="187"/>
      <c r="O157" s="187"/>
      <c r="P157" s="74">
        <f ca="1" t="shared" si="36"/>
        <v>0</v>
      </c>
      <c r="Q157" s="105">
        <f ca="1" t="shared" si="37"/>
        <v>0</v>
      </c>
      <c r="R157" s="105">
        <f ca="1" t="shared" si="38"/>
        <v>0</v>
      </c>
      <c r="S157" s="105"/>
      <c r="T157" s="196">
        <f ca="1" t="shared" si="39"/>
        <v>0</v>
      </c>
      <c r="U157" s="197"/>
      <c r="V157" s="197"/>
      <c r="W157" s="198"/>
    </row>
    <row r="158" ht="17.1" customHeight="1" spans="1:23">
      <c r="A158" s="64"/>
      <c r="B158" s="64"/>
      <c r="C158" s="104"/>
      <c r="D158" s="72" t="str">
        <f ca="1" t="shared" si="30"/>
        <v/>
      </c>
      <c r="E158" s="73" t="str">
        <f ca="1" t="shared" si="31"/>
        <v/>
      </c>
      <c r="F158" s="74">
        <f ca="1" t="shared" si="32"/>
        <v>0</v>
      </c>
      <c r="G158" s="105">
        <f ca="1" t="shared" si="33"/>
        <v>0</v>
      </c>
      <c r="H158" s="176">
        <f ca="1" t="shared" si="34"/>
        <v>0</v>
      </c>
      <c r="I158" s="176"/>
      <c r="J158" s="176"/>
      <c r="K158" s="176"/>
      <c r="L158" s="186">
        <f ca="1" t="shared" si="35"/>
        <v>0</v>
      </c>
      <c r="M158" s="187"/>
      <c r="N158" s="187"/>
      <c r="O158" s="187"/>
      <c r="P158" s="74">
        <f ca="1" t="shared" si="36"/>
        <v>0</v>
      </c>
      <c r="Q158" s="105">
        <f ca="1" t="shared" si="37"/>
        <v>0</v>
      </c>
      <c r="R158" s="105">
        <f ca="1" t="shared" si="38"/>
        <v>0</v>
      </c>
      <c r="S158" s="105"/>
      <c r="T158" s="196">
        <f ca="1" t="shared" si="39"/>
        <v>0</v>
      </c>
      <c r="U158" s="197"/>
      <c r="V158" s="197"/>
      <c r="W158" s="198"/>
    </row>
    <row r="159" ht="17.1" customHeight="1" spans="1:23">
      <c r="A159" s="64"/>
      <c r="B159" s="64"/>
      <c r="C159" s="104"/>
      <c r="D159" s="72">
        <f ca="1" t="shared" si="30"/>
        <v>0</v>
      </c>
      <c r="E159" s="73">
        <f ca="1" t="shared" si="31"/>
        <v>0</v>
      </c>
      <c r="F159" s="74">
        <f ca="1" t="shared" si="32"/>
        <v>0</v>
      </c>
      <c r="G159" s="105">
        <f ca="1" t="shared" si="33"/>
        <v>0</v>
      </c>
      <c r="H159" s="176">
        <f ca="1" t="shared" si="34"/>
        <v>0</v>
      </c>
      <c r="I159" s="176"/>
      <c r="J159" s="176"/>
      <c r="K159" s="176"/>
      <c r="L159" s="186">
        <f ca="1" t="shared" si="35"/>
        <v>0</v>
      </c>
      <c r="M159" s="187"/>
      <c r="N159" s="187"/>
      <c r="O159" s="187"/>
      <c r="P159" s="74">
        <f ca="1" t="shared" si="36"/>
        <v>0</v>
      </c>
      <c r="Q159" s="105">
        <f ca="1" t="shared" si="37"/>
        <v>0</v>
      </c>
      <c r="R159" s="105">
        <f ca="1" t="shared" si="38"/>
        <v>0</v>
      </c>
      <c r="S159" s="105"/>
      <c r="T159" s="196">
        <f ca="1" t="shared" si="39"/>
        <v>0</v>
      </c>
      <c r="U159" s="197"/>
      <c r="V159" s="197"/>
      <c r="W159" s="198"/>
    </row>
    <row r="160" ht="17.1" customHeight="1" spans="1:23">
      <c r="A160" s="64"/>
      <c r="B160" s="64"/>
      <c r="C160" s="104"/>
      <c r="D160" s="72">
        <f ca="1" t="shared" si="30"/>
        <v>0</v>
      </c>
      <c r="E160" s="73" t="str">
        <f ca="1" t="shared" si="31"/>
        <v>3.</v>
      </c>
      <c r="F160" s="74" t="str">
        <f ca="1" t="shared" si="32"/>
        <v>Кабельная продукция</v>
      </c>
      <c r="G160" s="105">
        <f ca="1" t="shared" si="33"/>
        <v>0</v>
      </c>
      <c r="H160" s="176">
        <f ca="1" t="shared" si="34"/>
        <v>0</v>
      </c>
      <c r="I160" s="176"/>
      <c r="J160" s="176"/>
      <c r="K160" s="176"/>
      <c r="L160" s="186">
        <f ca="1" t="shared" si="35"/>
        <v>0</v>
      </c>
      <c r="M160" s="187"/>
      <c r="N160" s="187"/>
      <c r="O160" s="187"/>
      <c r="P160" s="74">
        <f ca="1" t="shared" si="36"/>
        <v>0</v>
      </c>
      <c r="Q160" s="105">
        <f ca="1" t="shared" si="37"/>
        <v>0</v>
      </c>
      <c r="R160" s="105">
        <f ca="1" t="shared" si="38"/>
        <v>0</v>
      </c>
      <c r="S160" s="105"/>
      <c r="T160" s="196">
        <f ca="1" t="shared" si="39"/>
        <v>0</v>
      </c>
      <c r="U160" s="197"/>
      <c r="V160" s="197"/>
      <c r="W160" s="198"/>
    </row>
    <row r="161" ht="17.1" customHeight="1" spans="1:23">
      <c r="A161" s="64"/>
      <c r="B161" s="64"/>
      <c r="C161" s="104"/>
      <c r="D161" s="72" t="str">
        <f ca="1" t="shared" si="30"/>
        <v/>
      </c>
      <c r="E161" s="73" t="str">
        <f ca="1" t="shared" si="31"/>
        <v/>
      </c>
      <c r="F161" s="74">
        <f ca="1" t="shared" si="32"/>
        <v>0</v>
      </c>
      <c r="G161" s="105">
        <f ca="1" t="shared" si="33"/>
        <v>0</v>
      </c>
      <c r="H161" s="176">
        <f ca="1" t="shared" si="34"/>
        <v>0</v>
      </c>
      <c r="I161" s="176"/>
      <c r="J161" s="176"/>
      <c r="K161" s="176"/>
      <c r="L161" s="186">
        <f ca="1" t="shared" si="35"/>
        <v>0</v>
      </c>
      <c r="M161" s="187"/>
      <c r="N161" s="187"/>
      <c r="O161" s="187"/>
      <c r="P161" s="74">
        <f ca="1" t="shared" si="36"/>
        <v>0</v>
      </c>
      <c r="Q161" s="105">
        <f ca="1" t="shared" si="37"/>
        <v>0</v>
      </c>
      <c r="R161" s="105">
        <f ca="1" t="shared" si="38"/>
        <v>0</v>
      </c>
      <c r="S161" s="105"/>
      <c r="T161" s="196">
        <f ca="1" t="shared" si="39"/>
        <v>0</v>
      </c>
      <c r="U161" s="197"/>
      <c r="V161" s="197"/>
      <c r="W161" s="198"/>
    </row>
    <row r="162" ht="17.1" customHeight="1" spans="1:23">
      <c r="A162" s="64"/>
      <c r="B162" s="64"/>
      <c r="C162" s="104"/>
      <c r="D162" s="72" t="str">
        <f ca="1" t="shared" si="30"/>
        <v/>
      </c>
      <c r="E162" s="73" t="str">
        <f ca="1" t="shared" si="31"/>
        <v/>
      </c>
      <c r="F162" s="74">
        <f ca="1" t="shared" si="32"/>
        <v>0</v>
      </c>
      <c r="G162" s="105">
        <f ca="1" t="shared" si="33"/>
        <v>0</v>
      </c>
      <c r="H162" s="176">
        <f ca="1" t="shared" si="34"/>
        <v>0</v>
      </c>
      <c r="I162" s="176"/>
      <c r="J162" s="176"/>
      <c r="K162" s="176"/>
      <c r="L162" s="186">
        <f ca="1" t="shared" si="35"/>
        <v>0</v>
      </c>
      <c r="M162" s="187"/>
      <c r="N162" s="187"/>
      <c r="O162" s="187"/>
      <c r="P162" s="74">
        <f ca="1" t="shared" si="36"/>
        <v>0</v>
      </c>
      <c r="Q162" s="105">
        <f ca="1" t="shared" si="37"/>
        <v>0</v>
      </c>
      <c r="R162" s="105">
        <f ca="1" t="shared" si="38"/>
        <v>0</v>
      </c>
      <c r="S162" s="105"/>
      <c r="T162" s="196">
        <f ca="1" t="shared" si="39"/>
        <v>0</v>
      </c>
      <c r="U162" s="197"/>
      <c r="V162" s="197"/>
      <c r="W162" s="198"/>
    </row>
    <row r="163" ht="17.1" customHeight="1" spans="1:23">
      <c r="A163" s="64"/>
      <c r="B163" s="64"/>
      <c r="C163" s="104"/>
      <c r="D163" s="72" t="str">
        <f ca="1" t="shared" si="30"/>
        <v/>
      </c>
      <c r="E163" s="73" t="str">
        <f ca="1" t="shared" si="31"/>
        <v/>
      </c>
      <c r="F163" s="74">
        <f ca="1" t="shared" si="32"/>
        <v>0</v>
      </c>
      <c r="G163" s="105">
        <f ca="1" t="shared" si="33"/>
        <v>0</v>
      </c>
      <c r="H163" s="176">
        <f ca="1" t="shared" si="34"/>
        <v>0</v>
      </c>
      <c r="I163" s="176"/>
      <c r="J163" s="176"/>
      <c r="K163" s="176"/>
      <c r="L163" s="186">
        <f ca="1" t="shared" si="35"/>
        <v>0</v>
      </c>
      <c r="M163" s="187"/>
      <c r="N163" s="187"/>
      <c r="O163" s="187"/>
      <c r="P163" s="74">
        <f ca="1" t="shared" si="36"/>
        <v>0</v>
      </c>
      <c r="Q163" s="105">
        <f ca="1" t="shared" si="37"/>
        <v>0</v>
      </c>
      <c r="R163" s="105">
        <f ca="1" t="shared" si="38"/>
        <v>0</v>
      </c>
      <c r="S163" s="105"/>
      <c r="T163" s="196">
        <f ca="1" t="shared" si="39"/>
        <v>0</v>
      </c>
      <c r="U163" s="197"/>
      <c r="V163" s="197"/>
      <c r="W163" s="198"/>
    </row>
    <row r="164" ht="17.1" customHeight="1" spans="1:23">
      <c r="A164" s="64"/>
      <c r="B164" s="64"/>
      <c r="C164" s="104"/>
      <c r="D164" s="72">
        <f ca="1" t="shared" si="30"/>
        <v>0</v>
      </c>
      <c r="E164" s="73" t="str">
        <f ca="1" t="shared" si="31"/>
        <v>4.</v>
      </c>
      <c r="F164" s="74" t="str">
        <f ca="1" t="shared" si="32"/>
        <v> Материалы:</v>
      </c>
      <c r="G164" s="105">
        <f ca="1" t="shared" si="33"/>
        <v>0</v>
      </c>
      <c r="H164" s="176">
        <f ca="1" t="shared" si="34"/>
        <v>0</v>
      </c>
      <c r="I164" s="176"/>
      <c r="J164" s="176"/>
      <c r="K164" s="176"/>
      <c r="L164" s="186">
        <f ca="1" t="shared" si="35"/>
        <v>0</v>
      </c>
      <c r="M164" s="187"/>
      <c r="N164" s="187"/>
      <c r="O164" s="187"/>
      <c r="P164" s="74">
        <f ca="1" t="shared" si="36"/>
        <v>0</v>
      </c>
      <c r="Q164" s="105">
        <f ca="1" t="shared" si="37"/>
        <v>0</v>
      </c>
      <c r="R164" s="105">
        <f ca="1" t="shared" si="38"/>
        <v>0</v>
      </c>
      <c r="S164" s="105"/>
      <c r="T164" s="196">
        <f ca="1" t="shared" si="39"/>
        <v>0</v>
      </c>
      <c r="U164" s="197"/>
      <c r="V164" s="197"/>
      <c r="W164" s="198"/>
    </row>
    <row r="165" ht="17.1" customHeight="1" spans="1:23">
      <c r="A165" s="64"/>
      <c r="B165" s="64"/>
      <c r="C165" s="104"/>
      <c r="D165" s="72" t="str">
        <f ca="1" t="shared" si="30"/>
        <v/>
      </c>
      <c r="E165" s="73" t="str">
        <f ca="1" t="shared" si="31"/>
        <v/>
      </c>
      <c r="F165" s="74">
        <f ca="1" t="shared" si="32"/>
        <v>0</v>
      </c>
      <c r="G165" s="105">
        <f ca="1" t="shared" si="33"/>
        <v>0</v>
      </c>
      <c r="H165" s="176">
        <f ca="1" t="shared" si="34"/>
        <v>0</v>
      </c>
      <c r="I165" s="176"/>
      <c r="J165" s="176"/>
      <c r="K165" s="176"/>
      <c r="L165" s="186">
        <f ca="1" t="shared" si="35"/>
        <v>0</v>
      </c>
      <c r="M165" s="187"/>
      <c r="N165" s="187"/>
      <c r="O165" s="187"/>
      <c r="P165" s="74">
        <f ca="1" t="shared" si="36"/>
        <v>0</v>
      </c>
      <c r="Q165" s="105">
        <f ca="1" t="shared" si="37"/>
        <v>0</v>
      </c>
      <c r="R165" s="105">
        <f ca="1" t="shared" si="38"/>
        <v>0</v>
      </c>
      <c r="S165" s="105"/>
      <c r="T165" s="196">
        <f ca="1" t="shared" si="39"/>
        <v>0</v>
      </c>
      <c r="U165" s="197"/>
      <c r="V165" s="197"/>
      <c r="W165" s="198"/>
    </row>
    <row r="166" ht="17.1" customHeight="1" spans="1:23">
      <c r="A166" s="64"/>
      <c r="B166" s="64"/>
      <c r="C166" s="104"/>
      <c r="D166" s="72" t="str">
        <f ca="1" t="shared" si="30"/>
        <v/>
      </c>
      <c r="E166" s="73" t="str">
        <f ca="1" t="shared" si="31"/>
        <v/>
      </c>
      <c r="F166" s="74">
        <f ca="1" t="shared" si="32"/>
        <v>0</v>
      </c>
      <c r="G166" s="105">
        <f ca="1" t="shared" si="33"/>
        <v>0</v>
      </c>
      <c r="H166" s="176">
        <f ca="1" t="shared" si="34"/>
        <v>0</v>
      </c>
      <c r="I166" s="176"/>
      <c r="J166" s="176"/>
      <c r="K166" s="176"/>
      <c r="L166" s="186">
        <f ca="1" t="shared" si="35"/>
        <v>0</v>
      </c>
      <c r="M166" s="187"/>
      <c r="N166" s="187"/>
      <c r="O166" s="187"/>
      <c r="P166" s="74">
        <f ca="1" t="shared" si="36"/>
        <v>0</v>
      </c>
      <c r="Q166" s="105">
        <f ca="1" t="shared" si="37"/>
        <v>0</v>
      </c>
      <c r="R166" s="105">
        <f ca="1" t="shared" si="38"/>
        <v>0</v>
      </c>
      <c r="S166" s="105"/>
      <c r="T166" s="196">
        <f ca="1" t="shared" si="39"/>
        <v>0</v>
      </c>
      <c r="U166" s="197"/>
      <c r="V166" s="197"/>
      <c r="W166" s="198"/>
    </row>
    <row r="167" ht="17.1" customHeight="1" spans="1:23">
      <c r="A167" s="64"/>
      <c r="B167" s="64"/>
      <c r="C167" s="104"/>
      <c r="D167" s="72" t="str">
        <f ca="1" t="shared" si="30"/>
        <v/>
      </c>
      <c r="E167" s="73" t="str">
        <f ca="1" t="shared" si="31"/>
        <v/>
      </c>
      <c r="F167" s="74">
        <f ca="1" t="shared" si="32"/>
        <v>0</v>
      </c>
      <c r="G167" s="105">
        <f ca="1" t="shared" si="33"/>
        <v>0</v>
      </c>
      <c r="H167" s="176">
        <f ca="1" t="shared" si="34"/>
        <v>0</v>
      </c>
      <c r="I167" s="176"/>
      <c r="J167" s="176"/>
      <c r="K167" s="176"/>
      <c r="L167" s="186">
        <f ca="1" t="shared" si="35"/>
        <v>0</v>
      </c>
      <c r="M167" s="187"/>
      <c r="N167" s="187"/>
      <c r="O167" s="187"/>
      <c r="P167" s="74">
        <f ca="1" t="shared" si="36"/>
        <v>0</v>
      </c>
      <c r="Q167" s="105">
        <f ca="1" t="shared" si="37"/>
        <v>0</v>
      </c>
      <c r="R167" s="105">
        <f ca="1" t="shared" si="38"/>
        <v>0</v>
      </c>
      <c r="S167" s="105"/>
      <c r="T167" s="196">
        <f ca="1" t="shared" si="39"/>
        <v>0</v>
      </c>
      <c r="U167" s="197"/>
      <c r="V167" s="197"/>
      <c r="W167" s="198"/>
    </row>
    <row r="168" ht="17.1" customHeight="1" spans="1:23">
      <c r="A168" s="64"/>
      <c r="B168" s="64"/>
      <c r="C168" s="104"/>
      <c r="D168" s="72" t="str">
        <f ca="1" t="shared" si="30"/>
        <v/>
      </c>
      <c r="E168" s="73" t="str">
        <f ca="1" t="shared" si="31"/>
        <v/>
      </c>
      <c r="F168" s="74">
        <f ca="1" t="shared" si="32"/>
        <v>0</v>
      </c>
      <c r="G168" s="105">
        <f ca="1" t="shared" si="33"/>
        <v>0</v>
      </c>
      <c r="H168" s="176">
        <f ca="1" t="shared" si="34"/>
        <v>0</v>
      </c>
      <c r="I168" s="176"/>
      <c r="J168" s="176"/>
      <c r="K168" s="176"/>
      <c r="L168" s="186">
        <f ca="1" t="shared" si="35"/>
        <v>0</v>
      </c>
      <c r="M168" s="187"/>
      <c r="N168" s="187"/>
      <c r="O168" s="187"/>
      <c r="P168" s="74">
        <f ca="1" t="shared" si="36"/>
        <v>0</v>
      </c>
      <c r="Q168" s="105">
        <f ca="1" t="shared" si="37"/>
        <v>0</v>
      </c>
      <c r="R168" s="105">
        <f ca="1" t="shared" si="38"/>
        <v>0</v>
      </c>
      <c r="S168" s="105"/>
      <c r="T168" s="196">
        <f ca="1" t="shared" si="39"/>
        <v>0</v>
      </c>
      <c r="U168" s="197"/>
      <c r="V168" s="197"/>
      <c r="W168" s="198"/>
    </row>
    <row r="169" ht="17.1" customHeight="1" spans="1:23">
      <c r="A169" s="64"/>
      <c r="B169" s="64"/>
      <c r="C169" s="104"/>
      <c r="D169" s="72" t="str">
        <f ca="1" t="shared" si="30"/>
        <v/>
      </c>
      <c r="E169" s="73" t="str">
        <f ca="1" t="shared" si="31"/>
        <v/>
      </c>
      <c r="F169" s="74">
        <f ca="1" t="shared" si="32"/>
        <v>0</v>
      </c>
      <c r="G169" s="105">
        <f ca="1" t="shared" si="33"/>
        <v>0</v>
      </c>
      <c r="H169" s="176">
        <f ca="1" t="shared" si="34"/>
        <v>0</v>
      </c>
      <c r="I169" s="176"/>
      <c r="J169" s="176"/>
      <c r="K169" s="176"/>
      <c r="L169" s="186">
        <f ca="1" t="shared" si="35"/>
        <v>0</v>
      </c>
      <c r="M169" s="187"/>
      <c r="N169" s="187"/>
      <c r="O169" s="187"/>
      <c r="P169" s="74">
        <f ca="1" t="shared" si="36"/>
        <v>0</v>
      </c>
      <c r="Q169" s="105">
        <f ca="1" t="shared" si="37"/>
        <v>0</v>
      </c>
      <c r="R169" s="105">
        <f ca="1" t="shared" si="38"/>
        <v>0</v>
      </c>
      <c r="S169" s="105"/>
      <c r="T169" s="196">
        <f ca="1" t="shared" si="39"/>
        <v>0</v>
      </c>
      <c r="U169" s="197"/>
      <c r="V169" s="197"/>
      <c r="W169" s="198"/>
    </row>
    <row r="170" ht="17.1" customHeight="1" spans="1:23">
      <c r="A170" s="64"/>
      <c r="B170" s="64"/>
      <c r="C170" s="104"/>
      <c r="D170" s="72">
        <f ca="1" t="shared" si="30"/>
        <v>0</v>
      </c>
      <c r="E170" s="73">
        <f ca="1" t="shared" si="31"/>
        <v>0</v>
      </c>
      <c r="F170" s="74">
        <f ca="1" t="shared" si="32"/>
        <v>0</v>
      </c>
      <c r="G170" s="105">
        <f ca="1" t="shared" si="33"/>
        <v>0</v>
      </c>
      <c r="H170" s="176">
        <f ca="1" t="shared" si="34"/>
        <v>0</v>
      </c>
      <c r="I170" s="176"/>
      <c r="J170" s="176"/>
      <c r="K170" s="176"/>
      <c r="L170" s="186">
        <f ca="1" t="shared" si="35"/>
        <v>0</v>
      </c>
      <c r="M170" s="187"/>
      <c r="N170" s="187"/>
      <c r="O170" s="187"/>
      <c r="P170" s="74">
        <f ca="1" t="shared" si="36"/>
        <v>0</v>
      </c>
      <c r="Q170" s="105">
        <f ca="1" t="shared" si="37"/>
        <v>0</v>
      </c>
      <c r="R170" s="105">
        <f ca="1" t="shared" si="38"/>
        <v>0</v>
      </c>
      <c r="S170" s="105"/>
      <c r="T170" s="196">
        <f ca="1" t="shared" si="39"/>
        <v>0</v>
      </c>
      <c r="U170" s="197"/>
      <c r="V170" s="197"/>
      <c r="W170" s="198"/>
    </row>
    <row r="171" ht="17.1" customHeight="1" spans="1:23">
      <c r="A171" s="64"/>
      <c r="B171" s="64"/>
      <c r="C171" s="104"/>
      <c r="D171" s="72">
        <f ca="1" t="shared" si="30"/>
        <v>0</v>
      </c>
      <c r="E171" s="73">
        <f ca="1" t="shared" si="31"/>
        <v>0</v>
      </c>
      <c r="F171" s="74">
        <f ca="1" t="shared" si="32"/>
        <v>0</v>
      </c>
      <c r="G171" s="105">
        <f ca="1" t="shared" si="33"/>
        <v>0</v>
      </c>
      <c r="H171" s="176">
        <f ca="1" t="shared" si="34"/>
        <v>0</v>
      </c>
      <c r="I171" s="176"/>
      <c r="J171" s="176"/>
      <c r="K171" s="176"/>
      <c r="L171" s="186">
        <f ca="1" t="shared" si="35"/>
        <v>0</v>
      </c>
      <c r="M171" s="187"/>
      <c r="N171" s="187"/>
      <c r="O171" s="187"/>
      <c r="P171" s="74">
        <f ca="1" t="shared" si="36"/>
        <v>0</v>
      </c>
      <c r="Q171" s="105">
        <f ca="1" t="shared" si="37"/>
        <v>0</v>
      </c>
      <c r="R171" s="105">
        <f ca="1" t="shared" si="38"/>
        <v>0</v>
      </c>
      <c r="S171" s="105"/>
      <c r="T171" s="196">
        <f ca="1" t="shared" si="39"/>
        <v>0</v>
      </c>
      <c r="U171" s="197"/>
      <c r="V171" s="197"/>
      <c r="W171" s="198"/>
    </row>
    <row r="172" ht="17.1" customHeight="1" spans="1:23">
      <c r="A172" s="64"/>
      <c r="B172" s="64"/>
      <c r="C172" s="104"/>
      <c r="D172" s="72">
        <f ca="1" t="shared" si="30"/>
        <v>0</v>
      </c>
      <c r="E172" s="73">
        <f ca="1" t="shared" si="31"/>
        <v>0</v>
      </c>
      <c r="F172" s="74">
        <f ca="1" t="shared" si="32"/>
        <v>0</v>
      </c>
      <c r="G172" s="105">
        <f ca="1" t="shared" si="33"/>
        <v>0</v>
      </c>
      <c r="H172" s="176">
        <f ca="1" t="shared" si="34"/>
        <v>0</v>
      </c>
      <c r="I172" s="176"/>
      <c r="J172" s="176"/>
      <c r="K172" s="176"/>
      <c r="L172" s="186">
        <f ca="1" t="shared" si="35"/>
        <v>0</v>
      </c>
      <c r="M172" s="187"/>
      <c r="N172" s="187"/>
      <c r="O172" s="187"/>
      <c r="P172" s="74">
        <f ca="1" t="shared" si="36"/>
        <v>0</v>
      </c>
      <c r="Q172" s="105">
        <f ca="1" t="shared" si="37"/>
        <v>0</v>
      </c>
      <c r="R172" s="105">
        <f ca="1" t="shared" si="38"/>
        <v>0</v>
      </c>
      <c r="S172" s="105"/>
      <c r="T172" s="196">
        <f ca="1" t="shared" si="39"/>
        <v>0</v>
      </c>
      <c r="U172" s="197"/>
      <c r="V172" s="197"/>
      <c r="W172" s="198"/>
    </row>
    <row r="173" ht="17.1" customHeight="1" spans="1:23">
      <c r="A173" s="64"/>
      <c r="B173" s="64"/>
      <c r="C173" s="104"/>
      <c r="D173" s="72">
        <f ca="1" t="shared" si="30"/>
        <v>0</v>
      </c>
      <c r="E173" s="73">
        <f ca="1" t="shared" si="31"/>
        <v>0</v>
      </c>
      <c r="F173" s="74">
        <f ca="1" t="shared" si="32"/>
        <v>0</v>
      </c>
      <c r="G173" s="105">
        <f ca="1" t="shared" si="33"/>
        <v>0</v>
      </c>
      <c r="H173" s="176">
        <f ca="1" t="shared" si="34"/>
        <v>0</v>
      </c>
      <c r="I173" s="176"/>
      <c r="J173" s="176"/>
      <c r="K173" s="176"/>
      <c r="L173" s="186">
        <f ca="1" t="shared" si="35"/>
        <v>0</v>
      </c>
      <c r="M173" s="187"/>
      <c r="N173" s="187"/>
      <c r="O173" s="187"/>
      <c r="P173" s="74">
        <f ca="1" t="shared" si="36"/>
        <v>0</v>
      </c>
      <c r="Q173" s="105">
        <f ca="1" t="shared" si="37"/>
        <v>0</v>
      </c>
      <c r="R173" s="105">
        <f ca="1" t="shared" si="38"/>
        <v>0</v>
      </c>
      <c r="S173" s="105"/>
      <c r="T173" s="196">
        <f ca="1" t="shared" si="39"/>
        <v>0</v>
      </c>
      <c r="U173" s="197"/>
      <c r="V173" s="197"/>
      <c r="W173" s="198"/>
    </row>
    <row r="174" ht="17.1" customHeight="1" spans="1:23">
      <c r="A174" s="64"/>
      <c r="B174" s="64"/>
      <c r="C174" s="104"/>
      <c r="D174" s="72">
        <f ca="1" t="shared" si="30"/>
        <v>0</v>
      </c>
      <c r="E174" s="73">
        <f ca="1" t="shared" si="31"/>
        <v>0</v>
      </c>
      <c r="F174" s="74">
        <f ca="1" t="shared" si="32"/>
        <v>0</v>
      </c>
      <c r="G174" s="105">
        <f ca="1" t="shared" si="33"/>
        <v>0</v>
      </c>
      <c r="H174" s="176">
        <f ca="1" t="shared" si="34"/>
        <v>0</v>
      </c>
      <c r="I174" s="176"/>
      <c r="J174" s="176"/>
      <c r="K174" s="176"/>
      <c r="L174" s="186">
        <f ca="1" t="shared" si="35"/>
        <v>0</v>
      </c>
      <c r="M174" s="187"/>
      <c r="N174" s="187"/>
      <c r="O174" s="187"/>
      <c r="P174" s="74">
        <f ca="1" t="shared" si="36"/>
        <v>0</v>
      </c>
      <c r="Q174" s="105">
        <f ca="1" t="shared" si="37"/>
        <v>0</v>
      </c>
      <c r="R174" s="105">
        <f ca="1" t="shared" si="38"/>
        <v>0</v>
      </c>
      <c r="S174" s="105"/>
      <c r="T174" s="196">
        <f ca="1" t="shared" si="39"/>
        <v>0</v>
      </c>
      <c r="U174" s="197"/>
      <c r="V174" s="197"/>
      <c r="W174" s="198"/>
    </row>
    <row r="175" ht="17.1" customHeight="1" spans="1:23">
      <c r="A175" s="64"/>
      <c r="B175" s="64"/>
      <c r="C175" s="104"/>
      <c r="D175" s="72">
        <f ca="1" t="shared" si="30"/>
        <v>0</v>
      </c>
      <c r="E175" s="73">
        <f ca="1" t="shared" si="31"/>
        <v>0</v>
      </c>
      <c r="F175" s="74">
        <f ca="1" t="shared" si="32"/>
        <v>0</v>
      </c>
      <c r="G175" s="105">
        <f ca="1" t="shared" si="33"/>
        <v>0</v>
      </c>
      <c r="H175" s="176">
        <f ca="1" t="shared" si="34"/>
        <v>0</v>
      </c>
      <c r="I175" s="176"/>
      <c r="J175" s="176"/>
      <c r="K175" s="176"/>
      <c r="L175" s="186">
        <f ca="1" t="shared" si="35"/>
        <v>0</v>
      </c>
      <c r="M175" s="187"/>
      <c r="N175" s="187"/>
      <c r="O175" s="187"/>
      <c r="P175" s="74">
        <f ca="1" t="shared" si="36"/>
        <v>0</v>
      </c>
      <c r="Q175" s="105">
        <f ca="1" t="shared" si="37"/>
        <v>0</v>
      </c>
      <c r="R175" s="105">
        <f ca="1" t="shared" si="38"/>
        <v>0</v>
      </c>
      <c r="S175" s="105"/>
      <c r="T175" s="196">
        <f ca="1" t="shared" si="39"/>
        <v>0</v>
      </c>
      <c r="U175" s="197"/>
      <c r="V175" s="197"/>
      <c r="W175" s="198"/>
    </row>
    <row r="176" ht="17.1" customHeight="1" spans="1:23">
      <c r="A176" s="64"/>
      <c r="B176" s="64"/>
      <c r="C176" s="104"/>
      <c r="D176" s="72">
        <f ca="1" t="shared" si="30"/>
        <v>0</v>
      </c>
      <c r="E176" s="73">
        <f ca="1" t="shared" si="31"/>
        <v>0</v>
      </c>
      <c r="F176" s="74">
        <f ca="1" t="shared" si="32"/>
        <v>0</v>
      </c>
      <c r="G176" s="105">
        <f ca="1" t="shared" si="33"/>
        <v>0</v>
      </c>
      <c r="H176" s="176">
        <f ca="1" t="shared" si="34"/>
        <v>0</v>
      </c>
      <c r="I176" s="176"/>
      <c r="J176" s="176"/>
      <c r="K176" s="176"/>
      <c r="L176" s="186">
        <f ca="1" t="shared" si="35"/>
        <v>0</v>
      </c>
      <c r="M176" s="187"/>
      <c r="N176" s="187"/>
      <c r="O176" s="187"/>
      <c r="P176" s="74">
        <f ca="1" t="shared" si="36"/>
        <v>0</v>
      </c>
      <c r="Q176" s="105">
        <f ca="1" t="shared" si="37"/>
        <v>0</v>
      </c>
      <c r="R176" s="105">
        <f ca="1" t="shared" si="38"/>
        <v>0</v>
      </c>
      <c r="S176" s="105"/>
      <c r="T176" s="196">
        <f ca="1" t="shared" si="39"/>
        <v>0</v>
      </c>
      <c r="U176" s="197"/>
      <c r="V176" s="197"/>
      <c r="W176" s="198"/>
    </row>
    <row r="177" ht="17.1" customHeight="1" spans="1:23">
      <c r="A177" s="64"/>
      <c r="B177" s="64"/>
      <c r="C177" s="104"/>
      <c r="D177" s="72">
        <f ca="1" t="shared" si="30"/>
        <v>0</v>
      </c>
      <c r="E177" s="73">
        <f ca="1" t="shared" si="31"/>
        <v>0</v>
      </c>
      <c r="F177" s="74">
        <f ca="1" t="shared" si="32"/>
        <v>0</v>
      </c>
      <c r="G177" s="105">
        <f ca="1" t="shared" si="33"/>
        <v>0</v>
      </c>
      <c r="H177" s="176">
        <f ca="1" t="shared" si="34"/>
        <v>0</v>
      </c>
      <c r="I177" s="176"/>
      <c r="J177" s="176"/>
      <c r="K177" s="176"/>
      <c r="L177" s="186">
        <f ca="1" t="shared" si="35"/>
        <v>0</v>
      </c>
      <c r="M177" s="187"/>
      <c r="N177" s="187"/>
      <c r="O177" s="187"/>
      <c r="P177" s="74">
        <f ca="1" t="shared" si="36"/>
        <v>0</v>
      </c>
      <c r="Q177" s="105">
        <f ca="1" t="shared" si="37"/>
        <v>0</v>
      </c>
      <c r="R177" s="105">
        <f ca="1" t="shared" si="38"/>
        <v>0</v>
      </c>
      <c r="S177" s="105"/>
      <c r="T177" s="196">
        <f ca="1" t="shared" si="39"/>
        <v>0</v>
      </c>
      <c r="U177" s="197"/>
      <c r="V177" s="197"/>
      <c r="W177" s="198"/>
    </row>
    <row r="178" ht="17.1" customHeight="1" spans="1:23">
      <c r="A178" s="64"/>
      <c r="B178" s="64"/>
      <c r="C178" s="104"/>
      <c r="D178" s="72">
        <f ca="1" t="shared" si="30"/>
        <v>0</v>
      </c>
      <c r="E178" s="73">
        <f ca="1" t="shared" si="31"/>
        <v>0</v>
      </c>
      <c r="F178" s="74">
        <f ca="1" t="shared" si="32"/>
        <v>0</v>
      </c>
      <c r="G178" s="105">
        <f ca="1" t="shared" si="33"/>
        <v>0</v>
      </c>
      <c r="H178" s="176">
        <f ca="1" t="shared" si="34"/>
        <v>0</v>
      </c>
      <c r="I178" s="176"/>
      <c r="J178" s="176"/>
      <c r="K178" s="176"/>
      <c r="L178" s="186">
        <f ca="1" t="shared" si="35"/>
        <v>0</v>
      </c>
      <c r="M178" s="187"/>
      <c r="N178" s="187"/>
      <c r="O178" s="187"/>
      <c r="P178" s="74">
        <f ca="1" t="shared" si="36"/>
        <v>0</v>
      </c>
      <c r="Q178" s="105">
        <f ca="1" t="shared" si="37"/>
        <v>0</v>
      </c>
      <c r="R178" s="105">
        <f ca="1" t="shared" si="38"/>
        <v>0</v>
      </c>
      <c r="S178" s="105"/>
      <c r="T178" s="196">
        <f ca="1" t="shared" si="39"/>
        <v>0</v>
      </c>
      <c r="U178" s="197"/>
      <c r="V178" s="197"/>
      <c r="W178" s="198"/>
    </row>
    <row r="179" ht="17.1" customHeight="1" spans="1:23">
      <c r="A179" s="64"/>
      <c r="B179" s="76"/>
      <c r="C179" s="199"/>
      <c r="D179" s="72">
        <f ca="1" t="shared" si="30"/>
        <v>0</v>
      </c>
      <c r="E179" s="73">
        <f ca="1" t="shared" si="31"/>
        <v>0</v>
      </c>
      <c r="F179" s="74">
        <f ca="1" t="shared" si="32"/>
        <v>0</v>
      </c>
      <c r="G179" s="105">
        <f ca="1" t="shared" si="33"/>
        <v>0</v>
      </c>
      <c r="H179" s="176">
        <f ca="1" t="shared" si="34"/>
        <v>0</v>
      </c>
      <c r="I179" s="176"/>
      <c r="J179" s="176"/>
      <c r="K179" s="176"/>
      <c r="L179" s="186">
        <f ca="1" t="shared" si="35"/>
        <v>0</v>
      </c>
      <c r="M179" s="187"/>
      <c r="N179" s="187"/>
      <c r="O179" s="187"/>
      <c r="P179" s="74">
        <f ca="1" t="shared" si="36"/>
        <v>0</v>
      </c>
      <c r="Q179" s="105">
        <f ca="1" t="shared" si="37"/>
        <v>0</v>
      </c>
      <c r="R179" s="105">
        <f ca="1" t="shared" si="38"/>
        <v>0</v>
      </c>
      <c r="S179" s="105"/>
      <c r="T179" s="196">
        <f ca="1" t="shared" si="39"/>
        <v>0</v>
      </c>
      <c r="U179" s="197"/>
      <c r="V179" s="197"/>
      <c r="W179" s="198"/>
    </row>
    <row r="180" ht="17.1" customHeight="1" spans="1:23">
      <c r="A180" s="64"/>
      <c r="B180" s="200" t="s">
        <v>11</v>
      </c>
      <c r="C180" s="201"/>
      <c r="D180" s="72">
        <f ca="1" t="shared" si="30"/>
        <v>0</v>
      </c>
      <c r="E180" s="73">
        <f ca="1" t="shared" si="31"/>
        <v>0</v>
      </c>
      <c r="F180" s="74">
        <f ca="1" t="shared" si="32"/>
        <v>0</v>
      </c>
      <c r="G180" s="105">
        <f ca="1" t="shared" si="33"/>
        <v>0</v>
      </c>
      <c r="H180" s="176">
        <f ca="1" t="shared" si="34"/>
        <v>0</v>
      </c>
      <c r="I180" s="176"/>
      <c r="J180" s="176"/>
      <c r="K180" s="176"/>
      <c r="L180" s="186">
        <f ca="1" t="shared" si="35"/>
        <v>0</v>
      </c>
      <c r="M180" s="187"/>
      <c r="N180" s="187"/>
      <c r="O180" s="187"/>
      <c r="P180" s="74">
        <f ca="1" t="shared" si="36"/>
        <v>0</v>
      </c>
      <c r="Q180" s="105">
        <f ca="1" t="shared" si="37"/>
        <v>0</v>
      </c>
      <c r="R180" s="105">
        <f ca="1" t="shared" si="38"/>
        <v>0</v>
      </c>
      <c r="S180" s="105"/>
      <c r="T180" s="196">
        <f ca="1" t="shared" si="39"/>
        <v>0</v>
      </c>
      <c r="U180" s="197"/>
      <c r="V180" s="197"/>
      <c r="W180" s="198"/>
    </row>
    <row r="181" ht="17.1" customHeight="1" spans="1:23">
      <c r="A181" s="64"/>
      <c r="B181" s="202"/>
      <c r="C181" s="203"/>
      <c r="D181" s="72">
        <f ca="1" t="shared" si="30"/>
        <v>0</v>
      </c>
      <c r="E181" s="73">
        <f ca="1" t="shared" si="31"/>
        <v>0</v>
      </c>
      <c r="F181" s="74">
        <f ca="1" t="shared" si="32"/>
        <v>0</v>
      </c>
      <c r="G181" s="105">
        <f ca="1" t="shared" si="33"/>
        <v>0</v>
      </c>
      <c r="H181" s="176">
        <f ca="1" t="shared" si="34"/>
        <v>0</v>
      </c>
      <c r="I181" s="176"/>
      <c r="J181" s="176"/>
      <c r="K181" s="176"/>
      <c r="L181" s="186">
        <f ca="1" t="shared" si="35"/>
        <v>0</v>
      </c>
      <c r="M181" s="187"/>
      <c r="N181" s="187"/>
      <c r="O181" s="187"/>
      <c r="P181" s="74">
        <f ca="1" t="shared" si="36"/>
        <v>0</v>
      </c>
      <c r="Q181" s="105">
        <f ca="1" t="shared" si="37"/>
        <v>0</v>
      </c>
      <c r="R181" s="105">
        <f ca="1" t="shared" si="38"/>
        <v>0</v>
      </c>
      <c r="S181" s="105"/>
      <c r="T181" s="196">
        <f ca="1" t="shared" si="39"/>
        <v>0</v>
      </c>
      <c r="U181" s="197"/>
      <c r="V181" s="197"/>
      <c r="W181" s="198"/>
    </row>
    <row r="182" ht="17.1" customHeight="1" spans="1:23">
      <c r="A182" s="64"/>
      <c r="B182" s="202"/>
      <c r="C182" s="203"/>
      <c r="D182" s="72">
        <f ca="1" t="shared" si="30"/>
        <v>0</v>
      </c>
      <c r="E182" s="73">
        <f ca="1" t="shared" si="31"/>
        <v>0</v>
      </c>
      <c r="F182" s="74">
        <f ca="1" t="shared" si="32"/>
        <v>0</v>
      </c>
      <c r="G182" s="105">
        <f ca="1" t="shared" si="33"/>
        <v>0</v>
      </c>
      <c r="H182" s="176">
        <f ca="1" t="shared" si="34"/>
        <v>0</v>
      </c>
      <c r="I182" s="176"/>
      <c r="J182" s="176"/>
      <c r="K182" s="176"/>
      <c r="L182" s="186">
        <f ca="1" t="shared" si="35"/>
        <v>0</v>
      </c>
      <c r="M182" s="187"/>
      <c r="N182" s="187"/>
      <c r="O182" s="187"/>
      <c r="P182" s="74">
        <f ca="1" t="shared" si="36"/>
        <v>0</v>
      </c>
      <c r="Q182" s="105">
        <f ca="1" t="shared" si="37"/>
        <v>0</v>
      </c>
      <c r="R182" s="105">
        <f ca="1" t="shared" si="38"/>
        <v>0</v>
      </c>
      <c r="S182" s="105"/>
      <c r="T182" s="196">
        <f ca="1" t="shared" si="39"/>
        <v>0</v>
      </c>
      <c r="U182" s="197"/>
      <c r="V182" s="197"/>
      <c r="W182" s="198"/>
    </row>
    <row r="183" ht="17.1" customHeight="1" spans="1:23">
      <c r="A183" s="64"/>
      <c r="B183" s="204"/>
      <c r="C183" s="205"/>
      <c r="D183" s="72">
        <f ca="1" t="shared" si="30"/>
        <v>0</v>
      </c>
      <c r="E183" s="73">
        <f ca="1" t="shared" si="31"/>
        <v>0</v>
      </c>
      <c r="F183" s="74">
        <f ca="1" t="shared" si="32"/>
        <v>0</v>
      </c>
      <c r="G183" s="105">
        <f ca="1" t="shared" si="33"/>
        <v>0</v>
      </c>
      <c r="H183" s="176">
        <f ca="1" t="shared" si="34"/>
        <v>0</v>
      </c>
      <c r="I183" s="176"/>
      <c r="J183" s="176"/>
      <c r="K183" s="176"/>
      <c r="L183" s="186">
        <f ca="1" t="shared" si="35"/>
        <v>0</v>
      </c>
      <c r="M183" s="187"/>
      <c r="N183" s="187"/>
      <c r="O183" s="187"/>
      <c r="P183" s="74">
        <f ca="1" t="shared" si="36"/>
        <v>0</v>
      </c>
      <c r="Q183" s="105">
        <f ca="1" t="shared" si="37"/>
        <v>0</v>
      </c>
      <c r="R183" s="105">
        <f ca="1" t="shared" si="38"/>
        <v>0</v>
      </c>
      <c r="S183" s="105"/>
      <c r="T183" s="196">
        <f ca="1" t="shared" si="39"/>
        <v>0</v>
      </c>
      <c r="U183" s="197"/>
      <c r="V183" s="197"/>
      <c r="W183" s="198"/>
    </row>
    <row r="184" ht="17.1" customHeight="1" spans="1:23">
      <c r="A184" s="64"/>
      <c r="B184" s="200" t="s">
        <v>12</v>
      </c>
      <c r="C184" s="200"/>
      <c r="D184" s="72">
        <f ca="1" t="shared" si="30"/>
        <v>0</v>
      </c>
      <c r="E184" s="73">
        <f ca="1" t="shared" si="31"/>
        <v>0</v>
      </c>
      <c r="F184" s="74">
        <f ca="1" t="shared" si="32"/>
        <v>0</v>
      </c>
      <c r="G184" s="105">
        <f ca="1" t="shared" si="33"/>
        <v>0</v>
      </c>
      <c r="H184" s="176">
        <f ca="1" t="shared" si="34"/>
        <v>0</v>
      </c>
      <c r="I184" s="176"/>
      <c r="J184" s="176"/>
      <c r="K184" s="176"/>
      <c r="L184" s="186">
        <f ca="1" t="shared" si="35"/>
        <v>0</v>
      </c>
      <c r="M184" s="187"/>
      <c r="N184" s="187"/>
      <c r="O184" s="187"/>
      <c r="P184" s="74">
        <f ca="1" t="shared" si="36"/>
        <v>0</v>
      </c>
      <c r="Q184" s="105">
        <f ca="1" t="shared" si="37"/>
        <v>0</v>
      </c>
      <c r="R184" s="105">
        <f ca="1" t="shared" si="38"/>
        <v>0</v>
      </c>
      <c r="S184" s="105"/>
      <c r="T184" s="196">
        <f ca="1" t="shared" si="39"/>
        <v>0</v>
      </c>
      <c r="U184" s="197"/>
      <c r="V184" s="197"/>
      <c r="W184" s="198"/>
    </row>
    <row r="185" ht="17.1" customHeight="1" spans="1:23">
      <c r="A185" s="64"/>
      <c r="B185" s="202"/>
      <c r="C185" s="202"/>
      <c r="D185" s="72">
        <f ca="1" t="shared" si="30"/>
        <v>0</v>
      </c>
      <c r="E185" s="73">
        <f ca="1" t="shared" si="31"/>
        <v>0</v>
      </c>
      <c r="F185" s="74">
        <f ca="1" t="shared" si="32"/>
        <v>0</v>
      </c>
      <c r="G185" s="105">
        <f ca="1" t="shared" si="33"/>
        <v>0</v>
      </c>
      <c r="H185" s="176">
        <f ca="1" t="shared" si="34"/>
        <v>0</v>
      </c>
      <c r="I185" s="176"/>
      <c r="J185" s="176"/>
      <c r="K185" s="176"/>
      <c r="L185" s="186">
        <f ca="1" t="shared" si="35"/>
        <v>0</v>
      </c>
      <c r="M185" s="187"/>
      <c r="N185" s="187"/>
      <c r="O185" s="187"/>
      <c r="P185" s="74">
        <f ca="1" t="shared" si="36"/>
        <v>0</v>
      </c>
      <c r="Q185" s="105">
        <f ca="1" t="shared" si="37"/>
        <v>0</v>
      </c>
      <c r="R185" s="105">
        <f ca="1" t="shared" si="38"/>
        <v>0</v>
      </c>
      <c r="S185" s="105"/>
      <c r="T185" s="196">
        <f ca="1" t="shared" si="39"/>
        <v>0</v>
      </c>
      <c r="U185" s="197"/>
      <c r="V185" s="197"/>
      <c r="W185" s="198"/>
    </row>
    <row r="186" ht="17.1" customHeight="1" spans="1:23">
      <c r="A186" s="81"/>
      <c r="B186" s="202"/>
      <c r="C186" s="202"/>
      <c r="D186" s="72">
        <f ca="1" t="shared" si="30"/>
        <v>0</v>
      </c>
      <c r="E186" s="73">
        <f ca="1" t="shared" si="31"/>
        <v>0</v>
      </c>
      <c r="F186" s="74">
        <f ca="1" t="shared" si="32"/>
        <v>0</v>
      </c>
      <c r="G186" s="105">
        <f ca="1" t="shared" si="33"/>
        <v>0</v>
      </c>
      <c r="H186" s="176">
        <f ca="1" t="shared" si="34"/>
        <v>0</v>
      </c>
      <c r="I186" s="176"/>
      <c r="J186" s="176"/>
      <c r="K186" s="176"/>
      <c r="L186" s="186">
        <f ca="1" t="shared" si="35"/>
        <v>0</v>
      </c>
      <c r="M186" s="187"/>
      <c r="N186" s="187"/>
      <c r="O186" s="187"/>
      <c r="P186" s="74">
        <f ca="1" t="shared" si="36"/>
        <v>0</v>
      </c>
      <c r="Q186" s="105">
        <f ca="1" t="shared" si="37"/>
        <v>0</v>
      </c>
      <c r="R186" s="105">
        <f ca="1" t="shared" si="38"/>
        <v>0</v>
      </c>
      <c r="S186" s="105"/>
      <c r="T186" s="196">
        <f ca="1" t="shared" si="39"/>
        <v>0</v>
      </c>
      <c r="U186" s="197"/>
      <c r="V186" s="197"/>
      <c r="W186" s="198"/>
    </row>
    <row r="187" ht="17.1" customHeight="1" spans="1:23">
      <c r="A187" s="81"/>
      <c r="B187" s="202"/>
      <c r="C187" s="202"/>
      <c r="D187" s="72">
        <f ca="1" t="shared" si="30"/>
        <v>0</v>
      </c>
      <c r="E187" s="73">
        <f ca="1" t="shared" si="31"/>
        <v>0</v>
      </c>
      <c r="F187" s="74">
        <f ca="1" t="shared" si="32"/>
        <v>0</v>
      </c>
      <c r="G187" s="105">
        <f ca="1" t="shared" si="33"/>
        <v>0</v>
      </c>
      <c r="H187" s="176">
        <f ca="1" t="shared" si="34"/>
        <v>0</v>
      </c>
      <c r="I187" s="176"/>
      <c r="J187" s="176"/>
      <c r="K187" s="176"/>
      <c r="L187" s="186">
        <f ca="1" t="shared" si="35"/>
        <v>0</v>
      </c>
      <c r="M187" s="187"/>
      <c r="N187" s="187"/>
      <c r="O187" s="187"/>
      <c r="P187" s="74">
        <f ca="1" t="shared" si="36"/>
        <v>0</v>
      </c>
      <c r="Q187" s="105">
        <f ca="1" t="shared" si="37"/>
        <v>0</v>
      </c>
      <c r="R187" s="105">
        <f ca="1" t="shared" si="38"/>
        <v>0</v>
      </c>
      <c r="S187" s="105"/>
      <c r="T187" s="196">
        <f ca="1" t="shared" si="39"/>
        <v>0</v>
      </c>
      <c r="U187" s="197"/>
      <c r="V187" s="197"/>
      <c r="W187" s="198"/>
    </row>
    <row r="188" ht="17.1" customHeight="1" spans="1:23">
      <c r="A188" s="81"/>
      <c r="B188" s="202"/>
      <c r="C188" s="202"/>
      <c r="D188" s="72">
        <f ca="1" t="shared" si="30"/>
        <v>0</v>
      </c>
      <c r="E188" s="73">
        <f ca="1" t="shared" si="31"/>
        <v>0</v>
      </c>
      <c r="F188" s="74">
        <f ca="1" t="shared" si="32"/>
        <v>0</v>
      </c>
      <c r="G188" s="105">
        <f ca="1" t="shared" si="33"/>
        <v>0</v>
      </c>
      <c r="H188" s="176">
        <f ca="1" t="shared" si="34"/>
        <v>0</v>
      </c>
      <c r="I188" s="176"/>
      <c r="J188" s="176"/>
      <c r="K188" s="176"/>
      <c r="L188" s="186">
        <f ca="1" t="shared" si="35"/>
        <v>0</v>
      </c>
      <c r="M188" s="187"/>
      <c r="N188" s="187"/>
      <c r="O188" s="187"/>
      <c r="P188" s="74">
        <f ca="1" t="shared" si="36"/>
        <v>0</v>
      </c>
      <c r="Q188" s="105">
        <f ca="1" t="shared" si="37"/>
        <v>0</v>
      </c>
      <c r="R188" s="105">
        <f ca="1" t="shared" si="38"/>
        <v>0</v>
      </c>
      <c r="S188" s="105"/>
      <c r="T188" s="196">
        <f ca="1" t="shared" si="39"/>
        <v>0</v>
      </c>
      <c r="U188" s="197"/>
      <c r="V188" s="197"/>
      <c r="W188" s="198"/>
    </row>
    <row r="189" ht="17.1" customHeight="1" spans="1:23">
      <c r="A189" s="81"/>
      <c r="B189" s="204"/>
      <c r="C189" s="204"/>
      <c r="D189" s="72">
        <f ca="1" t="shared" si="30"/>
        <v>0</v>
      </c>
      <c r="E189" s="73">
        <f ca="1" t="shared" si="31"/>
        <v>0</v>
      </c>
      <c r="F189" s="74">
        <f ca="1" t="shared" si="32"/>
        <v>0</v>
      </c>
      <c r="G189" s="105">
        <f ca="1" t="shared" si="33"/>
        <v>0</v>
      </c>
      <c r="H189" s="176">
        <f ca="1" t="shared" si="34"/>
        <v>0</v>
      </c>
      <c r="I189" s="176"/>
      <c r="J189" s="176"/>
      <c r="K189" s="176"/>
      <c r="L189" s="186">
        <f ca="1" t="shared" si="35"/>
        <v>0</v>
      </c>
      <c r="M189" s="187"/>
      <c r="N189" s="187"/>
      <c r="O189" s="187"/>
      <c r="P189" s="74">
        <f ca="1" t="shared" si="36"/>
        <v>0</v>
      </c>
      <c r="Q189" s="105">
        <f ca="1" t="shared" si="37"/>
        <v>0</v>
      </c>
      <c r="R189" s="105">
        <f ca="1" t="shared" si="38"/>
        <v>0</v>
      </c>
      <c r="S189" s="105"/>
      <c r="T189" s="196">
        <f ca="1" t="shared" si="39"/>
        <v>0</v>
      </c>
      <c r="U189" s="197"/>
      <c r="V189" s="197"/>
      <c r="W189" s="198"/>
    </row>
    <row r="190" ht="17.1" customHeight="1" spans="1:23">
      <c r="A190" s="81"/>
      <c r="B190" s="206" t="s">
        <v>13</v>
      </c>
      <c r="C190" s="206"/>
      <c r="D190" s="72">
        <f ca="1" t="shared" si="30"/>
        <v>0</v>
      </c>
      <c r="E190" s="73">
        <f ca="1" t="shared" si="31"/>
        <v>0</v>
      </c>
      <c r="F190" s="74">
        <f ca="1" t="shared" si="32"/>
        <v>0</v>
      </c>
      <c r="G190" s="105">
        <f ca="1" t="shared" si="33"/>
        <v>0</v>
      </c>
      <c r="H190" s="176">
        <f ca="1" t="shared" si="34"/>
        <v>0</v>
      </c>
      <c r="I190" s="176"/>
      <c r="J190" s="176"/>
      <c r="K190" s="176"/>
      <c r="L190" s="186">
        <f ca="1" t="shared" si="35"/>
        <v>0</v>
      </c>
      <c r="M190" s="187"/>
      <c r="N190" s="187"/>
      <c r="O190" s="187"/>
      <c r="P190" s="74">
        <f ca="1" t="shared" si="36"/>
        <v>0</v>
      </c>
      <c r="Q190" s="105">
        <f ca="1" t="shared" si="37"/>
        <v>0</v>
      </c>
      <c r="R190" s="105">
        <f ca="1" t="shared" si="38"/>
        <v>0</v>
      </c>
      <c r="S190" s="105"/>
      <c r="T190" s="222">
        <f ca="1" t="shared" si="39"/>
        <v>0</v>
      </c>
      <c r="U190" s="223"/>
      <c r="V190" s="223"/>
      <c r="W190" s="224"/>
    </row>
    <row r="191" ht="14.45" customHeight="1" spans="1:23">
      <c r="A191" s="81"/>
      <c r="B191" s="207"/>
      <c r="C191" s="207"/>
      <c r="D191" s="162"/>
      <c r="E191" s="163"/>
      <c r="F191" s="163"/>
      <c r="G191" s="164"/>
      <c r="H191" s="165"/>
      <c r="I191" s="165"/>
      <c r="J191" s="165"/>
      <c r="K191" s="209"/>
      <c r="L191" s="210"/>
      <c r="M191" s="165"/>
      <c r="N191" s="165"/>
      <c r="O191" s="218">
        <f>O39</f>
        <v>0</v>
      </c>
      <c r="P191" s="219"/>
      <c r="Q191" s="219"/>
      <c r="R191" s="219"/>
      <c r="S191" s="219"/>
      <c r="T191" s="219"/>
      <c r="U191" s="219"/>
      <c r="V191" s="227"/>
      <c r="W191" s="188" t="s">
        <v>14</v>
      </c>
    </row>
    <row r="192" ht="14.45" customHeight="1" spans="1:23">
      <c r="A192" s="81"/>
      <c r="B192" s="207"/>
      <c r="C192" s="207"/>
      <c r="D192" s="166"/>
      <c r="E192" s="100"/>
      <c r="F192" s="100"/>
      <c r="G192" s="167"/>
      <c r="H192" s="168"/>
      <c r="I192" s="168"/>
      <c r="J192" s="168"/>
      <c r="K192" s="212"/>
      <c r="L192" s="213"/>
      <c r="M192" s="168"/>
      <c r="N192" s="168"/>
      <c r="O192" s="220"/>
      <c r="P192" s="221"/>
      <c r="Q192" s="221"/>
      <c r="R192" s="221"/>
      <c r="S192" s="221"/>
      <c r="T192" s="221"/>
      <c r="U192" s="221"/>
      <c r="V192" s="228"/>
      <c r="W192" s="225" t="s">
        <v>22</v>
      </c>
    </row>
    <row r="193" ht="14.45" customHeight="1" spans="1:23">
      <c r="A193" s="160"/>
      <c r="B193" s="208"/>
      <c r="C193" s="208"/>
      <c r="D193" s="169"/>
      <c r="E193" s="170"/>
      <c r="F193" s="170"/>
      <c r="G193" s="171"/>
      <c r="H193" s="154" t="s">
        <v>16</v>
      </c>
      <c r="I193" s="154" t="s">
        <v>17</v>
      </c>
      <c r="J193" s="154" t="s">
        <v>14</v>
      </c>
      <c r="K193" s="215" t="s">
        <v>18</v>
      </c>
      <c r="L193" s="216"/>
      <c r="M193" s="154" t="s">
        <v>19</v>
      </c>
      <c r="N193" s="154" t="s">
        <v>20</v>
      </c>
      <c r="O193" s="233"/>
      <c r="P193" s="234"/>
      <c r="Q193" s="234"/>
      <c r="R193" s="234"/>
      <c r="S193" s="234"/>
      <c r="T193" s="234"/>
      <c r="U193" s="234"/>
      <c r="V193" s="235"/>
      <c r="W193" s="226"/>
    </row>
    <row r="194" ht="2.25" customHeight="1" spans="1:23">
      <c r="A194" s="160"/>
      <c r="B194" s="100"/>
      <c r="C194" s="229"/>
      <c r="D194" s="229"/>
      <c r="E194" s="100"/>
      <c r="F194" s="100"/>
      <c r="G194" s="100"/>
      <c r="H194" s="230"/>
      <c r="I194" s="230"/>
      <c r="J194" s="230"/>
      <c r="K194" s="230"/>
      <c r="L194" s="230"/>
      <c r="M194" s="230"/>
      <c r="N194" s="230"/>
      <c r="O194" s="160"/>
      <c r="P194" s="160"/>
      <c r="Q194" s="160"/>
      <c r="R194" s="160"/>
      <c r="S194" s="160"/>
      <c r="T194" s="160"/>
      <c r="U194" s="160"/>
      <c r="V194" s="160"/>
      <c r="W194" s="236"/>
    </row>
    <row r="195" s="61" customFormat="1" ht="72.75" customHeight="1" spans="1:23">
      <c r="A195" s="103"/>
      <c r="B195" s="64"/>
      <c r="C195" s="104"/>
      <c r="D195" s="65" t="s">
        <v>0</v>
      </c>
      <c r="E195" s="66"/>
      <c r="F195" s="67" t="s">
        <v>1</v>
      </c>
      <c r="G195" s="67" t="s">
        <v>2</v>
      </c>
      <c r="H195" s="174" t="s">
        <v>3</v>
      </c>
      <c r="I195" s="182"/>
      <c r="J195" s="182"/>
      <c r="K195" s="183"/>
      <c r="L195" s="174" t="s">
        <v>4</v>
      </c>
      <c r="M195" s="182"/>
      <c r="N195" s="182"/>
      <c r="O195" s="183"/>
      <c r="P195" s="67" t="s">
        <v>5</v>
      </c>
      <c r="Q195" s="67" t="s">
        <v>6</v>
      </c>
      <c r="R195" s="174" t="s">
        <v>7</v>
      </c>
      <c r="S195" s="183"/>
      <c r="T195" s="140" t="s">
        <v>8</v>
      </c>
      <c r="U195" s="141"/>
      <c r="V195" s="141"/>
      <c r="W195" s="142"/>
    </row>
    <row r="196" s="61" customFormat="1" ht="17.1" customHeight="1" spans="1:23">
      <c r="A196" s="64"/>
      <c r="B196" s="64"/>
      <c r="C196" s="104"/>
      <c r="D196" s="68">
        <v>1</v>
      </c>
      <c r="E196" s="69"/>
      <c r="F196" s="70" t="s">
        <v>9</v>
      </c>
      <c r="G196" s="70" t="s">
        <v>10</v>
      </c>
      <c r="H196" s="175">
        <v>4</v>
      </c>
      <c r="I196" s="184"/>
      <c r="J196" s="184"/>
      <c r="K196" s="185"/>
      <c r="L196" s="175">
        <v>5</v>
      </c>
      <c r="M196" s="184"/>
      <c r="N196" s="184"/>
      <c r="O196" s="185"/>
      <c r="P196" s="70">
        <v>6</v>
      </c>
      <c r="Q196" s="70">
        <v>7</v>
      </c>
      <c r="R196" s="191">
        <v>8</v>
      </c>
      <c r="S196" s="192"/>
      <c r="T196" s="191">
        <v>9</v>
      </c>
      <c r="U196" s="193"/>
      <c r="V196" s="193"/>
      <c r="W196" s="194"/>
    </row>
    <row r="197" s="61" customFormat="1" ht="17.1" customHeight="1" spans="1:23">
      <c r="A197" s="64"/>
      <c r="B197" s="64"/>
      <c r="C197" s="104"/>
      <c r="D197" s="72">
        <f ca="1" t="shared" ref="D197:D238" si="40">INDIRECT("РЕД!a"&amp;ROW(A164))</f>
        <v>0</v>
      </c>
      <c r="E197" s="73">
        <f ca="1" t="shared" ref="E197:E238" si="41">INDIRECT("РЕД!B"&amp;ROW(B164))</f>
        <v>0</v>
      </c>
      <c r="F197" s="74">
        <f ca="1" t="shared" ref="F197:F238" si="42">INDIRECT("РЕД!c"&amp;ROW(C164))</f>
        <v>0</v>
      </c>
      <c r="G197" s="105">
        <f ca="1" t="shared" ref="G197:G238" si="43">INDIRECT("РЕД!d"&amp;ROW(D164))</f>
        <v>0</v>
      </c>
      <c r="H197" s="176">
        <f ca="1" t="shared" ref="H197:H238" si="44">INDIRECT("РЕД!e"&amp;ROW(E164))</f>
        <v>0</v>
      </c>
      <c r="I197" s="176"/>
      <c r="J197" s="176"/>
      <c r="K197" s="176"/>
      <c r="L197" s="186">
        <f ca="1" t="shared" ref="L197:L238" si="45">INDIRECT("РЕД!f"&amp;ROW(F164))</f>
        <v>0</v>
      </c>
      <c r="M197" s="187"/>
      <c r="N197" s="187"/>
      <c r="O197" s="187"/>
      <c r="P197" s="74">
        <f ca="1" t="shared" ref="P197:P238" si="46">INDIRECT("РЕД!g"&amp;ROW(G164))</f>
        <v>0</v>
      </c>
      <c r="Q197" s="105">
        <f ca="1" t="shared" ref="Q197:Q238" si="47">INDIRECT("РЕД!h"&amp;ROW(H164))</f>
        <v>0</v>
      </c>
      <c r="R197" s="105">
        <f ca="1" t="shared" ref="R197:R238" si="48">INDIRECT("РЕД!i"&amp;ROW(I164))</f>
        <v>0</v>
      </c>
      <c r="S197" s="105"/>
      <c r="T197" s="105">
        <f ca="1" t="shared" ref="T197:T238" si="49">INDIRECT("РЕД!j"&amp;ROW(J164))</f>
        <v>0</v>
      </c>
      <c r="U197" s="105"/>
      <c r="V197" s="105"/>
      <c r="W197" s="195"/>
    </row>
    <row r="198" s="61" customFormat="1" ht="17.1" customHeight="1" spans="1:23">
      <c r="A198" s="64"/>
      <c r="B198" s="64"/>
      <c r="C198" s="104"/>
      <c r="D198" s="72">
        <f ca="1" t="shared" si="40"/>
        <v>0</v>
      </c>
      <c r="E198" s="73">
        <f ca="1" t="shared" si="41"/>
        <v>0</v>
      </c>
      <c r="F198" s="74">
        <f ca="1" t="shared" si="42"/>
        <v>0</v>
      </c>
      <c r="G198" s="105">
        <f ca="1" t="shared" si="43"/>
        <v>0</v>
      </c>
      <c r="H198" s="176">
        <f ca="1" t="shared" si="44"/>
        <v>0</v>
      </c>
      <c r="I198" s="176"/>
      <c r="J198" s="176"/>
      <c r="K198" s="176"/>
      <c r="L198" s="186">
        <f ca="1" t="shared" si="45"/>
        <v>0</v>
      </c>
      <c r="M198" s="187"/>
      <c r="N198" s="187"/>
      <c r="O198" s="187"/>
      <c r="P198" s="74">
        <f ca="1" t="shared" si="46"/>
        <v>0</v>
      </c>
      <c r="Q198" s="105">
        <f ca="1" t="shared" si="47"/>
        <v>0</v>
      </c>
      <c r="R198" s="105">
        <f ca="1" t="shared" si="48"/>
        <v>0</v>
      </c>
      <c r="S198" s="105"/>
      <c r="T198" s="105">
        <f ca="1" t="shared" si="49"/>
        <v>0</v>
      </c>
      <c r="U198" s="105"/>
      <c r="V198" s="105"/>
      <c r="W198" s="195"/>
    </row>
    <row r="199" s="61" customFormat="1" ht="17.1" customHeight="1" spans="1:23">
      <c r="A199" s="64"/>
      <c r="B199" s="64"/>
      <c r="C199" s="104"/>
      <c r="D199" s="72">
        <f ca="1" t="shared" si="40"/>
        <v>0</v>
      </c>
      <c r="E199" s="73">
        <f ca="1" t="shared" si="41"/>
        <v>0</v>
      </c>
      <c r="F199" s="74">
        <f ca="1" t="shared" si="42"/>
        <v>0</v>
      </c>
      <c r="G199" s="105">
        <f ca="1" t="shared" si="43"/>
        <v>0</v>
      </c>
      <c r="H199" s="176">
        <f ca="1" t="shared" si="44"/>
        <v>0</v>
      </c>
      <c r="I199" s="176"/>
      <c r="J199" s="176"/>
      <c r="K199" s="176"/>
      <c r="L199" s="186">
        <f ca="1" t="shared" si="45"/>
        <v>0</v>
      </c>
      <c r="M199" s="187"/>
      <c r="N199" s="187"/>
      <c r="O199" s="187"/>
      <c r="P199" s="74">
        <f ca="1" t="shared" si="46"/>
        <v>0</v>
      </c>
      <c r="Q199" s="105">
        <f ca="1" t="shared" si="47"/>
        <v>0</v>
      </c>
      <c r="R199" s="105">
        <f ca="1" t="shared" si="48"/>
        <v>0</v>
      </c>
      <c r="S199" s="105"/>
      <c r="T199" s="196">
        <f ca="1" t="shared" si="49"/>
        <v>0</v>
      </c>
      <c r="U199" s="197"/>
      <c r="V199" s="197"/>
      <c r="W199" s="198"/>
    </row>
    <row r="200" s="61" customFormat="1" ht="17.1" customHeight="1" spans="1:23">
      <c r="A200" s="64"/>
      <c r="B200" s="64"/>
      <c r="C200" s="104"/>
      <c r="D200" s="72">
        <f ca="1" t="shared" si="40"/>
        <v>0</v>
      </c>
      <c r="E200" s="73">
        <f ca="1" t="shared" si="41"/>
        <v>0</v>
      </c>
      <c r="F200" s="74">
        <f ca="1" t="shared" si="42"/>
        <v>0</v>
      </c>
      <c r="G200" s="105">
        <f ca="1" t="shared" si="43"/>
        <v>0</v>
      </c>
      <c r="H200" s="176">
        <f ca="1" t="shared" si="44"/>
        <v>0</v>
      </c>
      <c r="I200" s="176"/>
      <c r="J200" s="176"/>
      <c r="K200" s="176"/>
      <c r="L200" s="186">
        <f ca="1" t="shared" si="45"/>
        <v>0</v>
      </c>
      <c r="M200" s="187"/>
      <c r="N200" s="187"/>
      <c r="O200" s="187"/>
      <c r="P200" s="74">
        <f ca="1" t="shared" si="46"/>
        <v>0</v>
      </c>
      <c r="Q200" s="105">
        <f ca="1" t="shared" si="47"/>
        <v>0</v>
      </c>
      <c r="R200" s="105">
        <f ca="1" t="shared" si="48"/>
        <v>0</v>
      </c>
      <c r="S200" s="105"/>
      <c r="T200" s="196">
        <f ca="1" t="shared" si="49"/>
        <v>0</v>
      </c>
      <c r="U200" s="197"/>
      <c r="V200" s="197"/>
      <c r="W200" s="198"/>
    </row>
    <row r="201" s="61" customFormat="1" ht="17.1" customHeight="1" spans="1:23">
      <c r="A201" s="64"/>
      <c r="B201" s="64"/>
      <c r="C201" s="104"/>
      <c r="D201" s="72">
        <f ca="1" t="shared" si="40"/>
        <v>0</v>
      </c>
      <c r="E201" s="73">
        <f ca="1" t="shared" si="41"/>
        <v>0</v>
      </c>
      <c r="F201" s="74">
        <f ca="1" t="shared" si="42"/>
        <v>0</v>
      </c>
      <c r="G201" s="105">
        <f ca="1" t="shared" si="43"/>
        <v>0</v>
      </c>
      <c r="H201" s="176">
        <f ca="1" t="shared" si="44"/>
        <v>0</v>
      </c>
      <c r="I201" s="176"/>
      <c r="J201" s="176"/>
      <c r="K201" s="176"/>
      <c r="L201" s="186">
        <f ca="1" t="shared" si="45"/>
        <v>0</v>
      </c>
      <c r="M201" s="187"/>
      <c r="N201" s="187"/>
      <c r="O201" s="187"/>
      <c r="P201" s="74">
        <f ca="1" t="shared" si="46"/>
        <v>0</v>
      </c>
      <c r="Q201" s="105">
        <f ca="1" t="shared" si="47"/>
        <v>0</v>
      </c>
      <c r="R201" s="105">
        <f ca="1" t="shared" si="48"/>
        <v>0</v>
      </c>
      <c r="S201" s="105"/>
      <c r="T201" s="196">
        <f ca="1" t="shared" si="49"/>
        <v>0</v>
      </c>
      <c r="U201" s="197"/>
      <c r="V201" s="197"/>
      <c r="W201" s="198"/>
    </row>
    <row r="202" s="61" customFormat="1" ht="17.1" customHeight="1" spans="1:23">
      <c r="A202" s="64"/>
      <c r="B202" s="64"/>
      <c r="C202" s="104"/>
      <c r="D202" s="72">
        <f ca="1" t="shared" si="40"/>
        <v>0</v>
      </c>
      <c r="E202" s="73">
        <f ca="1" t="shared" si="41"/>
        <v>0</v>
      </c>
      <c r="F202" s="74">
        <f ca="1" t="shared" si="42"/>
        <v>0</v>
      </c>
      <c r="G202" s="105">
        <f ca="1" t="shared" si="43"/>
        <v>0</v>
      </c>
      <c r="H202" s="176">
        <f ca="1" t="shared" si="44"/>
        <v>0</v>
      </c>
      <c r="I202" s="176"/>
      <c r="J202" s="176"/>
      <c r="K202" s="176"/>
      <c r="L202" s="186">
        <f ca="1" t="shared" si="45"/>
        <v>0</v>
      </c>
      <c r="M202" s="187"/>
      <c r="N202" s="187"/>
      <c r="O202" s="187"/>
      <c r="P202" s="74">
        <f ca="1" t="shared" si="46"/>
        <v>0</v>
      </c>
      <c r="Q202" s="105">
        <f ca="1" t="shared" si="47"/>
        <v>0</v>
      </c>
      <c r="R202" s="105">
        <f ca="1" t="shared" si="48"/>
        <v>0</v>
      </c>
      <c r="S202" s="105"/>
      <c r="T202" s="196">
        <f ca="1" t="shared" si="49"/>
        <v>0</v>
      </c>
      <c r="U202" s="197"/>
      <c r="V202" s="197"/>
      <c r="W202" s="198"/>
    </row>
    <row r="203" s="61" customFormat="1" ht="17.1" customHeight="1" spans="1:23">
      <c r="A203" s="64"/>
      <c r="B203" s="64"/>
      <c r="C203" s="104"/>
      <c r="D203" s="72">
        <f ca="1" t="shared" si="40"/>
        <v>0</v>
      </c>
      <c r="E203" s="73">
        <f ca="1" t="shared" si="41"/>
        <v>0</v>
      </c>
      <c r="F203" s="74">
        <f ca="1" t="shared" si="42"/>
        <v>0</v>
      </c>
      <c r="G203" s="105">
        <f ca="1" t="shared" si="43"/>
        <v>0</v>
      </c>
      <c r="H203" s="176">
        <f ca="1" t="shared" si="44"/>
        <v>0</v>
      </c>
      <c r="I203" s="176"/>
      <c r="J203" s="176"/>
      <c r="K203" s="176"/>
      <c r="L203" s="186">
        <f ca="1" t="shared" si="45"/>
        <v>0</v>
      </c>
      <c r="M203" s="187"/>
      <c r="N203" s="187"/>
      <c r="O203" s="187"/>
      <c r="P203" s="74">
        <f ca="1" t="shared" si="46"/>
        <v>0</v>
      </c>
      <c r="Q203" s="105">
        <f ca="1" t="shared" si="47"/>
        <v>0</v>
      </c>
      <c r="R203" s="105">
        <f ca="1" t="shared" si="48"/>
        <v>0</v>
      </c>
      <c r="S203" s="105"/>
      <c r="T203" s="196">
        <f ca="1" t="shared" si="49"/>
        <v>0</v>
      </c>
      <c r="U203" s="197"/>
      <c r="V203" s="197"/>
      <c r="W203" s="198"/>
    </row>
    <row r="204" s="61" customFormat="1" ht="17.1" customHeight="1" spans="1:23">
      <c r="A204" s="64"/>
      <c r="B204" s="64"/>
      <c r="C204" s="104"/>
      <c r="D204" s="72">
        <f ca="1" t="shared" si="40"/>
        <v>0</v>
      </c>
      <c r="E204" s="73">
        <f ca="1" t="shared" si="41"/>
        <v>0</v>
      </c>
      <c r="F204" s="74">
        <f ca="1" t="shared" si="42"/>
        <v>0</v>
      </c>
      <c r="G204" s="105">
        <f ca="1" t="shared" si="43"/>
        <v>0</v>
      </c>
      <c r="H204" s="176">
        <f ca="1" t="shared" si="44"/>
        <v>0</v>
      </c>
      <c r="I204" s="176"/>
      <c r="J204" s="176"/>
      <c r="K204" s="176"/>
      <c r="L204" s="186">
        <f ca="1" t="shared" si="45"/>
        <v>0</v>
      </c>
      <c r="M204" s="187"/>
      <c r="N204" s="187"/>
      <c r="O204" s="187"/>
      <c r="P204" s="74">
        <f ca="1" t="shared" si="46"/>
        <v>0</v>
      </c>
      <c r="Q204" s="105">
        <f ca="1" t="shared" si="47"/>
        <v>0</v>
      </c>
      <c r="R204" s="105">
        <f ca="1" t="shared" si="48"/>
        <v>0</v>
      </c>
      <c r="S204" s="105"/>
      <c r="T204" s="196">
        <f ca="1" t="shared" si="49"/>
        <v>0</v>
      </c>
      <c r="U204" s="197"/>
      <c r="V204" s="197"/>
      <c r="W204" s="198"/>
    </row>
    <row r="205" s="61" customFormat="1" ht="17.1" customHeight="1" spans="1:23">
      <c r="A205" s="64"/>
      <c r="B205" s="64"/>
      <c r="C205" s="104"/>
      <c r="D205" s="72">
        <f ca="1" t="shared" si="40"/>
        <v>0</v>
      </c>
      <c r="E205" s="73">
        <f ca="1" t="shared" si="41"/>
        <v>0</v>
      </c>
      <c r="F205" s="74">
        <f ca="1" t="shared" si="42"/>
        <v>0</v>
      </c>
      <c r="G205" s="105">
        <f ca="1" t="shared" si="43"/>
        <v>0</v>
      </c>
      <c r="H205" s="176">
        <f ca="1" t="shared" si="44"/>
        <v>0</v>
      </c>
      <c r="I205" s="176"/>
      <c r="J205" s="176"/>
      <c r="K205" s="176"/>
      <c r="L205" s="186">
        <f ca="1" t="shared" si="45"/>
        <v>0</v>
      </c>
      <c r="M205" s="187"/>
      <c r="N205" s="187"/>
      <c r="O205" s="187"/>
      <c r="P205" s="74">
        <f ca="1" t="shared" si="46"/>
        <v>0</v>
      </c>
      <c r="Q205" s="105">
        <f ca="1" t="shared" si="47"/>
        <v>0</v>
      </c>
      <c r="R205" s="105">
        <f ca="1" t="shared" si="48"/>
        <v>0</v>
      </c>
      <c r="S205" s="105"/>
      <c r="T205" s="196">
        <f ca="1" t="shared" si="49"/>
        <v>0</v>
      </c>
      <c r="U205" s="197"/>
      <c r="V205" s="197"/>
      <c r="W205" s="198"/>
    </row>
    <row r="206" s="61" customFormat="1" ht="17.1" customHeight="1" spans="1:23">
      <c r="A206" s="64"/>
      <c r="B206" s="64"/>
      <c r="C206" s="104"/>
      <c r="D206" s="72">
        <f ca="1" t="shared" si="40"/>
        <v>0</v>
      </c>
      <c r="E206" s="73">
        <f ca="1" t="shared" si="41"/>
        <v>0</v>
      </c>
      <c r="F206" s="74">
        <f ca="1" t="shared" si="42"/>
        <v>0</v>
      </c>
      <c r="G206" s="105">
        <f ca="1" t="shared" si="43"/>
        <v>0</v>
      </c>
      <c r="H206" s="176">
        <f ca="1" t="shared" si="44"/>
        <v>0</v>
      </c>
      <c r="I206" s="176"/>
      <c r="J206" s="176"/>
      <c r="K206" s="176"/>
      <c r="L206" s="186">
        <f ca="1" t="shared" si="45"/>
        <v>0</v>
      </c>
      <c r="M206" s="187"/>
      <c r="N206" s="187"/>
      <c r="O206" s="187"/>
      <c r="P206" s="74">
        <f ca="1" t="shared" si="46"/>
        <v>0</v>
      </c>
      <c r="Q206" s="105">
        <f ca="1" t="shared" si="47"/>
        <v>0</v>
      </c>
      <c r="R206" s="105">
        <f ca="1" t="shared" si="48"/>
        <v>0</v>
      </c>
      <c r="S206" s="105"/>
      <c r="T206" s="196">
        <f ca="1" t="shared" si="49"/>
        <v>0</v>
      </c>
      <c r="U206" s="197"/>
      <c r="V206" s="197"/>
      <c r="W206" s="198"/>
    </row>
    <row r="207" s="61" customFormat="1" ht="17.1" customHeight="1" spans="1:23">
      <c r="A207" s="64"/>
      <c r="B207" s="64"/>
      <c r="C207" s="104"/>
      <c r="D207" s="72">
        <f ca="1" t="shared" si="40"/>
        <v>0</v>
      </c>
      <c r="E207" s="73">
        <f ca="1" t="shared" si="41"/>
        <v>0</v>
      </c>
      <c r="F207" s="74">
        <f ca="1" t="shared" si="42"/>
        <v>0</v>
      </c>
      <c r="G207" s="105">
        <f ca="1" t="shared" si="43"/>
        <v>0</v>
      </c>
      <c r="H207" s="176">
        <f ca="1" t="shared" si="44"/>
        <v>0</v>
      </c>
      <c r="I207" s="176"/>
      <c r="J207" s="176"/>
      <c r="K207" s="176"/>
      <c r="L207" s="186">
        <f ca="1" t="shared" si="45"/>
        <v>0</v>
      </c>
      <c r="M207" s="187"/>
      <c r="N207" s="187"/>
      <c r="O207" s="187"/>
      <c r="P207" s="74">
        <f ca="1" t="shared" si="46"/>
        <v>0</v>
      </c>
      <c r="Q207" s="105">
        <f ca="1" t="shared" si="47"/>
        <v>0</v>
      </c>
      <c r="R207" s="105">
        <f ca="1" t="shared" si="48"/>
        <v>0</v>
      </c>
      <c r="S207" s="105"/>
      <c r="T207" s="196">
        <f ca="1" t="shared" si="49"/>
        <v>0</v>
      </c>
      <c r="U207" s="197"/>
      <c r="V207" s="197"/>
      <c r="W207" s="198"/>
    </row>
    <row r="208" s="61" customFormat="1" ht="17.1" customHeight="1" spans="1:23">
      <c r="A208" s="64"/>
      <c r="B208" s="64"/>
      <c r="C208" s="104"/>
      <c r="D208" s="72">
        <f ca="1" t="shared" si="40"/>
        <v>0</v>
      </c>
      <c r="E208" s="73">
        <f ca="1" t="shared" si="41"/>
        <v>0</v>
      </c>
      <c r="F208" s="74">
        <f ca="1" t="shared" si="42"/>
        <v>0</v>
      </c>
      <c r="G208" s="105">
        <f ca="1" t="shared" si="43"/>
        <v>0</v>
      </c>
      <c r="H208" s="176">
        <f ca="1" t="shared" si="44"/>
        <v>0</v>
      </c>
      <c r="I208" s="176"/>
      <c r="J208" s="176"/>
      <c r="K208" s="176"/>
      <c r="L208" s="186">
        <f ca="1" t="shared" si="45"/>
        <v>0</v>
      </c>
      <c r="M208" s="187"/>
      <c r="N208" s="187"/>
      <c r="O208" s="187"/>
      <c r="P208" s="74">
        <f ca="1" t="shared" si="46"/>
        <v>0</v>
      </c>
      <c r="Q208" s="105">
        <f ca="1" t="shared" si="47"/>
        <v>0</v>
      </c>
      <c r="R208" s="105">
        <f ca="1" t="shared" si="48"/>
        <v>0</v>
      </c>
      <c r="S208" s="105"/>
      <c r="T208" s="196">
        <f ca="1" t="shared" si="49"/>
        <v>0</v>
      </c>
      <c r="U208" s="197"/>
      <c r="V208" s="197"/>
      <c r="W208" s="198"/>
    </row>
    <row r="209" s="61" customFormat="1" ht="17.1" customHeight="1" spans="1:23">
      <c r="A209" s="64"/>
      <c r="B209" s="64"/>
      <c r="C209" s="104"/>
      <c r="D209" s="72">
        <f ca="1" t="shared" si="40"/>
        <v>0</v>
      </c>
      <c r="E209" s="73">
        <f ca="1" t="shared" si="41"/>
        <v>0</v>
      </c>
      <c r="F209" s="74">
        <f ca="1" t="shared" si="42"/>
        <v>0</v>
      </c>
      <c r="G209" s="105">
        <f ca="1" t="shared" si="43"/>
        <v>0</v>
      </c>
      <c r="H209" s="176">
        <f ca="1" t="shared" si="44"/>
        <v>0</v>
      </c>
      <c r="I209" s="176"/>
      <c r="J209" s="176"/>
      <c r="K209" s="176"/>
      <c r="L209" s="186">
        <f ca="1" t="shared" si="45"/>
        <v>0</v>
      </c>
      <c r="M209" s="187"/>
      <c r="N209" s="187"/>
      <c r="O209" s="187"/>
      <c r="P209" s="74">
        <f ca="1" t="shared" si="46"/>
        <v>0</v>
      </c>
      <c r="Q209" s="105">
        <f ca="1" t="shared" si="47"/>
        <v>0</v>
      </c>
      <c r="R209" s="105">
        <f ca="1" t="shared" si="48"/>
        <v>0</v>
      </c>
      <c r="S209" s="105"/>
      <c r="T209" s="196">
        <f ca="1" t="shared" si="49"/>
        <v>0</v>
      </c>
      <c r="U209" s="197"/>
      <c r="V209" s="197"/>
      <c r="W209" s="198"/>
    </row>
    <row r="210" s="61" customFormat="1" ht="17.1" customHeight="1" spans="1:23">
      <c r="A210" s="64"/>
      <c r="B210" s="64"/>
      <c r="C210" s="104"/>
      <c r="D210" s="72">
        <f ca="1" t="shared" si="40"/>
        <v>0</v>
      </c>
      <c r="E210" s="73">
        <f ca="1" t="shared" si="41"/>
        <v>0</v>
      </c>
      <c r="F210" s="74">
        <f ca="1" t="shared" si="42"/>
        <v>0</v>
      </c>
      <c r="G210" s="105">
        <f ca="1" t="shared" si="43"/>
        <v>0</v>
      </c>
      <c r="H210" s="176">
        <f ca="1" t="shared" si="44"/>
        <v>0</v>
      </c>
      <c r="I210" s="176"/>
      <c r="J210" s="176"/>
      <c r="K210" s="176"/>
      <c r="L210" s="186">
        <f ca="1" t="shared" si="45"/>
        <v>0</v>
      </c>
      <c r="M210" s="187"/>
      <c r="N210" s="187"/>
      <c r="O210" s="187"/>
      <c r="P210" s="74">
        <f ca="1" t="shared" si="46"/>
        <v>0</v>
      </c>
      <c r="Q210" s="105">
        <f ca="1" t="shared" si="47"/>
        <v>0</v>
      </c>
      <c r="R210" s="105">
        <f ca="1" t="shared" si="48"/>
        <v>0</v>
      </c>
      <c r="S210" s="105"/>
      <c r="T210" s="196">
        <f ca="1" t="shared" si="49"/>
        <v>0</v>
      </c>
      <c r="U210" s="197"/>
      <c r="V210" s="197"/>
      <c r="W210" s="198"/>
    </row>
    <row r="211" s="61" customFormat="1" ht="17.1" customHeight="1" spans="1:23">
      <c r="A211" s="64"/>
      <c r="B211" s="64"/>
      <c r="C211" s="104"/>
      <c r="D211" s="72">
        <f ca="1" t="shared" si="40"/>
        <v>0</v>
      </c>
      <c r="E211" s="73">
        <f ca="1" t="shared" si="41"/>
        <v>0</v>
      </c>
      <c r="F211" s="74">
        <f ca="1" t="shared" si="42"/>
        <v>0</v>
      </c>
      <c r="G211" s="105">
        <f ca="1" t="shared" si="43"/>
        <v>0</v>
      </c>
      <c r="H211" s="176">
        <f ca="1" t="shared" si="44"/>
        <v>0</v>
      </c>
      <c r="I211" s="176"/>
      <c r="J211" s="176"/>
      <c r="K211" s="176"/>
      <c r="L211" s="186">
        <f ca="1" t="shared" si="45"/>
        <v>0</v>
      </c>
      <c r="M211" s="187"/>
      <c r="N211" s="187"/>
      <c r="O211" s="187"/>
      <c r="P211" s="74">
        <f ca="1" t="shared" si="46"/>
        <v>0</v>
      </c>
      <c r="Q211" s="105">
        <f ca="1" t="shared" si="47"/>
        <v>0</v>
      </c>
      <c r="R211" s="105">
        <f ca="1" t="shared" si="48"/>
        <v>0</v>
      </c>
      <c r="S211" s="105"/>
      <c r="T211" s="196">
        <f ca="1" t="shared" si="49"/>
        <v>0</v>
      </c>
      <c r="U211" s="197"/>
      <c r="V211" s="197"/>
      <c r="W211" s="198"/>
    </row>
    <row r="212" s="61" customFormat="1" ht="17.1" customHeight="1" spans="1:23">
      <c r="A212" s="64"/>
      <c r="B212" s="64"/>
      <c r="C212" s="104"/>
      <c r="D212" s="72">
        <f ca="1" t="shared" si="40"/>
        <v>0</v>
      </c>
      <c r="E212" s="73">
        <f ca="1" t="shared" si="41"/>
        <v>0</v>
      </c>
      <c r="F212" s="74">
        <f ca="1" t="shared" si="42"/>
        <v>0</v>
      </c>
      <c r="G212" s="105">
        <f ca="1" t="shared" si="43"/>
        <v>0</v>
      </c>
      <c r="H212" s="176">
        <f ca="1" t="shared" si="44"/>
        <v>0</v>
      </c>
      <c r="I212" s="176"/>
      <c r="J212" s="176"/>
      <c r="K212" s="176"/>
      <c r="L212" s="186">
        <f ca="1" t="shared" si="45"/>
        <v>0</v>
      </c>
      <c r="M212" s="187"/>
      <c r="N212" s="187"/>
      <c r="O212" s="187"/>
      <c r="P212" s="74">
        <f ca="1" t="shared" si="46"/>
        <v>0</v>
      </c>
      <c r="Q212" s="105">
        <f ca="1" t="shared" si="47"/>
        <v>0</v>
      </c>
      <c r="R212" s="105">
        <f ca="1" t="shared" si="48"/>
        <v>0</v>
      </c>
      <c r="S212" s="105"/>
      <c r="T212" s="196">
        <f ca="1" t="shared" si="49"/>
        <v>0</v>
      </c>
      <c r="U212" s="197"/>
      <c r="V212" s="197"/>
      <c r="W212" s="198"/>
    </row>
    <row r="213" s="61" customFormat="1" ht="17.1" customHeight="1" spans="1:23">
      <c r="A213" s="64"/>
      <c r="B213" s="64"/>
      <c r="C213" s="104"/>
      <c r="D213" s="72">
        <f ca="1" t="shared" si="40"/>
        <v>0</v>
      </c>
      <c r="E213" s="73">
        <f ca="1" t="shared" si="41"/>
        <v>0</v>
      </c>
      <c r="F213" s="74">
        <f ca="1" t="shared" si="42"/>
        <v>0</v>
      </c>
      <c r="G213" s="105">
        <f ca="1" t="shared" si="43"/>
        <v>0</v>
      </c>
      <c r="H213" s="176">
        <f ca="1" t="shared" si="44"/>
        <v>0</v>
      </c>
      <c r="I213" s="176"/>
      <c r="J213" s="176"/>
      <c r="K213" s="176"/>
      <c r="L213" s="186">
        <f ca="1" t="shared" si="45"/>
        <v>0</v>
      </c>
      <c r="M213" s="187"/>
      <c r="N213" s="187"/>
      <c r="O213" s="187"/>
      <c r="P213" s="74">
        <f ca="1" t="shared" si="46"/>
        <v>0</v>
      </c>
      <c r="Q213" s="105">
        <f ca="1" t="shared" si="47"/>
        <v>0</v>
      </c>
      <c r="R213" s="105">
        <f ca="1" t="shared" si="48"/>
        <v>0</v>
      </c>
      <c r="S213" s="105"/>
      <c r="T213" s="196">
        <f ca="1" t="shared" si="49"/>
        <v>0</v>
      </c>
      <c r="U213" s="197"/>
      <c r="V213" s="197"/>
      <c r="W213" s="198"/>
    </row>
    <row r="214" s="61" customFormat="1" ht="17.1" customHeight="1" spans="1:23">
      <c r="A214" s="64"/>
      <c r="B214" s="64"/>
      <c r="C214" s="104"/>
      <c r="D214" s="72">
        <f ca="1" t="shared" si="40"/>
        <v>0</v>
      </c>
      <c r="E214" s="73">
        <f ca="1" t="shared" si="41"/>
        <v>0</v>
      </c>
      <c r="F214" s="74">
        <f ca="1" t="shared" si="42"/>
        <v>0</v>
      </c>
      <c r="G214" s="105">
        <f ca="1" t="shared" si="43"/>
        <v>0</v>
      </c>
      <c r="H214" s="176">
        <f ca="1" t="shared" si="44"/>
        <v>0</v>
      </c>
      <c r="I214" s="176"/>
      <c r="J214" s="176"/>
      <c r="K214" s="176"/>
      <c r="L214" s="186">
        <f ca="1" t="shared" si="45"/>
        <v>0</v>
      </c>
      <c r="M214" s="187"/>
      <c r="N214" s="187"/>
      <c r="O214" s="187"/>
      <c r="P214" s="74">
        <f ca="1" t="shared" si="46"/>
        <v>0</v>
      </c>
      <c r="Q214" s="105">
        <f ca="1" t="shared" si="47"/>
        <v>0</v>
      </c>
      <c r="R214" s="105">
        <f ca="1" t="shared" si="48"/>
        <v>0</v>
      </c>
      <c r="S214" s="105"/>
      <c r="T214" s="196">
        <f ca="1" t="shared" si="49"/>
        <v>0</v>
      </c>
      <c r="U214" s="197"/>
      <c r="V214" s="197"/>
      <c r="W214" s="198"/>
    </row>
    <row r="215" s="61" customFormat="1" ht="17.1" customHeight="1" spans="1:23">
      <c r="A215" s="64"/>
      <c r="B215" s="64"/>
      <c r="C215" s="104"/>
      <c r="D215" s="72">
        <f ca="1" t="shared" si="40"/>
        <v>0</v>
      </c>
      <c r="E215" s="73">
        <f ca="1" t="shared" si="41"/>
        <v>0</v>
      </c>
      <c r="F215" s="74">
        <f ca="1" t="shared" si="42"/>
        <v>0</v>
      </c>
      <c r="G215" s="105">
        <f ca="1" t="shared" si="43"/>
        <v>0</v>
      </c>
      <c r="H215" s="176">
        <f ca="1" t="shared" si="44"/>
        <v>0</v>
      </c>
      <c r="I215" s="176"/>
      <c r="J215" s="176"/>
      <c r="K215" s="176"/>
      <c r="L215" s="186">
        <f ca="1" t="shared" si="45"/>
        <v>0</v>
      </c>
      <c r="M215" s="187"/>
      <c r="N215" s="187"/>
      <c r="O215" s="187"/>
      <c r="P215" s="74">
        <f ca="1" t="shared" si="46"/>
        <v>0</v>
      </c>
      <c r="Q215" s="105">
        <f ca="1" t="shared" si="47"/>
        <v>0</v>
      </c>
      <c r="R215" s="105">
        <f ca="1" t="shared" si="48"/>
        <v>0</v>
      </c>
      <c r="S215" s="105"/>
      <c r="T215" s="196">
        <f ca="1" t="shared" si="49"/>
        <v>0</v>
      </c>
      <c r="U215" s="197"/>
      <c r="V215" s="197"/>
      <c r="W215" s="198"/>
    </row>
    <row r="216" s="61" customFormat="1" ht="17.1" customHeight="1" spans="1:23">
      <c r="A216" s="64"/>
      <c r="B216" s="64"/>
      <c r="C216" s="104"/>
      <c r="D216" s="72">
        <f ca="1" t="shared" si="40"/>
        <v>0</v>
      </c>
      <c r="E216" s="73">
        <f ca="1" t="shared" si="41"/>
        <v>0</v>
      </c>
      <c r="F216" s="74">
        <f ca="1" t="shared" si="42"/>
        <v>0</v>
      </c>
      <c r="G216" s="105">
        <f ca="1" t="shared" si="43"/>
        <v>0</v>
      </c>
      <c r="H216" s="176">
        <f ca="1" t="shared" si="44"/>
        <v>0</v>
      </c>
      <c r="I216" s="176"/>
      <c r="J216" s="176"/>
      <c r="K216" s="176"/>
      <c r="L216" s="186">
        <f ca="1" t="shared" si="45"/>
        <v>0</v>
      </c>
      <c r="M216" s="187"/>
      <c r="N216" s="187"/>
      <c r="O216" s="187"/>
      <c r="P216" s="74">
        <f ca="1" t="shared" si="46"/>
        <v>0</v>
      </c>
      <c r="Q216" s="105">
        <f ca="1" t="shared" si="47"/>
        <v>0</v>
      </c>
      <c r="R216" s="105">
        <f ca="1" t="shared" si="48"/>
        <v>0</v>
      </c>
      <c r="S216" s="105"/>
      <c r="T216" s="196">
        <f ca="1" t="shared" si="49"/>
        <v>0</v>
      </c>
      <c r="U216" s="197"/>
      <c r="V216" s="197"/>
      <c r="W216" s="198"/>
    </row>
    <row r="217" s="61" customFormat="1" ht="17.1" customHeight="1" spans="1:23">
      <c r="A217" s="64"/>
      <c r="B217" s="64"/>
      <c r="C217" s="104"/>
      <c r="D217" s="72">
        <f ca="1" t="shared" si="40"/>
        <v>0</v>
      </c>
      <c r="E217" s="73">
        <f ca="1" t="shared" si="41"/>
        <v>0</v>
      </c>
      <c r="F217" s="74">
        <f ca="1" t="shared" si="42"/>
        <v>0</v>
      </c>
      <c r="G217" s="105">
        <f ca="1" t="shared" si="43"/>
        <v>0</v>
      </c>
      <c r="H217" s="176">
        <f ca="1" t="shared" si="44"/>
        <v>0</v>
      </c>
      <c r="I217" s="176"/>
      <c r="J217" s="176"/>
      <c r="K217" s="176"/>
      <c r="L217" s="186">
        <f ca="1" t="shared" si="45"/>
        <v>0</v>
      </c>
      <c r="M217" s="187"/>
      <c r="N217" s="187"/>
      <c r="O217" s="187"/>
      <c r="P217" s="74">
        <f ca="1" t="shared" si="46"/>
        <v>0</v>
      </c>
      <c r="Q217" s="105">
        <f ca="1" t="shared" si="47"/>
        <v>0</v>
      </c>
      <c r="R217" s="105">
        <f ca="1" t="shared" si="48"/>
        <v>0</v>
      </c>
      <c r="S217" s="105"/>
      <c r="T217" s="196">
        <f ca="1" t="shared" si="49"/>
        <v>0</v>
      </c>
      <c r="U217" s="197"/>
      <c r="V217" s="197"/>
      <c r="W217" s="198"/>
    </row>
    <row r="218" s="61" customFormat="1" ht="17.1" customHeight="1" spans="1:23">
      <c r="A218" s="64"/>
      <c r="B218" s="64"/>
      <c r="C218" s="104"/>
      <c r="D218" s="72">
        <f ca="1" t="shared" si="40"/>
        <v>0</v>
      </c>
      <c r="E218" s="73">
        <f ca="1" t="shared" si="41"/>
        <v>0</v>
      </c>
      <c r="F218" s="74">
        <f ca="1" t="shared" si="42"/>
        <v>0</v>
      </c>
      <c r="G218" s="105">
        <f ca="1" t="shared" si="43"/>
        <v>0</v>
      </c>
      <c r="H218" s="176">
        <f ca="1" t="shared" si="44"/>
        <v>0</v>
      </c>
      <c r="I218" s="176"/>
      <c r="J218" s="176"/>
      <c r="K218" s="176"/>
      <c r="L218" s="186">
        <f ca="1" t="shared" si="45"/>
        <v>0</v>
      </c>
      <c r="M218" s="187"/>
      <c r="N218" s="187"/>
      <c r="O218" s="187"/>
      <c r="P218" s="74">
        <f ca="1" t="shared" si="46"/>
        <v>0</v>
      </c>
      <c r="Q218" s="105">
        <f ca="1" t="shared" si="47"/>
        <v>0</v>
      </c>
      <c r="R218" s="105">
        <f ca="1" t="shared" si="48"/>
        <v>0</v>
      </c>
      <c r="S218" s="105"/>
      <c r="T218" s="196">
        <f ca="1" t="shared" si="49"/>
        <v>0</v>
      </c>
      <c r="U218" s="197"/>
      <c r="V218" s="197"/>
      <c r="W218" s="198"/>
    </row>
    <row r="219" s="61" customFormat="1" ht="17.1" customHeight="1" spans="1:23">
      <c r="A219" s="64"/>
      <c r="B219" s="64"/>
      <c r="C219" s="104"/>
      <c r="D219" s="72">
        <f ca="1" t="shared" si="40"/>
        <v>0</v>
      </c>
      <c r="E219" s="73">
        <f ca="1" t="shared" si="41"/>
        <v>0</v>
      </c>
      <c r="F219" s="74">
        <f ca="1" t="shared" si="42"/>
        <v>0</v>
      </c>
      <c r="G219" s="105">
        <f ca="1" t="shared" si="43"/>
        <v>0</v>
      </c>
      <c r="H219" s="176">
        <f ca="1" t="shared" si="44"/>
        <v>0</v>
      </c>
      <c r="I219" s="176"/>
      <c r="J219" s="176"/>
      <c r="K219" s="176"/>
      <c r="L219" s="186">
        <f ca="1" t="shared" si="45"/>
        <v>0</v>
      </c>
      <c r="M219" s="187"/>
      <c r="N219" s="187"/>
      <c r="O219" s="187"/>
      <c r="P219" s="74">
        <f ca="1" t="shared" si="46"/>
        <v>0</v>
      </c>
      <c r="Q219" s="105">
        <f ca="1" t="shared" si="47"/>
        <v>0</v>
      </c>
      <c r="R219" s="105">
        <f ca="1" t="shared" si="48"/>
        <v>0</v>
      </c>
      <c r="S219" s="105"/>
      <c r="T219" s="196">
        <f ca="1" t="shared" si="49"/>
        <v>0</v>
      </c>
      <c r="U219" s="197"/>
      <c r="V219" s="197"/>
      <c r="W219" s="198"/>
    </row>
    <row r="220" s="61" customFormat="1" ht="17.1" customHeight="1" spans="1:23">
      <c r="A220" s="64"/>
      <c r="B220" s="64"/>
      <c r="C220" s="104"/>
      <c r="D220" s="72">
        <f ca="1" t="shared" si="40"/>
        <v>0</v>
      </c>
      <c r="E220" s="73">
        <f ca="1" t="shared" si="41"/>
        <v>0</v>
      </c>
      <c r="F220" s="74">
        <f ca="1" t="shared" si="42"/>
        <v>0</v>
      </c>
      <c r="G220" s="105">
        <f ca="1" t="shared" si="43"/>
        <v>0</v>
      </c>
      <c r="H220" s="176">
        <f ca="1" t="shared" si="44"/>
        <v>0</v>
      </c>
      <c r="I220" s="176"/>
      <c r="J220" s="176"/>
      <c r="K220" s="176"/>
      <c r="L220" s="186">
        <f ca="1" t="shared" si="45"/>
        <v>0</v>
      </c>
      <c r="M220" s="187"/>
      <c r="N220" s="187"/>
      <c r="O220" s="187"/>
      <c r="P220" s="74">
        <f ca="1" t="shared" si="46"/>
        <v>0</v>
      </c>
      <c r="Q220" s="105">
        <f ca="1" t="shared" si="47"/>
        <v>0</v>
      </c>
      <c r="R220" s="105">
        <f ca="1" t="shared" si="48"/>
        <v>0</v>
      </c>
      <c r="S220" s="105"/>
      <c r="T220" s="196">
        <f ca="1" t="shared" si="49"/>
        <v>0</v>
      </c>
      <c r="U220" s="197"/>
      <c r="V220" s="197"/>
      <c r="W220" s="198"/>
    </row>
    <row r="221" s="61" customFormat="1" ht="17.1" customHeight="1" spans="1:23">
      <c r="A221" s="64"/>
      <c r="B221" s="64"/>
      <c r="C221" s="104"/>
      <c r="D221" s="72">
        <f ca="1" t="shared" si="40"/>
        <v>0</v>
      </c>
      <c r="E221" s="73">
        <f ca="1" t="shared" si="41"/>
        <v>0</v>
      </c>
      <c r="F221" s="74">
        <f ca="1" t="shared" si="42"/>
        <v>0</v>
      </c>
      <c r="G221" s="105">
        <f ca="1" t="shared" si="43"/>
        <v>0</v>
      </c>
      <c r="H221" s="176">
        <f ca="1" t="shared" si="44"/>
        <v>0</v>
      </c>
      <c r="I221" s="176"/>
      <c r="J221" s="176"/>
      <c r="K221" s="176"/>
      <c r="L221" s="186">
        <f ca="1" t="shared" si="45"/>
        <v>0</v>
      </c>
      <c r="M221" s="187"/>
      <c r="N221" s="187"/>
      <c r="O221" s="187"/>
      <c r="P221" s="74">
        <f ca="1" t="shared" si="46"/>
        <v>0</v>
      </c>
      <c r="Q221" s="105">
        <f ca="1" t="shared" si="47"/>
        <v>0</v>
      </c>
      <c r="R221" s="105">
        <f ca="1" t="shared" si="48"/>
        <v>0</v>
      </c>
      <c r="S221" s="105"/>
      <c r="T221" s="196">
        <f ca="1" t="shared" si="49"/>
        <v>0</v>
      </c>
      <c r="U221" s="197"/>
      <c r="V221" s="197"/>
      <c r="W221" s="198"/>
    </row>
    <row r="222" s="61" customFormat="1" ht="17.1" customHeight="1" spans="1:23">
      <c r="A222" s="64"/>
      <c r="B222" s="64"/>
      <c r="C222" s="104"/>
      <c r="D222" s="72">
        <f ca="1" t="shared" si="40"/>
        <v>0</v>
      </c>
      <c r="E222" s="73">
        <f ca="1" t="shared" si="41"/>
        <v>0</v>
      </c>
      <c r="F222" s="74">
        <f ca="1" t="shared" si="42"/>
        <v>0</v>
      </c>
      <c r="G222" s="105">
        <f ca="1" t="shared" si="43"/>
        <v>0</v>
      </c>
      <c r="H222" s="176">
        <f ca="1" t="shared" si="44"/>
        <v>0</v>
      </c>
      <c r="I222" s="176"/>
      <c r="J222" s="176"/>
      <c r="K222" s="176"/>
      <c r="L222" s="186">
        <f ca="1" t="shared" si="45"/>
        <v>0</v>
      </c>
      <c r="M222" s="187"/>
      <c r="N222" s="187"/>
      <c r="O222" s="187"/>
      <c r="P222" s="74">
        <f ca="1" t="shared" si="46"/>
        <v>0</v>
      </c>
      <c r="Q222" s="105">
        <f ca="1" t="shared" si="47"/>
        <v>0</v>
      </c>
      <c r="R222" s="105">
        <f ca="1" t="shared" si="48"/>
        <v>0</v>
      </c>
      <c r="S222" s="105"/>
      <c r="T222" s="196">
        <f ca="1" t="shared" si="49"/>
        <v>0</v>
      </c>
      <c r="U222" s="197"/>
      <c r="V222" s="197"/>
      <c r="W222" s="198"/>
    </row>
    <row r="223" s="61" customFormat="1" ht="17.1" customHeight="1" spans="1:23">
      <c r="A223" s="64"/>
      <c r="B223" s="64"/>
      <c r="C223" s="104"/>
      <c r="D223" s="72">
        <f ca="1" t="shared" si="40"/>
        <v>0</v>
      </c>
      <c r="E223" s="73">
        <f ca="1" t="shared" si="41"/>
        <v>0</v>
      </c>
      <c r="F223" s="74">
        <f ca="1" t="shared" si="42"/>
        <v>0</v>
      </c>
      <c r="G223" s="105">
        <f ca="1" t="shared" si="43"/>
        <v>0</v>
      </c>
      <c r="H223" s="176">
        <f ca="1" t="shared" si="44"/>
        <v>0</v>
      </c>
      <c r="I223" s="176"/>
      <c r="J223" s="176"/>
      <c r="K223" s="176"/>
      <c r="L223" s="186">
        <f ca="1" t="shared" si="45"/>
        <v>0</v>
      </c>
      <c r="M223" s="187"/>
      <c r="N223" s="187"/>
      <c r="O223" s="187"/>
      <c r="P223" s="74">
        <f ca="1" t="shared" si="46"/>
        <v>0</v>
      </c>
      <c r="Q223" s="105">
        <f ca="1" t="shared" si="47"/>
        <v>0</v>
      </c>
      <c r="R223" s="105">
        <f ca="1" t="shared" si="48"/>
        <v>0</v>
      </c>
      <c r="S223" s="105"/>
      <c r="T223" s="196">
        <f ca="1" t="shared" si="49"/>
        <v>0</v>
      </c>
      <c r="U223" s="197"/>
      <c r="V223" s="197"/>
      <c r="W223" s="198"/>
    </row>
    <row r="224" s="61" customFormat="1" ht="17.1" customHeight="1" spans="1:23">
      <c r="A224" s="64"/>
      <c r="B224" s="64"/>
      <c r="C224" s="104"/>
      <c r="D224" s="72">
        <f ca="1" t="shared" si="40"/>
        <v>0</v>
      </c>
      <c r="E224" s="73">
        <f ca="1" t="shared" si="41"/>
        <v>0</v>
      </c>
      <c r="F224" s="74">
        <f ca="1" t="shared" si="42"/>
        <v>0</v>
      </c>
      <c r="G224" s="105">
        <f ca="1" t="shared" si="43"/>
        <v>0</v>
      </c>
      <c r="H224" s="176">
        <f ca="1" t="shared" si="44"/>
        <v>0</v>
      </c>
      <c r="I224" s="176"/>
      <c r="J224" s="176"/>
      <c r="K224" s="176"/>
      <c r="L224" s="186">
        <f ca="1" t="shared" si="45"/>
        <v>0</v>
      </c>
      <c r="M224" s="187"/>
      <c r="N224" s="187"/>
      <c r="O224" s="187"/>
      <c r="P224" s="74">
        <f ca="1" t="shared" si="46"/>
        <v>0</v>
      </c>
      <c r="Q224" s="105">
        <f ca="1" t="shared" si="47"/>
        <v>0</v>
      </c>
      <c r="R224" s="105">
        <f ca="1" t="shared" si="48"/>
        <v>0</v>
      </c>
      <c r="S224" s="105"/>
      <c r="T224" s="196">
        <f ca="1" t="shared" si="49"/>
        <v>0</v>
      </c>
      <c r="U224" s="197"/>
      <c r="V224" s="197"/>
      <c r="W224" s="198"/>
    </row>
    <row r="225" s="61" customFormat="1" ht="17.1" customHeight="1" spans="1:23">
      <c r="A225" s="64"/>
      <c r="B225" s="64"/>
      <c r="C225" s="104"/>
      <c r="D225" s="72">
        <f ca="1" t="shared" si="40"/>
        <v>0</v>
      </c>
      <c r="E225" s="73">
        <f ca="1" t="shared" si="41"/>
        <v>0</v>
      </c>
      <c r="F225" s="74">
        <f ca="1" t="shared" si="42"/>
        <v>0</v>
      </c>
      <c r="G225" s="105">
        <f ca="1" t="shared" si="43"/>
        <v>0</v>
      </c>
      <c r="H225" s="176">
        <f ca="1" t="shared" si="44"/>
        <v>0</v>
      </c>
      <c r="I225" s="176"/>
      <c r="J225" s="176"/>
      <c r="K225" s="176"/>
      <c r="L225" s="186">
        <f ca="1" t="shared" si="45"/>
        <v>0</v>
      </c>
      <c r="M225" s="187"/>
      <c r="N225" s="187"/>
      <c r="O225" s="187"/>
      <c r="P225" s="74">
        <f ca="1" t="shared" si="46"/>
        <v>0</v>
      </c>
      <c r="Q225" s="105">
        <f ca="1" t="shared" si="47"/>
        <v>0</v>
      </c>
      <c r="R225" s="105">
        <f ca="1" t="shared" si="48"/>
        <v>0</v>
      </c>
      <c r="S225" s="105"/>
      <c r="T225" s="196">
        <f ca="1" t="shared" si="49"/>
        <v>0</v>
      </c>
      <c r="U225" s="197"/>
      <c r="V225" s="197"/>
      <c r="W225" s="198"/>
    </row>
    <row r="226" s="61" customFormat="1" ht="17.1" customHeight="1" spans="1:23">
      <c r="A226" s="64"/>
      <c r="B226" s="64"/>
      <c r="C226" s="104"/>
      <c r="D226" s="72">
        <f ca="1" t="shared" si="40"/>
        <v>0</v>
      </c>
      <c r="E226" s="73">
        <f ca="1" t="shared" si="41"/>
        <v>0</v>
      </c>
      <c r="F226" s="74">
        <f ca="1" t="shared" si="42"/>
        <v>0</v>
      </c>
      <c r="G226" s="105">
        <f ca="1" t="shared" si="43"/>
        <v>0</v>
      </c>
      <c r="H226" s="176">
        <f ca="1" t="shared" si="44"/>
        <v>0</v>
      </c>
      <c r="I226" s="176"/>
      <c r="J226" s="176"/>
      <c r="K226" s="176"/>
      <c r="L226" s="186">
        <f ca="1" t="shared" si="45"/>
        <v>0</v>
      </c>
      <c r="M226" s="187"/>
      <c r="N226" s="187"/>
      <c r="O226" s="187"/>
      <c r="P226" s="74">
        <f ca="1" t="shared" si="46"/>
        <v>0</v>
      </c>
      <c r="Q226" s="105">
        <f ca="1" t="shared" si="47"/>
        <v>0</v>
      </c>
      <c r="R226" s="105">
        <f ca="1" t="shared" si="48"/>
        <v>0</v>
      </c>
      <c r="S226" s="105"/>
      <c r="T226" s="196">
        <f ca="1" t="shared" si="49"/>
        <v>0</v>
      </c>
      <c r="U226" s="197"/>
      <c r="V226" s="197"/>
      <c r="W226" s="198"/>
    </row>
    <row r="227" s="61" customFormat="1" ht="17.1" customHeight="1" spans="1:23">
      <c r="A227" s="64"/>
      <c r="B227" s="76"/>
      <c r="C227" s="199"/>
      <c r="D227" s="72">
        <f ca="1" t="shared" si="40"/>
        <v>0</v>
      </c>
      <c r="E227" s="73">
        <f ca="1" t="shared" si="41"/>
        <v>0</v>
      </c>
      <c r="F227" s="74">
        <f ca="1" t="shared" si="42"/>
        <v>0</v>
      </c>
      <c r="G227" s="105">
        <f ca="1" t="shared" si="43"/>
        <v>0</v>
      </c>
      <c r="H227" s="176">
        <f ca="1" t="shared" si="44"/>
        <v>0</v>
      </c>
      <c r="I227" s="176"/>
      <c r="J227" s="176"/>
      <c r="K227" s="176"/>
      <c r="L227" s="186">
        <f ca="1" t="shared" si="45"/>
        <v>0</v>
      </c>
      <c r="M227" s="187"/>
      <c r="N227" s="187"/>
      <c r="O227" s="187"/>
      <c r="P227" s="74">
        <f ca="1" t="shared" si="46"/>
        <v>0</v>
      </c>
      <c r="Q227" s="105">
        <f ca="1" t="shared" si="47"/>
        <v>0</v>
      </c>
      <c r="R227" s="105">
        <f ca="1" t="shared" si="48"/>
        <v>0</v>
      </c>
      <c r="S227" s="105"/>
      <c r="T227" s="196">
        <f ca="1" t="shared" si="49"/>
        <v>0</v>
      </c>
      <c r="U227" s="197"/>
      <c r="V227" s="197"/>
      <c r="W227" s="198"/>
    </row>
    <row r="228" s="61" customFormat="1" ht="17.1" customHeight="1" spans="1:23">
      <c r="A228" s="64"/>
      <c r="B228" s="200" t="s">
        <v>11</v>
      </c>
      <c r="C228" s="201"/>
      <c r="D228" s="72">
        <f ca="1" t="shared" si="40"/>
        <v>0</v>
      </c>
      <c r="E228" s="73">
        <f ca="1" t="shared" si="41"/>
        <v>0</v>
      </c>
      <c r="F228" s="74">
        <f ca="1" t="shared" si="42"/>
        <v>0</v>
      </c>
      <c r="G228" s="105">
        <f ca="1" t="shared" si="43"/>
        <v>0</v>
      </c>
      <c r="H228" s="176">
        <f ca="1" t="shared" si="44"/>
        <v>0</v>
      </c>
      <c r="I228" s="176"/>
      <c r="J228" s="176"/>
      <c r="K228" s="176"/>
      <c r="L228" s="186">
        <f ca="1" t="shared" si="45"/>
        <v>0</v>
      </c>
      <c r="M228" s="187"/>
      <c r="N228" s="187"/>
      <c r="O228" s="187"/>
      <c r="P228" s="74">
        <f ca="1" t="shared" si="46"/>
        <v>0</v>
      </c>
      <c r="Q228" s="105">
        <f ca="1" t="shared" si="47"/>
        <v>0</v>
      </c>
      <c r="R228" s="105">
        <f ca="1" t="shared" si="48"/>
        <v>0</v>
      </c>
      <c r="S228" s="105"/>
      <c r="T228" s="196">
        <f ca="1" t="shared" si="49"/>
        <v>0</v>
      </c>
      <c r="U228" s="197"/>
      <c r="V228" s="197"/>
      <c r="W228" s="198"/>
    </row>
    <row r="229" s="61" customFormat="1" ht="17.1" customHeight="1" spans="1:23">
      <c r="A229" s="64"/>
      <c r="B229" s="202"/>
      <c r="C229" s="203"/>
      <c r="D229" s="72">
        <f ca="1" t="shared" si="40"/>
        <v>0</v>
      </c>
      <c r="E229" s="73">
        <f ca="1" t="shared" si="41"/>
        <v>0</v>
      </c>
      <c r="F229" s="74">
        <f ca="1" t="shared" si="42"/>
        <v>0</v>
      </c>
      <c r="G229" s="105">
        <f ca="1" t="shared" si="43"/>
        <v>0</v>
      </c>
      <c r="H229" s="176">
        <f ca="1" t="shared" si="44"/>
        <v>0</v>
      </c>
      <c r="I229" s="176"/>
      <c r="J229" s="176"/>
      <c r="K229" s="176"/>
      <c r="L229" s="186">
        <f ca="1" t="shared" si="45"/>
        <v>0</v>
      </c>
      <c r="M229" s="187"/>
      <c r="N229" s="187"/>
      <c r="O229" s="187"/>
      <c r="P229" s="74">
        <f ca="1" t="shared" si="46"/>
        <v>0</v>
      </c>
      <c r="Q229" s="105">
        <f ca="1" t="shared" si="47"/>
        <v>0</v>
      </c>
      <c r="R229" s="105">
        <f ca="1" t="shared" si="48"/>
        <v>0</v>
      </c>
      <c r="S229" s="105"/>
      <c r="T229" s="196">
        <f ca="1" t="shared" si="49"/>
        <v>0</v>
      </c>
      <c r="U229" s="197"/>
      <c r="V229" s="197"/>
      <c r="W229" s="198"/>
    </row>
    <row r="230" s="61" customFormat="1" ht="17.1" customHeight="1" spans="1:23">
      <c r="A230" s="64"/>
      <c r="B230" s="202"/>
      <c r="C230" s="203"/>
      <c r="D230" s="72">
        <f ca="1" t="shared" si="40"/>
        <v>0</v>
      </c>
      <c r="E230" s="73">
        <f ca="1" t="shared" si="41"/>
        <v>0</v>
      </c>
      <c r="F230" s="74">
        <f ca="1" t="shared" si="42"/>
        <v>0</v>
      </c>
      <c r="G230" s="105">
        <f ca="1" t="shared" si="43"/>
        <v>0</v>
      </c>
      <c r="H230" s="176">
        <f ca="1" t="shared" si="44"/>
        <v>0</v>
      </c>
      <c r="I230" s="176"/>
      <c r="J230" s="176"/>
      <c r="K230" s="176"/>
      <c r="L230" s="186">
        <f ca="1" t="shared" si="45"/>
        <v>0</v>
      </c>
      <c r="M230" s="187"/>
      <c r="N230" s="187"/>
      <c r="O230" s="187"/>
      <c r="P230" s="74">
        <f ca="1" t="shared" si="46"/>
        <v>0</v>
      </c>
      <c r="Q230" s="105">
        <f ca="1" t="shared" si="47"/>
        <v>0</v>
      </c>
      <c r="R230" s="105">
        <f ca="1" t="shared" si="48"/>
        <v>0</v>
      </c>
      <c r="S230" s="105"/>
      <c r="T230" s="196">
        <f ca="1" t="shared" si="49"/>
        <v>0</v>
      </c>
      <c r="U230" s="197"/>
      <c r="V230" s="197"/>
      <c r="W230" s="198"/>
    </row>
    <row r="231" s="61" customFormat="1" ht="17.1" customHeight="1" spans="1:23">
      <c r="A231" s="64"/>
      <c r="B231" s="204"/>
      <c r="C231" s="205"/>
      <c r="D231" s="72">
        <f ca="1" t="shared" si="40"/>
        <v>0</v>
      </c>
      <c r="E231" s="73">
        <f ca="1" t="shared" si="41"/>
        <v>0</v>
      </c>
      <c r="F231" s="74">
        <f ca="1" t="shared" si="42"/>
        <v>0</v>
      </c>
      <c r="G231" s="105">
        <f ca="1" t="shared" si="43"/>
        <v>0</v>
      </c>
      <c r="H231" s="176">
        <f ca="1" t="shared" si="44"/>
        <v>0</v>
      </c>
      <c r="I231" s="176"/>
      <c r="J231" s="176"/>
      <c r="K231" s="176"/>
      <c r="L231" s="186">
        <f ca="1" t="shared" si="45"/>
        <v>0</v>
      </c>
      <c r="M231" s="187"/>
      <c r="N231" s="187"/>
      <c r="O231" s="187"/>
      <c r="P231" s="74">
        <f ca="1" t="shared" si="46"/>
        <v>0</v>
      </c>
      <c r="Q231" s="105">
        <f ca="1" t="shared" si="47"/>
        <v>0</v>
      </c>
      <c r="R231" s="105">
        <f ca="1" t="shared" si="48"/>
        <v>0</v>
      </c>
      <c r="S231" s="105"/>
      <c r="T231" s="196">
        <f ca="1" t="shared" si="49"/>
        <v>0</v>
      </c>
      <c r="U231" s="197"/>
      <c r="V231" s="197"/>
      <c r="W231" s="198"/>
    </row>
    <row r="232" s="61" customFormat="1" ht="17.1" customHeight="1" spans="1:23">
      <c r="A232" s="64"/>
      <c r="B232" s="200" t="s">
        <v>12</v>
      </c>
      <c r="C232" s="200"/>
      <c r="D232" s="72">
        <f ca="1" t="shared" si="40"/>
        <v>0</v>
      </c>
      <c r="E232" s="73">
        <f ca="1" t="shared" si="41"/>
        <v>0</v>
      </c>
      <c r="F232" s="74">
        <f ca="1" t="shared" si="42"/>
        <v>0</v>
      </c>
      <c r="G232" s="105">
        <f ca="1" t="shared" si="43"/>
        <v>0</v>
      </c>
      <c r="H232" s="176">
        <f ca="1" t="shared" si="44"/>
        <v>0</v>
      </c>
      <c r="I232" s="176"/>
      <c r="J232" s="176"/>
      <c r="K232" s="176"/>
      <c r="L232" s="186">
        <f ca="1" t="shared" si="45"/>
        <v>0</v>
      </c>
      <c r="M232" s="187"/>
      <c r="N232" s="187"/>
      <c r="O232" s="187"/>
      <c r="P232" s="74">
        <f ca="1" t="shared" si="46"/>
        <v>0</v>
      </c>
      <c r="Q232" s="105">
        <f ca="1" t="shared" si="47"/>
        <v>0</v>
      </c>
      <c r="R232" s="105">
        <f ca="1" t="shared" si="48"/>
        <v>0</v>
      </c>
      <c r="S232" s="105"/>
      <c r="T232" s="196">
        <f ca="1" t="shared" si="49"/>
        <v>0</v>
      </c>
      <c r="U232" s="197"/>
      <c r="V232" s="197"/>
      <c r="W232" s="198"/>
    </row>
    <row r="233" s="61" customFormat="1" ht="17.1" customHeight="1" spans="1:23">
      <c r="A233" s="64"/>
      <c r="B233" s="202"/>
      <c r="C233" s="202"/>
      <c r="D233" s="72">
        <f ca="1" t="shared" si="40"/>
        <v>0</v>
      </c>
      <c r="E233" s="73">
        <f ca="1" t="shared" si="41"/>
        <v>0</v>
      </c>
      <c r="F233" s="74">
        <f ca="1" t="shared" si="42"/>
        <v>0</v>
      </c>
      <c r="G233" s="105">
        <f ca="1" t="shared" si="43"/>
        <v>0</v>
      </c>
      <c r="H233" s="176">
        <f ca="1" t="shared" si="44"/>
        <v>0</v>
      </c>
      <c r="I233" s="176"/>
      <c r="J233" s="176"/>
      <c r="K233" s="176"/>
      <c r="L233" s="186">
        <f ca="1" t="shared" si="45"/>
        <v>0</v>
      </c>
      <c r="M233" s="187"/>
      <c r="N233" s="187"/>
      <c r="O233" s="187"/>
      <c r="P233" s="74">
        <f ca="1" t="shared" si="46"/>
        <v>0</v>
      </c>
      <c r="Q233" s="105">
        <f ca="1" t="shared" si="47"/>
        <v>0</v>
      </c>
      <c r="R233" s="105">
        <f ca="1" t="shared" si="48"/>
        <v>0</v>
      </c>
      <c r="S233" s="105"/>
      <c r="T233" s="196">
        <f ca="1" t="shared" si="49"/>
        <v>0</v>
      </c>
      <c r="U233" s="197"/>
      <c r="V233" s="197"/>
      <c r="W233" s="198"/>
    </row>
    <row r="234" s="61" customFormat="1" ht="17.1" customHeight="1" spans="1:23">
      <c r="A234" s="81"/>
      <c r="B234" s="202"/>
      <c r="C234" s="202"/>
      <c r="D234" s="72">
        <f ca="1" t="shared" si="40"/>
        <v>0</v>
      </c>
      <c r="E234" s="73">
        <f ca="1" t="shared" si="41"/>
        <v>0</v>
      </c>
      <c r="F234" s="74">
        <f ca="1" t="shared" si="42"/>
        <v>0</v>
      </c>
      <c r="G234" s="105">
        <f ca="1" t="shared" si="43"/>
        <v>0</v>
      </c>
      <c r="H234" s="176">
        <f ca="1" t="shared" si="44"/>
        <v>0</v>
      </c>
      <c r="I234" s="176"/>
      <c r="J234" s="176"/>
      <c r="K234" s="176"/>
      <c r="L234" s="186">
        <f ca="1" t="shared" si="45"/>
        <v>0</v>
      </c>
      <c r="M234" s="187"/>
      <c r="N234" s="187"/>
      <c r="O234" s="187"/>
      <c r="P234" s="74">
        <f ca="1" t="shared" si="46"/>
        <v>0</v>
      </c>
      <c r="Q234" s="105">
        <f ca="1" t="shared" si="47"/>
        <v>0</v>
      </c>
      <c r="R234" s="105">
        <f ca="1" t="shared" si="48"/>
        <v>0</v>
      </c>
      <c r="S234" s="105"/>
      <c r="T234" s="196">
        <f ca="1" t="shared" si="49"/>
        <v>0</v>
      </c>
      <c r="U234" s="197"/>
      <c r="V234" s="197"/>
      <c r="W234" s="198"/>
    </row>
    <row r="235" s="61" customFormat="1" ht="17.1" customHeight="1" spans="1:23">
      <c r="A235" s="81"/>
      <c r="B235" s="202"/>
      <c r="C235" s="202"/>
      <c r="D235" s="72">
        <f ca="1" t="shared" si="40"/>
        <v>0</v>
      </c>
      <c r="E235" s="73">
        <f ca="1" t="shared" si="41"/>
        <v>0</v>
      </c>
      <c r="F235" s="74">
        <f ca="1" t="shared" si="42"/>
        <v>0</v>
      </c>
      <c r="G235" s="105">
        <f ca="1" t="shared" si="43"/>
        <v>0</v>
      </c>
      <c r="H235" s="176">
        <f ca="1" t="shared" si="44"/>
        <v>0</v>
      </c>
      <c r="I235" s="176"/>
      <c r="J235" s="176"/>
      <c r="K235" s="176"/>
      <c r="L235" s="186">
        <f ca="1" t="shared" si="45"/>
        <v>0</v>
      </c>
      <c r="M235" s="187"/>
      <c r="N235" s="187"/>
      <c r="O235" s="187"/>
      <c r="P235" s="74">
        <f ca="1" t="shared" si="46"/>
        <v>0</v>
      </c>
      <c r="Q235" s="105">
        <f ca="1" t="shared" si="47"/>
        <v>0</v>
      </c>
      <c r="R235" s="105">
        <f ca="1" t="shared" si="48"/>
        <v>0</v>
      </c>
      <c r="S235" s="105"/>
      <c r="T235" s="196">
        <f ca="1" t="shared" si="49"/>
        <v>0</v>
      </c>
      <c r="U235" s="197"/>
      <c r="V235" s="197"/>
      <c r="W235" s="198"/>
    </row>
    <row r="236" s="61" customFormat="1" ht="17.1" customHeight="1" spans="1:23">
      <c r="A236" s="81"/>
      <c r="B236" s="202"/>
      <c r="C236" s="202"/>
      <c r="D236" s="72">
        <f ca="1" t="shared" si="40"/>
        <v>0</v>
      </c>
      <c r="E236" s="73">
        <f ca="1" t="shared" si="41"/>
        <v>0</v>
      </c>
      <c r="F236" s="74">
        <f ca="1" t="shared" si="42"/>
        <v>0</v>
      </c>
      <c r="G236" s="105">
        <f ca="1" t="shared" si="43"/>
        <v>0</v>
      </c>
      <c r="H236" s="176">
        <f ca="1" t="shared" si="44"/>
        <v>0</v>
      </c>
      <c r="I236" s="176"/>
      <c r="J236" s="176"/>
      <c r="K236" s="176"/>
      <c r="L236" s="186">
        <f ca="1" t="shared" si="45"/>
        <v>0</v>
      </c>
      <c r="M236" s="187"/>
      <c r="N236" s="187"/>
      <c r="O236" s="187"/>
      <c r="P236" s="74">
        <f ca="1" t="shared" si="46"/>
        <v>0</v>
      </c>
      <c r="Q236" s="105">
        <f ca="1" t="shared" si="47"/>
        <v>0</v>
      </c>
      <c r="R236" s="105">
        <f ca="1" t="shared" si="48"/>
        <v>0</v>
      </c>
      <c r="S236" s="105"/>
      <c r="T236" s="196">
        <f ca="1" t="shared" si="49"/>
        <v>0</v>
      </c>
      <c r="U236" s="197"/>
      <c r="V236" s="197"/>
      <c r="W236" s="198"/>
    </row>
    <row r="237" s="61" customFormat="1" ht="17.1" customHeight="1" spans="1:23">
      <c r="A237" s="81"/>
      <c r="B237" s="204"/>
      <c r="C237" s="204"/>
      <c r="D237" s="72">
        <f ca="1" t="shared" si="40"/>
        <v>0</v>
      </c>
      <c r="E237" s="73">
        <f ca="1" t="shared" si="41"/>
        <v>0</v>
      </c>
      <c r="F237" s="74">
        <f ca="1" t="shared" si="42"/>
        <v>0</v>
      </c>
      <c r="G237" s="105">
        <f ca="1" t="shared" si="43"/>
        <v>0</v>
      </c>
      <c r="H237" s="176">
        <f ca="1" t="shared" si="44"/>
        <v>0</v>
      </c>
      <c r="I237" s="176"/>
      <c r="J237" s="176"/>
      <c r="K237" s="176"/>
      <c r="L237" s="186">
        <f ca="1" t="shared" si="45"/>
        <v>0</v>
      </c>
      <c r="M237" s="187"/>
      <c r="N237" s="187"/>
      <c r="O237" s="187"/>
      <c r="P237" s="74">
        <f ca="1" t="shared" si="46"/>
        <v>0</v>
      </c>
      <c r="Q237" s="105">
        <f ca="1" t="shared" si="47"/>
        <v>0</v>
      </c>
      <c r="R237" s="105">
        <f ca="1" t="shared" si="48"/>
        <v>0</v>
      </c>
      <c r="S237" s="105"/>
      <c r="T237" s="196">
        <f ca="1" t="shared" si="49"/>
        <v>0</v>
      </c>
      <c r="U237" s="197"/>
      <c r="V237" s="197"/>
      <c r="W237" s="198"/>
    </row>
    <row r="238" s="61" customFormat="1" ht="17.1" customHeight="1" spans="1:23">
      <c r="A238" s="81"/>
      <c r="B238" s="206" t="s">
        <v>13</v>
      </c>
      <c r="C238" s="206"/>
      <c r="D238" s="72">
        <f ca="1" t="shared" si="40"/>
        <v>0</v>
      </c>
      <c r="E238" s="73">
        <f ca="1" t="shared" si="41"/>
        <v>0</v>
      </c>
      <c r="F238" s="74">
        <f ca="1" t="shared" si="42"/>
        <v>0</v>
      </c>
      <c r="G238" s="105">
        <f ca="1" t="shared" si="43"/>
        <v>0</v>
      </c>
      <c r="H238" s="176">
        <f ca="1" t="shared" si="44"/>
        <v>0</v>
      </c>
      <c r="I238" s="176"/>
      <c r="J238" s="176"/>
      <c r="K238" s="176"/>
      <c r="L238" s="186">
        <f ca="1" t="shared" si="45"/>
        <v>0</v>
      </c>
      <c r="M238" s="187"/>
      <c r="N238" s="187"/>
      <c r="O238" s="187"/>
      <c r="P238" s="74">
        <f ca="1" t="shared" si="46"/>
        <v>0</v>
      </c>
      <c r="Q238" s="105">
        <f ca="1" t="shared" si="47"/>
        <v>0</v>
      </c>
      <c r="R238" s="105">
        <f ca="1" t="shared" si="48"/>
        <v>0</v>
      </c>
      <c r="S238" s="105"/>
      <c r="T238" s="222">
        <f ca="1" t="shared" si="49"/>
        <v>0</v>
      </c>
      <c r="U238" s="223"/>
      <c r="V238" s="223"/>
      <c r="W238" s="224"/>
    </row>
    <row r="239" s="61" customFormat="1" ht="14.45" customHeight="1" spans="1:23">
      <c r="A239" s="81"/>
      <c r="B239" s="207"/>
      <c r="C239" s="207"/>
      <c r="D239" s="162"/>
      <c r="E239" s="163"/>
      <c r="F239" s="163"/>
      <c r="G239" s="164"/>
      <c r="H239" s="165"/>
      <c r="I239" s="165"/>
      <c r="J239" s="165"/>
      <c r="K239" s="209"/>
      <c r="L239" s="210"/>
      <c r="M239" s="165"/>
      <c r="N239" s="165"/>
      <c r="O239" s="218">
        <f>O39</f>
        <v>0</v>
      </c>
      <c r="P239" s="219"/>
      <c r="Q239" s="219"/>
      <c r="R239" s="219"/>
      <c r="S239" s="219"/>
      <c r="T239" s="219"/>
      <c r="U239" s="219"/>
      <c r="V239" s="227"/>
      <c r="W239" s="188" t="s">
        <v>14</v>
      </c>
    </row>
    <row r="240" s="61" customFormat="1" ht="14.45" customHeight="1" spans="1:23">
      <c r="A240" s="81"/>
      <c r="B240" s="207"/>
      <c r="C240" s="207"/>
      <c r="D240" s="166"/>
      <c r="E240" s="100"/>
      <c r="F240" s="100"/>
      <c r="G240" s="167"/>
      <c r="H240" s="168"/>
      <c r="I240" s="168"/>
      <c r="J240" s="168"/>
      <c r="K240" s="212"/>
      <c r="L240" s="213"/>
      <c r="M240" s="168"/>
      <c r="N240" s="168"/>
      <c r="O240" s="220"/>
      <c r="P240" s="221"/>
      <c r="Q240" s="221"/>
      <c r="R240" s="221"/>
      <c r="S240" s="221"/>
      <c r="T240" s="221"/>
      <c r="U240" s="221"/>
      <c r="V240" s="228"/>
      <c r="W240" s="225" t="s">
        <v>23</v>
      </c>
    </row>
    <row r="241" s="61" customFormat="1" ht="14.45" customHeight="1" spans="1:23">
      <c r="A241" s="160"/>
      <c r="B241" s="208"/>
      <c r="C241" s="208"/>
      <c r="D241" s="169"/>
      <c r="E241" s="170"/>
      <c r="F241" s="170"/>
      <c r="G241" s="171"/>
      <c r="H241" s="154" t="s">
        <v>16</v>
      </c>
      <c r="I241" s="154" t="s">
        <v>17</v>
      </c>
      <c r="J241" s="154" t="s">
        <v>14</v>
      </c>
      <c r="K241" s="215" t="s">
        <v>18</v>
      </c>
      <c r="L241" s="216"/>
      <c r="M241" s="154" t="s">
        <v>19</v>
      </c>
      <c r="N241" s="154" t="s">
        <v>20</v>
      </c>
      <c r="O241" s="233"/>
      <c r="P241" s="234"/>
      <c r="Q241" s="234"/>
      <c r="R241" s="234"/>
      <c r="S241" s="234"/>
      <c r="T241" s="234"/>
      <c r="U241" s="234"/>
      <c r="V241" s="235"/>
      <c r="W241" s="226"/>
    </row>
    <row r="242" s="61" customFormat="1" ht="16.5" customHeight="1" spans="1:5">
      <c r="A242" s="231"/>
      <c r="D242" s="232"/>
      <c r="E242" s="232"/>
    </row>
    <row r="243" s="61" customFormat="1" ht="16.5" customHeight="1" spans="4:5">
      <c r="D243" s="232"/>
      <c r="E243" s="232"/>
    </row>
    <row r="244" s="61" customFormat="1" ht="16.5" customHeight="1" spans="4:5">
      <c r="D244" s="232"/>
      <c r="E244" s="232"/>
    </row>
    <row r="245" s="61" customFormat="1" ht="16.5" customHeight="1" spans="4:5">
      <c r="D245" s="232"/>
      <c r="E245" s="232"/>
    </row>
    <row r="246" s="61" customFormat="1" ht="16.5" customHeight="1" spans="4:5">
      <c r="D246" s="232"/>
      <c r="E246" s="232"/>
    </row>
    <row r="247" s="61" customFormat="1" ht="16.5" customHeight="1" spans="4:5">
      <c r="D247" s="232"/>
      <c r="E247" s="232"/>
    </row>
    <row r="248" s="61" customFormat="1" ht="16.5" customHeight="1" spans="4:5">
      <c r="D248" s="232"/>
      <c r="E248" s="232"/>
    </row>
    <row r="249" s="61" customFormat="1" ht="16.5" customHeight="1" spans="4:5">
      <c r="D249" s="232"/>
      <c r="E249" s="232"/>
    </row>
    <row r="250" s="61" customFormat="1" ht="16.5" customHeight="1" spans="4:5">
      <c r="D250" s="232"/>
      <c r="E250" s="232"/>
    </row>
    <row r="251" s="61" customFormat="1" ht="16.5" customHeight="1" spans="4:5">
      <c r="D251" s="232"/>
      <c r="E251" s="232"/>
    </row>
    <row r="252" s="61" customFormat="1" ht="16.5" customHeight="1" spans="4:5">
      <c r="D252" s="232"/>
      <c r="E252" s="232"/>
    </row>
    <row r="253" s="61" customFormat="1" ht="16.5" customHeight="1" spans="4:5">
      <c r="D253" s="232"/>
      <c r="E253" s="232"/>
    </row>
    <row r="254" s="61" customFormat="1" ht="16.5" customHeight="1" spans="4:5">
      <c r="D254" s="232"/>
      <c r="E254" s="232"/>
    </row>
    <row r="255" s="61" customFormat="1" ht="16.5" customHeight="1" spans="4:5">
      <c r="D255" s="232"/>
      <c r="E255" s="232"/>
    </row>
    <row r="256" s="61" customFormat="1" ht="16.5" customHeight="1" spans="4:5">
      <c r="D256" s="232"/>
      <c r="E256" s="232"/>
    </row>
    <row r="257" s="61" customFormat="1" ht="16.5" customHeight="1" spans="4:5">
      <c r="D257" s="232"/>
      <c r="E257" s="232"/>
    </row>
    <row r="258" s="61" customFormat="1" ht="16.5" customHeight="1" spans="4:5">
      <c r="D258" s="232"/>
      <c r="E258" s="232"/>
    </row>
    <row r="259" s="61" customFormat="1" ht="16.5" customHeight="1" spans="4:5">
      <c r="D259" s="232"/>
      <c r="E259" s="232"/>
    </row>
    <row r="260" s="61" customFormat="1" ht="16.5" customHeight="1" spans="4:5">
      <c r="D260" s="232"/>
      <c r="E260" s="232"/>
    </row>
    <row r="261" s="61" customFormat="1" ht="16.5" customHeight="1" spans="4:5">
      <c r="D261" s="232"/>
      <c r="E261" s="232"/>
    </row>
    <row r="262" s="61" customFormat="1" ht="16.5" customHeight="1" spans="4:5">
      <c r="D262" s="232"/>
      <c r="E262" s="232"/>
    </row>
    <row r="263" s="61" customFormat="1" ht="16.5" customHeight="1" spans="4:5">
      <c r="D263" s="232"/>
      <c r="E263" s="232"/>
    </row>
    <row r="264" s="61" customFormat="1" ht="16.5" customHeight="1" spans="4:5">
      <c r="D264" s="232"/>
      <c r="E264" s="232"/>
    </row>
    <row r="265" s="61" customFormat="1" ht="16.5" customHeight="1" spans="4:5">
      <c r="D265" s="232"/>
      <c r="E265" s="232"/>
    </row>
    <row r="266" s="61" customFormat="1" ht="16.5" customHeight="1" spans="4:5">
      <c r="D266" s="232"/>
      <c r="E266" s="232"/>
    </row>
    <row r="267" s="61" customFormat="1" ht="16.5" customHeight="1" spans="4:5">
      <c r="D267" s="232"/>
      <c r="E267" s="232"/>
    </row>
    <row r="268" s="61" customFormat="1" ht="16.5" customHeight="1" spans="4:5">
      <c r="D268" s="232"/>
      <c r="E268" s="232"/>
    </row>
    <row r="269" s="61" customFormat="1" ht="16.5" customHeight="1" spans="4:5">
      <c r="D269" s="232"/>
      <c r="E269" s="232"/>
    </row>
    <row r="270" s="61" customFormat="1" ht="16.5" customHeight="1" spans="4:5">
      <c r="D270" s="232"/>
      <c r="E270" s="232"/>
    </row>
    <row r="271" s="61" customFormat="1" ht="16.5" customHeight="1" spans="4:5">
      <c r="D271" s="232"/>
      <c r="E271" s="232"/>
    </row>
    <row r="272" s="61" customFormat="1" ht="16.5" customHeight="1" spans="4:5">
      <c r="D272" s="232"/>
      <c r="E272" s="232"/>
    </row>
    <row r="273" s="61" customFormat="1" ht="16.5" customHeight="1" spans="4:5">
      <c r="D273" s="232"/>
      <c r="E273" s="232"/>
    </row>
    <row r="274" s="61" customFormat="1" ht="16.5" customHeight="1" spans="4:5">
      <c r="D274" s="232"/>
      <c r="E274" s="232"/>
    </row>
    <row r="275" s="61" customFormat="1" ht="16.5" customHeight="1" spans="4:5">
      <c r="D275" s="232"/>
      <c r="E275" s="232"/>
    </row>
    <row r="276" s="61" customFormat="1" ht="16.5" customHeight="1" spans="4:5">
      <c r="D276" s="232"/>
      <c r="E276" s="232"/>
    </row>
    <row r="277" s="61" customFormat="1" ht="16.5" customHeight="1" spans="4:5">
      <c r="D277" s="232"/>
      <c r="E277" s="232"/>
    </row>
    <row r="278" s="61" customFormat="1" ht="16.5" customHeight="1" spans="4:5">
      <c r="D278" s="232"/>
      <c r="E278" s="232"/>
    </row>
    <row r="279" s="61" customFormat="1" ht="16.5" customHeight="1" spans="4:5">
      <c r="D279" s="232"/>
      <c r="E279" s="232"/>
    </row>
    <row r="280" s="61" customFormat="1" ht="16.5" customHeight="1" spans="4:5">
      <c r="D280" s="232"/>
      <c r="E280" s="232"/>
    </row>
    <row r="281" s="61" customFormat="1" ht="16.5" customHeight="1" spans="4:5">
      <c r="D281" s="232"/>
      <c r="E281" s="232"/>
    </row>
    <row r="282" s="61" customFormat="1" ht="16.5" customHeight="1" spans="4:5">
      <c r="D282" s="232"/>
      <c r="E282" s="232"/>
    </row>
    <row r="283" s="61" customFormat="1" ht="16.5" customHeight="1" spans="4:5">
      <c r="D283" s="232"/>
      <c r="E283" s="232"/>
    </row>
    <row r="284" s="61" customFormat="1" ht="16.5" customHeight="1" spans="4:5">
      <c r="D284" s="232"/>
      <c r="E284" s="232"/>
    </row>
    <row r="285" s="61" customFormat="1" ht="16.5" customHeight="1" spans="4:5">
      <c r="D285" s="232"/>
      <c r="E285" s="232"/>
    </row>
    <row r="286" s="61" customFormat="1" ht="16.5" customHeight="1" spans="4:5">
      <c r="D286" s="232"/>
      <c r="E286" s="232"/>
    </row>
    <row r="287" s="61" customFormat="1" ht="16.5" customHeight="1" spans="4:5">
      <c r="D287" s="232"/>
      <c r="E287" s="232"/>
    </row>
    <row r="288" s="61" customFormat="1" ht="16.5" customHeight="1" spans="4:5">
      <c r="D288" s="232"/>
      <c r="E288" s="232"/>
    </row>
    <row r="289" s="61" customFormat="1" ht="16.5" customHeight="1" spans="4:5">
      <c r="D289" s="232"/>
      <c r="E289" s="232"/>
    </row>
    <row r="290" s="61" customFormat="1" ht="16.5" customHeight="1" spans="4:5">
      <c r="D290" s="232"/>
      <c r="E290" s="232"/>
    </row>
    <row r="291" s="61" customFormat="1" ht="16.5" customHeight="1" spans="4:5">
      <c r="D291" s="232"/>
      <c r="E291" s="232"/>
    </row>
    <row r="292" s="61" customFormat="1" ht="16.5" customHeight="1" spans="4:5">
      <c r="D292" s="232"/>
      <c r="E292" s="232"/>
    </row>
    <row r="293" s="61" customFormat="1" ht="16.5" customHeight="1" spans="4:5">
      <c r="D293" s="232"/>
      <c r="E293" s="232"/>
    </row>
    <row r="294" s="61" customFormat="1" ht="16.5" customHeight="1" spans="4:5">
      <c r="D294" s="232"/>
      <c r="E294" s="232"/>
    </row>
    <row r="295" s="61" customFormat="1" ht="16.5" customHeight="1" spans="4:5">
      <c r="D295" s="232"/>
      <c r="E295" s="232"/>
    </row>
    <row r="296" s="61" customFormat="1" ht="16.5" customHeight="1" spans="4:5">
      <c r="D296" s="232"/>
      <c r="E296" s="232"/>
    </row>
    <row r="297" s="61" customFormat="1" ht="16.5" customHeight="1" spans="4:5">
      <c r="D297" s="232"/>
      <c r="E297" s="232"/>
    </row>
    <row r="298" s="61" customFormat="1" ht="16.5" customHeight="1" spans="4:5">
      <c r="D298" s="232"/>
      <c r="E298" s="232"/>
    </row>
    <row r="299" s="61" customFormat="1" ht="16.5" customHeight="1" spans="4:5">
      <c r="D299" s="232"/>
      <c r="E299" s="232"/>
    </row>
    <row r="300" s="61" customFormat="1" ht="16.5" customHeight="1" spans="4:5">
      <c r="D300" s="232"/>
      <c r="E300" s="232"/>
    </row>
    <row r="301" s="61" customFormat="1" ht="16.5" customHeight="1" spans="4:5">
      <c r="D301" s="232"/>
      <c r="E301" s="232"/>
    </row>
    <row r="302" s="61" customFormat="1" ht="16.5" customHeight="1" spans="4:5">
      <c r="D302" s="232"/>
      <c r="E302" s="232"/>
    </row>
    <row r="303" s="61" customFormat="1" ht="16.5" customHeight="1" spans="4:5">
      <c r="D303" s="232"/>
      <c r="E303" s="232"/>
    </row>
    <row r="304" s="61" customFormat="1" ht="16.5" customHeight="1" spans="4:5">
      <c r="D304" s="232"/>
      <c r="E304" s="232"/>
    </row>
    <row r="305" s="61" customFormat="1" ht="16.5" customHeight="1" spans="4:5">
      <c r="D305" s="232"/>
      <c r="E305" s="232"/>
    </row>
    <row r="306" s="61" customFormat="1" ht="16.5" customHeight="1" spans="4:5">
      <c r="D306" s="232"/>
      <c r="E306" s="232"/>
    </row>
    <row r="307" s="61" customFormat="1" ht="16.5" customHeight="1" spans="4:5">
      <c r="D307" s="232"/>
      <c r="E307" s="232"/>
    </row>
    <row r="308" s="61" customFormat="1" ht="16.5" customHeight="1" spans="4:5">
      <c r="D308" s="232"/>
      <c r="E308" s="232"/>
    </row>
    <row r="309" s="61" customFormat="1" ht="16.5" customHeight="1" spans="4:5">
      <c r="D309" s="232"/>
      <c r="E309" s="232"/>
    </row>
    <row r="310" s="61" customFormat="1" ht="16.5" customHeight="1" spans="4:5">
      <c r="D310" s="232"/>
      <c r="E310" s="232"/>
    </row>
    <row r="311" s="61" customFormat="1" ht="16.5" customHeight="1" spans="4:5">
      <c r="D311" s="232"/>
      <c r="E311" s="232"/>
    </row>
    <row r="312" s="61" customFormat="1" ht="16.5" customHeight="1" spans="4:5">
      <c r="D312" s="232"/>
      <c r="E312" s="232"/>
    </row>
    <row r="313" s="61" customFormat="1" ht="16.5" customHeight="1" spans="4:5">
      <c r="D313" s="232"/>
      <c r="E313" s="232"/>
    </row>
    <row r="314" s="61" customFormat="1" ht="16.5" customHeight="1" spans="4:5">
      <c r="D314" s="232"/>
      <c r="E314" s="232"/>
    </row>
    <row r="315" s="61" customFormat="1" ht="16.5" customHeight="1" spans="4:5">
      <c r="D315" s="232"/>
      <c r="E315" s="232"/>
    </row>
    <row r="316" s="61" customFormat="1" ht="16.5" customHeight="1" spans="4:5">
      <c r="D316" s="232"/>
      <c r="E316" s="232"/>
    </row>
    <row r="317" s="61" customFormat="1" ht="16.5" customHeight="1" spans="4:5">
      <c r="D317" s="232"/>
      <c r="E317" s="232"/>
    </row>
    <row r="318" s="61" customFormat="1" ht="16.5" customHeight="1" spans="4:5">
      <c r="D318" s="232"/>
      <c r="E318" s="232"/>
    </row>
    <row r="319" s="61" customFormat="1" ht="16.5" customHeight="1" spans="4:5">
      <c r="D319" s="232"/>
      <c r="E319" s="232"/>
    </row>
    <row r="320" s="61" customFormat="1" ht="16.5" customHeight="1" spans="4:5">
      <c r="D320" s="232"/>
      <c r="E320" s="232"/>
    </row>
    <row r="321" s="61" customFormat="1" ht="16.5" customHeight="1" spans="4:5">
      <c r="D321" s="232"/>
      <c r="E321" s="232"/>
    </row>
    <row r="322" s="61" customFormat="1" ht="16.5" customHeight="1" spans="4:5">
      <c r="D322" s="232"/>
      <c r="E322" s="232"/>
    </row>
    <row r="323" s="61" customFormat="1" ht="16.5" customHeight="1" spans="4:5">
      <c r="D323" s="232"/>
      <c r="E323" s="232"/>
    </row>
    <row r="324" s="61" customFormat="1" ht="16.5" customHeight="1" spans="4:5">
      <c r="D324" s="232"/>
      <c r="E324" s="232"/>
    </row>
    <row r="325" s="61" customFormat="1" ht="16.5" customHeight="1" spans="4:5">
      <c r="D325" s="232"/>
      <c r="E325" s="232"/>
    </row>
    <row r="326" s="61" customFormat="1" ht="16.5" customHeight="1" spans="4:5">
      <c r="D326" s="232"/>
      <c r="E326" s="232"/>
    </row>
    <row r="327" s="61" customFormat="1" ht="16.5" customHeight="1" spans="4:5">
      <c r="D327" s="232"/>
      <c r="E327" s="232"/>
    </row>
    <row r="328" s="61" customFormat="1" ht="16.5" customHeight="1" spans="4:5">
      <c r="D328" s="232"/>
      <c r="E328" s="232"/>
    </row>
    <row r="329" s="61" customFormat="1" ht="16.5" customHeight="1" spans="4:5">
      <c r="D329" s="232"/>
      <c r="E329" s="232"/>
    </row>
    <row r="330" s="61" customFormat="1" ht="16.5" customHeight="1" spans="4:5">
      <c r="D330" s="232"/>
      <c r="E330" s="232"/>
    </row>
    <row r="331" s="61" customFormat="1" ht="16.5" customHeight="1" spans="4:5">
      <c r="D331" s="232"/>
      <c r="E331" s="232"/>
    </row>
    <row r="332" s="61" customFormat="1" ht="16.5" customHeight="1" spans="4:5">
      <c r="D332" s="232"/>
      <c r="E332" s="232"/>
    </row>
    <row r="333" s="61" customFormat="1" ht="16.5" customHeight="1" spans="4:5">
      <c r="D333" s="232"/>
      <c r="E333" s="232"/>
    </row>
    <row r="334" s="61" customFormat="1" ht="16.5" customHeight="1" spans="4:5">
      <c r="D334" s="232"/>
      <c r="E334" s="232"/>
    </row>
    <row r="335" s="61" customFormat="1" ht="16.5" customHeight="1" spans="4:5">
      <c r="D335" s="232"/>
      <c r="E335" s="232"/>
    </row>
    <row r="336" s="61" customFormat="1" ht="16.5" customHeight="1" spans="4:5">
      <c r="D336" s="232"/>
      <c r="E336" s="232"/>
    </row>
    <row r="337" s="61" customFormat="1" ht="16.5" customHeight="1" spans="4:5">
      <c r="D337" s="232"/>
      <c r="E337" s="232"/>
    </row>
    <row r="338" s="61" customFormat="1" ht="16.5" customHeight="1" spans="4:5">
      <c r="D338" s="232"/>
      <c r="E338" s="232"/>
    </row>
    <row r="339" s="61" customFormat="1" ht="16.5" customHeight="1" spans="4:5">
      <c r="D339" s="232"/>
      <c r="E339" s="232"/>
    </row>
    <row r="340" s="61" customFormat="1" ht="16.5" customHeight="1" spans="4:5">
      <c r="D340" s="232"/>
      <c r="E340" s="232"/>
    </row>
    <row r="341" s="61" customFormat="1" ht="16.5" customHeight="1" spans="4:5">
      <c r="D341" s="232"/>
      <c r="E341" s="232"/>
    </row>
    <row r="342" s="61" customFormat="1" ht="16.5" customHeight="1" spans="4:5">
      <c r="D342" s="232"/>
      <c r="E342" s="232"/>
    </row>
    <row r="343" s="61" customFormat="1" ht="16.5" customHeight="1" spans="4:5">
      <c r="D343" s="232"/>
      <c r="E343" s="232"/>
    </row>
    <row r="344" s="61" customFormat="1" ht="16.5" customHeight="1" spans="4:5">
      <c r="D344" s="232"/>
      <c r="E344" s="232"/>
    </row>
    <row r="345" s="61" customFormat="1" ht="16.5" customHeight="1" spans="4:5">
      <c r="D345" s="232"/>
      <c r="E345" s="232"/>
    </row>
    <row r="346" s="61" customFormat="1" ht="16.5" customHeight="1" spans="4:5">
      <c r="D346" s="232"/>
      <c r="E346" s="232"/>
    </row>
    <row r="347" s="61" customFormat="1" ht="16.5" customHeight="1" spans="4:5">
      <c r="D347" s="232"/>
      <c r="E347" s="232"/>
    </row>
    <row r="348" s="61" customFormat="1" ht="16.5" customHeight="1" spans="4:5">
      <c r="D348" s="232"/>
      <c r="E348" s="232"/>
    </row>
  </sheetData>
  <sheetProtection selectLockedCells="1"/>
  <mergeCells count="953">
    <mergeCell ref="D1:E1"/>
    <mergeCell ref="H1:K1"/>
    <mergeCell ref="L1:O1"/>
    <mergeCell ref="R1:S1"/>
    <mergeCell ref="T1:W1"/>
    <mergeCell ref="D2:E2"/>
    <mergeCell ref="H2:K2"/>
    <mergeCell ref="L2:O2"/>
    <mergeCell ref="R2:S2"/>
    <mergeCell ref="T2:W2"/>
    <mergeCell ref="H3:K3"/>
    <mergeCell ref="L3:O3"/>
    <mergeCell ref="R3:S3"/>
    <mergeCell ref="T3:W3"/>
    <mergeCell ref="H4:K4"/>
    <mergeCell ref="L4:O4"/>
    <mergeCell ref="R4:S4"/>
    <mergeCell ref="T4:W4"/>
    <mergeCell ref="H5:K5"/>
    <mergeCell ref="L5:O5"/>
    <mergeCell ref="R5:S5"/>
    <mergeCell ref="T5:W5"/>
    <mergeCell ref="H6:K6"/>
    <mergeCell ref="L6:O6"/>
    <mergeCell ref="R6:S6"/>
    <mergeCell ref="T6:W6"/>
    <mergeCell ref="H7:K7"/>
    <mergeCell ref="L7:O7"/>
    <mergeCell ref="R7:S7"/>
    <mergeCell ref="T7:W7"/>
    <mergeCell ref="H8:K8"/>
    <mergeCell ref="L8:O8"/>
    <mergeCell ref="R8:S8"/>
    <mergeCell ref="T8:W8"/>
    <mergeCell ref="H9:K9"/>
    <mergeCell ref="L9:O9"/>
    <mergeCell ref="R9:S9"/>
    <mergeCell ref="T9:W9"/>
    <mergeCell ref="H10:K10"/>
    <mergeCell ref="L10:O10"/>
    <mergeCell ref="R10:S10"/>
    <mergeCell ref="T10:W10"/>
    <mergeCell ref="H11:K11"/>
    <mergeCell ref="L11:O11"/>
    <mergeCell ref="R11:S11"/>
    <mergeCell ref="T11:W11"/>
    <mergeCell ref="H12:K12"/>
    <mergeCell ref="L12:O12"/>
    <mergeCell ref="R12:S12"/>
    <mergeCell ref="T12:W12"/>
    <mergeCell ref="H13:K13"/>
    <mergeCell ref="L13:O13"/>
    <mergeCell ref="R13:S13"/>
    <mergeCell ref="T13:W13"/>
    <mergeCell ref="H14:K14"/>
    <mergeCell ref="L14:O14"/>
    <mergeCell ref="R14:S14"/>
    <mergeCell ref="T14:W14"/>
    <mergeCell ref="H15:K15"/>
    <mergeCell ref="L15:O15"/>
    <mergeCell ref="R15:S15"/>
    <mergeCell ref="T15:W15"/>
    <mergeCell ref="H16:K16"/>
    <mergeCell ref="L16:O16"/>
    <mergeCell ref="R16:S16"/>
    <mergeCell ref="T16:W16"/>
    <mergeCell ref="H17:K17"/>
    <mergeCell ref="L17:O17"/>
    <mergeCell ref="R17:S17"/>
    <mergeCell ref="T17:W17"/>
    <mergeCell ref="H18:K18"/>
    <mergeCell ref="L18:O18"/>
    <mergeCell ref="R18:S18"/>
    <mergeCell ref="T18:W18"/>
    <mergeCell ref="H19:K19"/>
    <mergeCell ref="L19:O19"/>
    <mergeCell ref="R19:S19"/>
    <mergeCell ref="T19:W19"/>
    <mergeCell ref="H20:K20"/>
    <mergeCell ref="L20:O20"/>
    <mergeCell ref="R20:S20"/>
    <mergeCell ref="T20:W20"/>
    <mergeCell ref="H21:K21"/>
    <mergeCell ref="L21:O21"/>
    <mergeCell ref="R21:S21"/>
    <mergeCell ref="T21:W21"/>
    <mergeCell ref="H22:K22"/>
    <mergeCell ref="L22:O22"/>
    <mergeCell ref="R22:S22"/>
    <mergeCell ref="T22:W22"/>
    <mergeCell ref="H23:K23"/>
    <mergeCell ref="L23:O23"/>
    <mergeCell ref="R23:S23"/>
    <mergeCell ref="T23:W23"/>
    <mergeCell ref="H24:K24"/>
    <mergeCell ref="L24:O24"/>
    <mergeCell ref="R24:S24"/>
    <mergeCell ref="T24:W24"/>
    <mergeCell ref="H25:K25"/>
    <mergeCell ref="L25:O25"/>
    <mergeCell ref="R25:S25"/>
    <mergeCell ref="T25:W25"/>
    <mergeCell ref="H26:K26"/>
    <mergeCell ref="L26:O26"/>
    <mergeCell ref="R26:S26"/>
    <mergeCell ref="T26:W26"/>
    <mergeCell ref="H27:K27"/>
    <mergeCell ref="L27:O27"/>
    <mergeCell ref="R27:S27"/>
    <mergeCell ref="T27:W27"/>
    <mergeCell ref="H28:K28"/>
    <mergeCell ref="L28:O28"/>
    <mergeCell ref="R28:S28"/>
    <mergeCell ref="T28:W28"/>
    <mergeCell ref="H29:K29"/>
    <mergeCell ref="L29:O29"/>
    <mergeCell ref="R29:S29"/>
    <mergeCell ref="T29:W29"/>
    <mergeCell ref="H30:K30"/>
    <mergeCell ref="L30:O30"/>
    <mergeCell ref="R30:S30"/>
    <mergeCell ref="T30:W30"/>
    <mergeCell ref="H31:K31"/>
    <mergeCell ref="L31:O31"/>
    <mergeCell ref="R31:S31"/>
    <mergeCell ref="T31:W31"/>
    <mergeCell ref="H32:K32"/>
    <mergeCell ref="L32:O32"/>
    <mergeCell ref="R32:S32"/>
    <mergeCell ref="T32:W32"/>
    <mergeCell ref="H33:K33"/>
    <mergeCell ref="L33:O33"/>
    <mergeCell ref="R33:S33"/>
    <mergeCell ref="T33:W33"/>
    <mergeCell ref="H34:K34"/>
    <mergeCell ref="L34:O34"/>
    <mergeCell ref="R34:S34"/>
    <mergeCell ref="T34:W34"/>
    <mergeCell ref="H35:K35"/>
    <mergeCell ref="L35:O35"/>
    <mergeCell ref="R35:S35"/>
    <mergeCell ref="T35:W35"/>
    <mergeCell ref="H36:K36"/>
    <mergeCell ref="L36:O36"/>
    <mergeCell ref="R36:S36"/>
    <mergeCell ref="T36:W36"/>
    <mergeCell ref="H37:K37"/>
    <mergeCell ref="L37:O37"/>
    <mergeCell ref="R37:S37"/>
    <mergeCell ref="T37:W37"/>
    <mergeCell ref="H38:K38"/>
    <mergeCell ref="L38:O38"/>
    <mergeCell ref="R38:S38"/>
    <mergeCell ref="T38:W38"/>
    <mergeCell ref="K39:L39"/>
    <mergeCell ref="K40:L40"/>
    <mergeCell ref="K41:L41"/>
    <mergeCell ref="K42:L42"/>
    <mergeCell ref="K43:L43"/>
    <mergeCell ref="H44:I44"/>
    <mergeCell ref="J44:L44"/>
    <mergeCell ref="S44:T44"/>
    <mergeCell ref="V44:W44"/>
    <mergeCell ref="H45:I45"/>
    <mergeCell ref="J45:L45"/>
    <mergeCell ref="H46:I46"/>
    <mergeCell ref="J46:L46"/>
    <mergeCell ref="H47:I47"/>
    <mergeCell ref="J47:L47"/>
    <mergeCell ref="H48:I48"/>
    <mergeCell ref="J48:L48"/>
    <mergeCell ref="H49:I49"/>
    <mergeCell ref="J49:L49"/>
    <mergeCell ref="D51:E51"/>
    <mergeCell ref="H51:K51"/>
    <mergeCell ref="L51:O51"/>
    <mergeCell ref="R51:S51"/>
    <mergeCell ref="T51:W51"/>
    <mergeCell ref="D52:E52"/>
    <mergeCell ref="H52:K52"/>
    <mergeCell ref="L52:O52"/>
    <mergeCell ref="R52:S52"/>
    <mergeCell ref="T52:W52"/>
    <mergeCell ref="H53:K53"/>
    <mergeCell ref="L53:O53"/>
    <mergeCell ref="R53:S53"/>
    <mergeCell ref="T53:W53"/>
    <mergeCell ref="H54:K54"/>
    <mergeCell ref="L54:O54"/>
    <mergeCell ref="R54:S54"/>
    <mergeCell ref="T54:W54"/>
    <mergeCell ref="H55:K55"/>
    <mergeCell ref="L55:O55"/>
    <mergeCell ref="R55:S55"/>
    <mergeCell ref="T55:W55"/>
    <mergeCell ref="H56:K56"/>
    <mergeCell ref="L56:O56"/>
    <mergeCell ref="R56:S56"/>
    <mergeCell ref="T56:W56"/>
    <mergeCell ref="H57:K57"/>
    <mergeCell ref="L57:O57"/>
    <mergeCell ref="R57:S57"/>
    <mergeCell ref="T57:W57"/>
    <mergeCell ref="H58:K58"/>
    <mergeCell ref="L58:O58"/>
    <mergeCell ref="R58:S58"/>
    <mergeCell ref="T58:W58"/>
    <mergeCell ref="H59:K59"/>
    <mergeCell ref="L59:O59"/>
    <mergeCell ref="R59:S59"/>
    <mergeCell ref="T59:W59"/>
    <mergeCell ref="H60:K60"/>
    <mergeCell ref="L60:O60"/>
    <mergeCell ref="R60:S60"/>
    <mergeCell ref="T60:W60"/>
    <mergeCell ref="H61:K61"/>
    <mergeCell ref="L61:O61"/>
    <mergeCell ref="R61:S61"/>
    <mergeCell ref="T61:W61"/>
    <mergeCell ref="H62:K62"/>
    <mergeCell ref="L62:O62"/>
    <mergeCell ref="R62:S62"/>
    <mergeCell ref="T62:W62"/>
    <mergeCell ref="H63:K63"/>
    <mergeCell ref="L63:O63"/>
    <mergeCell ref="R63:S63"/>
    <mergeCell ref="T63:W63"/>
    <mergeCell ref="H64:K64"/>
    <mergeCell ref="L64:O64"/>
    <mergeCell ref="R64:S64"/>
    <mergeCell ref="T64:W64"/>
    <mergeCell ref="H65:K65"/>
    <mergeCell ref="L65:O65"/>
    <mergeCell ref="R65:S65"/>
    <mergeCell ref="T65:W65"/>
    <mergeCell ref="H66:K66"/>
    <mergeCell ref="L66:O66"/>
    <mergeCell ref="R66:S66"/>
    <mergeCell ref="T66:W66"/>
    <mergeCell ref="H67:K67"/>
    <mergeCell ref="L67:O67"/>
    <mergeCell ref="R67:S67"/>
    <mergeCell ref="T67:W67"/>
    <mergeCell ref="H68:K68"/>
    <mergeCell ref="L68:O68"/>
    <mergeCell ref="R68:S68"/>
    <mergeCell ref="T68:W68"/>
    <mergeCell ref="H69:K69"/>
    <mergeCell ref="L69:O69"/>
    <mergeCell ref="R69:S69"/>
    <mergeCell ref="T69:W69"/>
    <mergeCell ref="H70:K70"/>
    <mergeCell ref="L70:O70"/>
    <mergeCell ref="R70:S70"/>
    <mergeCell ref="T70:W70"/>
    <mergeCell ref="H71:K71"/>
    <mergeCell ref="L71:O71"/>
    <mergeCell ref="R71:S71"/>
    <mergeCell ref="T71:W71"/>
    <mergeCell ref="H72:K72"/>
    <mergeCell ref="L72:O72"/>
    <mergeCell ref="R72:S72"/>
    <mergeCell ref="T72:W72"/>
    <mergeCell ref="H73:K73"/>
    <mergeCell ref="L73:O73"/>
    <mergeCell ref="R73:S73"/>
    <mergeCell ref="T73:W73"/>
    <mergeCell ref="H74:K74"/>
    <mergeCell ref="L74:O74"/>
    <mergeCell ref="R74:S74"/>
    <mergeCell ref="T74:W74"/>
    <mergeCell ref="H75:K75"/>
    <mergeCell ref="L75:O75"/>
    <mergeCell ref="R75:S75"/>
    <mergeCell ref="T75:W75"/>
    <mergeCell ref="H76:K76"/>
    <mergeCell ref="L76:O76"/>
    <mergeCell ref="R76:S76"/>
    <mergeCell ref="T76:W76"/>
    <mergeCell ref="H77:K77"/>
    <mergeCell ref="L77:O77"/>
    <mergeCell ref="R77:S77"/>
    <mergeCell ref="T77:W77"/>
    <mergeCell ref="H78:K78"/>
    <mergeCell ref="L78:O78"/>
    <mergeCell ref="R78:S78"/>
    <mergeCell ref="T78:W78"/>
    <mergeCell ref="H79:K79"/>
    <mergeCell ref="L79:O79"/>
    <mergeCell ref="R79:S79"/>
    <mergeCell ref="T79:W79"/>
    <mergeCell ref="H80:K80"/>
    <mergeCell ref="L80:O80"/>
    <mergeCell ref="R80:S80"/>
    <mergeCell ref="T80:W80"/>
    <mergeCell ref="H81:K81"/>
    <mergeCell ref="L81:O81"/>
    <mergeCell ref="R81:S81"/>
    <mergeCell ref="T81:W81"/>
    <mergeCell ref="H82:K82"/>
    <mergeCell ref="L82:O82"/>
    <mergeCell ref="R82:S82"/>
    <mergeCell ref="T82:W82"/>
    <mergeCell ref="H83:K83"/>
    <mergeCell ref="L83:O83"/>
    <mergeCell ref="R83:S83"/>
    <mergeCell ref="T83:W83"/>
    <mergeCell ref="H84:K84"/>
    <mergeCell ref="L84:O84"/>
    <mergeCell ref="R84:S84"/>
    <mergeCell ref="T84:W84"/>
    <mergeCell ref="H85:K85"/>
    <mergeCell ref="L85:O85"/>
    <mergeCell ref="R85:S85"/>
    <mergeCell ref="T85:W85"/>
    <mergeCell ref="H86:K86"/>
    <mergeCell ref="L86:O86"/>
    <mergeCell ref="R86:S86"/>
    <mergeCell ref="T86:W86"/>
    <mergeCell ref="H87:K87"/>
    <mergeCell ref="L87:O87"/>
    <mergeCell ref="R87:S87"/>
    <mergeCell ref="T87:W87"/>
    <mergeCell ref="H88:K88"/>
    <mergeCell ref="L88:O88"/>
    <mergeCell ref="R88:S88"/>
    <mergeCell ref="T88:W88"/>
    <mergeCell ref="H89:K89"/>
    <mergeCell ref="L89:O89"/>
    <mergeCell ref="R89:S89"/>
    <mergeCell ref="T89:W89"/>
    <mergeCell ref="H90:K90"/>
    <mergeCell ref="L90:O90"/>
    <mergeCell ref="R90:S90"/>
    <mergeCell ref="T90:W90"/>
    <mergeCell ref="H91:K91"/>
    <mergeCell ref="L91:O91"/>
    <mergeCell ref="R91:S91"/>
    <mergeCell ref="T91:W91"/>
    <mergeCell ref="H92:K92"/>
    <mergeCell ref="L92:O92"/>
    <mergeCell ref="R92:S92"/>
    <mergeCell ref="T92:W92"/>
    <mergeCell ref="H93:K93"/>
    <mergeCell ref="L93:O93"/>
    <mergeCell ref="R93:S93"/>
    <mergeCell ref="T93:W93"/>
    <mergeCell ref="H94:K94"/>
    <mergeCell ref="L94:O94"/>
    <mergeCell ref="R94:S94"/>
    <mergeCell ref="T94:W94"/>
    <mergeCell ref="K95:L95"/>
    <mergeCell ref="K96:L96"/>
    <mergeCell ref="K97:L97"/>
    <mergeCell ref="D99:E99"/>
    <mergeCell ref="H99:K99"/>
    <mergeCell ref="L99:O99"/>
    <mergeCell ref="R99:S99"/>
    <mergeCell ref="T99:W99"/>
    <mergeCell ref="D100:E100"/>
    <mergeCell ref="H100:K100"/>
    <mergeCell ref="L100:O100"/>
    <mergeCell ref="R100:S100"/>
    <mergeCell ref="T100:W100"/>
    <mergeCell ref="H101:K101"/>
    <mergeCell ref="L101:O101"/>
    <mergeCell ref="R101:S101"/>
    <mergeCell ref="T101:W101"/>
    <mergeCell ref="H102:K102"/>
    <mergeCell ref="L102:O102"/>
    <mergeCell ref="R102:S102"/>
    <mergeCell ref="T102:W102"/>
    <mergeCell ref="H103:K103"/>
    <mergeCell ref="L103:O103"/>
    <mergeCell ref="R103:S103"/>
    <mergeCell ref="T103:W103"/>
    <mergeCell ref="H104:K104"/>
    <mergeCell ref="L104:O104"/>
    <mergeCell ref="R104:S104"/>
    <mergeCell ref="T104:W104"/>
    <mergeCell ref="H105:K105"/>
    <mergeCell ref="L105:O105"/>
    <mergeCell ref="R105:S105"/>
    <mergeCell ref="T105:W105"/>
    <mergeCell ref="H106:K106"/>
    <mergeCell ref="L106:O106"/>
    <mergeCell ref="R106:S106"/>
    <mergeCell ref="T106:W106"/>
    <mergeCell ref="H107:K107"/>
    <mergeCell ref="L107:O107"/>
    <mergeCell ref="R107:S107"/>
    <mergeCell ref="T107:W107"/>
    <mergeCell ref="H108:K108"/>
    <mergeCell ref="L108:O108"/>
    <mergeCell ref="R108:S108"/>
    <mergeCell ref="T108:W108"/>
    <mergeCell ref="H109:K109"/>
    <mergeCell ref="L109:O109"/>
    <mergeCell ref="R109:S109"/>
    <mergeCell ref="T109:W109"/>
    <mergeCell ref="H110:K110"/>
    <mergeCell ref="L110:O110"/>
    <mergeCell ref="R110:S110"/>
    <mergeCell ref="T110:W110"/>
    <mergeCell ref="H111:K111"/>
    <mergeCell ref="L111:O111"/>
    <mergeCell ref="R111:S111"/>
    <mergeCell ref="T111:W111"/>
    <mergeCell ref="H112:K112"/>
    <mergeCell ref="L112:O112"/>
    <mergeCell ref="R112:S112"/>
    <mergeCell ref="T112:W112"/>
    <mergeCell ref="H113:K113"/>
    <mergeCell ref="L113:O113"/>
    <mergeCell ref="R113:S113"/>
    <mergeCell ref="T113:W113"/>
    <mergeCell ref="H114:K114"/>
    <mergeCell ref="L114:O114"/>
    <mergeCell ref="R114:S114"/>
    <mergeCell ref="T114:W114"/>
    <mergeCell ref="H115:K115"/>
    <mergeCell ref="L115:O115"/>
    <mergeCell ref="R115:S115"/>
    <mergeCell ref="T115:W115"/>
    <mergeCell ref="H116:K116"/>
    <mergeCell ref="L116:O116"/>
    <mergeCell ref="R116:S116"/>
    <mergeCell ref="T116:W116"/>
    <mergeCell ref="H117:K117"/>
    <mergeCell ref="L117:O117"/>
    <mergeCell ref="R117:S117"/>
    <mergeCell ref="T117:W117"/>
    <mergeCell ref="H118:K118"/>
    <mergeCell ref="L118:O118"/>
    <mergeCell ref="R118:S118"/>
    <mergeCell ref="T118:W118"/>
    <mergeCell ref="H119:K119"/>
    <mergeCell ref="L119:O119"/>
    <mergeCell ref="R119:S119"/>
    <mergeCell ref="T119:W119"/>
    <mergeCell ref="H120:K120"/>
    <mergeCell ref="L120:O120"/>
    <mergeCell ref="R120:S120"/>
    <mergeCell ref="T120:W120"/>
    <mergeCell ref="H121:K121"/>
    <mergeCell ref="L121:O121"/>
    <mergeCell ref="R121:S121"/>
    <mergeCell ref="T121:W121"/>
    <mergeCell ref="H122:K122"/>
    <mergeCell ref="L122:O122"/>
    <mergeCell ref="R122:S122"/>
    <mergeCell ref="T122:W122"/>
    <mergeCell ref="H123:K123"/>
    <mergeCell ref="L123:O123"/>
    <mergeCell ref="R123:S123"/>
    <mergeCell ref="T123:W123"/>
    <mergeCell ref="H124:K124"/>
    <mergeCell ref="L124:O124"/>
    <mergeCell ref="R124:S124"/>
    <mergeCell ref="T124:W124"/>
    <mergeCell ref="H125:K125"/>
    <mergeCell ref="L125:O125"/>
    <mergeCell ref="R125:S125"/>
    <mergeCell ref="T125:W125"/>
    <mergeCell ref="H126:K126"/>
    <mergeCell ref="L126:O126"/>
    <mergeCell ref="R126:S126"/>
    <mergeCell ref="T126:W126"/>
    <mergeCell ref="H127:K127"/>
    <mergeCell ref="L127:O127"/>
    <mergeCell ref="R127:S127"/>
    <mergeCell ref="T127:W127"/>
    <mergeCell ref="H128:K128"/>
    <mergeCell ref="L128:O128"/>
    <mergeCell ref="R128:S128"/>
    <mergeCell ref="T128:W128"/>
    <mergeCell ref="H129:K129"/>
    <mergeCell ref="L129:O129"/>
    <mergeCell ref="R129:S129"/>
    <mergeCell ref="T129:W129"/>
    <mergeCell ref="H130:K130"/>
    <mergeCell ref="L130:O130"/>
    <mergeCell ref="R130:S130"/>
    <mergeCell ref="T130:W130"/>
    <mergeCell ref="H131:K131"/>
    <mergeCell ref="L131:O131"/>
    <mergeCell ref="R131:S131"/>
    <mergeCell ref="T131:W131"/>
    <mergeCell ref="H132:K132"/>
    <mergeCell ref="L132:O132"/>
    <mergeCell ref="R132:S132"/>
    <mergeCell ref="T132:W132"/>
    <mergeCell ref="H133:K133"/>
    <mergeCell ref="L133:O133"/>
    <mergeCell ref="R133:S133"/>
    <mergeCell ref="T133:W133"/>
    <mergeCell ref="H134:K134"/>
    <mergeCell ref="L134:O134"/>
    <mergeCell ref="R134:S134"/>
    <mergeCell ref="T134:W134"/>
    <mergeCell ref="H135:K135"/>
    <mergeCell ref="L135:O135"/>
    <mergeCell ref="R135:S135"/>
    <mergeCell ref="T135:W135"/>
    <mergeCell ref="H136:K136"/>
    <mergeCell ref="L136:O136"/>
    <mergeCell ref="R136:S136"/>
    <mergeCell ref="T136:W136"/>
    <mergeCell ref="H137:K137"/>
    <mergeCell ref="L137:O137"/>
    <mergeCell ref="R137:S137"/>
    <mergeCell ref="T137:W137"/>
    <mergeCell ref="H138:K138"/>
    <mergeCell ref="L138:O138"/>
    <mergeCell ref="R138:S138"/>
    <mergeCell ref="T138:W138"/>
    <mergeCell ref="H139:K139"/>
    <mergeCell ref="L139:O139"/>
    <mergeCell ref="R139:S139"/>
    <mergeCell ref="T139:W139"/>
    <mergeCell ref="H140:K140"/>
    <mergeCell ref="L140:O140"/>
    <mergeCell ref="R140:S140"/>
    <mergeCell ref="T140:W140"/>
    <mergeCell ref="H141:K141"/>
    <mergeCell ref="L141:O141"/>
    <mergeCell ref="R141:S141"/>
    <mergeCell ref="T141:W141"/>
    <mergeCell ref="H142:K142"/>
    <mergeCell ref="L142:O142"/>
    <mergeCell ref="R142:S142"/>
    <mergeCell ref="T142:W142"/>
    <mergeCell ref="K143:L143"/>
    <mergeCell ref="K144:L144"/>
    <mergeCell ref="K145:L145"/>
    <mergeCell ref="D147:E147"/>
    <mergeCell ref="H147:K147"/>
    <mergeCell ref="L147:O147"/>
    <mergeCell ref="R147:S147"/>
    <mergeCell ref="T147:W147"/>
    <mergeCell ref="D148:E148"/>
    <mergeCell ref="H148:K148"/>
    <mergeCell ref="L148:O148"/>
    <mergeCell ref="R148:S148"/>
    <mergeCell ref="T148:W148"/>
    <mergeCell ref="H149:K149"/>
    <mergeCell ref="L149:O149"/>
    <mergeCell ref="R149:S149"/>
    <mergeCell ref="T149:W149"/>
    <mergeCell ref="H150:K150"/>
    <mergeCell ref="L150:O150"/>
    <mergeCell ref="R150:S150"/>
    <mergeCell ref="T150:W150"/>
    <mergeCell ref="H151:K151"/>
    <mergeCell ref="L151:O151"/>
    <mergeCell ref="R151:S151"/>
    <mergeCell ref="T151:W151"/>
    <mergeCell ref="H152:K152"/>
    <mergeCell ref="L152:O152"/>
    <mergeCell ref="R152:S152"/>
    <mergeCell ref="T152:W152"/>
    <mergeCell ref="H153:K153"/>
    <mergeCell ref="L153:O153"/>
    <mergeCell ref="R153:S153"/>
    <mergeCell ref="T153:W153"/>
    <mergeCell ref="H154:K154"/>
    <mergeCell ref="L154:O154"/>
    <mergeCell ref="R154:S154"/>
    <mergeCell ref="T154:W154"/>
    <mergeCell ref="H155:K155"/>
    <mergeCell ref="L155:O155"/>
    <mergeCell ref="R155:S155"/>
    <mergeCell ref="T155:W155"/>
    <mergeCell ref="H156:K156"/>
    <mergeCell ref="L156:O156"/>
    <mergeCell ref="R156:S156"/>
    <mergeCell ref="T156:W156"/>
    <mergeCell ref="H157:K157"/>
    <mergeCell ref="L157:O157"/>
    <mergeCell ref="R157:S157"/>
    <mergeCell ref="T157:W157"/>
    <mergeCell ref="H158:K158"/>
    <mergeCell ref="L158:O158"/>
    <mergeCell ref="R158:S158"/>
    <mergeCell ref="T158:W158"/>
    <mergeCell ref="H159:K159"/>
    <mergeCell ref="L159:O159"/>
    <mergeCell ref="R159:S159"/>
    <mergeCell ref="T159:W159"/>
    <mergeCell ref="H160:K160"/>
    <mergeCell ref="L160:O160"/>
    <mergeCell ref="R160:S160"/>
    <mergeCell ref="T160:W160"/>
    <mergeCell ref="H161:K161"/>
    <mergeCell ref="L161:O161"/>
    <mergeCell ref="R161:S161"/>
    <mergeCell ref="T161:W161"/>
    <mergeCell ref="H162:K162"/>
    <mergeCell ref="L162:O162"/>
    <mergeCell ref="R162:S162"/>
    <mergeCell ref="T162:W162"/>
    <mergeCell ref="H163:K163"/>
    <mergeCell ref="L163:O163"/>
    <mergeCell ref="R163:S163"/>
    <mergeCell ref="T163:W163"/>
    <mergeCell ref="H164:K164"/>
    <mergeCell ref="L164:O164"/>
    <mergeCell ref="R164:S164"/>
    <mergeCell ref="T164:W164"/>
    <mergeCell ref="H165:K165"/>
    <mergeCell ref="L165:O165"/>
    <mergeCell ref="R165:S165"/>
    <mergeCell ref="T165:W165"/>
    <mergeCell ref="H166:K166"/>
    <mergeCell ref="L166:O166"/>
    <mergeCell ref="R166:S166"/>
    <mergeCell ref="T166:W166"/>
    <mergeCell ref="H167:K167"/>
    <mergeCell ref="L167:O167"/>
    <mergeCell ref="R167:S167"/>
    <mergeCell ref="T167:W167"/>
    <mergeCell ref="H168:K168"/>
    <mergeCell ref="L168:O168"/>
    <mergeCell ref="R168:S168"/>
    <mergeCell ref="T168:W168"/>
    <mergeCell ref="H169:K169"/>
    <mergeCell ref="L169:O169"/>
    <mergeCell ref="R169:S169"/>
    <mergeCell ref="T169:W169"/>
    <mergeCell ref="H170:K170"/>
    <mergeCell ref="L170:O170"/>
    <mergeCell ref="R170:S170"/>
    <mergeCell ref="T170:W170"/>
    <mergeCell ref="H171:K171"/>
    <mergeCell ref="L171:O171"/>
    <mergeCell ref="R171:S171"/>
    <mergeCell ref="T171:W171"/>
    <mergeCell ref="H172:K172"/>
    <mergeCell ref="L172:O172"/>
    <mergeCell ref="R172:S172"/>
    <mergeCell ref="T172:W172"/>
    <mergeCell ref="H173:K173"/>
    <mergeCell ref="L173:O173"/>
    <mergeCell ref="R173:S173"/>
    <mergeCell ref="T173:W173"/>
    <mergeCell ref="H174:K174"/>
    <mergeCell ref="L174:O174"/>
    <mergeCell ref="R174:S174"/>
    <mergeCell ref="T174:W174"/>
    <mergeCell ref="H175:K175"/>
    <mergeCell ref="L175:O175"/>
    <mergeCell ref="R175:S175"/>
    <mergeCell ref="T175:W175"/>
    <mergeCell ref="H176:K176"/>
    <mergeCell ref="L176:O176"/>
    <mergeCell ref="R176:S176"/>
    <mergeCell ref="T176:W176"/>
    <mergeCell ref="H177:K177"/>
    <mergeCell ref="L177:O177"/>
    <mergeCell ref="R177:S177"/>
    <mergeCell ref="T177:W177"/>
    <mergeCell ref="H178:K178"/>
    <mergeCell ref="L178:O178"/>
    <mergeCell ref="R178:S178"/>
    <mergeCell ref="T178:W178"/>
    <mergeCell ref="H179:K179"/>
    <mergeCell ref="L179:O179"/>
    <mergeCell ref="R179:S179"/>
    <mergeCell ref="T179:W179"/>
    <mergeCell ref="H180:K180"/>
    <mergeCell ref="L180:O180"/>
    <mergeCell ref="R180:S180"/>
    <mergeCell ref="T180:W180"/>
    <mergeCell ref="H181:K181"/>
    <mergeCell ref="L181:O181"/>
    <mergeCell ref="R181:S181"/>
    <mergeCell ref="T181:W181"/>
    <mergeCell ref="H182:K182"/>
    <mergeCell ref="L182:O182"/>
    <mergeCell ref="R182:S182"/>
    <mergeCell ref="T182:W182"/>
    <mergeCell ref="H183:K183"/>
    <mergeCell ref="L183:O183"/>
    <mergeCell ref="R183:S183"/>
    <mergeCell ref="T183:W183"/>
    <mergeCell ref="H184:K184"/>
    <mergeCell ref="L184:O184"/>
    <mergeCell ref="R184:S184"/>
    <mergeCell ref="T184:W184"/>
    <mergeCell ref="H185:K185"/>
    <mergeCell ref="L185:O185"/>
    <mergeCell ref="R185:S185"/>
    <mergeCell ref="T185:W185"/>
    <mergeCell ref="H186:K186"/>
    <mergeCell ref="L186:O186"/>
    <mergeCell ref="R186:S186"/>
    <mergeCell ref="T186:W186"/>
    <mergeCell ref="H187:K187"/>
    <mergeCell ref="L187:O187"/>
    <mergeCell ref="R187:S187"/>
    <mergeCell ref="T187:W187"/>
    <mergeCell ref="H188:K188"/>
    <mergeCell ref="L188:O188"/>
    <mergeCell ref="R188:S188"/>
    <mergeCell ref="T188:W188"/>
    <mergeCell ref="H189:K189"/>
    <mergeCell ref="L189:O189"/>
    <mergeCell ref="R189:S189"/>
    <mergeCell ref="T189:W189"/>
    <mergeCell ref="H190:K190"/>
    <mergeCell ref="L190:O190"/>
    <mergeCell ref="R190:S190"/>
    <mergeCell ref="T190:W190"/>
    <mergeCell ref="K191:L191"/>
    <mergeCell ref="K192:L192"/>
    <mergeCell ref="K193:L193"/>
    <mergeCell ref="D195:E195"/>
    <mergeCell ref="H195:K195"/>
    <mergeCell ref="L195:O195"/>
    <mergeCell ref="R195:S195"/>
    <mergeCell ref="T195:W195"/>
    <mergeCell ref="D196:E196"/>
    <mergeCell ref="H196:K196"/>
    <mergeCell ref="L196:O196"/>
    <mergeCell ref="R196:S196"/>
    <mergeCell ref="T196:W196"/>
    <mergeCell ref="H197:K197"/>
    <mergeCell ref="L197:O197"/>
    <mergeCell ref="R197:S197"/>
    <mergeCell ref="T197:W197"/>
    <mergeCell ref="H198:K198"/>
    <mergeCell ref="L198:O198"/>
    <mergeCell ref="R198:S198"/>
    <mergeCell ref="T198:W198"/>
    <mergeCell ref="H199:K199"/>
    <mergeCell ref="L199:O199"/>
    <mergeCell ref="R199:S199"/>
    <mergeCell ref="T199:W199"/>
    <mergeCell ref="H200:K200"/>
    <mergeCell ref="L200:O200"/>
    <mergeCell ref="R200:S200"/>
    <mergeCell ref="T200:W200"/>
    <mergeCell ref="H201:K201"/>
    <mergeCell ref="L201:O201"/>
    <mergeCell ref="R201:S201"/>
    <mergeCell ref="T201:W201"/>
    <mergeCell ref="H202:K202"/>
    <mergeCell ref="L202:O202"/>
    <mergeCell ref="R202:S202"/>
    <mergeCell ref="T202:W202"/>
    <mergeCell ref="H203:K203"/>
    <mergeCell ref="L203:O203"/>
    <mergeCell ref="R203:S203"/>
    <mergeCell ref="T203:W203"/>
    <mergeCell ref="H204:K204"/>
    <mergeCell ref="L204:O204"/>
    <mergeCell ref="R204:S204"/>
    <mergeCell ref="T204:W204"/>
    <mergeCell ref="H205:K205"/>
    <mergeCell ref="L205:O205"/>
    <mergeCell ref="R205:S205"/>
    <mergeCell ref="T205:W205"/>
    <mergeCell ref="H206:K206"/>
    <mergeCell ref="L206:O206"/>
    <mergeCell ref="R206:S206"/>
    <mergeCell ref="T206:W206"/>
    <mergeCell ref="H207:K207"/>
    <mergeCell ref="L207:O207"/>
    <mergeCell ref="R207:S207"/>
    <mergeCell ref="T207:W207"/>
    <mergeCell ref="H208:K208"/>
    <mergeCell ref="L208:O208"/>
    <mergeCell ref="R208:S208"/>
    <mergeCell ref="T208:W208"/>
    <mergeCell ref="H209:K209"/>
    <mergeCell ref="L209:O209"/>
    <mergeCell ref="R209:S209"/>
    <mergeCell ref="T209:W209"/>
    <mergeCell ref="H210:K210"/>
    <mergeCell ref="L210:O210"/>
    <mergeCell ref="R210:S210"/>
    <mergeCell ref="T210:W210"/>
    <mergeCell ref="H211:K211"/>
    <mergeCell ref="L211:O211"/>
    <mergeCell ref="R211:S211"/>
    <mergeCell ref="T211:W211"/>
    <mergeCell ref="H212:K212"/>
    <mergeCell ref="L212:O212"/>
    <mergeCell ref="R212:S212"/>
    <mergeCell ref="T212:W212"/>
    <mergeCell ref="H213:K213"/>
    <mergeCell ref="L213:O213"/>
    <mergeCell ref="R213:S213"/>
    <mergeCell ref="T213:W213"/>
    <mergeCell ref="H214:K214"/>
    <mergeCell ref="L214:O214"/>
    <mergeCell ref="R214:S214"/>
    <mergeCell ref="T214:W214"/>
    <mergeCell ref="H215:K215"/>
    <mergeCell ref="L215:O215"/>
    <mergeCell ref="R215:S215"/>
    <mergeCell ref="T215:W215"/>
    <mergeCell ref="H216:K216"/>
    <mergeCell ref="L216:O216"/>
    <mergeCell ref="R216:S216"/>
    <mergeCell ref="T216:W216"/>
    <mergeCell ref="H217:K217"/>
    <mergeCell ref="L217:O217"/>
    <mergeCell ref="R217:S217"/>
    <mergeCell ref="T217:W217"/>
    <mergeCell ref="H218:K218"/>
    <mergeCell ref="L218:O218"/>
    <mergeCell ref="R218:S218"/>
    <mergeCell ref="T218:W218"/>
    <mergeCell ref="H219:K219"/>
    <mergeCell ref="L219:O219"/>
    <mergeCell ref="R219:S219"/>
    <mergeCell ref="T219:W219"/>
    <mergeCell ref="H220:K220"/>
    <mergeCell ref="L220:O220"/>
    <mergeCell ref="R220:S220"/>
    <mergeCell ref="T220:W220"/>
    <mergeCell ref="H221:K221"/>
    <mergeCell ref="L221:O221"/>
    <mergeCell ref="R221:S221"/>
    <mergeCell ref="T221:W221"/>
    <mergeCell ref="H222:K222"/>
    <mergeCell ref="L222:O222"/>
    <mergeCell ref="R222:S222"/>
    <mergeCell ref="T222:W222"/>
    <mergeCell ref="H223:K223"/>
    <mergeCell ref="L223:O223"/>
    <mergeCell ref="R223:S223"/>
    <mergeCell ref="T223:W223"/>
    <mergeCell ref="H224:K224"/>
    <mergeCell ref="L224:O224"/>
    <mergeCell ref="R224:S224"/>
    <mergeCell ref="T224:W224"/>
    <mergeCell ref="H225:K225"/>
    <mergeCell ref="L225:O225"/>
    <mergeCell ref="R225:S225"/>
    <mergeCell ref="T225:W225"/>
    <mergeCell ref="H226:K226"/>
    <mergeCell ref="L226:O226"/>
    <mergeCell ref="R226:S226"/>
    <mergeCell ref="T226:W226"/>
    <mergeCell ref="H227:K227"/>
    <mergeCell ref="L227:O227"/>
    <mergeCell ref="R227:S227"/>
    <mergeCell ref="T227:W227"/>
    <mergeCell ref="H228:K228"/>
    <mergeCell ref="L228:O228"/>
    <mergeCell ref="R228:S228"/>
    <mergeCell ref="T228:W228"/>
    <mergeCell ref="H229:K229"/>
    <mergeCell ref="L229:O229"/>
    <mergeCell ref="R229:S229"/>
    <mergeCell ref="T229:W229"/>
    <mergeCell ref="H230:K230"/>
    <mergeCell ref="L230:O230"/>
    <mergeCell ref="R230:S230"/>
    <mergeCell ref="T230:W230"/>
    <mergeCell ref="H231:K231"/>
    <mergeCell ref="L231:O231"/>
    <mergeCell ref="R231:S231"/>
    <mergeCell ref="T231:W231"/>
    <mergeCell ref="H232:K232"/>
    <mergeCell ref="L232:O232"/>
    <mergeCell ref="R232:S232"/>
    <mergeCell ref="T232:W232"/>
    <mergeCell ref="H233:K233"/>
    <mergeCell ref="L233:O233"/>
    <mergeCell ref="R233:S233"/>
    <mergeCell ref="T233:W233"/>
    <mergeCell ref="H234:K234"/>
    <mergeCell ref="L234:O234"/>
    <mergeCell ref="R234:S234"/>
    <mergeCell ref="T234:W234"/>
    <mergeCell ref="H235:K235"/>
    <mergeCell ref="L235:O235"/>
    <mergeCell ref="R235:S235"/>
    <mergeCell ref="T235:W235"/>
    <mergeCell ref="H236:K236"/>
    <mergeCell ref="L236:O236"/>
    <mergeCell ref="R236:S236"/>
    <mergeCell ref="T236:W236"/>
    <mergeCell ref="H237:K237"/>
    <mergeCell ref="L237:O237"/>
    <mergeCell ref="R237:S237"/>
    <mergeCell ref="T237:W237"/>
    <mergeCell ref="H238:K238"/>
    <mergeCell ref="L238:O238"/>
    <mergeCell ref="R238:S238"/>
    <mergeCell ref="T238:W238"/>
    <mergeCell ref="K239:L239"/>
    <mergeCell ref="K240:L240"/>
    <mergeCell ref="K241:L241"/>
    <mergeCell ref="B34:B37"/>
    <mergeCell ref="B38:B44"/>
    <mergeCell ref="B45:B49"/>
    <mergeCell ref="B84:B87"/>
    <mergeCell ref="B88:B93"/>
    <mergeCell ref="B94:B97"/>
    <mergeCell ref="B132:B135"/>
    <mergeCell ref="B136:B141"/>
    <mergeCell ref="B142:B145"/>
    <mergeCell ref="B180:B183"/>
    <mergeCell ref="B184:B189"/>
    <mergeCell ref="B190:B193"/>
    <mergeCell ref="B228:B231"/>
    <mergeCell ref="B232:B237"/>
    <mergeCell ref="B238:B241"/>
    <mergeCell ref="C34:C37"/>
    <mergeCell ref="C38:C44"/>
    <mergeCell ref="C45:C49"/>
    <mergeCell ref="C84:C87"/>
    <mergeCell ref="C88:C93"/>
    <mergeCell ref="C94:C97"/>
    <mergeCell ref="C132:C135"/>
    <mergeCell ref="C136:C141"/>
    <mergeCell ref="C142:C145"/>
    <mergeCell ref="C180:C183"/>
    <mergeCell ref="C184:C189"/>
    <mergeCell ref="C190:C193"/>
    <mergeCell ref="C228:C231"/>
    <mergeCell ref="C232:C237"/>
    <mergeCell ref="C238:C241"/>
    <mergeCell ref="U45:U46"/>
    <mergeCell ref="W96:W97"/>
    <mergeCell ref="W144:W145"/>
    <mergeCell ref="W192:W193"/>
    <mergeCell ref="W240:W241"/>
    <mergeCell ref="O44:R46"/>
    <mergeCell ref="S45:T46"/>
    <mergeCell ref="S47:W49"/>
    <mergeCell ref="O41:W43"/>
    <mergeCell ref="V45:W46"/>
    <mergeCell ref="O47:R49"/>
    <mergeCell ref="B1:C33"/>
    <mergeCell ref="O95:V97"/>
    <mergeCell ref="D95:G97"/>
    <mergeCell ref="B51:C83"/>
    <mergeCell ref="O39:W40"/>
    <mergeCell ref="D143:G145"/>
    <mergeCell ref="O143:V145"/>
    <mergeCell ref="D39:G49"/>
    <mergeCell ref="B99:C131"/>
    <mergeCell ref="B147:C179"/>
    <mergeCell ref="D191:G193"/>
    <mergeCell ref="O191:V193"/>
    <mergeCell ref="B195:C227"/>
    <mergeCell ref="D239:G241"/>
    <mergeCell ref="O239:V241"/>
  </mergeCells>
  <printOptions verticalCentered="1"/>
  <pageMargins left="0" right="0" top="0" bottom="0" header="0" footer="0"/>
  <pageSetup paperSize="8" scale="97" fitToHeight="0" orientation="landscape"/>
  <headerFooter alignWithMargins="0"/>
  <rowBreaks count="5" manualBreakCount="5">
    <brk id="49" max="22" man="1"/>
    <brk id="98" max="22" man="1"/>
    <brk id="146" max="22" man="1"/>
    <brk id="194" max="22" man="1"/>
    <brk id="241" max="22" man="1"/>
  </rowBreaks>
  <colBreaks count="1" manualBreakCount="1">
    <brk id="23" max="240" man="1"/>
  </colBreaks>
  <ignoredErrors>
    <ignoredError sqref="D2:W2;U3:W3;S3;M3:O3;I3:K3;D40:G43;D143:N143;D97:W100;U190:W190;S190;M190:O190;I190:K190;U189:W189;S189;M189:O189;I189:K189;U188:W188;S188;M188:O188;I188:K188;U187:W187;S187;M187:O187;I187:K187;U186:W186;S186;M186:O186;I186:K186;U185:W185;S185;M185:O185;I185:K185;U184:W184;S184;M184:O184;I184:K184;U183:W183;S183;M183:O183;I183:K183;U182:W182;S182;M182:O182;I182:K182;U181:W181;S181;M181:O181;I181:K181;U180:W180;S180;M180:O180;I180:K180;U179:W179;S179;M179:O179;I179:K179;U178:W178;S178;M178:O178;I178:K178;U177:W177;S177;M177:O177;I177:K177;U176:W176;S176;M176:O176;I176:K176;U175:W175;S175;M175:O175;I175:K175;U174:W174;S174;M174:O174;I174:K174;U173:W173;S173;M173:O173;I173:K173;U172:W172;S172;M172:O172;I172:K172;U171:W171;S171;M171:O171;I171:K171;U170:W170;S170;M170:O170;I170:K170;U169:W169;S169;M169:O169;I169:K169;U168:W168;S168;M168:O168;I168:K168;U167:W167;S167;M167:O167;I167:K167;U166:W166;S166;M166:O166;I166:K166;U165:W165;S165;M165:O165;I165:K165;U164:W164;S164;M164:O164;I164:K164;U163:W163;S163;M163:O163;I163:K163;U162:W162;S162;M162:O162;I162:K162;U161:W161;S161;M161:O161;I161:K161;U160:W160;S160;M160:O160;I160:K160;U159:W159;S159;M159:O159;I159:K159;U158:W158;S158;M158:O158;I158:K158;U157:W157;S157;M157:O157;I157:K157;U156:W156;S156;M156:O156;I156:K156;U155:W155;S155;M155:O155;I155:K155;U154:W154;S154;M154:O154;I154:K154;U153:W153;S153;M153:O153;I153:K153;U152:W152;S152;M152:O152;I152:K152;U151:W151;S151;M151:O151;I151:K151;U150:W150;S150;M150:O150;I150:K150;U142:W142;S142;M142:O142;I142:K142;U141:W141;S141;M141:O141;I141:K141;U140:W140;S140;M140:O140;I140:K140;U139:W139;S139;M139:O139;I139:K139;U138:W138;S138;M138:O138;I138:K138;U137:W137;S137;M137:O137;I137:K137;U136:W136;S136;M136:O136;I136:K136;U135:W135;S135;M135:O135;I135:K135;U134:W134;S134;M134:O134;I134:K134;U133:W133;S133;M133:O133;I133:K133;U132:W132;S132;M132:O132;I132:K132;U131:W131;S131;M131:O131;I131:K131;U130:W130;S130;M130:O130;I130:K130;U129:W129;S129;M129:O129;I129:K129;U128:W128;S128;M128:O128;I128:K128;U127:W127;S127;M127:O127;I127:K127;U126:W126;S126;M126:O126;I126:K126;U125:W125;S125;M125:O125;I125:K125;U124:W124;S124;M124:O124;I124:K124;U123:W123;S123;M123:O123;I123:K123;U122:W122;S122;M122:O122;I122:K122;U121:W121;S121;M121:O121;I121:K121;U120:W120;S120;M120:O120;I120:K120;U119:W119;S119;M119:O119;I119:K119;U118:W118;S118;M118:O118;I118:K118;U117:W117;S117;M117:O117;I117:K117;U116:W116;S116;M116:O116;I116:K116;U115:W115;S115;M115:O115;I115:K115;U114:W114;S114;M114:O114;I114:K114;U113:W113;S113;M113:O113;I113:K113;U112:W112;S112;M112:O112;I112:K112;U111:W111;S111;M111:O111;I111:K111;U110:W110;S110;M110:O110;I110:K110;U109:W109;S109;M109:O109;I109:K109;U108:W108;S108;M108:O108;I108:K108;U107:W107;S107;M107:O107;I107:K107;U106:W106;S106;M106:O106;I106:K106;U105:W105;S105;M105:O105;I105:K105;U104:W104;S104;M104:O104;I104:K104;U103:W103;S103;M103:O103;I103:K103;U102:W102;S102;M102:O102;I102:K102;U101:W101;S101;M101:O101;I101:K101;D146:W148;D144:N144;E95:N95;P95:W95;W143;D145:N145;W145;D39:G39;D50:W52;D44:G44;D96:V96;D45:G49;U38:W38;S38;M38:O38;I38:K38;U37:W37;S37;M37:O37;I37:K37;U36:W36;S36;M36:O36;I36:K36;U35:W35;S35;M35:O35;I35:K35;U34:W34;S34;M34:O34;I34:K34;U33:W33;S33;M33:O33;I33:K33;U32:W32;S32;M32:O32;I32:K32;U31:W31;S31;M31:O31;I31:K31;U30:W30;S30;M30:O30;I30:K30;U13:W13;S13;U27:W27;S27;U26:W26;S26;U25:W25;S25;U24:W24;S24;U23:W23;S23;U22:W22;S22;U21:W21;S21;U20:W20;S20;U14:W14;S14;U12:W12;S12;U11:W11;S11;U10:W10;S10;U9:W9;S9;U8:W8;S8;U7:W7;S7;U6:W6;S6;U5:W5;S5;U19:W19;S19;U18:W18;S18;U17:W17;S17;U16:W16;S16;U15:W15;S15;U4:W4;S4;U28:W28;S28;M28:O28;U29:W29;S29;M29:O29;I29:K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138"/>
  <sheetViews>
    <sheetView zoomScale="130" zoomScaleNormal="130" topLeftCell="A2" workbookViewId="0">
      <selection activeCell="D26" sqref="D26"/>
    </sheetView>
  </sheetViews>
  <sheetFormatPr defaultColWidth="9.33333333333333" defaultRowHeight="13.5"/>
  <cols>
    <col min="1" max="1" width="9.33333333333333" style="33"/>
    <col min="2" max="2" width="3.14444444444444" style="34" customWidth="1"/>
    <col min="3" max="3" width="6.3" style="35" customWidth="1"/>
    <col min="4" max="4" width="37.8" style="35" customWidth="1"/>
    <col min="5" max="5" width="40.9444444444444" style="36" customWidth="1"/>
    <col min="6" max="6" width="6.3" style="37" customWidth="1"/>
    <col min="7" max="7" width="9.44444444444444" style="38" customWidth="1"/>
    <col min="8" max="8" width="12.6" style="38" customWidth="1"/>
    <col min="9" max="16384" width="9.33333333333333" style="33"/>
  </cols>
  <sheetData>
    <row r="2" spans="2:8">
      <c r="B2" s="39" t="s">
        <v>24</v>
      </c>
      <c r="C2" s="40"/>
      <c r="D2" s="40"/>
      <c r="E2" s="41"/>
      <c r="F2" s="42"/>
      <c r="G2" s="42"/>
      <c r="H2" s="43"/>
    </row>
    <row r="3" ht="28.3" customHeight="1" spans="2:8">
      <c r="B3" s="44" t="s">
        <v>25</v>
      </c>
      <c r="C3" s="44"/>
      <c r="D3" s="44" t="s">
        <v>26</v>
      </c>
      <c r="E3" s="45" t="s">
        <v>27</v>
      </c>
      <c r="F3" s="46" t="s">
        <v>28</v>
      </c>
      <c r="G3" s="47" t="s">
        <v>29</v>
      </c>
      <c r="H3" s="46" t="s">
        <v>30</v>
      </c>
    </row>
    <row r="4" ht="40.5" spans="2:8">
      <c r="B4" s="48" t="str">
        <f>IFERROR(INDEX(РЕД!$A$3:$A$199,MATCH($E4,РЕД!$C$3:$C$199,0)),"")</f>
        <v>3.</v>
      </c>
      <c r="C4" s="49">
        <f>IFERROR(INDEX(РЕД!$B$3:$B$199,MATCH($E4,РЕД!$C$3:$C$199,0)),"")</f>
        <v>1</v>
      </c>
      <c r="D4" s="50" t="str">
        <f t="array" ref="D4">IFERROR(INDEX(РЕД!$D$3:$D$199,MATCH($E4,РЕД!$C$3:$C$199,0))," ")</f>
        <v>LE-СПП-26-024-4128Ex-65X</v>
      </c>
      <c r="E4" s="51" t="str">
        <f t="array" ref="E4">IFERROR(INDEX(РЕД!$C$3:$C$313,SMALL(IF(РЕД!$K$3:$K$313&lt;&gt;"",ROW(РЕД!$C$3:$C$313)-2),ROW(РЕД!C1))),"")</f>
        <v>Светильник светодиодный взрывозащищенный Струна Ex LE-СПП-26-024-</v>
      </c>
      <c r="F4" s="52" t="str">
        <f>CONCATENATE(IFERROR(INDEX(РЕД!$K$3:$K$199,MATCH($E4,РЕД!$C$3:$C$199,0)),"")," ",IFERROR(INDEX(РЕД!$G$3:$G$199,MATCH($E4,РЕД!$C$3:$C$199,0)),""))</f>
        <v>3 шт.</v>
      </c>
      <c r="G4" s="53"/>
      <c r="H4" s="43"/>
    </row>
    <row r="5" ht="14.15" customHeight="1" spans="2:8">
      <c r="B5" s="48" t="str">
        <f>IFERROR(INDEX(РЕД!$A$3:$A$199,MATCH($E5,РЕД!$C$3:$C$199,0)),"")</f>
        <v>3.</v>
      </c>
      <c r="C5" s="49">
        <f>IFERROR(INDEX(РЕД!$B$3:$B$199,MATCH($E5,РЕД!$C$3:$C$199,0)),"")</f>
        <v>2</v>
      </c>
      <c r="D5" s="50" t="str">
        <f t="array" ref="D5">IFERROR(INDEX(РЕД!$D$3:$D$199,MATCH($E5,РЕД!$C$3:$C$199,0))," ")</f>
        <v>LE-СПП-26-024-8037Ex-65X-А</v>
      </c>
      <c r="E5" s="51" t="str">
        <f t="array" ref="E5">IFERROR(INDEX(РЕД!$C$3:$C$313,SMALL(IF(РЕД!$K$3:$K$313&lt;&gt;"",ROW(РЕД!$C$3:$C$313)-2),ROW(РЕД!C2))),"")</f>
        <v>Светильник светодиодный взрывозащищенный Струна Ex LE-СПП-26-024- </v>
      </c>
      <c r="F5" s="52" t="str">
        <f>CONCATENATE(IFERROR(INDEX(РЕД!$K$3:$K$199,MATCH($E5,РЕД!$C$3:$C$199,0)),"")," ",IFERROR(INDEX(РЕД!$G$3:$G$199,MATCH($E5,РЕД!$C$3:$C$199,0)),""))</f>
        <v>5 шт.</v>
      </c>
      <c r="G5" s="53"/>
      <c r="H5" s="43"/>
    </row>
    <row r="6" ht="14.15" customHeight="1" spans="2:8">
      <c r="B6" s="48" t="str">
        <f>IFERROR(INDEX(РЕД!$A$3:$A$199,MATCH($E6,РЕД!$C$3:$C$199,0)),"")</f>
        <v>4.</v>
      </c>
      <c r="C6" s="49">
        <f>IFERROR(INDEX(РЕД!$B$3:$B$199,MATCH($E6,РЕД!$C$3:$C$199,0)),"")</f>
        <v>5</v>
      </c>
      <c r="D6" s="50" t="str">
        <f t="array" ref="D6">IFERROR(INDEX(РЕД!$D$3:$D$199,MATCH($E6,РЕД!$C$3:$C$199,0))," ")</f>
        <v>CLM50D-RP-100-20</v>
      </c>
      <c r="E6" s="51" t="str">
        <f t="array" ref="E6">IFERROR(INDEX(РЕД!$C$3:$C$313,SMALL(IF(РЕД!$K$3:$K$313&lt;&gt;"",ROW(РЕД!$C$3:$C$313)-2),ROW(РЕД!C3))),"")</f>
        <v>Перегородка разделительная h=100 мм L2000 IEK</v>
      </c>
      <c r="F6" s="52" t="str">
        <f>CONCATENATE(IFERROR(INDEX(РЕД!$K$3:$K$199,MATCH($E6,РЕД!$C$3:$C$199,0)),"")," ",IFERROR(INDEX(РЕД!$G$3:$G$199,MATCH($E6,РЕД!$C$3:$C$199,0)),""))</f>
        <v>7 шт.</v>
      </c>
      <c r="G6" s="53"/>
      <c r="H6" s="43"/>
    </row>
    <row r="7" ht="14.15" customHeight="1" spans="2:8">
      <c r="B7" s="48" t="str">
        <f>IFERROR(INDEX(РЕД!$A$3:$A$199,MATCH($E7,РЕД!$C$3:$C$199,0)),"")</f>
        <v>4.</v>
      </c>
      <c r="C7" s="49">
        <f>IFERROR(INDEX(РЕД!$B$3:$B$199,MATCH($E7,РЕД!$C$3:$C$199,0)),"")</f>
        <v>12</v>
      </c>
      <c r="D7" s="50" t="str">
        <f t="array" ref="D7">IFERROR(INDEX(РЕД!$D$3:$D$199,MATCH($E7,РЕД!$C$3:$C$199,0))," ")</f>
        <v>CLP1M-CS-6-10-1</v>
      </c>
      <c r="E7" s="51" t="str">
        <f t="array" ref="E7">IFERROR(INDEX(РЕД!$C$3:$C$313,SMALL(IF(РЕД!$K$3:$K$313&lt;&gt;"",ROW(РЕД!$C$3:$C$313)-2),ROW(РЕД!C4))),"")</f>
        <v>Комплект соединительный КС М6х10</v>
      </c>
      <c r="F7" s="52" t="str">
        <f>CONCATENATE(IFERROR(INDEX(РЕД!$K$3:$K$199,MATCH($E7,РЕД!$C$3:$C$199,0)),"")," ",IFERROR(INDEX(РЕД!$G$3:$G$199,MATCH($E7,РЕД!$C$3:$C$199,0)),""))</f>
        <v>20 шт.</v>
      </c>
      <c r="G7" s="53"/>
      <c r="H7" s="43"/>
    </row>
    <row r="8" ht="14.15" customHeight="1" spans="2:8">
      <c r="B8" s="48" t="str">
        <f>IFERROR(INDEX(РЕД!$A$3:$A$199,MATCH($E8,РЕД!$C$3:$C$199,0)),"")</f>
        <v>4.</v>
      </c>
      <c r="C8" s="49">
        <f>IFERROR(INDEX(РЕД!$B$3:$B$199,MATCH($E8,РЕД!$C$3:$C$199,0)),"")</f>
        <v>15</v>
      </c>
      <c r="D8" s="50" t="str">
        <f t="array" ref="D8">IFERROR(INDEX(РЕД!$D$3:$D$199,MATCH($E8,РЕД!$C$3:$C$199,0))," ")</f>
        <v>РЕЛИОН-ККВ-А-Т</v>
      </c>
      <c r="E8" s="51" t="str">
        <f t="array" ref="E8">IFERROR(INDEX(РЕД!$C$3:$C$313,SMALL(IF(РЕД!$K$3:$K$313&lt;&gt;"",ROW(РЕД!$C$3:$C$313)-2),ROW(РЕД!C5))),"")</f>
        <v>Коробка коммутационная взрывозащищённая, тройниковая</v>
      </c>
      <c r="F8" s="52" t="str">
        <f>CONCATENATE(IFERROR(INDEX(РЕД!$K$3:$K$199,MATCH($E8,РЕД!$C$3:$C$199,0)),"")," ",IFERROR(INDEX(РЕД!$G$3:$G$199,MATCH($E8,РЕД!$C$3:$C$199,0)),""))</f>
        <v>12 шт.</v>
      </c>
      <c r="G8" s="53"/>
      <c r="H8" s="43"/>
    </row>
    <row r="9" ht="14.15" customHeight="1" spans="2:8">
      <c r="B9" s="48" t="str">
        <f>IFERROR(INDEX(РЕД!$A$3:$A$199,MATCH($E9,РЕД!$C$3:$C$199,0)),"")</f>
        <v>4.</v>
      </c>
      <c r="C9" s="49">
        <f>IFERROR(INDEX(РЕД!$B$3:$B$199,MATCH($E9,РЕД!$C$3:$C$199,0)),"")</f>
        <v>16</v>
      </c>
      <c r="D9" s="50" t="str">
        <f t="array" ref="D9">IFERROR(INDEX(РЕД!$D$3:$D$199,MATCH($E9,РЕД!$C$3:$C$199,0))," ")</f>
        <v>Релион-ККВ-А-Т</v>
      </c>
      <c r="E9" s="51" t="str">
        <f t="array" ref="E9">IFERROR(INDEX(РЕД!$C$3:$C$313,SMALL(IF(РЕД!$K$3:$K$313&lt;&gt;"",ROW(РЕД!$C$3:$C$313)-2),ROW(РЕД!C6))),"")</f>
        <v>Коробка коммутационная взрывозащищённая, проходная</v>
      </c>
      <c r="F9" s="52" t="str">
        <f>CONCATENATE(IFERROR(INDEX(РЕД!$K$3:$K$199,MATCH($E9,РЕД!$C$3:$C$199,0)),"")," ",IFERROR(INDEX(РЕД!$G$3:$G$199,MATCH($E9,РЕД!$C$3:$C$199,0)),""))</f>
        <v>2 шт.</v>
      </c>
      <c r="G9" s="53"/>
      <c r="H9" s="43"/>
    </row>
    <row r="10" ht="14.15" customHeight="1" spans="2:8">
      <c r="B10" s="48" t="str">
        <f>IFERROR(INDEX(РЕД!$A$3:$A$199,MATCH($E10,РЕД!$C$3:$C$199,0)),"")</f>
        <v>4.</v>
      </c>
      <c r="C10" s="49">
        <f>IFERROR(INDEX(РЕД!$B$3:$B$199,MATCH($E10,РЕД!$C$3:$C$199,0)),"")</f>
        <v>18</v>
      </c>
      <c r="D10" s="50" t="str">
        <f t="array" ref="D10">IFERROR(INDEX(РЕД!$D$3:$D$199,MATCH($E10,РЕД!$C$3:$C$199,0))," ")</f>
        <v>CMP10-20-050</v>
      </c>
      <c r="E10" s="51" t="str">
        <f t="array" ref="E10">IFERROR(INDEX(РЕД!$C$3:$C$313,SMALL(IF(РЕД!$K$3:$K$313&lt;&gt;"",ROW(РЕД!$C$3:$C$313)-2),ROW(РЕД!C7))),"")</f>
        <v>Металлорукав dу 20 мм, Р3-ЦПнг-20</v>
      </c>
      <c r="F10" s="52" t="str">
        <f>CONCATENATE(IFERROR(INDEX(РЕД!$K$3:$K$199,MATCH($E10,РЕД!$C$3:$C$199,0)),"")," ",IFERROR(INDEX(РЕД!$G$3:$G$199,MATCH($E10,РЕД!$C$3:$C$199,0)),""))</f>
        <v>14 м.</v>
      </c>
      <c r="G10" s="53"/>
      <c r="H10" s="43"/>
    </row>
    <row r="11" ht="14.15" customHeight="1" spans="2:8">
      <c r="B11" s="48" t="str">
        <f>IFERROR(INDEX(РЕД!$A$3:$A$199,MATCH($E11,РЕД!$C$3:$C$199,0)),"")</f>
        <v>4.</v>
      </c>
      <c r="C11" s="49">
        <f>IFERROR(INDEX(РЕД!$B$3:$B$199,MATCH($E11,РЕД!$C$3:$C$199,0)),"")</f>
        <v>19</v>
      </c>
      <c r="D11" s="50" t="str">
        <f t="array" ref="D11">IFERROR(INDEX(РЕД!$D$3:$D$199,MATCH($E11,РЕД!$C$3:$C$199,0))," ")</f>
        <v>CMP10-25-050</v>
      </c>
      <c r="E11" s="51" t="str">
        <f t="array" ref="E11">IFERROR(INDEX(РЕД!$C$3:$C$313,SMALL(IF(РЕД!$K$3:$K$313&lt;&gt;"",ROW(РЕД!$C$3:$C$313)-2),ROW(РЕД!C8))),"")</f>
        <v>Металлорукав dу 25 мм, Р3-ЦПнг-25</v>
      </c>
      <c r="F11" s="52" t="str">
        <f>CONCATENATE(IFERROR(INDEX(РЕД!$K$3:$K$199,MATCH($E11,РЕД!$C$3:$C$199,0)),"")," ",IFERROR(INDEX(РЕД!$G$3:$G$199,MATCH($E11,РЕД!$C$3:$C$199,0)),""))</f>
        <v>24 м.</v>
      </c>
      <c r="G11" s="53"/>
      <c r="H11" s="43"/>
    </row>
    <row r="12" ht="14.15" customHeight="1" spans="2:8">
      <c r="B12" s="48" t="str">
        <f>IFERROR(INDEX(РЕД!$A$3:$A$199,MATCH($E12,РЕД!$C$3:$C$199,0)),"")</f>
        <v>4.</v>
      </c>
      <c r="C12" s="49">
        <f>IFERROR(INDEX(РЕД!$B$3:$B$199,MATCH($E12,РЕД!$C$3:$C$199,0)),"")</f>
        <v>20</v>
      </c>
      <c r="D12" s="50" t="str">
        <f t="array" ref="D12">IFERROR(INDEX(РЕД!$D$3:$D$199,MATCH($E12,РЕД!$C$3:$C$199,0))," ")</f>
        <v>CMP20D-MB-020-010</v>
      </c>
      <c r="E12" s="51" t="str">
        <f t="array" ref="E12">IFERROR(INDEX(РЕД!$C$3:$C$313,SMALL(IF(РЕД!$K$3:$K$313&lt;&gt;"",ROW(РЕД!$C$3:$C$313)-2),ROW(РЕД!C9))),"")</f>
        <v>Муфта вводная MB20</v>
      </c>
      <c r="F12" s="52" t="str">
        <f>CONCATENATE(IFERROR(INDEX(РЕД!$K$3:$K$199,MATCH($E12,РЕД!$C$3:$C$199,0)),"")," ",IFERROR(INDEX(РЕД!$G$3:$G$199,MATCH($E12,РЕД!$C$3:$C$199,0)),""))</f>
        <v>11 шт.</v>
      </c>
      <c r="G12" s="53"/>
      <c r="H12" s="43"/>
    </row>
    <row r="13" ht="14.15" customHeight="1" spans="2:8">
      <c r="B13" s="48" t="str">
        <f>IFERROR(INDEX(РЕД!$A$3:$A$199,MATCH($E13,РЕД!$C$3:$C$199,0)),"")</f>
        <v>4.</v>
      </c>
      <c r="C13" s="49">
        <f>IFERROR(INDEX(РЕД!$B$3:$B$199,MATCH($E13,РЕД!$C$3:$C$199,0)),"")</f>
        <v>21</v>
      </c>
      <c r="D13" s="50" t="str">
        <f t="array" ref="D13">IFERROR(INDEX(РЕД!$D$3:$D$199,MATCH($E13,РЕД!$C$3:$C$199,0))," ")</f>
        <v>CMP20D-MB-025-010</v>
      </c>
      <c r="E13" s="51" t="str">
        <f t="array" ref="E13">IFERROR(INDEX(РЕД!$C$3:$C$313,SMALL(IF(РЕД!$K$3:$K$313&lt;&gt;"",ROW(РЕД!$C$3:$C$313)-2),ROW(РЕД!C10))),"")</f>
        <v>Муфта вводная MB25</v>
      </c>
      <c r="F13" s="52" t="str">
        <f>CONCATENATE(IFERROR(INDEX(РЕД!$K$3:$K$199,MATCH($E13,РЕД!$C$3:$C$199,0)),"")," ",IFERROR(INDEX(РЕД!$G$3:$G$199,MATCH($E13,РЕД!$C$3:$C$199,0)),""))</f>
        <v>17 шт.</v>
      </c>
      <c r="G13" s="53"/>
      <c r="H13" s="43"/>
    </row>
    <row r="14" ht="14.15" customHeight="1" spans="2:8">
      <c r="B14" s="48" t="str">
        <f>IFERROR(INDEX(РЕД!$A$3:$A$199,MATCH($E14,РЕД!$C$3:$C$199,0)),"")</f>
        <v>4.</v>
      </c>
      <c r="C14" s="49">
        <f>IFERROR(INDEX(РЕД!$B$3:$B$199,MATCH($E14,РЕД!$C$3:$C$199,0)),"")</f>
        <v>22</v>
      </c>
      <c r="D14" s="50" t="str">
        <f t="array" ref="D14">IFERROR(INDEX(РЕД!$D$3:$D$199,MATCH($E14,РЕД!$C$3:$C$199,0))," ")</f>
        <v>КВМ-20/12-Х</v>
      </c>
      <c r="E14" s="51" t="str">
        <f t="array" ref="E14">IFERROR(INDEX(РЕД!$C$3:$C$313,SMALL(IF(РЕД!$K$3:$K$313&lt;&gt;"",ROW(РЕД!$C$3:$C$313)-2),ROW(РЕД!C11))),"")</f>
        <v>кабельный ввод с резьбой М20х1,5 мм для прокладки кабеля в </v>
      </c>
      <c r="F14" s="52" t="str">
        <f>CONCATENATE(IFERROR(INDEX(РЕД!$K$3:$K$199,MATCH($E14,РЕД!$C$3:$C$199,0)),"")," ",IFERROR(INDEX(РЕД!$G$3:$G$199,MATCH($E14,РЕД!$C$3:$C$199,0)),""))</f>
        <v>19 шт.</v>
      </c>
      <c r="G14" s="53"/>
      <c r="H14" s="43"/>
    </row>
    <row r="15" ht="14.15" customHeight="1" spans="2:8">
      <c r="B15" s="48" t="str">
        <f>IFERROR(INDEX(РЕД!$A$3:$A$199,MATCH($E15,РЕД!$C$3:$C$199,0)),"")</f>
        <v>4.</v>
      </c>
      <c r="C15" s="49">
        <f>IFERROR(INDEX(РЕД!$B$3:$B$199,MATCH($E15,РЕД!$C$3:$C$199,0)),"")</f>
        <v>23</v>
      </c>
      <c r="D15" s="50" t="str">
        <f t="array" ref="D15">IFERROR(INDEX(РЕД!$D$3:$D$199,MATCH($E15,РЕД!$C$3:$C$199,0))," ")</f>
        <v>КВМ-25/16-Х-25х1,5</v>
      </c>
      <c r="E15" s="51" t="str">
        <f t="array" ref="E15">IFERROR(INDEX(РЕД!$C$3:$C$313,SMALL(IF(РЕД!$K$3:$K$313&lt;&gt;"",ROW(РЕД!$C$3:$C$313)-2),ROW(РЕД!C12))),"")</f>
        <v>Кабельный ввод с резьбой М25х1,5 мм для прокладки кабеля в </v>
      </c>
      <c r="F15" s="52" t="str">
        <f>CONCATENATE(IFERROR(INDEX(РЕД!$K$3:$K$199,MATCH($E15,РЕД!$C$3:$C$199,0)),"")," ",IFERROR(INDEX(РЕД!$G$3:$G$199,MATCH($E15,РЕД!$C$3:$C$199,0)),""))</f>
        <v>24 шт.</v>
      </c>
      <c r="G15" s="53"/>
      <c r="H15" s="43"/>
    </row>
    <row r="16" ht="14.15" customHeight="1" spans="2:8">
      <c r="B16" s="48" t="str">
        <f>IFERROR(INDEX(РЕД!$A$3:$A$199,MATCH($E16,РЕД!$C$3:$C$199,0)),"")</f>
        <v>4.</v>
      </c>
      <c r="C16" s="49">
        <f>IFERROR(INDEX(РЕД!$B$3:$B$199,MATCH($E16,РЕД!$C$3:$C$199,0)),"")</f>
        <v>24</v>
      </c>
      <c r="D16" s="50" t="str">
        <f t="array" ref="D16">IFERROR(INDEX(РЕД!$D$3:$D$199,MATCH($E16,РЕД!$C$3:$C$199,0))," ")</f>
        <v>ПР-20-25-М</v>
      </c>
      <c r="E16" s="51" t="str">
        <f t="array" ref="E16">IFERROR(INDEX(РЕД!$C$3:$C$313,SMALL(IF(РЕД!$K$3:$K$313&lt;&gt;"",ROW(РЕД!$C$3:$C$313)-2),ROW(РЕД!C13))),"")</f>
        <v>Переходник  М 20/25</v>
      </c>
      <c r="F16" s="52" t="str">
        <f>CONCATENATE(IFERROR(INDEX(РЕД!$K$3:$K$199,MATCH($E16,РЕД!$C$3:$C$199,0)),"")," ",IFERROR(INDEX(РЕД!$G$3:$G$199,MATCH($E16,РЕД!$C$3:$C$199,0)),""))</f>
        <v>24 шт.</v>
      </c>
      <c r="G16" s="53"/>
      <c r="H16" s="43"/>
    </row>
    <row r="17" ht="14.15" customHeight="1" spans="2:8">
      <c r="B17" s="48" t="str">
        <f>IFERROR(INDEX(РЕД!$A$3:$A$199,MATCH($E17,РЕД!$C$3:$C$199,0)),"")</f>
        <v>4.</v>
      </c>
      <c r="C17" s="49">
        <f>IFERROR(INDEX(РЕД!$B$3:$B$199,MATCH($E17,РЕД!$C$3:$C$199,0)),"")</f>
        <v>25</v>
      </c>
      <c r="D17" s="50" t="str">
        <f t="array" ref="D17">IFERROR(INDEX(РЕД!$D$3:$D$199,MATCH($E17,РЕД!$C$3:$C$199,0))," ")</f>
        <v>CLP1M-SBC-8</v>
      </c>
      <c r="E17" s="51" t="str">
        <f t="array" ref="E17">IFERROR(INDEX(РЕД!$C$3:$C$313,SMALL(IF(РЕД!$K$3:$K$313&lt;&gt;"",ROW(РЕД!$C$3:$C$313)-2),ROW(РЕД!C14))),"")</f>
        <v>Струбцина М8 IEK</v>
      </c>
      <c r="F17" s="52" t="str">
        <f>CONCATENATE(IFERROR(INDEX(РЕД!$K$3:$K$199,MATCH($E17,РЕД!$C$3:$C$199,0)),"")," ",IFERROR(INDEX(РЕД!$G$3:$G$199,MATCH($E17,РЕД!$C$3:$C$199,0)),""))</f>
        <v>40 шт.</v>
      </c>
      <c r="G17" s="53"/>
      <c r="H17" s="43"/>
    </row>
    <row r="18" ht="14.15" customHeight="1" spans="2:8">
      <c r="B18" s="48" t="str">
        <f>IFERROR(INDEX(РЕД!$A$3:$A$199,MATCH($E18,РЕД!$C$3:$C$199,0)),"")</f>
        <v>4.</v>
      </c>
      <c r="C18" s="49">
        <f>IFERROR(INDEX(РЕД!$B$3:$B$199,MATCH($E18,РЕД!$C$3:$C$199,0)),"")</f>
        <v>26</v>
      </c>
      <c r="D18" s="50" t="str">
        <f t="array" ref="D18">IFERROR(INDEX(РЕД!$D$3:$D$199,MATCH($E18,РЕД!$C$3:$C$199,0))," ")</f>
        <v>CLM50D-PPP-300-15</v>
      </c>
      <c r="E18" s="51" t="str">
        <f t="array" ref="E18">IFERROR(INDEX(РЕД!$C$3:$C$313,SMALL(IF(РЕД!$K$3:$K$313&lt;&gt;"",ROW(РЕД!$C$3:$C$313)-2),ROW(РЕД!C15))),"")</f>
        <v>Профиль перфорированный П-образный 3000-1,5 IEK</v>
      </c>
      <c r="F18" s="52" t="str">
        <f>CONCATENATE(IFERROR(INDEX(РЕД!$K$3:$K$199,MATCH($E18,РЕД!$C$3:$C$199,0)),"")," ",IFERROR(INDEX(РЕД!$G$3:$G$199,MATCH($E18,РЕД!$C$3:$C$199,0)),""))</f>
        <v>20 шт.</v>
      </c>
      <c r="G18" s="53"/>
      <c r="H18" s="43"/>
    </row>
    <row r="19" ht="14.15" customHeight="1" spans="2:8">
      <c r="B19" s="48" t="str">
        <f>IFERROR(INDEX(РЕД!$A$3:$A$199,MATCH($E19,РЕД!$C$3:$C$199,0)),"")</f>
        <v>6.</v>
      </c>
      <c r="C19" s="49">
        <f>IFERROR(INDEX(РЕД!$B$3:$B$199,MATCH($E19,РЕД!$C$3:$C$199,0)),"")</f>
        <v>3</v>
      </c>
      <c r="D19" s="50">
        <f t="array" ref="D19">IFERROR(INDEX(РЕД!$D$3:$D$199,MATCH($E19,РЕД!$C$3:$C$199,0))," ")</f>
        <v>0</v>
      </c>
      <c r="E19" s="51" t="str">
        <f t="array" ref="E19">IFERROR(INDEX(РЕД!$C$3:$C$313,SMALL(IF(РЕД!$K$3:$K$313&lt;&gt;"",ROW(РЕД!$C$3:$C$313)-2),ROW(РЕД!C16))),"")</f>
        <v>Саморез с прессшайбой 4.2х13 мм сверло</v>
      </c>
      <c r="F19" s="52" t="str">
        <f>CONCATENATE(IFERROR(INDEX(РЕД!$K$3:$K$199,MATCH($E19,РЕД!$C$3:$C$199,0)),"")," ",IFERROR(INDEX(РЕД!$G$3:$G$199,MATCH($E19,РЕД!$C$3:$C$199,0)),""))</f>
        <v>1 кг</v>
      </c>
      <c r="G19" s="53"/>
      <c r="H19" s="43"/>
    </row>
    <row r="20" ht="14.15" customHeight="1" spans="2:8">
      <c r="B20" s="48" t="str">
        <f>IFERROR(INDEX(РЕД!$A$3:$A$199,MATCH($E20,РЕД!$C$3:$C$199,0)),"")</f>
        <v>6.</v>
      </c>
      <c r="C20" s="49">
        <f>IFERROR(INDEX(РЕД!$B$3:$B$199,MATCH($E20,РЕД!$C$3:$C$199,0)),"")</f>
        <v>4</v>
      </c>
      <c r="D20" s="50" t="str">
        <f t="array" ref="D20">IFERROR(INDEX(РЕД!$D$3:$D$199,MATCH($E20,РЕД!$C$3:$C$199,0))," ")</f>
        <v>CLP1M-N-8-2</v>
      </c>
      <c r="E20" s="51" t="str">
        <f t="array" ref="E20">IFERROR(INDEX(РЕД!$C$3:$C$313,SMALL(IF(РЕД!$K$3:$K$313&lt;&gt;"",ROW(РЕД!$C$3:$C$313)-2),ROW(РЕД!C17))),"")</f>
        <v>Гайка со стопорным буртом М8</v>
      </c>
      <c r="F20" s="52" t="str">
        <f>CONCATENATE(IFERROR(INDEX(РЕД!$K$3:$K$199,MATCH($E20,РЕД!$C$3:$C$199,0)),"")," ",IFERROR(INDEX(РЕД!$G$3:$G$199,MATCH($E20,РЕД!$C$3:$C$199,0)),""))</f>
        <v>200 шт.</v>
      </c>
      <c r="G20" s="53"/>
      <c r="H20" s="43"/>
    </row>
    <row r="21" ht="14.15" customHeight="1" spans="2:8">
      <c r="B21" s="48" t="str">
        <f>IFERROR(INDEX(РЕД!$A$3:$A$199,MATCH($E21,РЕД!$C$3:$C$199,0)),"")</f>
        <v>6.</v>
      </c>
      <c r="C21" s="49">
        <f>IFERROR(INDEX(РЕД!$B$3:$B$199,MATCH($E21,РЕД!$C$3:$C$199,0)),"")</f>
        <v>5</v>
      </c>
      <c r="D21" s="50" t="str">
        <f t="array" ref="D21">IFERROR(INDEX(РЕД!$D$3:$D$199,MATCH($E21,РЕД!$C$3:$C$199,0))," ")</f>
        <v>CLP1M-GS-8</v>
      </c>
      <c r="E21" s="51" t="str">
        <f t="array" ref="E21">IFERROR(INDEX(РЕД!$C$3:$C$313,SMALL(IF(РЕД!$K$3:$K$313&lt;&gt;"",ROW(РЕД!$C$3:$C$313)-2),ROW(РЕД!C18))),"")</f>
        <v>Гайка соединительная М8</v>
      </c>
      <c r="F21" s="52" t="str">
        <f>CONCATENATE(IFERROR(INDEX(РЕД!$K$3:$K$199,MATCH($E21,РЕД!$C$3:$C$199,0)),"")," ",IFERROR(INDEX(РЕД!$G$3:$G$199,MATCH($E21,РЕД!$C$3:$C$199,0)),""))</f>
        <v>10 шт.</v>
      </c>
      <c r="G21" s="53"/>
      <c r="H21" s="43"/>
    </row>
    <row r="22" ht="14.15" customHeight="1" spans="2:8">
      <c r="B22" s="48" t="str">
        <f>IFERROR(INDEX(РЕД!$A$3:$A$199,MATCH($E22,РЕД!$C$3:$C$199,0)),"")</f>
        <v>6.</v>
      </c>
      <c r="C22" s="49">
        <f>IFERROR(INDEX(РЕД!$B$3:$B$199,MATCH($E22,РЕД!$C$3:$C$199,0)),"")</f>
        <v>7</v>
      </c>
      <c r="D22" s="50">
        <f t="array" ref="D22">IFERROR(INDEX(РЕД!$D$3:$D$199,MATCH($E22,РЕД!$C$3:$C$199,0))," ")</f>
        <v>0</v>
      </c>
      <c r="E22" s="51" t="str">
        <f t="array" ref="E22">IFERROR(INDEX(РЕД!$C$3:$C$313,SMALL(IF(РЕД!$K$3:$K$313&lt;&gt;"",ROW(РЕД!$C$3:$C$313)-2),ROW(РЕД!C19))),"")</f>
        <v>Шпилька резьбовая М8х2000</v>
      </c>
      <c r="F22" s="52" t="str">
        <f>CONCATENATE(IFERROR(INDEX(РЕД!$K$3:$K$199,MATCH($E22,РЕД!$C$3:$C$199,0)),"")," ",IFERROR(INDEX(РЕД!$G$3:$G$199,MATCH($E22,РЕД!$C$3:$C$199,0)),""))</f>
        <v>30 шт.</v>
      </c>
      <c r="G22" s="53"/>
      <c r="H22" s="43"/>
    </row>
    <row r="23" ht="14.15" customHeight="1" spans="2:8">
      <c r="B23" s="48" t="str">
        <f>IFERROR(INDEX(РЕД!$A$3:$A$199,MATCH($E23,РЕД!$C$3:$C$199,0)),"")</f>
        <v>6.</v>
      </c>
      <c r="C23" s="49">
        <f>IFERROR(INDEX(РЕД!$B$3:$B$199,MATCH($E23,РЕД!$C$3:$C$199,0)),"")</f>
        <v>11</v>
      </c>
      <c r="D23" s="50" t="str">
        <f t="array" ref="D23">IFERROR(INDEX(РЕД!$D$3:$D$199,MATCH($E23,РЕД!$C$3:$C$199,0))," ")</f>
        <v>CLM50D-MPV-110-12</v>
      </c>
      <c r="E23" s="51" t="str">
        <f t="array" ref="E23">IFERROR(INDEX(РЕД!$C$3:$C$313,SMALL(IF(РЕД!$K$3:$K$313&lt;&gt;"",ROW(РЕД!$C$3:$C$313)-2),ROW(РЕД!C20))),"")</f>
        <v>Пластина монтажная вертикальная 110х180мм IEK</v>
      </c>
      <c r="F23" s="52" t="str">
        <f>CONCATENATE(IFERROR(INDEX(РЕД!$K$3:$K$199,MATCH($E23,РЕД!$C$3:$C$199,0)),"")," ",IFERROR(INDEX(РЕД!$G$3:$G$199,MATCH($E23,РЕД!$C$3:$C$199,0)),""))</f>
        <v>14 шт.</v>
      </c>
      <c r="G23" s="53"/>
      <c r="H23" s="43"/>
    </row>
    <row r="24" ht="14.15" customHeight="1" spans="2:8">
      <c r="B24" s="48" t="str">
        <f>IFERROR(INDEX(РЕД!$A$3:$A$199,MATCH($E24,РЕД!$C$3:$C$199,0)),"")</f>
        <v/>
      </c>
      <c r="C24" s="49" t="str">
        <f>IFERROR(INDEX(РЕД!$B$3:$B$199,MATCH($E24,РЕД!$C$3:$C$199,0)),"")</f>
        <v/>
      </c>
      <c r="D24" s="50" t="str">
        <f t="array" ref="D24">IFERROR(INDEX(РЕД!$D$3:$D$199,MATCH($E24,РЕД!$C$3:$C$199,0))," ")</f>
        <v> </v>
      </c>
      <c r="E24" s="51" t="str">
        <f t="array" ref="E24">IFERROR(INDEX(РЕД!$C$3:$C$313,SMALL(IF(РЕД!$K$3:$K$313&lt;&gt;"",ROW(РЕД!$C$3:$C$313)-2),ROW(РЕД!C21))),"")</f>
        <v/>
      </c>
      <c r="F24" s="52" t="str">
        <f>CONCATENATE(IFERROR(INDEX(РЕД!$K$3:$K$199,MATCH($E24,РЕД!$C$3:$C$199,0)),"")," ",IFERROR(INDEX(РЕД!$G$3:$G$199,MATCH($E24,РЕД!$C$3:$C$199,0)),""))</f>
        <v> </v>
      </c>
      <c r="G24" s="53"/>
      <c r="H24" s="43"/>
    </row>
    <row r="25" ht="14.15" customHeight="1" spans="2:8">
      <c r="B25" s="48" t="str">
        <f>IFERROR(INDEX(РЕД!$A$3:$A$199,MATCH($E25,РЕД!$C$3:$C$199,0)),"")</f>
        <v/>
      </c>
      <c r="C25" s="49" t="str">
        <f>IFERROR(INDEX(РЕД!$B$3:$B$199,MATCH($E25,РЕД!$C$3:$C$199,0)),"")</f>
        <v/>
      </c>
      <c r="D25" s="50" t="str">
        <f>IFERROR(INDEX(РЕД!$D$3:$D$199,MATCH($E25,РЕД!$C$3:$C$199,0))," ")</f>
        <v> </v>
      </c>
      <c r="E25" s="51" t="str">
        <f t="array" ref="E25">IFERROR(INDEX(РЕД!$C$3:$C$313,SMALL(IF(РЕД!$K$3:$K$313&lt;&gt;"",ROW(РЕД!$C$3:$C$313)-2),ROW(РЕД!C22))),"")</f>
        <v/>
      </c>
      <c r="F25" s="52" t="str">
        <f>CONCATENATE(IFERROR(INDEX(РЕД!$K$3:$K$199,MATCH($E25,РЕД!$C$3:$C$199,0)),"")," ",IFERROR(INDEX(РЕД!$G$3:$G$199,MATCH($E25,РЕД!$C$3:$C$199,0)),""))</f>
        <v> </v>
      </c>
      <c r="G25" s="53"/>
      <c r="H25" s="43"/>
    </row>
    <row r="26" ht="14.15" customHeight="1" spans="2:8">
      <c r="B26" s="48" t="str">
        <f>IFERROR(INDEX(РЕД!$A$3:$A$199,MATCH($E26,РЕД!$C$3:$C$199,0)),"")</f>
        <v/>
      </c>
      <c r="C26" s="49" t="str">
        <f>IFERROR(INDEX(РЕД!$B$3:$B$199,MATCH($E26,РЕД!$C$3:$C$199,0)),"")</f>
        <v/>
      </c>
      <c r="D26" s="50" t="str">
        <f>IFERROR(INDEX(РЕД!$D$3:$D$199,MATCH($E26,РЕД!$C$3:$C$199,0))," ")</f>
        <v> </v>
      </c>
      <c r="E26" s="51" t="str">
        <f t="array" ref="E26">IFERROR(INDEX(РЕД!$C$3:$C$313,SMALL(IF(РЕД!$K$3:$K$313&lt;&gt;"",ROW(РЕД!$C$3:$C$313)-2),ROW(РЕД!C23))),"")</f>
        <v/>
      </c>
      <c r="F26" s="52" t="str">
        <f>CONCATENATE(IFERROR(INDEX(РЕД!$K$3:$K$199,MATCH($E26,РЕД!$C$3:$C$199,0)),"")," ",IFERROR(INDEX(РЕД!$G$3:$G$199,MATCH($E26,РЕД!$C$3:$C$199,0)),""))</f>
        <v> </v>
      </c>
      <c r="G26" s="53"/>
      <c r="H26" s="43"/>
    </row>
    <row r="27" ht="14.15" customHeight="1" spans="2:10">
      <c r="B27" s="48" t="str">
        <f>IFERROR(INDEX(РЕД!$A$3:$A$199,MATCH($E27,РЕД!$C$3:$C$199,0)),"")</f>
        <v/>
      </c>
      <c r="C27" s="49" t="str">
        <f>IFERROR(INDEX(РЕД!$B$3:$B$199,MATCH($E27,РЕД!$C$3:$C$199,0)),"")</f>
        <v/>
      </c>
      <c r="D27" s="49"/>
      <c r="E27" s="51" t="str">
        <f t="array" ref="E27">IFERROR(INDEX(РЕД!$C$3:$C$313,SMALL(IF(РЕД!$K$3:$K$313&lt;&gt;"",ROW(РЕД!$C$3:$C$313)-2),ROW(РЕД!C24))),"")</f>
        <v/>
      </c>
      <c r="F27" s="52" t="str">
        <f>CONCATENATE(IFERROR(INDEX(РЕД!$K$3:$K$199,MATCH($E27,РЕД!$C$3:$C$199,0)),"")," ",IFERROR(INDEX(РЕД!$G$3:$G$199,MATCH($E27,РЕД!$C$3:$C$199,0)),""))</f>
        <v> </v>
      </c>
      <c r="G27" s="53"/>
      <c r="H27" s="43"/>
      <c r="J27" s="33" t="str">
        <f t="array" ref="J27">IFERROR(INDEX(РЕД!$C$3:$C$313,SMALL(IF(РЕД!$K$3:$K$313&lt;&gt;"",ROW(РЕД!$C$3:$C$313)-2),ROW(РЕД!C24))),"")</f>
        <v/>
      </c>
    </row>
    <row r="28" ht="14.15" customHeight="1" spans="2:10">
      <c r="B28" s="48" t="str">
        <f>IFERROR(INDEX(РЕД!$A$3:$A$199,MATCH($E28,РЕД!$C$3:$C$199,0)),"")</f>
        <v/>
      </c>
      <c r="C28" s="49" t="str">
        <f>IFERROR(INDEX(РЕД!$B$3:$B$199,MATCH($E28,РЕД!$C$3:$C$199,0)),"")</f>
        <v/>
      </c>
      <c r="D28" s="49"/>
      <c r="E28" s="51" t="str">
        <f t="array" ref="E28">IFERROR(INDEX(РЕД!$C$3:$C$313,SMALL(IF(РЕД!$K$3:$K$313&lt;&gt;"",ROW(РЕД!$C$3:$C$313)-2),ROW(РЕД!C25))),"")</f>
        <v/>
      </c>
      <c r="F28" s="52" t="str">
        <f>CONCATENATE(IFERROR(INDEX(РЕД!$K$3:$K$199,MATCH($E28,РЕД!$C$3:$C$199,0)),"")," ",IFERROR(INDEX(РЕД!$G$3:$G$199,MATCH($E28,РЕД!$C$3:$C$199,0)),""))</f>
        <v> </v>
      </c>
      <c r="G28" s="53"/>
      <c r="H28" s="43"/>
      <c r="J28" s="33" t="str">
        <f t="array" ref="J28">IFERROR(INDEX(РЕД!$C$3:$C$313,SMALL(IF(РЕД!$K$3:$K$313&lt;&gt;"",ROW(РЕД!$C$3:$C$313)-2),ROW(РЕД!C25))),"")</f>
        <v/>
      </c>
    </row>
    <row r="29" ht="14.15" customHeight="1" spans="2:10">
      <c r="B29" s="48" t="str">
        <f>IFERROR(INDEX(РЕД!$A$3:$A$199,MATCH($E29,РЕД!$C$3:$C$199,0)),"")</f>
        <v/>
      </c>
      <c r="C29" s="49" t="str">
        <f>IFERROR(INDEX(РЕД!$B$3:$B$199,MATCH($E29,РЕД!$C$3:$C$199,0)),"")</f>
        <v/>
      </c>
      <c r="D29" s="49"/>
      <c r="E29" s="51" t="str">
        <f t="array" ref="E29">IFERROR(INDEX(РЕД!$C$3:$C$313,SMALL(IF(РЕД!$K$3:$K$313&lt;&gt;"",ROW(РЕД!$C$3:$C$313)-2),ROW(РЕД!C26))),"")</f>
        <v/>
      </c>
      <c r="F29" s="52" t="str">
        <f>CONCATENATE(IFERROR(INDEX(РЕД!$K$3:$K$199,MATCH($E29,РЕД!$C$3:$C$199,0)),"")," ",IFERROR(INDEX(РЕД!$G$3:$G$199,MATCH($E29,РЕД!$C$3:$C$199,0)),""))</f>
        <v> </v>
      </c>
      <c r="G29" s="53"/>
      <c r="H29" s="43"/>
      <c r="J29" s="33" t="str">
        <f t="array" ref="J29">IFERROR(INDEX(РЕД!$C$3:$C$313,SMALL(IF(РЕД!$K$3:$K$313&lt;&gt;"",ROW(РЕД!$C$3:$C$313)-2),ROW(РЕД!C26))),"")</f>
        <v/>
      </c>
    </row>
    <row r="30" ht="14.15" customHeight="1" spans="2:10">
      <c r="B30" s="48" t="str">
        <f>IFERROR(INDEX(РЕД!$A$3:$A$199,MATCH($E30,РЕД!$C$3:$C$199,0)),"")</f>
        <v/>
      </c>
      <c r="C30" s="49" t="str">
        <f>IFERROR(INDEX(РЕД!$B$3:$B$199,MATCH($E30,РЕД!$C$3:$C$199,0)),"")</f>
        <v/>
      </c>
      <c r="D30" s="49"/>
      <c r="E30" s="51" t="str">
        <f t="array" ref="E30">IFERROR(INDEX(РЕД!$C$3:$C$313,SMALL(IF(РЕД!$K$3:$K$313&lt;&gt;"",ROW(РЕД!$C$3:$C$313)-2),ROW(РЕД!C27))),"")</f>
        <v/>
      </c>
      <c r="F30" s="52" t="str">
        <f>CONCATENATE(IFERROR(INDEX(РЕД!$K$3:$K$199,MATCH($E30,РЕД!$C$3:$C$199,0)),"")," ",IFERROR(INDEX(РЕД!$G$3:$G$199,MATCH($E30,РЕД!$C$3:$C$199,0)),""))</f>
        <v> </v>
      </c>
      <c r="G30" s="53"/>
      <c r="H30" s="43"/>
      <c r="J30" s="33" t="str">
        <f t="array" ref="J30">IFERROR(INDEX(РЕД!$C$3:$C$313,SMALL(IF(РЕД!$K$3:$K$313&lt;&gt;"",ROW(РЕД!$C$3:$C$313)-2),ROW(РЕД!C27))),"")</f>
        <v/>
      </c>
    </row>
    <row r="31" ht="14.15" customHeight="1" spans="2:10">
      <c r="B31" s="48" t="str">
        <f>IFERROR(INDEX(РЕД!$A$3:$A$199,MATCH($E31,РЕД!$C$3:$C$199,0)),"")</f>
        <v/>
      </c>
      <c r="C31" s="49" t="str">
        <f>IFERROR(INDEX(РЕД!$B$3:$B$199,MATCH($E31,РЕД!$C$3:$C$199,0)),"")</f>
        <v/>
      </c>
      <c r="D31" s="49"/>
      <c r="E31" s="51" t="str">
        <f t="array" ref="E31">IFERROR(INDEX(РЕД!$C$3:$C$313,SMALL(IF(РЕД!$K$3:$K$313&lt;&gt;"",ROW(РЕД!$C$3:$C$313)-2),ROW(РЕД!C28))),"")</f>
        <v/>
      </c>
      <c r="F31" s="52" t="str">
        <f>CONCATENATE(IFERROR(INDEX(РЕД!$K$3:$K$199,MATCH($E31,РЕД!$C$3:$C$199,0)),"")," ",IFERROR(INDEX(РЕД!$G$3:$G$199,MATCH($E31,РЕД!$C$3:$C$199,0)),""))</f>
        <v> </v>
      </c>
      <c r="G31" s="53"/>
      <c r="H31" s="43"/>
      <c r="J31" s="33" t="str">
        <f t="array" ref="J31">IFERROR(INDEX(РЕД!$C$3:$C$313,SMALL(IF(РЕД!$K$3:$K$313&lt;&gt;"",ROW(РЕД!$C$3:$C$313)-2),ROW(РЕД!C28))),"")</f>
        <v/>
      </c>
    </row>
    <row r="32" ht="14.15" customHeight="1" spans="2:8">
      <c r="B32" s="48" t="str">
        <f>IFERROR(INDEX(РЕД!$A$3:$A$199,MATCH($E32,РЕД!$C$3:$C$199,0)),"")</f>
        <v/>
      </c>
      <c r="C32" s="49" t="str">
        <f>IFERROR(INDEX(РЕД!$B$3:$B$199,MATCH($E32,РЕД!$C$3:$C$199,0)),"")</f>
        <v/>
      </c>
      <c r="D32" s="49"/>
      <c r="E32" s="51" t="str">
        <f t="array" ref="E32">IFERROR(INDEX(РЕД!$C$3:$C$313,SMALL(IF(РЕД!$K$3:$K$313&lt;&gt;"",ROW(РЕД!$C$3:$C$313)-2),ROW(РЕД!C29))),"")</f>
        <v/>
      </c>
      <c r="F32" s="52" t="str">
        <f>CONCATENATE(IFERROR(INDEX(РЕД!$K$3:$K$199,MATCH($E32,РЕД!$C$3:$C$199,0)),"")," ",IFERROR(INDEX(РЕД!$G$3:$G$199,MATCH($E32,РЕД!$C$3:$C$199,0)),""))</f>
        <v> </v>
      </c>
      <c r="G32" s="53"/>
      <c r="H32" s="43"/>
    </row>
    <row r="33" ht="14.15" customHeight="1" spans="2:8">
      <c r="B33" s="48" t="str">
        <f>IFERROR(INDEX(РЕД!$A$3:$A$199,MATCH($E33,РЕД!$C$3:$C$199,0)),"")</f>
        <v/>
      </c>
      <c r="C33" s="49" t="str">
        <f>IFERROR(INDEX(РЕД!$B$3:$B$199,MATCH($E33,РЕД!$C$3:$C$199,0)),"")</f>
        <v/>
      </c>
      <c r="D33" s="49"/>
      <c r="E33" s="51" t="str">
        <f t="array" ref="E33">IFERROR(INDEX(РЕД!$C$3:$C$313,SMALL(IF(РЕД!$K$3:$K$313&lt;&gt;"",ROW(РЕД!$C$3:$C$313)-2),ROW(РЕД!C30))),"")</f>
        <v/>
      </c>
      <c r="F33" s="52" t="str">
        <f>CONCATENATE(IFERROR(INDEX(РЕД!$K$3:$K$199,MATCH($E33,РЕД!$C$3:$C$199,0)),"")," ",IFERROR(INDEX(РЕД!$G$3:$G$199,MATCH($E33,РЕД!$C$3:$C$199,0)),""))</f>
        <v> </v>
      </c>
      <c r="G33" s="53"/>
      <c r="H33" s="43"/>
    </row>
    <row r="34" ht="14.15" customHeight="1" spans="2:8">
      <c r="B34" s="48" t="str">
        <f>IFERROR(INDEX(РЕД!$A$3:$A$199,MATCH($E34,РЕД!$C$3:$C$199,0)),"")</f>
        <v/>
      </c>
      <c r="C34" s="49" t="str">
        <f>IFERROR(INDEX(РЕД!$B$3:$B$199,MATCH($E34,РЕД!$C$3:$C$199,0)),"")</f>
        <v/>
      </c>
      <c r="D34" s="49"/>
      <c r="E34" s="51" t="str">
        <f t="array" ref="E34">IFERROR(INDEX(РЕД!$C$3:$C$313,SMALL(IF(РЕД!$K$3:$K$313&lt;&gt;"",ROW(РЕД!$C$3:$C$313)-2),ROW(РЕД!C31))),"")</f>
        <v/>
      </c>
      <c r="F34" s="52" t="str">
        <f>CONCATENATE(IFERROR(INDEX(РЕД!$K$3:$K$199,MATCH($E34,РЕД!$C$3:$C$199,0)),"")," ",IFERROR(INDEX(РЕД!$G$3:$G$199,MATCH($E34,РЕД!$C$3:$C$199,0)),""))</f>
        <v> </v>
      </c>
      <c r="G34" s="53"/>
      <c r="H34" s="43"/>
    </row>
    <row r="35" ht="14.15" customHeight="1" spans="2:8">
      <c r="B35" s="48" t="str">
        <f>IFERROR(INDEX(РЕД!$A$3:$A$199,MATCH($E35,РЕД!$C$3:$C$199,0)),"")</f>
        <v/>
      </c>
      <c r="C35" s="49" t="str">
        <f>IFERROR(INDEX(РЕД!$B$3:$B$199,MATCH($E35,РЕД!$C$3:$C$199,0)),"")</f>
        <v/>
      </c>
      <c r="D35" s="49"/>
      <c r="E35" s="51" t="str">
        <f t="array" ref="E35">IFERROR(INDEX(РЕД!$C$3:$C$313,SMALL(IF(РЕД!$K$3:$K$313&lt;&gt;"",ROW(РЕД!$C$3:$C$313)-2),ROW(РЕД!C32))),"")</f>
        <v/>
      </c>
      <c r="F35" s="52" t="str">
        <f>CONCATENATE(IFERROR(INDEX(РЕД!$K$3:$K$199,MATCH($E35,РЕД!$C$3:$C$199,0)),"")," ",IFERROR(INDEX(РЕД!$G$3:$G$199,MATCH($E35,РЕД!$C$3:$C$199,0)),""))</f>
        <v> </v>
      </c>
      <c r="G35" s="53"/>
      <c r="H35" s="43"/>
    </row>
    <row r="36" spans="2:8">
      <c r="B36" s="39" t="s">
        <v>31</v>
      </c>
      <c r="C36" s="40"/>
      <c r="D36" s="40"/>
      <c r="E36" s="41"/>
      <c r="F36" s="42"/>
      <c r="G36" s="42"/>
      <c r="H36" s="43"/>
    </row>
    <row r="37" ht="30" customHeight="1" spans="2:8">
      <c r="B37" s="44" t="s">
        <v>32</v>
      </c>
      <c r="C37" s="44"/>
      <c r="D37" s="44"/>
      <c r="E37" s="45" t="s">
        <v>27</v>
      </c>
      <c r="F37" s="46" t="s">
        <v>33</v>
      </c>
      <c r="G37" s="47" t="s">
        <v>34</v>
      </c>
      <c r="H37" s="46"/>
    </row>
    <row r="38" ht="40.5" spans="2:8">
      <c r="B38" s="48" t="str">
        <f>IFERROR(INDEX(РЕД!$A$3:$A$199,MATCH($E38,РЕД!$C$3:$C$199,0)),"")</f>
        <v>3.</v>
      </c>
      <c r="C38" s="49">
        <f>IFERROR(INDEX(РЕД!$B$3:$B$199,MATCH($E38,РЕД!$C$3:$C$199,0)),"")</f>
        <v>2</v>
      </c>
      <c r="D38" s="49" t="str">
        <f>IFERROR(INDEX(РЕД!$D$3:$D$199,MATCH($E38,РЕД!$C$3:$C$199,0)),"")</f>
        <v>LE-СПП-26-024-8037Ex-65X-А</v>
      </c>
      <c r="E38" s="51" t="str">
        <f t="array" ref="E38">IFERROR(INDEX(РЕД!$C$3:$C$313,SMALL(IF(РЕД!$L$3:$L$313&lt;&gt;"",ROW(РЕД!$C$3:$C$313)-2),ROW(РЕД!C1))),"")</f>
        <v>Светильник светодиодный взрывозащищенный Струна Ex LE-СПП-26-024- </v>
      </c>
      <c r="F38" s="52" t="str">
        <f>CONCATENATE(IFERROR(INDEX(РЕД!$K$3:$K$199,MATCH($E38,РЕД!$C$3:$C$199,0)),"")," ",IFERROR(INDEX(РЕД!$G$3:$G$199,MATCH($E38,РЕД!$C$3:$C$199,0)),""))</f>
        <v>5 шт.</v>
      </c>
      <c r="G38" s="53"/>
      <c r="H38" s="43"/>
    </row>
    <row r="39" ht="27" spans="2:8">
      <c r="B39" s="48" t="str">
        <f>IFERROR(INDEX(РЕД!$A$3:$A$199,MATCH($E39,РЕД!$C$3:$C$199,0)),"")</f>
        <v>4.</v>
      </c>
      <c r="C39" s="49">
        <f>IFERROR(INDEX(РЕД!$B$3:$B$199,MATCH($E39,РЕД!$C$3:$C$199,0)),"")</f>
        <v>1</v>
      </c>
      <c r="D39" s="49" t="str">
        <f>IFERROR(INDEX(РЕД!$D$3:$D$199,MATCH($E39,РЕД!$C$3:$C$199,0)),"")</f>
        <v>CLN10-100-100-120-3</v>
      </c>
      <c r="E39" s="51" t="str">
        <f t="array" ref="E39">IFERROR(INDEX(РЕД!$C$3:$C$313,SMALL(IF(РЕД!$L$3:$L$313&lt;&gt;"",ROW(РЕД!$C$3:$C$313)-2),ROW(РЕД!C2))),"")</f>
        <v>Лоток неперфорированный 100х100х3000-1,2 IEK</v>
      </c>
      <c r="F39" s="52" t="str">
        <f>CONCATENATE(IFERROR(INDEX(РЕД!$K$3:$K$199,MATCH($E39,РЕД!$C$3:$C$199,0)),"")," ",IFERROR(INDEX(РЕД!$G$3:$G$199,MATCH($E39,РЕД!$C$3:$C$199,0)),""))</f>
        <v>0 шт.</v>
      </c>
      <c r="G39" s="53"/>
      <c r="H39" s="43"/>
    </row>
    <row r="40" spans="2:8">
      <c r="B40" s="48" t="str">
        <f>IFERROR(INDEX(РЕД!$A$3:$A$199,MATCH($E40,РЕД!$C$3:$C$199,0)),"")</f>
        <v>4.</v>
      </c>
      <c r="C40" s="49">
        <f>IFERROR(INDEX(РЕД!$B$3:$B$199,MATCH($E40,РЕД!$C$3:$C$199,0)),"")</f>
        <v>2</v>
      </c>
      <c r="D40" s="49" t="str">
        <f>IFERROR(INDEX(РЕД!$D$3:$D$199,MATCH($E40,РЕД!$C$3:$C$199,0)),"")</f>
        <v>CLP1K-100-120-3</v>
      </c>
      <c r="E40" s="51" t="str">
        <f t="array" ref="E40">IFERROR(INDEX(РЕД!$C$3:$C$313,SMALL(IF(РЕД!$L$3:$L$313&lt;&gt;"",ROW(РЕД!$C$3:$C$313)-2),ROW(РЕД!C3))),"")</f>
        <v>Крышка на лоток основание 100-1,2мм IEK</v>
      </c>
      <c r="F40" s="52" t="str">
        <f>CONCATENATE(IFERROR(INDEX(РЕД!$K$3:$K$199,MATCH($E40,РЕД!$C$3:$C$199,0)),"")," ",IFERROR(INDEX(РЕД!$G$3:$G$199,MATCH($E40,РЕД!$C$3:$C$199,0)),""))</f>
        <v>0 шт.</v>
      </c>
      <c r="G40" s="53"/>
      <c r="H40" s="43"/>
    </row>
    <row r="41" ht="27" spans="2:8">
      <c r="B41" s="48" t="str">
        <f>IFERROR(INDEX(РЕД!$A$3:$A$199,MATCH($E41,РЕД!$C$3:$C$199,0)),"")</f>
        <v>4.</v>
      </c>
      <c r="C41" s="49">
        <f>IFERROR(INDEX(РЕД!$B$3:$B$199,MATCH($E41,РЕД!$C$3:$C$199,0)),"")</f>
        <v>5</v>
      </c>
      <c r="D41" s="49" t="str">
        <f>IFERROR(INDEX(РЕД!$D$3:$D$199,MATCH($E41,РЕД!$C$3:$C$199,0)),"")</f>
        <v>CLM50D-RP-100-20</v>
      </c>
      <c r="E41" s="51" t="str">
        <f t="array" ref="E41">IFERROR(INDEX(РЕД!$C$3:$C$313,SMALL(IF(РЕД!$L$3:$L$313&lt;&gt;"",ROW(РЕД!$C$3:$C$313)-2),ROW(РЕД!C4))),"")</f>
        <v>Перегородка разделительная h=100 мм L2000 IEK</v>
      </c>
      <c r="F41" s="52" t="str">
        <f>CONCATENATE(IFERROR(INDEX(РЕД!$K$3:$K$199,MATCH($E41,РЕД!$C$3:$C$199,0)),"")," ",IFERROR(INDEX(РЕД!$G$3:$G$199,MATCH($E41,РЕД!$C$3:$C$199,0)),""))</f>
        <v>7 шт.</v>
      </c>
      <c r="G41" s="53"/>
      <c r="H41" s="43"/>
    </row>
    <row r="42" ht="27" spans="2:8">
      <c r="B42" s="48" t="str">
        <f>IFERROR(INDEX(РЕД!$A$3:$A$199,MATCH($E42,РЕД!$C$3:$C$199,0)),"")</f>
        <v>4.</v>
      </c>
      <c r="C42" s="49">
        <f>IFERROR(INDEX(РЕД!$B$3:$B$199,MATCH($E42,РЕД!$C$3:$C$199,0)),"")</f>
        <v>6</v>
      </c>
      <c r="D42" s="49" t="str">
        <f>IFERROR(INDEX(РЕД!$D$3:$D$199,MATCH($E42,РЕД!$C$3:$C$199,0)),"")</f>
        <v>CLP2P-100-100</v>
      </c>
      <c r="E42" s="51" t="str">
        <f t="array" ref="E42">IFERROR(INDEX(РЕД!$C$3:$C$313,SMALL(IF(РЕД!$L$3:$L$313&lt;&gt;"",ROW(РЕД!$C$3:$C$313)-2),ROW(РЕД!C5))),"")</f>
        <v>Поворот 90град ESCA 100×100 мм с крышкой</v>
      </c>
      <c r="F42" s="52" t="str">
        <f>CONCATENATE(IFERROR(INDEX(РЕД!$K$3:$K$199,MATCH($E42,РЕД!$C$3:$C$199,0)),"")," ",IFERROR(INDEX(РЕД!$G$3:$G$199,MATCH($E42,РЕД!$C$3:$C$199,0)),""))</f>
        <v>0 шт.</v>
      </c>
      <c r="G42" s="53"/>
      <c r="H42" s="43"/>
    </row>
    <row r="43" spans="2:8">
      <c r="B43" s="48" t="str">
        <f>IFERROR(INDEX(РЕД!$A$3:$A$199,MATCH($E43,РЕД!$C$3:$C$199,0)),"")</f>
        <v>4.</v>
      </c>
      <c r="C43" s="49">
        <f>IFERROR(INDEX(РЕД!$B$3:$B$199,MATCH($E43,РЕД!$C$3:$C$199,0)),"")</f>
        <v>11</v>
      </c>
      <c r="D43" s="49" t="str">
        <f>IFERROR(INDEX(РЕД!$D$3:$D$199,MATCH($E43,РЕД!$C$3:$C$199,0)),"")</f>
        <v>CLP1Z-GP</v>
      </c>
      <c r="E43" s="51" t="str">
        <f t="array" ref="E43">IFERROR(INDEX(РЕД!$C$3:$C$313,SMALL(IF(РЕД!$L$3:$L$313&lt;&gt;"",ROW(РЕД!$C$3:$C$313)-2),ROW(РЕД!C6))),"")</f>
        <v>Пластина заземления GP</v>
      </c>
      <c r="F43" s="52" t="str">
        <f>CONCATENATE(IFERROR(INDEX(РЕД!$K$3:$K$199,MATCH($E43,РЕД!$C$3:$C$199,0)),"")," ",IFERROR(INDEX(РЕД!$G$3:$G$199,MATCH($E43,РЕД!$C$3:$C$199,0)),""))</f>
        <v>0 шт.</v>
      </c>
      <c r="G43" s="53"/>
      <c r="H43" s="43"/>
    </row>
    <row r="44" spans="2:8">
      <c r="B44" s="48" t="str">
        <f>IFERROR(INDEX(РЕД!$A$3:$A$199,MATCH($E44,РЕД!$C$3:$C$199,0)),"")</f>
        <v>4.</v>
      </c>
      <c r="C44" s="49">
        <f>IFERROR(INDEX(РЕД!$B$3:$B$199,MATCH($E44,РЕД!$C$3:$C$199,0)),"")</f>
        <v>12</v>
      </c>
      <c r="D44" s="49" t="str">
        <f>IFERROR(INDEX(РЕД!$D$3:$D$199,MATCH($E44,РЕД!$C$3:$C$199,0)),"")</f>
        <v>CLP1M-CS-6-10-1</v>
      </c>
      <c r="E44" s="51" t="str">
        <f t="array" ref="E44">IFERROR(INDEX(РЕД!$C$3:$C$313,SMALL(IF(РЕД!$L$3:$L$313&lt;&gt;"",ROW(РЕД!$C$3:$C$313)-2),ROW(РЕД!C7))),"")</f>
        <v>Комплект соединительный КС М6х10</v>
      </c>
      <c r="F44" s="52" t="str">
        <f>CONCATENATE(IFERROR(INDEX(РЕД!$K$3:$K$199,MATCH($E44,РЕД!$C$3:$C$199,0)),"")," ",IFERROR(INDEX(РЕД!$G$3:$G$199,MATCH($E44,РЕД!$C$3:$C$199,0)),""))</f>
        <v>20 шт.</v>
      </c>
      <c r="G44" s="53"/>
      <c r="H44" s="43"/>
    </row>
    <row r="45" ht="27" spans="2:8">
      <c r="B45" s="48" t="str">
        <f>IFERROR(INDEX(РЕД!$A$3:$A$199,MATCH($E45,РЕД!$C$3:$C$199,0)),"")</f>
        <v>4.</v>
      </c>
      <c r="C45" s="49">
        <f>IFERROR(INDEX(РЕД!$B$3:$B$199,MATCH($E45,РЕД!$C$3:$C$199,0)),"")</f>
        <v>15</v>
      </c>
      <c r="D45" s="49" t="str">
        <f>IFERROR(INDEX(РЕД!$D$3:$D$199,MATCH($E45,РЕД!$C$3:$C$199,0)),"")</f>
        <v>РЕЛИОН-ККВ-А-Т</v>
      </c>
      <c r="E45" s="51" t="str">
        <f t="array" ref="E45">IFERROR(INDEX(РЕД!$C$3:$C$313,SMALL(IF(РЕД!$L$3:$L$313&lt;&gt;"",ROW(РЕД!$C$3:$C$313)-2),ROW(РЕД!C8))),"")</f>
        <v>Коробка коммутационная взрывозащищённая, тройниковая</v>
      </c>
      <c r="F45" s="52" t="str">
        <f>CONCATENATE(IFERROR(INDEX(РЕД!$K$3:$K$199,MATCH($E45,РЕД!$C$3:$C$199,0)),"")," ",IFERROR(INDEX(РЕД!$G$3:$G$199,MATCH($E45,РЕД!$C$3:$C$199,0)),""))</f>
        <v>12 шт.</v>
      </c>
      <c r="G45" s="53"/>
      <c r="H45" s="43"/>
    </row>
    <row r="46" spans="2:8">
      <c r="B46" s="48" t="str">
        <f>IFERROR(INDEX(РЕД!$A$3:$A$199,MATCH($E46,РЕД!$C$3:$C$199,0)),"")</f>
        <v>4.</v>
      </c>
      <c r="C46" s="49">
        <f>IFERROR(INDEX(РЕД!$B$3:$B$199,MATCH($E46,РЕД!$C$3:$C$199,0)),"")</f>
        <v>18</v>
      </c>
      <c r="D46" s="49" t="str">
        <f>IFERROR(INDEX(РЕД!$D$3:$D$199,MATCH($E46,РЕД!$C$3:$C$199,0)),"")</f>
        <v>CMP10-20-050</v>
      </c>
      <c r="E46" s="51" t="str">
        <f t="array" ref="E46">IFERROR(INDEX(РЕД!$C$3:$C$313,SMALL(IF(РЕД!$L$3:$L$313&lt;&gt;"",ROW(РЕД!$C$3:$C$313)-2),ROW(РЕД!C9))),"")</f>
        <v>Металлорукав dу 20 мм, Р3-ЦПнг-20</v>
      </c>
      <c r="F46" s="52" t="str">
        <f>CONCATENATE(IFERROR(INDEX(РЕД!$K$3:$K$199,MATCH($E46,РЕД!$C$3:$C$199,0)),"")," ",IFERROR(INDEX(РЕД!$G$3:$G$199,MATCH($E46,РЕД!$C$3:$C$199,0)),""))</f>
        <v>14 м.</v>
      </c>
      <c r="G46" s="53"/>
      <c r="H46" s="43"/>
    </row>
    <row r="47" spans="2:8">
      <c r="B47" s="48" t="str">
        <f>IFERROR(INDEX(РЕД!$A$3:$A$199,MATCH($E47,РЕД!$C$3:$C$199,0)),"")</f>
        <v>4.</v>
      </c>
      <c r="C47" s="49">
        <f>IFERROR(INDEX(РЕД!$B$3:$B$199,MATCH($E47,РЕД!$C$3:$C$199,0)),"")</f>
        <v>19</v>
      </c>
      <c r="D47" s="49" t="str">
        <f>IFERROR(INDEX(РЕД!$D$3:$D$199,MATCH($E47,РЕД!$C$3:$C$199,0)),"")</f>
        <v>CMP10-25-050</v>
      </c>
      <c r="E47" s="51" t="str">
        <f t="array" ref="E47">IFERROR(INDEX(РЕД!$C$3:$C$313,SMALL(IF(РЕД!$L$3:$L$313&lt;&gt;"",ROW(РЕД!$C$3:$C$313)-2),ROW(РЕД!C10))),"")</f>
        <v>Металлорукав dу 25 мм, Р3-ЦПнг-25</v>
      </c>
      <c r="F47" s="52" t="str">
        <f>CONCATENATE(IFERROR(INDEX(РЕД!$K$3:$K$199,MATCH($E47,РЕД!$C$3:$C$199,0)),"")," ",IFERROR(INDEX(РЕД!$G$3:$G$199,MATCH($E47,РЕД!$C$3:$C$199,0)),""))</f>
        <v>24 м.</v>
      </c>
      <c r="G47" s="53"/>
      <c r="H47" s="43"/>
    </row>
    <row r="48" spans="2:8">
      <c r="B48" s="48" t="str">
        <f>IFERROR(INDEX(РЕД!$A$3:$A$199,MATCH($E48,РЕД!$C$3:$C$199,0)),"")</f>
        <v>4.</v>
      </c>
      <c r="C48" s="49">
        <f>IFERROR(INDEX(РЕД!$B$3:$B$199,MATCH($E48,РЕД!$C$3:$C$199,0)),"")</f>
        <v>21</v>
      </c>
      <c r="D48" s="49" t="str">
        <f>IFERROR(INDEX(РЕД!$D$3:$D$199,MATCH($E48,РЕД!$C$3:$C$199,0)),"")</f>
        <v>CMP20D-MB-025-010</v>
      </c>
      <c r="E48" s="51" t="str">
        <f t="array" ref="E48">IFERROR(INDEX(РЕД!$C$3:$C$313,SMALL(IF(РЕД!$L$3:$L$313&lt;&gt;"",ROW(РЕД!$C$3:$C$313)-2),ROW(РЕД!C11))),"")</f>
        <v>Муфта вводная MB25</v>
      </c>
      <c r="F48" s="52" t="str">
        <f>CONCATENATE(IFERROR(INDEX(РЕД!$K$3:$K$199,MATCH($E48,РЕД!$C$3:$C$199,0)),"")," ",IFERROR(INDEX(РЕД!$G$3:$G$199,MATCH($E48,РЕД!$C$3:$C$199,0)),""))</f>
        <v>17 шт.</v>
      </c>
      <c r="G48" s="53"/>
      <c r="H48" s="43"/>
    </row>
    <row r="49" ht="27" spans="2:8">
      <c r="B49" s="48" t="str">
        <f>IFERROR(INDEX(РЕД!$A$3:$A$199,MATCH($E49,РЕД!$C$3:$C$199,0)),"")</f>
        <v>4.</v>
      </c>
      <c r="C49" s="49">
        <f>IFERROR(INDEX(РЕД!$B$3:$B$199,MATCH($E49,РЕД!$C$3:$C$199,0)),"")</f>
        <v>23</v>
      </c>
      <c r="D49" s="49" t="str">
        <f>IFERROR(INDEX(РЕД!$D$3:$D$199,MATCH($E49,РЕД!$C$3:$C$199,0)),"")</f>
        <v>КВМ-25/16-Х-25х1,5</v>
      </c>
      <c r="E49" s="51" t="str">
        <f t="array" ref="E49">IFERROR(INDEX(РЕД!$C$3:$C$313,SMALL(IF(РЕД!$L$3:$L$313&lt;&gt;"",ROW(РЕД!$C$3:$C$313)-2),ROW(РЕД!C12))),"")</f>
        <v>Кабельный ввод с резьбой М25х1,5 мм для прокладки кабеля в </v>
      </c>
      <c r="F49" s="52" t="str">
        <f>CONCATENATE(IFERROR(INDEX(РЕД!$K$3:$K$199,MATCH($E49,РЕД!$C$3:$C$199,0)),"")," ",IFERROR(INDEX(РЕД!$G$3:$G$199,MATCH($E49,РЕД!$C$3:$C$199,0)),""))</f>
        <v>24 шт.</v>
      </c>
      <c r="G49" s="53"/>
      <c r="H49" s="43"/>
    </row>
    <row r="50" spans="2:8">
      <c r="B50" s="48" t="str">
        <f>IFERROR(INDEX(РЕД!$A$3:$A$199,MATCH($E50,РЕД!$C$3:$C$199,0)),"")</f>
        <v>4.</v>
      </c>
      <c r="C50" s="49">
        <f>IFERROR(INDEX(РЕД!$B$3:$B$199,MATCH($E50,РЕД!$C$3:$C$199,0)),"")</f>
        <v>24</v>
      </c>
      <c r="D50" s="49" t="str">
        <f>IFERROR(INDEX(РЕД!$D$3:$D$199,MATCH($E50,РЕД!$C$3:$C$199,0)),"")</f>
        <v>ПР-20-25-М</v>
      </c>
      <c r="E50" s="51" t="str">
        <f t="array" ref="E50">IFERROR(INDEX(РЕД!$C$3:$C$313,SMALL(IF(РЕД!$L$3:$L$313&lt;&gt;"",ROW(РЕД!$C$3:$C$313)-2),ROW(РЕД!C13))),"")</f>
        <v>Переходник  М 20/25</v>
      </c>
      <c r="F50" s="52" t="str">
        <f>CONCATENATE(IFERROR(INDEX(РЕД!$K$3:$K$199,MATCH($E50,РЕД!$C$3:$C$199,0)),"")," ",IFERROR(INDEX(РЕД!$G$3:$G$199,MATCH($E50,РЕД!$C$3:$C$199,0)),""))</f>
        <v>24 шт.</v>
      </c>
      <c r="G50" s="53"/>
      <c r="H50" s="43"/>
    </row>
    <row r="51" ht="27" spans="2:8">
      <c r="B51" s="48" t="str">
        <f>IFERROR(INDEX(РЕД!$A$3:$A$199,MATCH($E51,РЕД!$C$3:$C$199,0)),"")</f>
        <v>6.</v>
      </c>
      <c r="C51" s="49">
        <f>IFERROR(INDEX(РЕД!$B$3:$B$199,MATCH($E51,РЕД!$C$3:$C$199,0)),"")</f>
        <v>11</v>
      </c>
      <c r="D51" s="49" t="str">
        <f>IFERROR(INDEX(РЕД!$D$3:$D$199,MATCH($E51,РЕД!$C$3:$C$199,0)),"")</f>
        <v>CLM50D-MPV-110-12</v>
      </c>
      <c r="E51" s="51" t="str">
        <f t="array" ref="E51">IFERROR(INDEX(РЕД!$C$3:$C$313,SMALL(IF(РЕД!$L$3:$L$313&lt;&gt;"",ROW(РЕД!$C$3:$C$313)-2),ROW(РЕД!C14))),"")</f>
        <v>Пластина монтажная вертикальная 110х180мм IEK</v>
      </c>
      <c r="F51" s="52" t="str">
        <f>CONCATENATE(IFERROR(INDEX(РЕД!$K$3:$K$199,MATCH($E51,РЕД!$C$3:$C$199,0)),"")," ",IFERROR(INDEX(РЕД!$G$3:$G$199,MATCH($E51,РЕД!$C$3:$C$199,0)),""))</f>
        <v>14 шт.</v>
      </c>
      <c r="G51" s="53"/>
      <c r="H51" s="43"/>
    </row>
    <row r="52" spans="2:8">
      <c r="B52" s="48" t="str">
        <f>IFERROR(INDEX(РЕД!$A$3:$A$199,MATCH($E52,РЕД!$C$3:$C$199,0)),"")</f>
        <v/>
      </c>
      <c r="C52" s="49" t="str">
        <f>IFERROR(INDEX(РЕД!$B$3:$B$199,MATCH($E52,РЕД!$C$3:$C$199,0)),"")</f>
        <v/>
      </c>
      <c r="D52" s="49"/>
      <c r="E52" s="51" t="str">
        <f t="array" ref="E52">IFERROR(INDEX(РЕД!$C$3:$C$313,SMALL(IF(РЕД!$L$3:$L$313&lt;&gt;"",ROW(РЕД!$C$3:$C$313)-2),ROW(РЕД!C15))),"")</f>
        <v/>
      </c>
      <c r="F52" s="52" t="str">
        <f>CONCATENATE(IFERROR(INDEX(РЕД!$K$3:$K$199,MATCH($E52,РЕД!$C$3:$C$199,0)),"")," ",IFERROR(INDEX(РЕД!$G$3:$G$199,MATCH($E52,РЕД!$C$3:$C$199,0)),""))</f>
        <v> </v>
      </c>
      <c r="G52" s="53"/>
      <c r="H52" s="43"/>
    </row>
    <row r="53" spans="2:8">
      <c r="B53" s="48" t="str">
        <f>IFERROR(INDEX(РЕД!$A$3:$A$199,MATCH($E53,РЕД!$C$3:$C$199,0)),"")</f>
        <v/>
      </c>
      <c r="C53" s="49" t="str">
        <f>IFERROR(INDEX(РЕД!$B$3:$B$199,MATCH($E53,РЕД!$C$3:$C$199,0)),"")</f>
        <v/>
      </c>
      <c r="D53" s="49"/>
      <c r="E53" s="51" t="str">
        <f t="array" ref="E53">IFERROR(INDEX(РЕД!$C$3:$C$313,SMALL(IF(РЕД!$L$3:$L$313&lt;&gt;"",ROW(РЕД!$C$3:$C$313)-2),ROW(РЕД!C16))),"")</f>
        <v/>
      </c>
      <c r="F53" s="52" t="str">
        <f>CONCATENATE(IFERROR(INDEX(РЕД!$K$3:$K$199,MATCH($E53,РЕД!$C$3:$C$199,0)),"")," ",IFERROR(INDEX(РЕД!$G$3:$G$199,MATCH($E53,РЕД!$C$3:$C$199,0)),""))</f>
        <v> </v>
      </c>
      <c r="G53" s="53"/>
      <c r="H53" s="43"/>
    </row>
    <row r="54" spans="2:8">
      <c r="B54" s="48" t="str">
        <f>IFERROR(INDEX(РЕД!$A$3:$A$199,MATCH($E54,РЕД!$C$3:$C$199,0)),"")</f>
        <v/>
      </c>
      <c r="C54" s="49" t="str">
        <f>IFERROR(INDEX(РЕД!$B$3:$B$199,MATCH($E54,РЕД!$C$3:$C$199,0)),"")</f>
        <v/>
      </c>
      <c r="D54" s="49"/>
      <c r="E54" s="51" t="str">
        <f t="array" ref="E54">IFERROR(INDEX(РЕД!$C$3:$C$313,SMALL(IF(РЕД!$L$3:$L$313&lt;&gt;"",ROW(РЕД!$C$3:$C$313)-2),ROW(РЕД!C17))),"")</f>
        <v/>
      </c>
      <c r="F54" s="52" t="str">
        <f>CONCATENATE(IFERROR(INDEX(РЕД!$K$3:$K$199,MATCH($E54,РЕД!$C$3:$C$199,0)),"")," ",IFERROR(INDEX(РЕД!$G$3:$G$199,MATCH($E54,РЕД!$C$3:$C$199,0)),""))</f>
        <v> </v>
      </c>
      <c r="G54" s="53"/>
      <c r="H54" s="43"/>
    </row>
    <row r="55" spans="2:8">
      <c r="B55" s="48" t="str">
        <f>IFERROR(INDEX(РЕД!$A$3:$A$199,MATCH($E55,РЕД!$C$3:$C$199,0)),"")</f>
        <v/>
      </c>
      <c r="C55" s="49" t="str">
        <f>IFERROR(INDEX(РЕД!$B$3:$B$199,MATCH($E55,РЕД!$C$3:$C$199,0)),"")</f>
        <v/>
      </c>
      <c r="D55" s="49"/>
      <c r="E55" s="51" t="str">
        <f t="array" ref="E55">IFERROR(INDEX(РЕД!$C$3:$C$313,SMALL(IF(РЕД!$L$3:$L$313&lt;&gt;"",ROW(РЕД!$C$3:$C$313)-2),ROW(РЕД!C18))),"")</f>
        <v/>
      </c>
      <c r="F55" s="52" t="str">
        <f>CONCATENATE(IFERROR(INDEX(РЕД!$K$3:$K$199,MATCH($E55,РЕД!$C$3:$C$199,0)),"")," ",IFERROR(INDEX(РЕД!$G$3:$G$199,MATCH($E55,РЕД!$C$3:$C$199,0)),""))</f>
        <v> </v>
      </c>
      <c r="G55" s="53"/>
      <c r="H55" s="43"/>
    </row>
    <row r="56" spans="2:8">
      <c r="B56" s="48" t="str">
        <f>IFERROR(INDEX(РЕД!$A$3:$A$199,MATCH($E56,РЕД!$C$3:$C$199,0)),"")</f>
        <v/>
      </c>
      <c r="C56" s="49" t="str">
        <f>IFERROR(INDEX(РЕД!$B$3:$B$199,MATCH($E56,РЕД!$C$3:$C$199,0)),"")</f>
        <v/>
      </c>
      <c r="D56" s="49"/>
      <c r="E56" s="51" t="str">
        <f t="array" ref="E56">IFERROR(INDEX(РЕД!$C$3:$C$313,SMALL(IF(РЕД!$L$3:$L$313&lt;&gt;"",ROW(РЕД!$C$3:$C$313)-2),ROW(РЕД!C19))),"")</f>
        <v/>
      </c>
      <c r="F56" s="52" t="str">
        <f>CONCATENATE(IFERROR(INDEX(РЕД!$K$3:$K$199,MATCH($E56,РЕД!$C$3:$C$199,0)),"")," ",IFERROR(INDEX(РЕД!$G$3:$G$199,MATCH($E56,РЕД!$C$3:$C$199,0)),""))</f>
        <v> </v>
      </c>
      <c r="G56" s="53"/>
      <c r="H56" s="43"/>
    </row>
    <row r="57" spans="2:8">
      <c r="B57" s="48" t="str">
        <f>IFERROR(INDEX(РЕД!$A$3:$A$199,MATCH($E57,РЕД!$C$3:$C$199,0)),"")</f>
        <v/>
      </c>
      <c r="C57" s="49" t="str">
        <f>IFERROR(INDEX(РЕД!$B$3:$B$199,MATCH($E57,РЕД!$C$3:$C$199,0)),"")</f>
        <v/>
      </c>
      <c r="D57" s="49"/>
      <c r="E57" s="51" t="str">
        <f t="array" ref="E57">IFERROR(INDEX(РЕД!$C$3:$C$313,SMALL(IF(РЕД!$L$3:$L$313&lt;&gt;"",ROW(РЕД!$C$3:$C$313)-2),ROW(РЕД!C20))),"")</f>
        <v/>
      </c>
      <c r="F57" s="52" t="str">
        <f>CONCATENATE(IFERROR(INDEX(РЕД!$K$3:$K$199,MATCH($E57,РЕД!$C$3:$C$199,0)),"")," ",IFERROR(INDEX(РЕД!$G$3:$G$199,MATCH($E57,РЕД!$C$3:$C$199,0)),""))</f>
        <v> </v>
      </c>
      <c r="G57" s="53"/>
      <c r="H57" s="43"/>
    </row>
    <row r="58" spans="2:8">
      <c r="B58" s="48" t="str">
        <f>IFERROR(INDEX(РЕД!$A$3:$A$199,MATCH($E58,РЕД!$C$3:$C$199,0)),"")</f>
        <v/>
      </c>
      <c r="C58" s="49" t="str">
        <f>IFERROR(INDEX(РЕД!$B$3:$B$199,MATCH($E58,РЕД!$C$3:$C$199,0)),"")</f>
        <v/>
      </c>
      <c r="D58" s="49"/>
      <c r="E58" s="51" t="str">
        <f t="array" ref="E58">IFERROR(INDEX(РЕД!$C$3:$C$313,SMALL(IF(РЕД!$L$3:$L$313&lt;&gt;"",ROW(РЕД!$C$3:$C$313)-2),ROW(РЕД!C21))),"")</f>
        <v/>
      </c>
      <c r="F58" s="52" t="str">
        <f>CONCATENATE(IFERROR(INDEX(РЕД!$K$3:$K$199,MATCH($E58,РЕД!$C$3:$C$199,0)),"")," ",IFERROR(INDEX(РЕД!$G$3:$G$199,MATCH($E58,РЕД!$C$3:$C$199,0)),""))</f>
        <v> </v>
      </c>
      <c r="G58" s="53"/>
      <c r="H58" s="43"/>
    </row>
    <row r="59" spans="2:8">
      <c r="B59" s="48" t="str">
        <f>IFERROR(INDEX(РЕД!$A$3:$A$199,MATCH($E59,РЕД!$C$3:$C$199,0)),"")</f>
        <v/>
      </c>
      <c r="C59" s="49" t="str">
        <f>IFERROR(INDEX(РЕД!$B$3:$B$199,MATCH($E59,РЕД!$C$3:$C$199,0)),"")</f>
        <v/>
      </c>
      <c r="D59" s="49"/>
      <c r="E59" s="51" t="str">
        <f t="array" ref="E59">IFERROR(INDEX(РЕД!$C$3:$C$313,SMALL(IF(РЕД!$L$3:$L$313&lt;&gt;"",ROW(РЕД!$C$3:$C$313)-2),ROW(РЕД!C22))),"")</f>
        <v/>
      </c>
      <c r="F59" s="52" t="str">
        <f>CONCATENATE(IFERROR(INDEX(РЕД!$K$3:$K$199,MATCH($E59,РЕД!$C$3:$C$199,0)),"")," ",IFERROR(INDEX(РЕД!$G$3:$G$199,MATCH($E59,РЕД!$C$3:$C$199,0)),""))</f>
        <v> </v>
      </c>
      <c r="G59" s="53"/>
      <c r="H59" s="43"/>
    </row>
    <row r="60" spans="2:8">
      <c r="B60" s="48" t="str">
        <f>IFERROR(INDEX(РЕД!$A$3:$A$199,MATCH($E60,РЕД!$C$3:$C$199,0)),"")</f>
        <v/>
      </c>
      <c r="C60" s="49" t="str">
        <f>IFERROR(INDEX(РЕД!$B$3:$B$199,MATCH($E60,РЕД!$C$3:$C$199,0)),"")</f>
        <v/>
      </c>
      <c r="D60" s="49"/>
      <c r="E60" s="51" t="str">
        <f t="array" ref="E60">IFERROR(INDEX(РЕД!$C$3:$C$313,SMALL(IF(РЕД!$L$3:$L$313&lt;&gt;"",ROW(РЕД!$C$3:$C$313)-2),ROW(РЕД!C23))),"")</f>
        <v/>
      </c>
      <c r="F60" s="52" t="str">
        <f>CONCATENATE(IFERROR(INDEX(РЕД!$K$3:$K$199,MATCH($E60,РЕД!$C$3:$C$199,0)),"")," ",IFERROR(INDEX(РЕД!$G$3:$G$199,MATCH($E60,РЕД!$C$3:$C$199,0)),""))</f>
        <v> </v>
      </c>
      <c r="G60" s="53"/>
      <c r="H60" s="43"/>
    </row>
    <row r="61" spans="2:8">
      <c r="B61" s="48" t="str">
        <f>IFERROR(INDEX(РЕД!$A$3:$A$199,MATCH($E61,РЕД!$C$3:$C$199,0)),"")</f>
        <v/>
      </c>
      <c r="C61" s="49" t="str">
        <f>IFERROR(INDEX(РЕД!$B$3:$B$199,MATCH($E61,РЕД!$C$3:$C$199,0)),"")</f>
        <v/>
      </c>
      <c r="D61" s="49"/>
      <c r="E61" s="51" t="str">
        <f t="array" ref="E61">IFERROR(INDEX(РЕД!$C$3:$C$313,SMALL(IF(РЕД!$L$3:$L$313&lt;&gt;"",ROW(РЕД!$C$3:$C$313)-2),ROW(РЕД!C24))),"")</f>
        <v/>
      </c>
      <c r="F61" s="52" t="str">
        <f>CONCATENATE(IFERROR(INDEX(РЕД!$K$3:$K$199,MATCH($E61,РЕД!$C$3:$C$199,0)),"")," ",IFERROR(INDEX(РЕД!$G$3:$G$199,MATCH($E61,РЕД!$C$3:$C$199,0)),""))</f>
        <v> </v>
      </c>
      <c r="G61" s="53"/>
      <c r="H61" s="43"/>
    </row>
    <row r="62" spans="2:8">
      <c r="B62" s="48" t="str">
        <f>IFERROR(INDEX(РЕД!$A$3:$A$199,MATCH($E62,РЕД!$C$3:$C$199,0)),"")</f>
        <v/>
      </c>
      <c r="C62" s="49" t="str">
        <f>IFERROR(INDEX(РЕД!$B$3:$B$199,MATCH($E62,РЕД!$C$3:$C$199,0)),"")</f>
        <v/>
      </c>
      <c r="D62" s="49"/>
      <c r="E62" s="51" t="str">
        <f t="array" ref="E62">IFERROR(INDEX(РЕД!$C$3:$C$313,SMALL(IF(РЕД!$L$3:$L$313&lt;&gt;"",ROW(РЕД!$C$3:$C$313)-2),ROW(РЕД!C25))),"")</f>
        <v/>
      </c>
      <c r="F62" s="52" t="str">
        <f>CONCATENATE(IFERROR(INDEX(РЕД!$K$3:$K$199,MATCH($E62,РЕД!$C$3:$C$199,0)),"")," ",IFERROR(INDEX(РЕД!$G$3:$G$199,MATCH($E62,РЕД!$C$3:$C$199,0)),""))</f>
        <v> </v>
      </c>
      <c r="G62" s="53"/>
      <c r="H62" s="43"/>
    </row>
    <row r="63" spans="2:8">
      <c r="B63" s="48" t="str">
        <f>IFERROR(INDEX(РЕД!$A$3:$A$199,MATCH($E63,РЕД!$C$3:$C$199,0)),"")</f>
        <v/>
      </c>
      <c r="C63" s="49" t="str">
        <f>IFERROR(INDEX(РЕД!$B$3:$B$199,MATCH($E63,РЕД!$C$3:$C$199,0)),"")</f>
        <v/>
      </c>
      <c r="D63" s="49"/>
      <c r="E63" s="51" t="str">
        <f t="array" ref="E63">IFERROR(INDEX(РЕД!$C$3:$C$313,SMALL(IF(РЕД!$L$3:$L$313&lt;&gt;"",ROW(РЕД!$C$3:$C$313)-2),ROW(РЕД!C26))),"")</f>
        <v/>
      </c>
      <c r="F63" s="52" t="str">
        <f>CONCATENATE(IFERROR(INDEX(РЕД!$K$3:$K$199,MATCH($E63,РЕД!$C$3:$C$199,0)),"")," ",IFERROR(INDEX(РЕД!$G$3:$G$199,MATCH($E63,РЕД!$C$3:$C$199,0)),""))</f>
        <v> </v>
      </c>
      <c r="G63" s="53"/>
      <c r="H63" s="43"/>
    </row>
    <row r="64" spans="2:8">
      <c r="B64" s="48" t="str">
        <f>IFERROR(INDEX(РЕД!$A$3:$A$199,MATCH($E64,РЕД!$C$3:$C$199,0)),"")</f>
        <v/>
      </c>
      <c r="C64" s="49" t="str">
        <f>IFERROR(INDEX(РЕД!$B$3:$B$199,MATCH($E64,РЕД!$C$3:$C$199,0)),"")</f>
        <v/>
      </c>
      <c r="D64" s="49"/>
      <c r="E64" s="51" t="str">
        <f t="array" ref="E64">IFERROR(INDEX(РЕД!$C$3:$C$313,SMALL(IF(РЕД!$L$3:$L$313&lt;&gt;"",ROW(РЕД!$C$3:$C$313)-2),ROW(РЕД!C27))),"")</f>
        <v/>
      </c>
      <c r="F64" s="52" t="str">
        <f>CONCATENATE(IFERROR(INDEX(РЕД!$K$3:$K$199,MATCH($E64,РЕД!$C$3:$C$199,0)),"")," ",IFERROR(INDEX(РЕД!$G$3:$G$199,MATCH($E64,РЕД!$C$3:$C$199,0)),""))</f>
        <v> </v>
      </c>
      <c r="G64" s="53"/>
      <c r="H64" s="43"/>
    </row>
    <row r="65" spans="2:8">
      <c r="B65" s="48" t="str">
        <f>IFERROR(INDEX(РЕД!$A$3:$A$199,MATCH($E65,РЕД!$C$3:$C$199,0)),"")</f>
        <v/>
      </c>
      <c r="C65" s="49" t="str">
        <f>IFERROR(INDEX(РЕД!$B$3:$B$199,MATCH($E65,РЕД!$C$3:$C$199,0)),"")</f>
        <v/>
      </c>
      <c r="D65" s="49"/>
      <c r="E65" s="51" t="str">
        <f t="array" ref="E65">IFERROR(INDEX(РЕД!$C$3:$C$313,SMALL(IF(РЕД!$L$3:$L$313&lt;&gt;"",ROW(РЕД!$C$3:$C$313)-2),ROW(РЕД!C28))),"")</f>
        <v/>
      </c>
      <c r="F65" s="52" t="str">
        <f>CONCATENATE(IFERROR(INDEX(РЕД!$K$3:$K$199,MATCH($E65,РЕД!$C$3:$C$199,0)),"")," ",IFERROR(INDEX(РЕД!$G$3:$G$199,MATCH($E65,РЕД!$C$3:$C$199,0)),""))</f>
        <v> </v>
      </c>
      <c r="G65" s="53"/>
      <c r="H65" s="43"/>
    </row>
    <row r="66" spans="2:8">
      <c r="B66" s="48" t="str">
        <f>IFERROR(INDEX(РЕД!$A$3:$A$199,MATCH($E66,РЕД!$C$3:$C$199,0)),"")</f>
        <v/>
      </c>
      <c r="C66" s="49" t="str">
        <f>IFERROR(INDEX(РЕД!$B$3:$B$199,MATCH($E66,РЕД!$C$3:$C$199,0)),"")</f>
        <v/>
      </c>
      <c r="D66" s="49"/>
      <c r="E66" s="51" t="str">
        <f t="array" ref="E66">IFERROR(INDEX(РЕД!$C$3:$C$313,SMALL(IF(РЕД!$L$3:$L$313&lt;&gt;"",ROW(РЕД!$C$3:$C$313)-2),ROW(РЕД!C29))),"")</f>
        <v/>
      </c>
      <c r="F66" s="52" t="str">
        <f>CONCATENATE(IFERROR(INDEX(РЕД!$K$3:$K$199,MATCH($E66,РЕД!$C$3:$C$199,0)),"")," ",IFERROR(INDEX(РЕД!$G$3:$G$199,MATCH($E66,РЕД!$C$3:$C$199,0)),""))</f>
        <v> </v>
      </c>
      <c r="G66" s="53"/>
      <c r="H66" s="43"/>
    </row>
    <row r="67" spans="2:8">
      <c r="B67" s="48" t="str">
        <f>IFERROR(INDEX(РЕД!$A$3:$A$199,MATCH($E67,РЕД!$C$3:$C$199,0)),"")</f>
        <v/>
      </c>
      <c r="C67" s="49" t="str">
        <f>IFERROR(INDEX(РЕД!$B$3:$B$199,MATCH($E67,РЕД!$C$3:$C$199,0)),"")</f>
        <v/>
      </c>
      <c r="D67" s="49"/>
      <c r="E67" s="51" t="str">
        <f t="array" ref="E67">IFERROR(INDEX(РЕД!$C$3:$C$313,SMALL(IF(РЕД!$L$3:$L$313&lt;&gt;"",ROW(РЕД!$C$3:$C$313)-2),ROW(РЕД!C30))),"")</f>
        <v/>
      </c>
      <c r="F67" s="52" t="str">
        <f>CONCATENATE(IFERROR(INDEX(РЕД!$K$3:$K$199,MATCH($E67,РЕД!$C$3:$C$199,0)),"")," ",IFERROR(INDEX(РЕД!$G$3:$G$199,MATCH($E67,РЕД!$C$3:$C$199,0)),""))</f>
        <v> </v>
      </c>
      <c r="G67" s="53"/>
      <c r="H67" s="43"/>
    </row>
    <row r="68" spans="2:8">
      <c r="B68" s="48" t="str">
        <f>IFERROR(INDEX(РЕД!$A$3:$A$199,MATCH($E68,РЕД!$C$3:$C$199,0)),"")</f>
        <v/>
      </c>
      <c r="C68" s="49" t="str">
        <f>IFERROR(INDEX(РЕД!$B$3:$B$199,MATCH($E68,РЕД!$C$3:$C$199,0)),"")</f>
        <v/>
      </c>
      <c r="D68" s="49"/>
      <c r="E68" s="51" t="str">
        <f t="array" ref="E68">IFERROR(INDEX(РЕД!$C$3:$C$313,SMALL(IF(РЕД!$L$3:$L$313&lt;&gt;"",ROW(РЕД!$C$3:$C$313)-2),ROW(РЕД!C31))),"")</f>
        <v/>
      </c>
      <c r="F68" s="52" t="str">
        <f>CONCATENATE(IFERROR(INDEX(РЕД!$K$3:$K$199,MATCH($E68,РЕД!$C$3:$C$199,0)),"")," ",IFERROR(INDEX(РЕД!$G$3:$G$199,MATCH($E68,РЕД!$C$3:$C$199,0)),""))</f>
        <v> </v>
      </c>
      <c r="G68" s="53"/>
      <c r="H68" s="43"/>
    </row>
    <row r="69" spans="2:8">
      <c r="B69" s="48" t="str">
        <f>IFERROR(INDEX(РЕД!$A$3:$A$199,MATCH($E69,РЕД!$C$3:$C$199,0)),"")</f>
        <v/>
      </c>
      <c r="C69" s="49" t="str">
        <f>IFERROR(INDEX(РЕД!$B$3:$B$199,MATCH($E69,РЕД!$C$3:$C$199,0)),"")</f>
        <v/>
      </c>
      <c r="D69" s="49"/>
      <c r="E69" s="51" t="str">
        <f t="array" ref="E69">IFERROR(INDEX(РЕД!$C$3:$C$313,SMALL(IF(РЕД!$L$3:$L$313&lt;&gt;"",ROW(РЕД!$C$3:$C$313)-2),ROW(РЕД!C32))),"")</f>
        <v/>
      </c>
      <c r="F69" s="52" t="str">
        <f>CONCATENATE(IFERROR(INDEX(РЕД!$K$3:$K$199,MATCH($E69,РЕД!$C$3:$C$199,0)),"")," ",IFERROR(INDEX(РЕД!$G$3:$G$199,MATCH($E69,РЕД!$C$3:$C$199,0)),""))</f>
        <v> </v>
      </c>
      <c r="G69" s="53"/>
      <c r="H69" s="43"/>
    </row>
    <row r="70" spans="2:8">
      <c r="B70" s="48" t="str">
        <f>IFERROR(INDEX(РЕД!$A$3:$A$199,MATCH($E70,РЕД!$C$3:$C$199,0)),"")</f>
        <v/>
      </c>
      <c r="C70" s="49" t="str">
        <f>IFERROR(INDEX(РЕД!$B$3:$B$199,MATCH($E70,РЕД!$C$3:$C$199,0)),"")</f>
        <v/>
      </c>
      <c r="D70" s="49"/>
      <c r="E70" s="51" t="str">
        <f t="array" ref="E70">IFERROR(INDEX(РЕД!$C$3:$C$313,SMALL(IF(РЕД!$L$3:$L$313&lt;&gt;"",ROW(РЕД!$C$3:$C$313)-2),ROW(РЕД!C33))),"")</f>
        <v/>
      </c>
      <c r="F70" s="52" t="str">
        <f>CONCATENATE(IFERROR(INDEX(РЕД!$K$3:$K$199,MATCH($E70,РЕД!$C$3:$C$199,0)),"")," ",IFERROR(INDEX(РЕД!$G$3:$G$199,MATCH($E70,РЕД!$C$3:$C$199,0)),""))</f>
        <v> </v>
      </c>
      <c r="G70" s="53"/>
      <c r="H70" s="43"/>
    </row>
    <row r="71" spans="2:8">
      <c r="B71" s="39" t="s">
        <v>35</v>
      </c>
      <c r="C71" s="40"/>
      <c r="D71" s="40"/>
      <c r="E71" s="41"/>
      <c r="F71" s="42"/>
      <c r="G71" s="42"/>
      <c r="H71" s="43"/>
    </row>
    <row r="72" ht="31" customHeight="1" spans="2:8">
      <c r="B72" s="54" t="s">
        <v>32</v>
      </c>
      <c r="C72" s="54"/>
      <c r="D72" s="54"/>
      <c r="E72" s="55" t="s">
        <v>27</v>
      </c>
      <c r="F72" s="56" t="s">
        <v>33</v>
      </c>
      <c r="G72" s="57" t="s">
        <v>34</v>
      </c>
      <c r="H72" s="46"/>
    </row>
    <row r="73" ht="40.5" spans="2:8">
      <c r="B73" s="48" t="str">
        <f>IFERROR(INDEX(РЕД!$A$3:$A$199,MATCH($E73,РЕД!$C$3:$C$199,0)),"")</f>
        <v>3.</v>
      </c>
      <c r="C73" s="49">
        <f>IFERROR(INDEX(РЕД!$B$3:$B$199,MATCH($E73,РЕД!$C$3:$C$199,0)),"")</f>
        <v>2</v>
      </c>
      <c r="D73" s="49" t="str">
        <f>IFERROR(INDEX(РЕД!$D$3:$D$199,MATCH($E73,РЕД!$C$3:$C$199,0)),"")</f>
        <v>LE-СПП-26-024-8037Ex-65X-А</v>
      </c>
      <c r="E73" s="58" t="str">
        <f t="array" ref="E73">IFERROR(INDEX(РЕД!$C$3:$C$313,SMALL(IF(РЕД!$M$3:$M$313&lt;&gt;"",ROW(РЕД!$C$3:$C$313)-2),ROW(РЕД!C1))),"")</f>
        <v>Светильник светодиодный взрывозащищенный Струна Ex LE-СПП-26-024- </v>
      </c>
      <c r="F73" s="52" t="str">
        <f>IFERROR(INDEX(РЕД!$G$3:$G$199,MATCH($E73,РЕД!$C$3:$C$199,0)),"")</f>
        <v>шт.</v>
      </c>
      <c r="G73" s="53">
        <f>IFERROR(INDEX(РЕД!$M$3:$M$199,MATCH($E73,РЕД!$C$3:$C$199,0)),"")</f>
        <v>1</v>
      </c>
      <c r="H73" s="43"/>
    </row>
    <row r="74" ht="40.5" spans="2:8">
      <c r="B74" s="48" t="str">
        <f>IFERROR(INDEX(РЕД!$A$3:$A$199,MATCH($E74,РЕД!$C$3:$C$199,0)),"")</f>
        <v>3.</v>
      </c>
      <c r="C74" s="49">
        <f>IFERROR(INDEX(РЕД!$B$3:$B$199,MATCH($E74,РЕД!$C$3:$C$199,0)),"")</f>
        <v>3</v>
      </c>
      <c r="D74" s="49" t="str">
        <f>IFERROR(INDEX(РЕД!$D$3:$D$199,MATCH($E74,РЕД!$C$3:$C$199,0)),"")</f>
        <v>KEDR EX 2.0 LE СБУ-32-100-</v>
      </c>
      <c r="E74" s="58" t="str">
        <f t="array" ref="E74">IFERROR(INDEX(РЕД!$C$3:$C$313,SMALL(IF(РЕД!$M$3:$M$313&lt;&gt;"",ROW(РЕД!$C$3:$C$313)-2),ROW(РЕД!C2))),"")</f>
        <v>Светильник светодиодный взрывозащищенный KEDR EX 2.0 LE СБУ-32-</v>
      </c>
      <c r="F74" s="52" t="str">
        <f>IFERROR(INDEX(РЕД!$G$3:$G$199,MATCH($E74,РЕД!$C$3:$C$199,0)),"")</f>
        <v>шт.</v>
      </c>
      <c r="G74" s="53">
        <f>IFERROR(INDEX(РЕД!$M$3:$M$199,MATCH($E74,РЕД!$C$3:$C$199,0)),"")</f>
        <v>22</v>
      </c>
      <c r="H74" s="43"/>
    </row>
    <row r="75" ht="40.5" spans="2:8">
      <c r="B75" s="48" t="str">
        <f>IFERROR(INDEX(РЕД!$A$3:$A$199,MATCH($E75,РЕД!$C$3:$C$199,0)),"")</f>
        <v>3.</v>
      </c>
      <c r="C75" s="49">
        <f>IFERROR(INDEX(РЕД!$B$3:$B$199,MATCH($E75,РЕД!$C$3:$C$199,0)),"")</f>
        <v>4</v>
      </c>
      <c r="D75" s="49" t="str">
        <f>IFERROR(INDEX(РЕД!$D$3:$D$199,MATCH($E75,РЕД!$C$3:$C$199,0)),"")</f>
        <v>KEDR EX 2.0 LE СБУ-32-100-</v>
      </c>
      <c r="E75" s="58" t="str">
        <f t="array" ref="E75">IFERROR(INDEX(РЕД!$C$3:$C$313,SMALL(IF(РЕД!$M$3:$M$313&lt;&gt;"",ROW(РЕД!$C$3:$C$313)-2),ROW(РЕД!C3))),"")</f>
        <v>Светильник светодиодный взрывозащищенный KEDR EX 2.0 LE СБУ-32-  </v>
      </c>
      <c r="F75" s="52" t="str">
        <f>IFERROR(INDEX(РЕД!$G$3:$G$199,MATCH($E75,РЕД!$C$3:$C$199,0)),"")</f>
        <v>шт.</v>
      </c>
      <c r="G75" s="53">
        <f>IFERROR(INDEX(РЕД!$M$3:$M$199,MATCH($E75,РЕД!$C$3:$C$199,0)),"")</f>
        <v>8</v>
      </c>
      <c r="H75" s="43"/>
    </row>
    <row r="76" ht="27" spans="2:8">
      <c r="B76" s="48" t="str">
        <f>IFERROR(INDEX(РЕД!$A$3:$A$199,MATCH($E76,РЕД!$C$3:$C$199,0)),"")</f>
        <v>4.</v>
      </c>
      <c r="C76" s="49">
        <f>IFERROR(INDEX(РЕД!$B$3:$B$199,MATCH($E76,РЕД!$C$3:$C$199,0)),"")</f>
        <v>3</v>
      </c>
      <c r="D76" s="49" t="str">
        <f>IFERROR(INDEX(РЕД!$D$3:$D$199,MATCH($E76,РЕД!$C$3:$C$199,0)),"")</f>
        <v>CLN10-050-100-120-3</v>
      </c>
      <c r="E76" s="58" t="str">
        <f t="array" ref="E76">IFERROR(INDEX(РЕД!$C$3:$C$313,SMALL(IF(РЕД!$M$3:$M$313&lt;&gt;"",ROW(РЕД!$C$3:$C$313)-2),ROW(РЕД!C4))),"")</f>
        <v>Лоток неперфорированный 50х100х3000-1,2 IEK</v>
      </c>
      <c r="F76" s="52" t="str">
        <f>IFERROR(INDEX(РЕД!$G$3:$G$199,MATCH($E76,РЕД!$C$3:$C$199,0)),"")</f>
        <v>шт.</v>
      </c>
      <c r="G76" s="53">
        <f>IFERROR(INDEX(РЕД!$M$3:$M$199,MATCH($E76,РЕД!$C$3:$C$199,0)),"")</f>
        <v>27</v>
      </c>
      <c r="H76" s="43"/>
    </row>
    <row r="77" ht="27" spans="2:8">
      <c r="B77" s="48" t="str">
        <f>IFERROR(INDEX(РЕД!$A$3:$A$199,MATCH($E77,РЕД!$C$3:$C$199,0)),"")</f>
        <v>4.</v>
      </c>
      <c r="C77" s="49">
        <f>IFERROR(INDEX(РЕД!$B$3:$B$199,MATCH($E77,РЕД!$C$3:$C$199,0)),"")</f>
        <v>5</v>
      </c>
      <c r="D77" s="49" t="str">
        <f>IFERROR(INDEX(РЕД!$D$3:$D$199,MATCH($E77,РЕД!$C$3:$C$199,0)),"")</f>
        <v>CLM50D-RP-100-20</v>
      </c>
      <c r="E77" s="58" t="str">
        <f t="array" ref="E77">IFERROR(INDEX(РЕД!$C$3:$C$313,SMALL(IF(РЕД!$M$3:$M$313&lt;&gt;"",ROW(РЕД!$C$3:$C$313)-2),ROW(РЕД!C5))),"")</f>
        <v>Перегородка разделительная h=100 мм L2000 IEK</v>
      </c>
      <c r="F77" s="52" t="str">
        <f>IFERROR(INDEX(РЕД!$G$3:$G$199,MATCH($E77,РЕД!$C$3:$C$199,0)),"")</f>
        <v>шт.</v>
      </c>
      <c r="G77" s="53">
        <f>IFERROR(INDEX(РЕД!$M$3:$M$199,MATCH($E77,РЕД!$C$3:$C$199,0)),"")</f>
        <v>27</v>
      </c>
      <c r="H77" s="43"/>
    </row>
    <row r="78" ht="27" spans="2:8">
      <c r="B78" s="48" t="str">
        <f>IFERROR(INDEX(РЕД!$A$3:$A$199,MATCH($E78,РЕД!$C$3:$C$199,0)),"")</f>
        <v>4.</v>
      </c>
      <c r="C78" s="49">
        <f>IFERROR(INDEX(РЕД!$B$3:$B$199,MATCH($E78,РЕД!$C$3:$C$199,0)),"")</f>
        <v>9</v>
      </c>
      <c r="D78" s="49">
        <f>IFERROR(INDEX(РЕД!$D$3:$D$199,MATCH($E78,РЕД!$C$3:$C$199,0)),"")</f>
        <v>0</v>
      </c>
      <c r="E78" s="58" t="str">
        <f t="array" ref="E78">IFERROR(INDEX(РЕД!$C$3:$C$313,SMALL(IF(РЕД!$M$3:$M$313&lt;&gt;"",ROW(РЕД!$C$3:$C$313)-2),ROW(РЕД!C6))),"")</f>
        <v>Отвод Т-образный горизонтальный, 50х100мм</v>
      </c>
      <c r="F78" s="52" t="str">
        <f>IFERROR(INDEX(РЕД!$G$3:$G$199,MATCH($E78,РЕД!$C$3:$C$199,0)),"")</f>
        <v>шт.</v>
      </c>
      <c r="G78" s="53">
        <f>IFERROR(INDEX(РЕД!$M$3:$M$199,MATCH($E78,РЕД!$C$3:$C$199,0)),"")</f>
        <v>4</v>
      </c>
      <c r="H78" s="43"/>
    </row>
    <row r="79" spans="2:8">
      <c r="B79" s="48" t="str">
        <f>IFERROR(INDEX(РЕД!$A$3:$A$199,MATCH($E79,РЕД!$C$3:$C$199,0)),"")</f>
        <v>4.</v>
      </c>
      <c r="C79" s="49">
        <f>IFERROR(INDEX(РЕД!$B$3:$B$199,MATCH($E79,РЕД!$C$3:$C$199,0)),"")</f>
        <v>10</v>
      </c>
      <c r="D79" s="49">
        <f>IFERROR(INDEX(РЕД!$D$3:$D$199,MATCH($E79,РЕД!$C$3:$C$199,0)),"")</f>
        <v>0</v>
      </c>
      <c r="E79" s="58" t="str">
        <f t="array" ref="E79">IFERROR(INDEX(РЕД!$C$3:$C$313,SMALL(IF(РЕД!$M$3:$M$313&lt;&gt;"",ROW(РЕД!$C$3:$C$313)-2),ROW(РЕД!C7))),"")</f>
        <v>Поворот горизонтальный 90град, 50х100мм</v>
      </c>
      <c r="F79" s="52">
        <f>IFERROR(INDEX(РЕД!$G$3:$G$199,MATCH($E79,РЕД!$C$3:$C$199,0)),"")</f>
        <v>0</v>
      </c>
      <c r="G79" s="53">
        <f>IFERROR(INDEX(РЕД!$M$3:$M$199,MATCH($E79,РЕД!$C$3:$C$199,0)),"")</f>
        <v>2</v>
      </c>
      <c r="H79" s="43"/>
    </row>
    <row r="80" spans="2:8">
      <c r="B80" s="48" t="str">
        <f>IFERROR(INDEX(РЕД!$A$3:$A$199,MATCH($E80,РЕД!$C$3:$C$199,0)),"")</f>
        <v>4.</v>
      </c>
      <c r="C80" s="49">
        <f>IFERROR(INDEX(РЕД!$B$3:$B$199,MATCH($E80,РЕД!$C$3:$C$199,0)),"")</f>
        <v>11</v>
      </c>
      <c r="D80" s="49" t="str">
        <f>IFERROR(INDEX(РЕД!$D$3:$D$199,MATCH($E80,РЕД!$C$3:$C$199,0)),"")</f>
        <v>CLP1Z-GP</v>
      </c>
      <c r="E80" s="58" t="str">
        <f t="array" ref="E80">IFERROR(INDEX(РЕД!$C$3:$C$313,SMALL(IF(РЕД!$M$3:$M$313&lt;&gt;"",ROW(РЕД!$C$3:$C$313)-2),ROW(РЕД!C8))),"")</f>
        <v>Пластина заземления GP</v>
      </c>
      <c r="F80" s="52" t="str">
        <f>IFERROR(INDEX(РЕД!$G$3:$G$199,MATCH($E80,РЕД!$C$3:$C$199,0)),"")</f>
        <v>шт.</v>
      </c>
      <c r="G80" s="53">
        <f>IFERROR(INDEX(РЕД!$M$3:$M$199,MATCH($E80,РЕД!$C$3:$C$199,0)),"")</f>
        <v>27</v>
      </c>
      <c r="H80" s="43"/>
    </row>
    <row r="81" spans="2:8">
      <c r="B81" s="48" t="str">
        <f>IFERROR(INDEX(РЕД!$A$3:$A$199,MATCH($E81,РЕД!$C$3:$C$199,0)),"")</f>
        <v>4.</v>
      </c>
      <c r="C81" s="49">
        <f>IFERROR(INDEX(РЕД!$B$3:$B$199,MATCH($E81,РЕД!$C$3:$C$199,0)),"")</f>
        <v>12</v>
      </c>
      <c r="D81" s="49" t="str">
        <f>IFERROR(INDEX(РЕД!$D$3:$D$199,MATCH($E81,РЕД!$C$3:$C$199,0)),"")</f>
        <v>CLP1M-CS-6-10-1</v>
      </c>
      <c r="E81" s="58" t="str">
        <f t="array" ref="E81">IFERROR(INDEX(РЕД!$C$3:$C$313,SMALL(IF(РЕД!$M$3:$M$313&lt;&gt;"",ROW(РЕД!$C$3:$C$313)-2),ROW(РЕД!C9))),"")</f>
        <v>Комплект соединительный КС М6х10</v>
      </c>
      <c r="F81" s="52" t="str">
        <f>IFERROR(INDEX(РЕД!$G$3:$G$199,MATCH($E81,РЕД!$C$3:$C$199,0)),"")</f>
        <v>шт.</v>
      </c>
      <c r="G81" s="53">
        <f>IFERROR(INDEX(РЕД!$M$3:$M$199,MATCH($E81,РЕД!$C$3:$C$199,0)),"")</f>
        <v>290</v>
      </c>
      <c r="H81" s="43"/>
    </row>
    <row r="82" spans="2:8">
      <c r="B82" s="48" t="str">
        <f>IFERROR(INDEX(РЕД!$A$3:$A$199,MATCH($E82,РЕД!$C$3:$C$199,0)),"")</f>
        <v>4.</v>
      </c>
      <c r="C82" s="49">
        <f>IFERROR(INDEX(РЕД!$B$3:$B$199,MATCH($E82,РЕД!$C$3:$C$199,0)),"")</f>
        <v>13</v>
      </c>
      <c r="D82" s="49">
        <f>IFERROR(INDEX(РЕД!$D$3:$D$199,MATCH($E82,РЕД!$C$3:$C$199,0)),"")</f>
        <v>0</v>
      </c>
      <c r="E82" s="58" t="str">
        <f t="array" ref="E82">IFERROR(INDEX(РЕД!$C$3:$C$313,SMALL(IF(РЕД!$M$3:$M$313&lt;&gt;"",ROW(РЕД!$C$3:$C$313)-2),ROW(РЕД!C10))),"")</f>
        <v>Профиль П-образный, 40х56х240 мм</v>
      </c>
      <c r="F82" s="52" t="str">
        <f>IFERROR(INDEX(РЕД!$G$3:$G$199,MATCH($E82,РЕД!$C$3:$C$199,0)),"")</f>
        <v>шт.</v>
      </c>
      <c r="G82" s="53">
        <f>IFERROR(INDEX(РЕД!$M$3:$M$199,MATCH($E82,РЕД!$C$3:$C$199,0)),"")</f>
        <v>104</v>
      </c>
      <c r="H82" s="43"/>
    </row>
    <row r="83" spans="2:8">
      <c r="B83" s="48" t="str">
        <f>IFERROR(INDEX(РЕД!$A$3:$A$199,MATCH($E83,РЕД!$C$3:$C$199,0)),"")</f>
        <v>4.</v>
      </c>
      <c r="C83" s="49">
        <f>IFERROR(INDEX(РЕД!$B$3:$B$199,MATCH($E83,РЕД!$C$3:$C$199,0)),"")</f>
        <v>14</v>
      </c>
      <c r="D83" s="49">
        <f>IFERROR(INDEX(РЕД!$D$3:$D$199,MATCH($E83,РЕД!$C$3:$C$199,0)),"")</f>
        <v>0</v>
      </c>
      <c r="E83" s="58" t="str">
        <f t="array" ref="E83">IFERROR(INDEX(РЕД!$C$3:$C$313,SMALL(IF(РЕД!$M$3:$M$313&lt;&gt;"",ROW(РЕД!$C$3:$C$313)-2),ROW(РЕД!C11))),"")</f>
        <v>Подвес V-образный М8</v>
      </c>
      <c r="F83" s="52" t="str">
        <f>IFERROR(INDEX(РЕД!$G$3:$G$199,MATCH($E83,РЕД!$C$3:$C$199,0)),"")</f>
        <v>шт.</v>
      </c>
      <c r="G83" s="53">
        <f>IFERROR(INDEX(РЕД!$M$3:$M$199,MATCH($E83,РЕД!$C$3:$C$199,0)),"")</f>
        <v>208</v>
      </c>
      <c r="H83" s="43"/>
    </row>
    <row r="84" ht="27" spans="2:8">
      <c r="B84" s="48" t="str">
        <f>IFERROR(INDEX(РЕД!$A$3:$A$199,MATCH($E84,РЕД!$C$3:$C$199,0)),"")</f>
        <v>4.</v>
      </c>
      <c r="C84" s="49">
        <f>IFERROR(INDEX(РЕД!$B$3:$B$199,MATCH($E84,РЕД!$C$3:$C$199,0)),"")</f>
        <v>15</v>
      </c>
      <c r="D84" s="49" t="str">
        <f>IFERROR(INDEX(РЕД!$D$3:$D$199,MATCH($E84,РЕД!$C$3:$C$199,0)),"")</f>
        <v>РЕЛИОН-ККВ-А-Т</v>
      </c>
      <c r="E84" s="58" t="str">
        <f t="array" ref="E84">IFERROR(INDEX(РЕД!$C$3:$C$313,SMALL(IF(РЕД!$M$3:$M$313&lt;&gt;"",ROW(РЕД!$C$3:$C$313)-2),ROW(РЕД!C12))),"")</f>
        <v>Коробка коммутационная взрывозащищённая, тройниковая</v>
      </c>
      <c r="F84" s="52" t="str">
        <f>IFERROR(INDEX(РЕД!$G$3:$G$199,MATCH($E84,РЕД!$C$3:$C$199,0)),"")</f>
        <v>шт.</v>
      </c>
      <c r="G84" s="53">
        <f>IFERROR(INDEX(РЕД!$M$3:$M$199,MATCH($E84,РЕД!$C$3:$C$199,0)),"")</f>
        <v>22</v>
      </c>
      <c r="H84" s="43"/>
    </row>
    <row r="85" ht="27" spans="2:8">
      <c r="B85" s="48" t="str">
        <f>IFERROR(INDEX(РЕД!$A$3:$A$199,MATCH($E85,РЕД!$C$3:$C$199,0)),"")</f>
        <v>4.</v>
      </c>
      <c r="C85" s="49">
        <f>IFERROR(INDEX(РЕД!$B$3:$B$199,MATCH($E85,РЕД!$C$3:$C$199,0)),"")</f>
        <v>16</v>
      </c>
      <c r="D85" s="49" t="str">
        <f>IFERROR(INDEX(РЕД!$D$3:$D$199,MATCH($E85,РЕД!$C$3:$C$199,0)),"")</f>
        <v>Релион-ККВ-А-Т</v>
      </c>
      <c r="E85" s="58" t="str">
        <f t="array" ref="E85">IFERROR(INDEX(РЕД!$C$3:$C$313,SMALL(IF(РЕД!$M$3:$M$313&lt;&gt;"",ROW(РЕД!$C$3:$C$313)-2),ROW(РЕД!C13))),"")</f>
        <v>Коробка коммутационная взрывозащищённая, проходная</v>
      </c>
      <c r="F85" s="52" t="str">
        <f>IFERROR(INDEX(РЕД!$G$3:$G$199,MATCH($E85,РЕД!$C$3:$C$199,0)),"")</f>
        <v>шт.</v>
      </c>
      <c r="G85" s="53">
        <f>IFERROR(INDEX(РЕД!$M$3:$M$199,MATCH($E85,РЕД!$C$3:$C$199,0)),"")</f>
        <v>7</v>
      </c>
      <c r="H85" s="43"/>
    </row>
    <row r="86" spans="2:8">
      <c r="B86" s="48" t="str">
        <f>IFERROR(INDEX(РЕД!$A$3:$A$199,MATCH($E86,РЕД!$C$3:$C$199,0)),"")</f>
        <v>4.</v>
      </c>
      <c r="C86" s="49">
        <f>IFERROR(INDEX(РЕД!$B$3:$B$199,MATCH($E86,РЕД!$C$3:$C$199,0)),"")</f>
        <v>18</v>
      </c>
      <c r="D86" s="49" t="str">
        <f>IFERROR(INDEX(РЕД!$D$3:$D$199,MATCH($E86,РЕД!$C$3:$C$199,0)),"")</f>
        <v>CMP10-20-050</v>
      </c>
      <c r="E86" s="58" t="str">
        <f t="array" ref="E86">IFERROR(INDEX(РЕД!$C$3:$C$313,SMALL(IF(РЕД!$M$3:$M$313&lt;&gt;"",ROW(РЕД!$C$3:$C$313)-2),ROW(РЕД!C14))),"")</f>
        <v>Металлорукав dу 20 мм, Р3-ЦПнг-20</v>
      </c>
      <c r="F86" s="52" t="str">
        <f>IFERROR(INDEX(РЕД!$G$3:$G$199,MATCH($E86,РЕД!$C$3:$C$199,0)),"")</f>
        <v>м.</v>
      </c>
      <c r="G86" s="53">
        <f>IFERROR(INDEX(РЕД!$M$3:$M$199,MATCH($E86,РЕД!$C$3:$C$199,0)),"")</f>
        <v>40</v>
      </c>
      <c r="H86" s="43"/>
    </row>
    <row r="87" spans="2:8">
      <c r="B87" s="48" t="str">
        <f>IFERROR(INDEX(РЕД!$A$3:$A$199,MATCH($E87,РЕД!$C$3:$C$199,0)),"")</f>
        <v>4.</v>
      </c>
      <c r="C87" s="49">
        <f>IFERROR(INDEX(РЕД!$B$3:$B$199,MATCH($E87,РЕД!$C$3:$C$199,0)),"")</f>
        <v>19</v>
      </c>
      <c r="D87" s="49" t="str">
        <f>IFERROR(INDEX(РЕД!$D$3:$D$199,MATCH($E87,РЕД!$C$3:$C$199,0)),"")</f>
        <v>CMP10-25-050</v>
      </c>
      <c r="E87" s="58" t="str">
        <f t="array" ref="E87">IFERROR(INDEX(РЕД!$C$3:$C$313,SMALL(IF(РЕД!$M$3:$M$313&lt;&gt;"",ROW(РЕД!$C$3:$C$313)-2),ROW(РЕД!C15))),"")</f>
        <v>Металлорукав dу 25 мм, Р3-ЦПнг-25</v>
      </c>
      <c r="F87" s="52" t="str">
        <f>IFERROR(INDEX(РЕД!$G$3:$G$199,MATCH($E87,РЕД!$C$3:$C$199,0)),"")</f>
        <v>м.</v>
      </c>
      <c r="G87" s="53">
        <f>IFERROR(INDEX(РЕД!$M$3:$M$199,MATCH($E87,РЕД!$C$3:$C$199,0)),"")</f>
        <v>32</v>
      </c>
      <c r="H87" s="43"/>
    </row>
    <row r="88" spans="2:8">
      <c r="B88" s="48" t="str">
        <f>IFERROR(INDEX(РЕД!$A$3:$A$199,MATCH($E88,РЕД!$C$3:$C$199,0)),"")</f>
        <v>4.</v>
      </c>
      <c r="C88" s="49">
        <f>IFERROR(INDEX(РЕД!$B$3:$B$199,MATCH($E88,РЕД!$C$3:$C$199,0)),"")</f>
        <v>20</v>
      </c>
      <c r="D88" s="49" t="str">
        <f>IFERROR(INDEX(РЕД!$D$3:$D$199,MATCH($E88,РЕД!$C$3:$C$199,0)),"")</f>
        <v>CMP20D-MB-020-010</v>
      </c>
      <c r="E88" s="58" t="str">
        <f t="array" ref="E88">IFERROR(INDEX(РЕД!$C$3:$C$313,SMALL(IF(РЕД!$M$3:$M$313&lt;&gt;"",ROW(РЕД!$C$3:$C$313)-2),ROW(РЕД!C16))),"")</f>
        <v>Муфта вводная MB20</v>
      </c>
      <c r="F88" s="52" t="str">
        <f>IFERROR(INDEX(РЕД!$G$3:$G$199,MATCH($E88,РЕД!$C$3:$C$199,0)),"")</f>
        <v>шт.</v>
      </c>
      <c r="G88" s="53">
        <f>IFERROR(INDEX(РЕД!$M$3:$M$199,MATCH($E88,РЕД!$C$3:$C$199,0)),"")</f>
        <v>50</v>
      </c>
      <c r="H88" s="43"/>
    </row>
    <row r="89" spans="2:8">
      <c r="B89" s="48" t="str">
        <f>IFERROR(INDEX(РЕД!$A$3:$A$199,MATCH($E89,РЕД!$C$3:$C$199,0)),"")</f>
        <v>4.</v>
      </c>
      <c r="C89" s="49">
        <f>IFERROR(INDEX(РЕД!$B$3:$B$199,MATCH($E89,РЕД!$C$3:$C$199,0)),"")</f>
        <v>21</v>
      </c>
      <c r="D89" s="49" t="str">
        <f>IFERROR(INDEX(РЕД!$D$3:$D$199,MATCH($E89,РЕД!$C$3:$C$199,0)),"")</f>
        <v>CMP20D-MB-025-010</v>
      </c>
      <c r="E89" s="58" t="str">
        <f t="array" ref="E89">IFERROR(INDEX(РЕД!$C$3:$C$313,SMALL(IF(РЕД!$M$3:$M$313&lt;&gt;"",ROW(РЕД!$C$3:$C$313)-2),ROW(РЕД!C17))),"")</f>
        <v>Муфта вводная MB25</v>
      </c>
      <c r="F89" s="52" t="str">
        <f>IFERROR(INDEX(РЕД!$G$3:$G$199,MATCH($E89,РЕД!$C$3:$C$199,0)),"")</f>
        <v>шт.</v>
      </c>
      <c r="G89" s="53">
        <f>IFERROR(INDEX(РЕД!$M$3:$M$199,MATCH($E89,РЕД!$C$3:$C$199,0)),"")</f>
        <v>20</v>
      </c>
      <c r="H89" s="43"/>
    </row>
    <row r="90" ht="27" spans="2:8">
      <c r="B90" s="48" t="str">
        <f>IFERROR(INDEX(РЕД!$A$3:$A$199,MATCH($E90,РЕД!$C$3:$C$199,0)),"")</f>
        <v>4.</v>
      </c>
      <c r="C90" s="49">
        <f>IFERROR(INDEX(РЕД!$B$3:$B$199,MATCH($E90,РЕД!$C$3:$C$199,0)),"")</f>
        <v>22</v>
      </c>
      <c r="D90" s="49" t="str">
        <f>IFERROR(INDEX(РЕД!$D$3:$D$199,MATCH($E90,РЕД!$C$3:$C$199,0)),"")</f>
        <v>КВМ-20/12-Х</v>
      </c>
      <c r="E90" s="58" t="str">
        <f t="array" ref="E90">IFERROR(INDEX(РЕД!$C$3:$C$313,SMALL(IF(РЕД!$M$3:$M$313&lt;&gt;"",ROW(РЕД!$C$3:$C$313)-2),ROW(РЕД!C18))),"")</f>
        <v>кабельный ввод с резьбой М20х1,5 мм для прокладки кабеля в </v>
      </c>
      <c r="F90" s="52" t="str">
        <f>IFERROR(INDEX(РЕД!$G$3:$G$199,MATCH($E90,РЕД!$C$3:$C$199,0)),"")</f>
        <v>шт.</v>
      </c>
      <c r="G90" s="53">
        <f>IFERROR(INDEX(РЕД!$M$3:$M$199,MATCH($E90,РЕД!$C$3:$C$199,0)),"")</f>
        <v>68</v>
      </c>
      <c r="H90" s="43"/>
    </row>
    <row r="91" ht="27" spans="2:8">
      <c r="B91" s="48" t="str">
        <f>IFERROR(INDEX(РЕД!$A$3:$A$199,MATCH($E91,РЕД!$C$3:$C$199,0)),"")</f>
        <v>4.</v>
      </c>
      <c r="C91" s="49">
        <f>IFERROR(INDEX(РЕД!$B$3:$B$199,MATCH($E91,РЕД!$C$3:$C$199,0)),"")</f>
        <v>23</v>
      </c>
      <c r="D91" s="49" t="str">
        <f>IFERROR(INDEX(РЕД!$D$3:$D$199,MATCH($E91,РЕД!$C$3:$C$199,0)),"")</f>
        <v>КВМ-25/16-Х-25х1,5</v>
      </c>
      <c r="E91" s="58" t="str">
        <f t="array" ref="E91">IFERROR(INDEX(РЕД!$C$3:$C$313,SMALL(IF(РЕД!$M$3:$M$313&lt;&gt;"",ROW(РЕД!$C$3:$C$313)-2),ROW(РЕД!C19))),"")</f>
        <v>Кабельный ввод с резьбой М25х1,5 мм для прокладки кабеля в </v>
      </c>
      <c r="F91" s="52" t="str">
        <f>IFERROR(INDEX(РЕД!$G$3:$G$199,MATCH($E91,РЕД!$C$3:$C$199,0)),"")</f>
        <v>шт.</v>
      </c>
      <c r="G91" s="53">
        <f>IFERROR(INDEX(РЕД!$M$3:$M$199,MATCH($E91,РЕД!$C$3:$C$199,0)),"")</f>
        <v>12</v>
      </c>
      <c r="H91" s="43"/>
    </row>
    <row r="92" spans="2:8">
      <c r="B92" s="48" t="str">
        <f>IFERROR(INDEX(РЕД!$A$3:$A$199,MATCH($E92,РЕД!$C$3:$C$199,0)),"")</f>
        <v>4.</v>
      </c>
      <c r="C92" s="49">
        <f>IFERROR(INDEX(РЕД!$B$3:$B$199,MATCH($E92,РЕД!$C$3:$C$199,0)),"")</f>
        <v>24</v>
      </c>
      <c r="D92" s="49" t="str">
        <f>IFERROR(INDEX(РЕД!$D$3:$D$199,MATCH($E92,РЕД!$C$3:$C$199,0)),"")</f>
        <v>ПР-20-25-М</v>
      </c>
      <c r="E92" s="58" t="str">
        <f t="array" ref="E92">IFERROR(INDEX(РЕД!$C$3:$C$313,SMALL(IF(РЕД!$M$3:$M$313&lt;&gt;"",ROW(РЕД!$C$3:$C$313)-2),ROW(РЕД!C20))),"")</f>
        <v>Переходник  М 20/25</v>
      </c>
      <c r="F92" s="52" t="str">
        <f>IFERROR(INDEX(РЕД!$G$3:$G$199,MATCH($E92,РЕД!$C$3:$C$199,0)),"")</f>
        <v>шт.</v>
      </c>
      <c r="G92" s="53">
        <f>IFERROR(INDEX(РЕД!$M$3:$M$199,MATCH($E92,РЕД!$C$3:$C$199,0)),"")</f>
        <v>12</v>
      </c>
      <c r="H92" s="43"/>
    </row>
    <row r="93" ht="27" spans="2:8">
      <c r="B93" s="48" t="str">
        <f>IFERROR(INDEX(РЕД!$A$3:$A$199,MATCH($E93,РЕД!$C$3:$C$199,0)),"")</f>
        <v>6.</v>
      </c>
      <c r="C93" s="49">
        <f>IFERROR(INDEX(РЕД!$B$3:$B$199,MATCH($E93,РЕД!$C$3:$C$199,0)),"")</f>
        <v>1</v>
      </c>
      <c r="D93" s="49">
        <f>IFERROR(INDEX(РЕД!$D$3:$D$199,MATCH($E93,РЕД!$C$3:$C$199,0)),"")</f>
        <v>0</v>
      </c>
      <c r="E93" s="58" t="str">
        <f t="array" ref="E93">IFERROR(INDEX(РЕД!$C$3:$C$313,SMALL(IF(РЕД!$M$3:$M$313&lt;&gt;"",ROW(РЕД!$C$3:$C$313)-2),ROW(РЕД!C21))),"")</f>
        <v>Скоба крепежная однолапковая d20мм метал</v>
      </c>
      <c r="F93" s="52" t="str">
        <f>IFERROR(INDEX(РЕД!$G$3:$G$199,MATCH($E93,РЕД!$C$3:$C$199,0)),"")</f>
        <v>шт.</v>
      </c>
      <c r="G93" s="53">
        <f>IFERROR(INDEX(РЕД!$M$3:$M$199,MATCH($E93,РЕД!$C$3:$C$199,0)),"")</f>
        <v>80</v>
      </c>
      <c r="H93" s="43"/>
    </row>
    <row r="94" spans="2:8">
      <c r="B94" s="48" t="str">
        <f>IFERROR(INDEX(РЕД!$A$3:$A$199,MATCH($E94,РЕД!$C$3:$C$199,0)),"")</f>
        <v>6.</v>
      </c>
      <c r="C94" s="49">
        <f>IFERROR(INDEX(РЕД!$B$3:$B$199,MATCH($E94,РЕД!$C$3:$C$199,0)),"")</f>
        <v>3</v>
      </c>
      <c r="D94" s="49">
        <f>IFERROR(INDEX(РЕД!$D$3:$D$199,MATCH($E94,РЕД!$C$3:$C$199,0)),"")</f>
        <v>0</v>
      </c>
      <c r="E94" s="58" t="str">
        <f t="array" ref="E94">IFERROR(INDEX(РЕД!$C$3:$C$313,SMALL(IF(РЕД!$M$3:$M$313&lt;&gt;"",ROW(РЕД!$C$3:$C$313)-2),ROW(РЕД!C22))),"")</f>
        <v>Саморез с прессшайбой 4.2х13 мм сверло</v>
      </c>
      <c r="F94" s="52" t="str">
        <f>IFERROR(INDEX(РЕД!$G$3:$G$199,MATCH($E94,РЕД!$C$3:$C$199,0)),"")</f>
        <v>кг</v>
      </c>
      <c r="G94" s="53">
        <f>IFERROR(INDEX(РЕД!$M$3:$M$199,MATCH($E94,РЕД!$C$3:$C$199,0)),"")</f>
        <v>1</v>
      </c>
      <c r="H94" s="43"/>
    </row>
    <row r="95" spans="2:8">
      <c r="B95" s="48" t="str">
        <f>IFERROR(INDEX(РЕД!$A$3:$A$199,MATCH($E95,РЕД!$C$3:$C$199,0)),"")</f>
        <v>6.</v>
      </c>
      <c r="C95" s="49">
        <f>IFERROR(INDEX(РЕД!$B$3:$B$199,MATCH($E95,РЕД!$C$3:$C$199,0)),"")</f>
        <v>4</v>
      </c>
      <c r="D95" s="49" t="str">
        <f>IFERROR(INDEX(РЕД!$D$3:$D$199,MATCH($E95,РЕД!$C$3:$C$199,0)),"")</f>
        <v>CLP1M-N-8-2</v>
      </c>
      <c r="E95" s="58" t="str">
        <f t="array" ref="E95">IFERROR(INDEX(РЕД!$C$3:$C$313,SMALL(IF(РЕД!$M$3:$M$313&lt;&gt;"",ROW(РЕД!$C$3:$C$313)-2),ROW(РЕД!C23))),"")</f>
        <v>Гайка со стопорным буртом М8</v>
      </c>
      <c r="F95" s="52" t="str">
        <f>IFERROR(INDEX(РЕД!$G$3:$G$199,MATCH($E95,РЕД!$C$3:$C$199,0)),"")</f>
        <v>шт.</v>
      </c>
      <c r="G95" s="53">
        <f>IFERROR(INDEX(РЕД!$M$3:$M$199,MATCH($E95,РЕД!$C$3:$C$199,0)),"")</f>
        <v>900</v>
      </c>
      <c r="H95" s="43"/>
    </row>
    <row r="96" spans="2:8">
      <c r="B96" s="48" t="str">
        <f>IFERROR(INDEX(РЕД!$A$3:$A$199,MATCH($E96,РЕД!$C$3:$C$199,0)),"")</f>
        <v>6.</v>
      </c>
      <c r="C96" s="49">
        <f>IFERROR(INDEX(РЕД!$B$3:$B$199,MATCH($E96,РЕД!$C$3:$C$199,0)),"")</f>
        <v>5</v>
      </c>
      <c r="D96" s="49" t="str">
        <f>IFERROR(INDEX(РЕД!$D$3:$D$199,MATCH($E96,РЕД!$C$3:$C$199,0)),"")</f>
        <v>CLP1M-GS-8</v>
      </c>
      <c r="E96" s="58" t="str">
        <f t="array" ref="E96">IFERROR(INDEX(РЕД!$C$3:$C$313,SMALL(IF(РЕД!$M$3:$M$313&lt;&gt;"",ROW(РЕД!$C$3:$C$313)-2),ROW(РЕД!C24))),"")</f>
        <v>Гайка соединительная М8</v>
      </c>
      <c r="F96" s="52" t="str">
        <f>IFERROR(INDEX(РЕД!$G$3:$G$199,MATCH($E96,РЕД!$C$3:$C$199,0)),"")</f>
        <v>шт.</v>
      </c>
      <c r="G96" s="53">
        <f>IFERROR(INDEX(РЕД!$M$3:$M$199,MATCH($E96,РЕД!$C$3:$C$199,0)),"")</f>
        <v>208</v>
      </c>
      <c r="H96" s="43"/>
    </row>
    <row r="97" spans="2:8">
      <c r="B97" s="48" t="str">
        <f>IFERROR(INDEX(РЕД!$A$3:$A$199,MATCH($E97,РЕД!$C$3:$C$199,0)),"")</f>
        <v>6.</v>
      </c>
      <c r="C97" s="49">
        <f>IFERROR(INDEX(РЕД!$B$3:$B$199,MATCH($E97,РЕД!$C$3:$C$199,0)),"")</f>
        <v>6</v>
      </c>
      <c r="D97" s="49">
        <f>IFERROR(INDEX(РЕД!$D$3:$D$199,MATCH($E97,РЕД!$C$3:$C$199,0)),"")</f>
        <v>0</v>
      </c>
      <c r="E97" s="58" t="str">
        <f t="array" ref="E97">IFERROR(INDEX(РЕД!$C$3:$C$313,SMALL(IF(РЕД!$M$3:$M$313&lt;&gt;"",ROW(РЕД!$C$3:$C$313)-2),ROW(РЕД!C25))),"")</f>
        <v>Шпилька резьбовая М6, L=150 мм</v>
      </c>
      <c r="F97" s="52" t="str">
        <f>IFERROR(INDEX(РЕД!$G$3:$G$199,MATCH($E97,РЕД!$C$3:$C$199,0)),"")</f>
        <v>шт.</v>
      </c>
      <c r="G97" s="53">
        <f>IFERROR(INDEX(РЕД!$M$3:$M$199,MATCH($E97,РЕД!$C$3:$C$199,0)),"")</f>
        <v>216</v>
      </c>
      <c r="H97" s="43"/>
    </row>
    <row r="98" spans="2:8">
      <c r="B98" s="48" t="str">
        <f>IFERROR(INDEX(РЕД!$A$3:$A$199,MATCH($E98,РЕД!$C$3:$C$199,0)),"")</f>
        <v>6.</v>
      </c>
      <c r="C98" s="49">
        <f>IFERROR(INDEX(РЕД!$B$3:$B$199,MATCH($E98,РЕД!$C$3:$C$199,0)),"")</f>
        <v>7</v>
      </c>
      <c r="D98" s="49">
        <f>IFERROR(INDEX(РЕД!$D$3:$D$199,MATCH($E98,РЕД!$C$3:$C$199,0)),"")</f>
        <v>0</v>
      </c>
      <c r="E98" s="58" t="str">
        <f t="array" ref="E98">IFERROR(INDEX(РЕД!$C$3:$C$313,SMALL(IF(РЕД!$M$3:$M$313&lt;&gt;"",ROW(РЕД!$C$3:$C$313)-2),ROW(РЕД!C26))),"")</f>
        <v>Шпилька резьбовая М8х2000</v>
      </c>
      <c r="F98" s="52" t="str">
        <f>IFERROR(INDEX(РЕД!$G$3:$G$199,MATCH($E98,РЕД!$C$3:$C$199,0)),"")</f>
        <v>шт.</v>
      </c>
      <c r="G98" s="53">
        <f>IFERROR(INDEX(РЕД!$M$3:$M$199,MATCH($E98,РЕД!$C$3:$C$199,0)),"")</f>
        <v>216</v>
      </c>
      <c r="H98" s="43"/>
    </row>
    <row r="99" spans="2:8">
      <c r="B99" s="48" t="str">
        <f>IFERROR(INDEX(РЕД!$A$3:$A$199,MATCH($E99,РЕД!$C$3:$C$199,0)),"")</f>
        <v>6.</v>
      </c>
      <c r="C99" s="49">
        <f>IFERROR(INDEX(РЕД!$B$3:$B$199,MATCH($E99,РЕД!$C$3:$C$199,0)),"")</f>
        <v>8</v>
      </c>
      <c r="D99" s="49">
        <f>IFERROR(INDEX(РЕД!$D$3:$D$199,MATCH($E99,РЕД!$C$3:$C$199,0)),"")</f>
        <v>0</v>
      </c>
      <c r="E99" s="58" t="str">
        <f t="array" ref="E99">IFERROR(INDEX(РЕД!$C$3:$C$313,SMALL(IF(РЕД!$M$3:$M$313&lt;&gt;"",ROW(РЕД!$C$3:$C$313)-2),ROW(РЕД!C27))),"")</f>
        <v>Шпилька резьбовая М8х1000</v>
      </c>
      <c r="F99" s="52" t="str">
        <f>IFERROR(INDEX(РЕД!$G$3:$G$199,MATCH($E99,РЕД!$C$3:$C$199,0)),"")</f>
        <v>шт.</v>
      </c>
      <c r="G99" s="53">
        <f>IFERROR(INDEX(РЕД!$M$3:$M$199,MATCH($E99,РЕД!$C$3:$C$199,0)),"")</f>
        <v>216</v>
      </c>
      <c r="H99" s="43"/>
    </row>
    <row r="100" spans="2:8">
      <c r="B100" s="48" t="str">
        <f>IFERROR(INDEX(РЕД!$A$3:$A$199,MATCH($E100,РЕД!$C$3:$C$199,0)),"")</f>
        <v>6.</v>
      </c>
      <c r="C100" s="49">
        <f>IFERROR(INDEX(РЕД!$B$3:$B$199,MATCH($E100,РЕД!$C$3:$C$199,0)),"")</f>
        <v>9</v>
      </c>
      <c r="D100" s="49">
        <f>IFERROR(INDEX(РЕД!$D$3:$D$199,MATCH($E100,РЕД!$C$3:$C$199,0)),"")</f>
        <v>0</v>
      </c>
      <c r="E100" s="58" t="str">
        <f t="array" ref="E100">IFERROR(INDEX(РЕД!$C$3:$C$313,SMALL(IF(РЕД!$M$3:$M$313&lt;&gt;"",ROW(РЕД!$C$3:$C$313)-2),ROW(РЕД!C28))),"")</f>
        <v>Болт шестигранный М8x30</v>
      </c>
      <c r="F100" s="52" t="str">
        <f>IFERROR(INDEX(РЕД!$G$3:$G$199,MATCH($E100,РЕД!$C$3:$C$199,0)),"")</f>
        <v>шт.</v>
      </c>
      <c r="G100" s="53">
        <f>IFERROR(INDEX(РЕД!$M$3:$M$199,MATCH($E100,РЕД!$C$3:$C$199,0)),"")</f>
        <v>52</v>
      </c>
      <c r="H100" s="43"/>
    </row>
    <row r="101" spans="2:8">
      <c r="B101" s="48" t="str">
        <f>IFERROR(INDEX(РЕД!$A$3:$A$199,MATCH($E101,РЕД!$C$3:$C$199,0)),"")</f>
        <v>6.</v>
      </c>
      <c r="C101" s="49">
        <f>IFERROR(INDEX(РЕД!$B$3:$B$199,MATCH($E101,РЕД!$C$3:$C$199,0)),"")</f>
        <v>10</v>
      </c>
      <c r="D101" s="49">
        <f>IFERROR(INDEX(РЕД!$D$3:$D$199,MATCH($E101,РЕД!$C$3:$C$199,0)),"")</f>
        <v>0</v>
      </c>
      <c r="E101" s="58" t="str">
        <f t="array" ref="E101">IFERROR(INDEX(РЕД!$C$3:$C$313,SMALL(IF(РЕД!$M$3:$M$313&lt;&gt;"",ROW(РЕД!$C$3:$C$313)-2),ROW(РЕД!C29))),"")</f>
        <v>Гайка со стопорным буртом М6</v>
      </c>
      <c r="F101" s="52" t="str">
        <f>IFERROR(INDEX(РЕД!$G$3:$G$199,MATCH($E101,РЕД!$C$3:$C$199,0)),"")</f>
        <v>шт.</v>
      </c>
      <c r="G101" s="53">
        <f>IFERROR(INDEX(РЕД!$M$3:$M$199,MATCH($E101,РЕД!$C$3:$C$199,0)),"")</f>
        <v>432</v>
      </c>
      <c r="H101" s="43"/>
    </row>
    <row r="102" ht="27" spans="2:8">
      <c r="B102" s="48" t="str">
        <f>IFERROR(INDEX(РЕД!$A$3:$A$199,MATCH($E102,РЕД!$C$3:$C$199,0)),"")</f>
        <v>6.</v>
      </c>
      <c r="C102" s="49">
        <f>IFERROR(INDEX(РЕД!$B$3:$B$199,MATCH($E102,РЕД!$C$3:$C$199,0)),"")</f>
        <v>11</v>
      </c>
      <c r="D102" s="49" t="str">
        <f>IFERROR(INDEX(РЕД!$D$3:$D$199,MATCH($E102,РЕД!$C$3:$C$199,0)),"")</f>
        <v>CLM50D-MPV-110-12</v>
      </c>
      <c r="E102" s="58" t="str">
        <f t="array" ref="E102">IFERROR(INDEX(РЕД!$C$3:$C$313,SMALL(IF(РЕД!$M$3:$M$313&lt;&gt;"",ROW(РЕД!$C$3:$C$313)-2),ROW(РЕД!C30))),"")</f>
        <v>Пластина монтажная вертикальная 110х180мм IEK</v>
      </c>
      <c r="F102" s="52" t="str">
        <f>IFERROR(INDEX(РЕД!$G$3:$G$199,MATCH($E102,РЕД!$C$3:$C$199,0)),"")</f>
        <v>шт.</v>
      </c>
      <c r="G102" s="53">
        <f>IFERROR(INDEX(РЕД!$M$3:$M$199,MATCH($E102,РЕД!$C$3:$C$199,0)),"")</f>
        <v>29</v>
      </c>
      <c r="H102" s="43"/>
    </row>
    <row r="103" spans="2:8">
      <c r="B103" s="48" t="str">
        <f>IFERROR(INDEX(РЕД!$A$3:$A$199,MATCH($E103,РЕД!$C$3:$C$199,0)),"")</f>
        <v/>
      </c>
      <c r="C103" s="49" t="str">
        <f>IFERROR(INDEX(РЕД!$B$3:$B$199,MATCH($E103,РЕД!$C$3:$C$199,0)),"")</f>
        <v/>
      </c>
      <c r="D103" s="49" t="str">
        <f>IFERROR(INDEX(РЕД!$D$3:$D$199,MATCH($E103,РЕД!$C$3:$C$199,0)),"")</f>
        <v/>
      </c>
      <c r="E103" s="58" t="str">
        <f t="array" ref="E103">IFERROR(INDEX(РЕД!$C$3:$C$313,SMALL(IF(РЕД!$M$3:$M$313&lt;&gt;"",ROW(РЕД!$C$3:$C$313)-2),ROW(РЕД!C31))),"")</f>
        <v/>
      </c>
      <c r="F103" s="52" t="str">
        <f>IFERROR(INDEX(РЕД!$G$3:$G$199,MATCH($E103,РЕД!$C$3:$C$199,0)),"")</f>
        <v/>
      </c>
      <c r="G103" s="53" t="str">
        <f>IFERROR(INDEX(РЕД!$M$3:$M$199,MATCH($E103,РЕД!$C$3:$C$199,0)),"")</f>
        <v/>
      </c>
      <c r="H103" s="43"/>
    </row>
    <row r="104" spans="2:8">
      <c r="B104" s="48" t="str">
        <f>IFERROR(INDEX(РЕД!$A$3:$A$199,MATCH($E104,РЕД!$C$3:$C$199,0)),"")</f>
        <v/>
      </c>
      <c r="C104" s="49" t="str">
        <f>IFERROR(INDEX(РЕД!$B$3:$B$199,MATCH($E104,РЕД!$C$3:$C$199,0)),"")</f>
        <v/>
      </c>
      <c r="D104" s="49" t="str">
        <f>IFERROR(INDEX(РЕД!$D$3:$D$199,MATCH($E104,РЕД!$C$3:$C$199,0)),"")</f>
        <v/>
      </c>
      <c r="E104" s="58" t="str">
        <f t="array" ref="E104">IFERROR(INDEX(РЕД!$C$3:$C$313,SMALL(IF(РЕД!$M$3:$M$313&lt;&gt;"",ROW(РЕД!$C$3:$C$313)-2),ROW(РЕД!C32))),"")</f>
        <v/>
      </c>
      <c r="F104" s="52" t="str">
        <f>IFERROR(INDEX(РЕД!$G$3:$G$199,MATCH($E104,РЕД!$C$3:$C$199,0)),"")</f>
        <v/>
      </c>
      <c r="G104" s="53" t="str">
        <f>IFERROR(INDEX(РЕД!$M$3:$M$199,MATCH($E104,РЕД!$C$3:$C$199,0)),"")</f>
        <v/>
      </c>
      <c r="H104" s="43"/>
    </row>
    <row r="105" spans="2:8">
      <c r="B105" s="48" t="str">
        <f>IFERROR(INDEX(РЕД!$A$3:$A$199,MATCH($E105,РЕД!$C$3:$C$199,0)),"")</f>
        <v/>
      </c>
      <c r="C105" s="49" t="str">
        <f>IFERROR(INDEX(РЕД!$B$3:$B$199,MATCH($E105,РЕД!$C$3:$C$199,0)),"")</f>
        <v/>
      </c>
      <c r="D105" s="49" t="str">
        <f>IFERROR(INDEX(РЕД!$D$3:$D$199,MATCH($E105,РЕД!$C$3:$C$199,0)),"")</f>
        <v/>
      </c>
      <c r="E105" s="58" t="str">
        <f t="array" ref="E105">IFERROR(INDEX(РЕД!$C$3:$C$313,SMALL(IF(РЕД!$M$3:$M$313&lt;&gt;"",ROW(РЕД!$C$3:$C$313)-2),ROW(РЕД!C33))),"")</f>
        <v/>
      </c>
      <c r="F105" s="52" t="str">
        <f>IFERROR(INDEX(РЕД!$G$3:$G$199,MATCH($E105,РЕД!$C$3:$C$199,0)),"")</f>
        <v/>
      </c>
      <c r="G105" s="53" t="str">
        <f>IFERROR(INDEX(РЕД!$M$3:$M$199,MATCH($E105,РЕД!$C$3:$C$199,0)),"")</f>
        <v/>
      </c>
      <c r="H105" s="43"/>
    </row>
    <row r="106" spans="2:8">
      <c r="B106" s="48" t="str">
        <f>IFERROR(INDEX(РЕД!$A$3:$A$199,MATCH($E106,РЕД!$C$3:$C$199,0)),"")</f>
        <v/>
      </c>
      <c r="C106" s="49" t="str">
        <f>IFERROR(INDEX(РЕД!$B$3:$B$199,MATCH($E106,РЕД!$C$3:$C$199,0)),"")</f>
        <v/>
      </c>
      <c r="D106" s="49" t="str">
        <f>IFERROR(INDEX(РЕД!$D$3:$D$199,MATCH($E106,РЕД!$C$3:$C$199,0)),"")</f>
        <v/>
      </c>
      <c r="E106" s="58" t="str">
        <f t="array" ref="E106">IFERROR(INDEX(РЕД!$C$3:$C$313,SMALL(IF(РЕД!$M$3:$M$313&lt;&gt;"",ROW(РЕД!$C$3:$C$313)-2),ROW(РЕД!C34))),"")</f>
        <v/>
      </c>
      <c r="F106" s="52" t="str">
        <f>IFERROR(INDEX(РЕД!$G$3:$G$199,MATCH($E106,РЕД!$C$3:$C$199,0)),"")</f>
        <v/>
      </c>
      <c r="G106" s="53" t="str">
        <f>IFERROR(INDEX(РЕД!$M$3:$M$199,MATCH($E106,РЕД!$C$3:$C$199,0)),"")</f>
        <v/>
      </c>
      <c r="H106" s="43"/>
    </row>
    <row r="107" spans="2:8">
      <c r="B107" s="39" t="s">
        <v>36</v>
      </c>
      <c r="C107" s="40"/>
      <c r="D107" s="40"/>
      <c r="E107" s="41"/>
      <c r="F107" s="42"/>
      <c r="G107" s="42"/>
      <c r="H107" s="43"/>
    </row>
    <row r="108" ht="28" customHeight="1" spans="2:8">
      <c r="B108" s="59" t="s">
        <v>32</v>
      </c>
      <c r="C108" s="60"/>
      <c r="D108" s="60"/>
      <c r="E108" s="55" t="s">
        <v>27</v>
      </c>
      <c r="F108" s="56" t="s">
        <v>33</v>
      </c>
      <c r="G108" s="57" t="s">
        <v>34</v>
      </c>
      <c r="H108" s="43"/>
    </row>
    <row r="109" ht="40.5" spans="2:8">
      <c r="B109" s="48" t="str">
        <f>IFERROR(INDEX(РЕД!$A$3:$A$199,MATCH($E109,РЕД!$C$3:$C$199,0)),"")</f>
        <v>3.</v>
      </c>
      <c r="C109" s="49">
        <f>IFERROR(INDEX(РЕД!$B$3:$B$199,MATCH($E109,РЕД!$C$3:$C$199,0)),"")</f>
        <v>5</v>
      </c>
      <c r="D109" s="49" t="str">
        <f>IFERROR(INDEX(РЕД!$D$3:$D$199,MATCH($E109,РЕД!$C$3:$C$199,0)),"")</f>
        <v>KEDR EX 2.0 LE СБУ-32-040-</v>
      </c>
      <c r="E109" s="58" t="str">
        <f t="array" ref="E109">IFERROR(INDEX(РЕД!$C$3:$C$313,SMALL(IF(РЕД!$N$3:$N$313&lt;&gt;"",ROW(РЕД!$C$3:$C$313)-2),ROW(РЕД!C1))),"")</f>
        <v>Светильник светодиодный взрывозащищенный KEDR EX 2.0 LE СБУ-32- </v>
      </c>
      <c r="F109" s="52" t="str">
        <f>IFERROR(INDEX(РЕД!$G$3:$G$199,MATCH($E109,РЕД!$C$3:$C$199,0)),"")</f>
        <v>шт.</v>
      </c>
      <c r="G109" s="53">
        <f>IFERROR(INDEX(РЕД!$N$3:$N$199,MATCH($E109,РЕД!$C$3:$C$199,0)),"")</f>
        <v>8</v>
      </c>
      <c r="H109" s="43"/>
    </row>
    <row r="110" spans="2:8">
      <c r="B110" s="48" t="str">
        <f>IFERROR(INDEX(РЕД!$A$3:$A$199,MATCH($E110,РЕД!$C$3:$C$199,0)),"")</f>
        <v>4.</v>
      </c>
      <c r="C110" s="49">
        <f>IFERROR(INDEX(РЕД!$B$3:$B$199,MATCH($E110,РЕД!$C$3:$C$199,0)),"")</f>
        <v>14</v>
      </c>
      <c r="D110" s="49">
        <f>IFERROR(INDEX(РЕД!$D$3:$D$199,MATCH($E110,РЕД!$C$3:$C$199,0)),"")</f>
        <v>0</v>
      </c>
      <c r="E110" s="58" t="str">
        <f t="array" ref="E110">IFERROR(INDEX(РЕД!$C$3:$C$313,SMALL(IF(РЕД!$N$3:$N$313&lt;&gt;"",ROW(РЕД!$C$3:$C$313)-2),ROW(РЕД!C2))),"")</f>
        <v>Подвес V-образный М8</v>
      </c>
      <c r="F110" s="52" t="str">
        <f>IFERROR(INDEX(РЕД!$G$3:$G$199,MATCH($E110,РЕД!$C$3:$C$199,0)),"")</f>
        <v>шт.</v>
      </c>
      <c r="G110" s="53">
        <f>IFERROR(INDEX(РЕД!$N$3:$N$199,MATCH($E110,РЕД!$C$3:$C$199,0)),"")</f>
        <v>16</v>
      </c>
      <c r="H110" s="43"/>
    </row>
    <row r="111" ht="27" spans="2:8">
      <c r="B111" s="48" t="str">
        <f>IFERROR(INDEX(РЕД!$A$3:$A$199,MATCH($E111,РЕД!$C$3:$C$199,0)),"")</f>
        <v>4.</v>
      </c>
      <c r="C111" s="49">
        <f>IFERROR(INDEX(РЕД!$B$3:$B$199,MATCH($E111,РЕД!$C$3:$C$199,0)),"")</f>
        <v>15</v>
      </c>
      <c r="D111" s="49" t="str">
        <f>IFERROR(INDEX(РЕД!$D$3:$D$199,MATCH($E111,РЕД!$C$3:$C$199,0)),"")</f>
        <v>РЕЛИОН-ККВ-А-Т</v>
      </c>
      <c r="E111" s="58" t="str">
        <f t="array" ref="E111">IFERROR(INDEX(РЕД!$C$3:$C$313,SMALL(IF(РЕД!$N$3:$N$313&lt;&gt;"",ROW(РЕД!$C$3:$C$313)-2),ROW(РЕД!C3))),"")</f>
        <v>Коробка коммутационная взрывозащищённая, тройниковая</v>
      </c>
      <c r="F111" s="52" t="str">
        <f>IFERROR(INDEX(РЕД!$G$3:$G$199,MATCH($E111,РЕД!$C$3:$C$199,0)),"")</f>
        <v>шт.</v>
      </c>
      <c r="G111" s="53">
        <f>IFERROR(INDEX(РЕД!$N$3:$N$199,MATCH($E111,РЕД!$C$3:$C$199,0)),"")</f>
        <v>1</v>
      </c>
      <c r="H111" s="43"/>
    </row>
    <row r="112" ht="27" spans="2:8">
      <c r="B112" s="48" t="str">
        <f>IFERROR(INDEX(РЕД!$A$3:$A$199,MATCH($E112,РЕД!$C$3:$C$199,0)),"")</f>
        <v>4.</v>
      </c>
      <c r="C112" s="49">
        <f>IFERROR(INDEX(РЕД!$B$3:$B$199,MATCH($E112,РЕД!$C$3:$C$199,0)),"")</f>
        <v>16</v>
      </c>
      <c r="D112" s="49" t="str">
        <f>IFERROR(INDEX(РЕД!$D$3:$D$199,MATCH($E112,РЕД!$C$3:$C$199,0)),"")</f>
        <v>Релион-ККВ-А-Т</v>
      </c>
      <c r="E112" s="58" t="str">
        <f t="array" ref="E112">IFERROR(INDEX(РЕД!$C$3:$C$313,SMALL(IF(РЕД!$N$3:$N$313&lt;&gt;"",ROW(РЕД!$C$3:$C$313)-2),ROW(РЕД!C4))),"")</f>
        <v>Коробка коммутационная взрывозащищённая, проходная</v>
      </c>
      <c r="F112" s="52" t="str">
        <f>IFERROR(INDEX(РЕД!$G$3:$G$199,MATCH($E112,РЕД!$C$3:$C$199,0)),"")</f>
        <v>шт.</v>
      </c>
      <c r="G112" s="53">
        <f>IFERROR(INDEX(РЕД!$N$3:$N$199,MATCH($E112,РЕД!$C$3:$C$199,0)),"")</f>
        <v>1</v>
      </c>
      <c r="H112" s="43"/>
    </row>
    <row r="113" ht="27" spans="2:8">
      <c r="B113" s="48" t="str">
        <f>IFERROR(INDEX(РЕД!$A$3:$A$199,MATCH($E113,РЕД!$C$3:$C$199,0)),"")</f>
        <v>4.</v>
      </c>
      <c r="C113" s="49">
        <f>IFERROR(INDEX(РЕД!$B$3:$B$199,MATCH($E113,РЕД!$C$3:$C$199,0)),"")</f>
        <v>17</v>
      </c>
      <c r="D113" s="49" t="str">
        <f>IFERROR(INDEX(РЕД!$D$3:$D$199,MATCH($E113,РЕД!$C$3:$C$199,0)),"")</f>
        <v>РЕЛИОН-ККВ-А-К</v>
      </c>
      <c r="E113" s="58" t="str">
        <f t="array" ref="E113">IFERROR(INDEX(РЕД!$C$3:$C$313,SMALL(IF(РЕД!$N$3:$N$313&lt;&gt;"",ROW(РЕД!$C$3:$C$313)-2),ROW(РЕД!C5))),"")</f>
        <v>Коробка коммутационная взрывозащищённая, крестовая</v>
      </c>
      <c r="F113" s="52" t="str">
        <f>IFERROR(INDEX(РЕД!$G$3:$G$199,MATCH($E113,РЕД!$C$3:$C$199,0)),"")</f>
        <v>шт.</v>
      </c>
      <c r="G113" s="53">
        <f>IFERROR(INDEX(РЕД!$N$3:$N$199,MATCH($E113,РЕД!$C$3:$C$199,0)),"")</f>
        <v>3</v>
      </c>
      <c r="H113" s="43"/>
    </row>
    <row r="114" spans="2:8">
      <c r="B114" s="48" t="str">
        <f>IFERROR(INDEX(РЕД!$A$3:$A$199,MATCH($E114,РЕД!$C$3:$C$199,0)),"")</f>
        <v>4.</v>
      </c>
      <c r="C114" s="49">
        <f>IFERROR(INDEX(РЕД!$B$3:$B$199,MATCH($E114,РЕД!$C$3:$C$199,0)),"")</f>
        <v>19</v>
      </c>
      <c r="D114" s="49" t="str">
        <f>IFERROR(INDEX(РЕД!$D$3:$D$199,MATCH($E114,РЕД!$C$3:$C$199,0)),"")</f>
        <v>CMP10-25-050</v>
      </c>
      <c r="E114" s="58" t="str">
        <f t="array" ref="E114">IFERROR(INDEX(РЕД!$C$3:$C$313,SMALL(IF(РЕД!$N$3:$N$313&lt;&gt;"",ROW(РЕД!$C$3:$C$313)-2),ROW(РЕД!C6))),"")</f>
        <v>Металлорукав dу 25 мм, Р3-ЦПнг-25</v>
      </c>
      <c r="F114" s="52" t="str">
        <f>IFERROR(INDEX(РЕД!$G$3:$G$199,MATCH($E114,РЕД!$C$3:$C$199,0)),"")</f>
        <v>м.</v>
      </c>
      <c r="G114" s="53">
        <f>IFERROR(INDEX(РЕД!$N$3:$N$199,MATCH($E114,РЕД!$C$3:$C$199,0)),"")</f>
        <v>40</v>
      </c>
      <c r="H114" s="43"/>
    </row>
    <row r="115" spans="2:8">
      <c r="B115" s="48" t="str">
        <f>IFERROR(INDEX(РЕД!$A$3:$A$199,MATCH($E115,РЕД!$C$3:$C$199,0)),"")</f>
        <v>4.</v>
      </c>
      <c r="C115" s="49">
        <f>IFERROR(INDEX(РЕД!$B$3:$B$199,MATCH($E115,РЕД!$C$3:$C$199,0)),"")</f>
        <v>20</v>
      </c>
      <c r="D115" s="49" t="str">
        <f>IFERROR(INDEX(РЕД!$D$3:$D$199,MATCH($E115,РЕД!$C$3:$C$199,0)),"")</f>
        <v>CMP20D-MB-020-010</v>
      </c>
      <c r="E115" s="58" t="str">
        <f t="array" ref="E115">IFERROR(INDEX(РЕД!$C$3:$C$313,SMALL(IF(РЕД!$N$3:$N$313&lt;&gt;"",ROW(РЕД!$C$3:$C$313)-2),ROW(РЕД!C7))),"")</f>
        <v>Муфта вводная MB20</v>
      </c>
      <c r="F115" s="52" t="str">
        <f>IFERROR(INDEX(РЕД!$G$3:$G$199,MATCH($E115,РЕД!$C$3:$C$199,0)),"")</f>
        <v>шт.</v>
      </c>
      <c r="G115" s="53">
        <f>IFERROR(INDEX(РЕД!$N$3:$N$199,MATCH($E115,РЕД!$C$3:$C$199,0)),"")</f>
        <v>31</v>
      </c>
      <c r="H115" s="43"/>
    </row>
    <row r="116" ht="27" spans="2:8">
      <c r="B116" s="48" t="str">
        <f>IFERROR(INDEX(РЕД!$A$3:$A$199,MATCH($E116,РЕД!$C$3:$C$199,0)),"")</f>
        <v>4.</v>
      </c>
      <c r="C116" s="49">
        <f>IFERROR(INDEX(РЕД!$B$3:$B$199,MATCH($E116,РЕД!$C$3:$C$199,0)),"")</f>
        <v>23</v>
      </c>
      <c r="D116" s="49" t="str">
        <f>IFERROR(INDEX(РЕД!$D$3:$D$199,MATCH($E116,РЕД!$C$3:$C$199,0)),"")</f>
        <v>КВМ-25/16-Х-25х1,5</v>
      </c>
      <c r="E116" s="58" t="str">
        <f t="array" ref="E116">IFERROR(INDEX(РЕД!$C$3:$C$313,SMALL(IF(РЕД!$N$3:$N$313&lt;&gt;"",ROW(РЕД!$C$3:$C$313)-2),ROW(РЕД!C8))),"")</f>
        <v>Кабельный ввод с резьбой М25х1,5 мм для прокладки кабеля в </v>
      </c>
      <c r="F116" s="52" t="str">
        <f>IFERROR(INDEX(РЕД!$G$3:$G$199,MATCH($E116,РЕД!$C$3:$C$199,0)),"")</f>
        <v>шт.</v>
      </c>
      <c r="G116" s="53">
        <f>IFERROR(INDEX(РЕД!$N$3:$N$199,MATCH($E116,РЕД!$C$3:$C$199,0)),"")</f>
        <v>17</v>
      </c>
      <c r="H116" s="43"/>
    </row>
    <row r="117" spans="2:8">
      <c r="B117" s="48" t="str">
        <f>IFERROR(INDEX(РЕД!$A$3:$A$199,MATCH($E117,РЕД!$C$3:$C$199,0)),"")</f>
        <v>4.</v>
      </c>
      <c r="C117" s="49">
        <f>IFERROR(INDEX(РЕД!$B$3:$B$199,MATCH($E117,РЕД!$C$3:$C$199,0)),"")</f>
        <v>24</v>
      </c>
      <c r="D117" s="49" t="str">
        <f>IFERROR(INDEX(РЕД!$D$3:$D$199,MATCH($E117,РЕД!$C$3:$C$199,0)),"")</f>
        <v>ПР-20-25-М</v>
      </c>
      <c r="E117" s="58" t="str">
        <f t="array" ref="E117">IFERROR(INDEX(РЕД!$C$3:$C$313,SMALL(IF(РЕД!$N$3:$N$313&lt;&gt;"",ROW(РЕД!$C$3:$C$313)-2),ROW(РЕД!C9))),"")</f>
        <v>Переходник  М 20/25</v>
      </c>
      <c r="F117" s="52" t="str">
        <f>IFERROR(INDEX(РЕД!$G$3:$G$199,MATCH($E117,РЕД!$C$3:$C$199,0)),"")</f>
        <v>шт.</v>
      </c>
      <c r="G117" s="53">
        <f>IFERROR(INDEX(РЕД!$N$3:$N$199,MATCH($E117,РЕД!$C$3:$C$199,0)),"")</f>
        <v>17</v>
      </c>
      <c r="H117" s="43"/>
    </row>
    <row r="118" ht="27" spans="2:8">
      <c r="B118" s="48" t="str">
        <f>IFERROR(INDEX(РЕД!$A$3:$A$199,MATCH($E118,РЕД!$C$3:$C$199,0)),"")</f>
        <v>6.</v>
      </c>
      <c r="C118" s="49">
        <f>IFERROR(INDEX(РЕД!$B$3:$B$199,MATCH($E118,РЕД!$C$3:$C$199,0)),"")</f>
        <v>1</v>
      </c>
      <c r="D118" s="49">
        <f>IFERROR(INDEX(РЕД!$D$3:$D$199,MATCH($E118,РЕД!$C$3:$C$199,0)),"")</f>
        <v>0</v>
      </c>
      <c r="E118" s="58" t="str">
        <f t="array" ref="E118">IFERROR(INDEX(РЕД!$C$3:$C$313,SMALL(IF(РЕД!$N$3:$N$313&lt;&gt;"",ROW(РЕД!$C$3:$C$313)-2),ROW(РЕД!C10))),"")</f>
        <v>Скоба крепежная однолапковая d20мм метал</v>
      </c>
      <c r="F118" s="52" t="str">
        <f>IFERROR(INDEX(РЕД!$G$3:$G$199,MATCH($E118,РЕД!$C$3:$C$199,0)),"")</f>
        <v>шт.</v>
      </c>
      <c r="G118" s="53">
        <f>IFERROR(INDEX(РЕД!$N$3:$N$199,MATCH($E118,РЕД!$C$3:$C$199,0)),"")</f>
        <v>25</v>
      </c>
      <c r="H118" s="43"/>
    </row>
    <row r="119" spans="2:8">
      <c r="B119" s="48" t="str">
        <f>IFERROR(INDEX(РЕД!$A$3:$A$199,MATCH($E119,РЕД!$C$3:$C$199,0)),"")</f>
        <v>6.</v>
      </c>
      <c r="C119" s="49">
        <f>IFERROR(INDEX(РЕД!$B$3:$B$199,MATCH($E119,РЕД!$C$3:$C$199,0)),"")</f>
        <v>3</v>
      </c>
      <c r="D119" s="49">
        <f>IFERROR(INDEX(РЕД!$D$3:$D$199,MATCH($E119,РЕД!$C$3:$C$199,0)),"")</f>
        <v>0</v>
      </c>
      <c r="E119" s="58" t="str">
        <f t="array" ref="E119">IFERROR(INDEX(РЕД!$C$3:$C$313,SMALL(IF(РЕД!$N$3:$N$313&lt;&gt;"",ROW(РЕД!$C$3:$C$313)-2),ROW(РЕД!C11))),"")</f>
        <v>Саморез с прессшайбой 4.2х13 мм сверло</v>
      </c>
      <c r="F119" s="52" t="str">
        <f>IFERROR(INDEX(РЕД!$G$3:$G$199,MATCH($E119,РЕД!$C$3:$C$199,0)),"")</f>
        <v>кг</v>
      </c>
      <c r="G119" s="53">
        <f>IFERROR(INDEX(РЕД!$N$3:$N$199,MATCH($E119,РЕД!$C$3:$C$199,0)),"")</f>
        <v>1</v>
      </c>
      <c r="H119" s="43"/>
    </row>
    <row r="120" spans="2:8">
      <c r="B120" s="48" t="str">
        <f>IFERROR(INDEX(РЕД!$A$3:$A$199,MATCH($E120,РЕД!$C$3:$C$199,0)),"")</f>
        <v>6.</v>
      </c>
      <c r="C120" s="49">
        <f>IFERROR(INDEX(РЕД!$B$3:$B$199,MATCH($E120,РЕД!$C$3:$C$199,0)),"")</f>
        <v>4</v>
      </c>
      <c r="D120" s="49" t="str">
        <f>IFERROR(INDEX(РЕД!$D$3:$D$199,MATCH($E120,РЕД!$C$3:$C$199,0)),"")</f>
        <v>CLP1M-N-8-2</v>
      </c>
      <c r="E120" s="58" t="str">
        <f t="array" ref="E120">IFERROR(INDEX(РЕД!$C$3:$C$313,SMALL(IF(РЕД!$N$3:$N$313&lt;&gt;"",ROW(РЕД!$C$3:$C$313)-2),ROW(РЕД!C12))),"")</f>
        <v>Гайка со стопорным буртом М8</v>
      </c>
      <c r="F120" s="52" t="str">
        <f>IFERROR(INDEX(РЕД!$G$3:$G$199,MATCH($E120,РЕД!$C$3:$C$199,0)),"")</f>
        <v>шт.</v>
      </c>
      <c r="G120" s="53">
        <f>IFERROR(INDEX(РЕД!$N$3:$N$199,MATCH($E120,РЕД!$C$3:$C$199,0)),"")</f>
        <v>32</v>
      </c>
      <c r="H120" s="43"/>
    </row>
    <row r="121" spans="2:8">
      <c r="B121" s="48" t="str">
        <f>IFERROR(INDEX(РЕД!$A$3:$A$199,MATCH($E121,РЕД!$C$3:$C$199,0)),"")</f>
        <v>6.</v>
      </c>
      <c r="C121" s="49">
        <f>IFERROR(INDEX(РЕД!$B$3:$B$199,MATCH($E121,РЕД!$C$3:$C$199,0)),"")</f>
        <v>5</v>
      </c>
      <c r="D121" s="49" t="str">
        <f>IFERROR(INDEX(РЕД!$D$3:$D$199,MATCH($E121,РЕД!$C$3:$C$199,0)),"")</f>
        <v>CLP1M-GS-8</v>
      </c>
      <c r="E121" s="58" t="str">
        <f t="array" ref="E121">IFERROR(INDEX(РЕД!$C$3:$C$313,SMALL(IF(РЕД!$N$3:$N$313&lt;&gt;"",ROW(РЕД!$C$3:$C$313)-2),ROW(РЕД!C13))),"")</f>
        <v>Гайка соединительная М8</v>
      </c>
      <c r="F121" s="52" t="str">
        <f>IFERROR(INDEX(РЕД!$G$3:$G$199,MATCH($E121,РЕД!$C$3:$C$199,0)),"")</f>
        <v>шт.</v>
      </c>
      <c r="G121" s="53">
        <f>IFERROR(INDEX(РЕД!$N$3:$N$199,MATCH($E121,РЕД!$C$3:$C$199,0)),"")</f>
        <v>32</v>
      </c>
      <c r="H121" s="43"/>
    </row>
    <row r="122" spans="2:8">
      <c r="B122" s="48" t="str">
        <f>IFERROR(INDEX(РЕД!$A$3:$A$199,MATCH($E122,РЕД!$C$3:$C$199,0)),"")</f>
        <v>6.</v>
      </c>
      <c r="C122" s="49">
        <f>IFERROR(INDEX(РЕД!$B$3:$B$199,MATCH($E122,РЕД!$C$3:$C$199,0)),"")</f>
        <v>6</v>
      </c>
      <c r="D122" s="49">
        <f>IFERROR(INDEX(РЕД!$D$3:$D$199,MATCH($E122,РЕД!$C$3:$C$199,0)),"")</f>
        <v>0</v>
      </c>
      <c r="E122" s="58" t="str">
        <f t="array" ref="E122">IFERROR(INDEX(РЕД!$C$3:$C$313,SMALL(IF(РЕД!$N$3:$N$313&lt;&gt;"",ROW(РЕД!$C$3:$C$313)-2),ROW(РЕД!C14))),"")</f>
        <v>Шпилька резьбовая М6, L=150 мм</v>
      </c>
      <c r="F122" s="52" t="str">
        <f>IFERROR(INDEX(РЕД!$G$3:$G$199,MATCH($E122,РЕД!$C$3:$C$199,0)),"")</f>
        <v>шт.</v>
      </c>
      <c r="G122" s="53">
        <f>IFERROR(INDEX(РЕД!$N$3:$N$199,MATCH($E122,РЕД!$C$3:$C$199,0)),"")</f>
        <v>16</v>
      </c>
      <c r="H122" s="43"/>
    </row>
    <row r="123" spans="2:8">
      <c r="B123" s="48" t="str">
        <f>IFERROR(INDEX(РЕД!$A$3:$A$199,MATCH($E123,РЕД!$C$3:$C$199,0)),"")</f>
        <v>6.</v>
      </c>
      <c r="C123" s="49">
        <f>IFERROR(INDEX(РЕД!$B$3:$B$199,MATCH($E123,РЕД!$C$3:$C$199,0)),"")</f>
        <v>9</v>
      </c>
      <c r="D123" s="49">
        <f>IFERROR(INDEX(РЕД!$D$3:$D$199,MATCH($E123,РЕД!$C$3:$C$199,0)),"")</f>
        <v>0</v>
      </c>
      <c r="E123" s="58" t="str">
        <f t="array" ref="E123">IFERROR(INDEX(РЕД!$C$3:$C$313,SMALL(IF(РЕД!$N$3:$N$313&lt;&gt;"",ROW(РЕД!$C$3:$C$313)-2),ROW(РЕД!C15))),"")</f>
        <v>Болт шестигранный М8x30</v>
      </c>
      <c r="F123" s="52" t="str">
        <f>IFERROR(INDEX(РЕД!$G$3:$G$199,MATCH($E123,РЕД!$C$3:$C$199,0)),"")</f>
        <v>шт.</v>
      </c>
      <c r="G123" s="53">
        <f>IFERROR(INDEX(РЕД!$N$3:$N$199,MATCH($E123,РЕД!$C$3:$C$199,0)),"")</f>
        <v>16</v>
      </c>
      <c r="H123" s="43"/>
    </row>
    <row r="124" spans="2:8">
      <c r="B124" s="48" t="str">
        <f>IFERROR(INDEX(РЕД!$A$3:$A$199,MATCH($E124,РЕД!$C$3:$C$199,0)),"")</f>
        <v>6.</v>
      </c>
      <c r="C124" s="49">
        <f>IFERROR(INDEX(РЕД!$B$3:$B$199,MATCH($E124,РЕД!$C$3:$C$199,0)),"")</f>
        <v>10</v>
      </c>
      <c r="D124" s="49">
        <f>IFERROR(INDEX(РЕД!$D$3:$D$199,MATCH($E124,РЕД!$C$3:$C$199,0)),"")</f>
        <v>0</v>
      </c>
      <c r="E124" s="58" t="str">
        <f t="array" ref="E124">IFERROR(INDEX(РЕД!$C$3:$C$313,SMALL(IF(РЕД!$N$3:$N$313&lt;&gt;"",ROW(РЕД!$C$3:$C$313)-2),ROW(РЕД!C16))),"")</f>
        <v>Гайка со стопорным буртом М6</v>
      </c>
      <c r="F124" s="52" t="str">
        <f>IFERROR(INDEX(РЕД!$G$3:$G$199,MATCH($E124,РЕД!$C$3:$C$199,0)),"")</f>
        <v>шт.</v>
      </c>
      <c r="G124" s="53">
        <f>IFERROR(INDEX(РЕД!$N$3:$N$199,MATCH($E124,РЕД!$C$3:$C$199,0)),"")</f>
        <v>32</v>
      </c>
      <c r="H124" s="43"/>
    </row>
    <row r="125" ht="27" spans="2:8">
      <c r="B125" s="48" t="str">
        <f>IFERROR(INDEX(РЕД!$A$3:$A$199,MATCH($E125,РЕД!$C$3:$C$199,0)),"")</f>
        <v>6.</v>
      </c>
      <c r="C125" s="49">
        <f>IFERROR(INDEX(РЕД!$B$3:$B$199,MATCH($E125,РЕД!$C$3:$C$199,0)),"")</f>
        <v>11</v>
      </c>
      <c r="D125" s="49" t="str">
        <f>IFERROR(INDEX(РЕД!$D$3:$D$199,MATCH($E125,РЕД!$C$3:$C$199,0)),"")</f>
        <v>CLM50D-MPV-110-12</v>
      </c>
      <c r="E125" s="58" t="str">
        <f t="array" ref="E125">IFERROR(INDEX(РЕД!$C$3:$C$313,SMALL(IF(РЕД!$N$3:$N$313&lt;&gt;"",ROW(РЕД!$C$3:$C$313)-2),ROW(РЕД!C17))),"")</f>
        <v>Пластина монтажная вертикальная 110х180мм IEK</v>
      </c>
      <c r="F125" s="52" t="str">
        <f>IFERROR(INDEX(РЕД!$G$3:$G$199,MATCH($E125,РЕД!$C$3:$C$199,0)),"")</f>
        <v>шт.</v>
      </c>
      <c r="G125" s="53">
        <f>IFERROR(INDEX(РЕД!$N$3:$N$199,MATCH($E125,РЕД!$C$3:$C$199,0)),"")</f>
        <v>5</v>
      </c>
      <c r="H125" s="43"/>
    </row>
    <row r="126" spans="2:8">
      <c r="B126" s="48" t="str">
        <f>IFERROR(INDEX(РЕД!$A$3:$A$199,MATCH($E126,РЕД!$C$3:$C$199,0)),"")</f>
        <v/>
      </c>
      <c r="C126" s="49" t="str">
        <f>IFERROR(INDEX(РЕД!$B$3:$B$199,MATCH($E126,РЕД!$C$3:$C$199,0)),"")</f>
        <v/>
      </c>
      <c r="D126" s="49" t="str">
        <f>IFERROR(INDEX(РЕД!$D$3:$D$199,MATCH($E126,РЕД!$C$3:$C$199,0)),"")</f>
        <v/>
      </c>
      <c r="E126" s="58" t="str">
        <f t="array" ref="E126">IFERROR(INDEX(РЕД!$C$3:$C$313,SMALL(IF(РЕД!$N$3:$N$313&lt;&gt;"",ROW(РЕД!$C$3:$C$313)-2),ROW(РЕД!C18))),"")</f>
        <v/>
      </c>
      <c r="F126" s="52" t="str">
        <f>IFERROR(INDEX(РЕД!$G$3:$G$199,MATCH($E126,РЕД!$C$3:$C$199,0)),"")</f>
        <v/>
      </c>
      <c r="G126" s="53" t="str">
        <f>IFERROR(INDEX(РЕД!$N$3:$N$199,MATCH($E126,РЕД!$C$3:$C$199,0)),"")</f>
        <v/>
      </c>
      <c r="H126" s="43"/>
    </row>
    <row r="127" spans="2:8">
      <c r="B127" s="48" t="str">
        <f>IFERROR(INDEX(РЕД!$A$3:$A$199,MATCH($E127,РЕД!$C$3:$C$199,0)),"")</f>
        <v/>
      </c>
      <c r="C127" s="49" t="str">
        <f>IFERROR(INDEX(РЕД!$B$3:$B$199,MATCH($E127,РЕД!$C$3:$C$199,0)),"")</f>
        <v/>
      </c>
      <c r="D127" s="49" t="str">
        <f>IFERROR(INDEX(РЕД!$D$3:$D$199,MATCH($E127,РЕД!$C$3:$C$199,0)),"")</f>
        <v/>
      </c>
      <c r="E127" s="58" t="str">
        <f t="array" ref="E127">IFERROR(INDEX(РЕД!$C$3:$C$313,SMALL(IF(РЕД!$N$3:$N$313&lt;&gt;"",ROW(РЕД!$C$3:$C$313)-2),ROW(РЕД!C19))),"")</f>
        <v/>
      </c>
      <c r="F127" s="52" t="str">
        <f>IFERROR(INDEX(РЕД!$G$3:$G$199,MATCH($E127,РЕД!$C$3:$C$199,0)),"")</f>
        <v/>
      </c>
      <c r="G127" s="53" t="str">
        <f>IFERROR(INDEX(РЕД!$N$3:$N$199,MATCH($E127,РЕД!$C$3:$C$199,0)),"")</f>
        <v/>
      </c>
      <c r="H127" s="43"/>
    </row>
    <row r="128" spans="2:8">
      <c r="B128" s="48" t="str">
        <f>IFERROR(INDEX(РЕД!$A$3:$A$199,MATCH($E128,РЕД!$C$3:$C$199,0)),"")</f>
        <v/>
      </c>
      <c r="C128" s="49" t="str">
        <f>IFERROR(INDEX(РЕД!$B$3:$B$199,MATCH($E128,РЕД!$C$3:$C$199,0)),"")</f>
        <v/>
      </c>
      <c r="D128" s="49" t="str">
        <f>IFERROR(INDEX(РЕД!$D$3:$D$199,MATCH($E128,РЕД!$C$3:$C$199,0)),"")</f>
        <v/>
      </c>
      <c r="E128" s="58" t="str">
        <f t="array" ref="E128">IFERROR(INDEX(РЕД!$C$3:$C$313,SMALL(IF(РЕД!$N$3:$N$313&lt;&gt;"",ROW(РЕД!$C$3:$C$313)-2),ROW(РЕД!C20))),"")</f>
        <v/>
      </c>
      <c r="F128" s="52" t="str">
        <f>IFERROR(INDEX(РЕД!$G$3:$G$199,MATCH($E128,РЕД!$C$3:$C$199,0)),"")</f>
        <v/>
      </c>
      <c r="G128" s="53" t="str">
        <f>IFERROR(INDEX(РЕД!$N$3:$N$199,MATCH($E128,РЕД!$C$3:$C$199,0)),"")</f>
        <v/>
      </c>
      <c r="H128" s="43"/>
    </row>
    <row r="129" spans="2:8">
      <c r="B129" s="48" t="str">
        <f>IFERROR(INDEX(РЕД!$A$3:$A$199,MATCH($E129,РЕД!$C$3:$C$199,0)),"")</f>
        <v/>
      </c>
      <c r="C129" s="49" t="str">
        <f>IFERROR(INDEX(РЕД!$B$3:$B$199,MATCH($E129,РЕД!$C$3:$C$199,0)),"")</f>
        <v/>
      </c>
      <c r="D129" s="49" t="str">
        <f>IFERROR(INDEX(РЕД!$D$3:$D$199,MATCH($E129,РЕД!$C$3:$C$199,0)),"")</f>
        <v/>
      </c>
      <c r="E129" s="58" t="str">
        <f t="array" ref="E129">IFERROR(INDEX(РЕД!$C$3:$C$313,SMALL(IF(РЕД!$N$3:$N$313&lt;&gt;"",ROW(РЕД!$C$3:$C$313)-2),ROW(РЕД!C21))),"")</f>
        <v/>
      </c>
      <c r="F129" s="52" t="str">
        <f>IFERROR(INDEX(РЕД!$G$3:$G$199,MATCH($E129,РЕД!$C$3:$C$199,0)),"")</f>
        <v/>
      </c>
      <c r="G129" s="53" t="str">
        <f>IFERROR(INDEX(РЕД!$N$3:$N$199,MATCH($E129,РЕД!$C$3:$C$199,0)),"")</f>
        <v/>
      </c>
      <c r="H129" s="43"/>
    </row>
    <row r="130" spans="2:8">
      <c r="B130" s="48" t="str">
        <f>IFERROR(INDEX(РЕД!$A$3:$A$199,MATCH($E130,РЕД!$C$3:$C$199,0)),"")</f>
        <v/>
      </c>
      <c r="C130" s="49" t="str">
        <f>IFERROR(INDEX(РЕД!$B$3:$B$199,MATCH($E130,РЕД!$C$3:$C$199,0)),"")</f>
        <v/>
      </c>
      <c r="D130" s="49" t="str">
        <f>IFERROR(INDEX(РЕД!$D$3:$D$199,MATCH($E130,РЕД!$C$3:$C$199,0)),"")</f>
        <v/>
      </c>
      <c r="E130" s="58" t="str">
        <f t="array" ref="E130">IFERROR(INDEX(РЕД!$C$3:$C$313,SMALL(IF(РЕД!$N$3:$N$313&lt;&gt;"",ROW(РЕД!$C$3:$C$313)-2),ROW(РЕД!C22))),"")</f>
        <v/>
      </c>
      <c r="F130" s="52" t="str">
        <f>IFERROR(INDEX(РЕД!$G$3:$G$199,MATCH($E130,РЕД!$C$3:$C$199,0)),"")</f>
        <v/>
      </c>
      <c r="G130" s="53" t="str">
        <f>IFERROR(INDEX(РЕД!$N$3:$N$199,MATCH($E130,РЕД!$C$3:$C$199,0)),"")</f>
        <v/>
      </c>
      <c r="H130" s="43"/>
    </row>
    <row r="131" spans="2:8">
      <c r="B131" s="48" t="str">
        <f>IFERROR(INDEX(РЕД!$A$3:$A$199,MATCH($E131,РЕД!$C$3:$C$199,0)),"")</f>
        <v/>
      </c>
      <c r="C131" s="49" t="str">
        <f>IFERROR(INDEX(РЕД!$B$3:$B$199,MATCH($E131,РЕД!$C$3:$C$199,0)),"")</f>
        <v/>
      </c>
      <c r="D131" s="49" t="str">
        <f>IFERROR(INDEX(РЕД!$D$3:$D$199,MATCH($E131,РЕД!$C$3:$C$199,0)),"")</f>
        <v/>
      </c>
      <c r="E131" s="58" t="str">
        <f t="array" ref="E131">IFERROR(INDEX(РЕД!$C$3:$C$313,SMALL(IF(РЕД!$N$3:$N$313&lt;&gt;"",ROW(РЕД!$C$3:$C$313)-2),ROW(РЕД!C23))),"")</f>
        <v/>
      </c>
      <c r="F131" s="52" t="str">
        <f>IFERROR(INDEX(РЕД!$G$3:$G$199,MATCH($E131,РЕД!$C$3:$C$199,0)),"")</f>
        <v/>
      </c>
      <c r="G131" s="53" t="str">
        <f>IFERROR(INDEX(РЕД!$N$3:$N$199,MATCH($E131,РЕД!$C$3:$C$199,0)),"")</f>
        <v/>
      </c>
      <c r="H131" s="43"/>
    </row>
    <row r="132" spans="2:8">
      <c r="B132" s="48" t="str">
        <f>IFERROR(INDEX(РЕД!$A$3:$A$199,MATCH($E132,РЕД!$C$3:$C$199,0)),"")</f>
        <v/>
      </c>
      <c r="C132" s="49" t="str">
        <f>IFERROR(INDEX(РЕД!$B$3:$B$199,MATCH($E132,РЕД!$C$3:$C$199,0)),"")</f>
        <v/>
      </c>
      <c r="D132" s="49" t="str">
        <f>IFERROR(INDEX(РЕД!$D$3:$D$199,MATCH($E132,РЕД!$C$3:$C$199,0)),"")</f>
        <v/>
      </c>
      <c r="E132" s="58" t="str">
        <f t="array" ref="E132">IFERROR(INDEX(РЕД!$C$3:$C$313,SMALL(IF(РЕД!$N$3:$N$313&lt;&gt;"",ROW(РЕД!$C$3:$C$313)-2),ROW(РЕД!C24))),"")</f>
        <v/>
      </c>
      <c r="F132" s="52" t="str">
        <f>IFERROR(INDEX(РЕД!$G$3:$G$199,MATCH($E132,РЕД!$C$3:$C$199,0)),"")</f>
        <v/>
      </c>
      <c r="G132" s="53" t="str">
        <f>IFERROR(INDEX(РЕД!$N$3:$N$199,MATCH($E132,РЕД!$C$3:$C$199,0)),"")</f>
        <v/>
      </c>
      <c r="H132" s="43"/>
    </row>
    <row r="133" spans="2:8">
      <c r="B133" s="48" t="str">
        <f>IFERROR(INDEX(РЕД!$A$3:$A$199,MATCH($E133,РЕД!$C$3:$C$199,0)),"")</f>
        <v/>
      </c>
      <c r="C133" s="49" t="str">
        <f>IFERROR(INDEX(РЕД!$B$3:$B$199,MATCH($E133,РЕД!$C$3:$C$199,0)),"")</f>
        <v/>
      </c>
      <c r="D133" s="49" t="str">
        <f>IFERROR(INDEX(РЕД!$D$3:$D$199,MATCH($E133,РЕД!$C$3:$C$199,0)),"")</f>
        <v/>
      </c>
      <c r="E133" s="58" t="str">
        <f t="array" ref="E133">IFERROR(INDEX(РЕД!$C$3:$C$313,SMALL(IF(РЕД!$N$3:$N$313&lt;&gt;"",ROW(РЕД!$C$3:$C$313)-2),ROW(РЕД!C25))),"")</f>
        <v/>
      </c>
      <c r="F133" s="52" t="str">
        <f>IFERROR(INDEX(РЕД!$G$3:$G$199,MATCH($E133,РЕД!$C$3:$C$199,0)),"")</f>
        <v/>
      </c>
      <c r="G133" s="53" t="str">
        <f>IFERROR(INDEX(РЕД!$N$3:$N$199,MATCH($E133,РЕД!$C$3:$C$199,0)),"")</f>
        <v/>
      </c>
      <c r="H133" s="43"/>
    </row>
    <row r="134" spans="2:8">
      <c r="B134" s="48" t="str">
        <f>IFERROR(INDEX(РЕД!$A$3:$A$199,MATCH($E134,РЕД!$C$3:$C$199,0)),"")</f>
        <v/>
      </c>
      <c r="C134" s="49" t="str">
        <f>IFERROR(INDEX(РЕД!$B$3:$B$199,MATCH($E134,РЕД!$C$3:$C$199,0)),"")</f>
        <v/>
      </c>
      <c r="D134" s="49" t="str">
        <f>IFERROR(INDEX(РЕД!$D$3:$D$199,MATCH($E134,РЕД!$C$3:$C$199,0)),"")</f>
        <v/>
      </c>
      <c r="E134" s="58" t="str">
        <f t="array" ref="E134">IFERROR(INDEX(РЕД!$C$3:$C$313,SMALL(IF(РЕД!$N$3:$N$313&lt;&gt;"",ROW(РЕД!$C$3:$C$313)-2),ROW(РЕД!C26))),"")</f>
        <v/>
      </c>
      <c r="F134" s="52" t="str">
        <f>IFERROR(INDEX(РЕД!$G$3:$G$199,MATCH($E134,РЕД!$C$3:$C$199,0)),"")</f>
        <v/>
      </c>
      <c r="G134" s="53" t="str">
        <f>IFERROR(INDEX(РЕД!$N$3:$N$199,MATCH($E134,РЕД!$C$3:$C$199,0)),"")</f>
        <v/>
      </c>
      <c r="H134" s="43"/>
    </row>
    <row r="135" spans="2:8">
      <c r="B135" s="48" t="str">
        <f>IFERROR(INDEX(РЕД!$A$3:$A$199,MATCH($E135,РЕД!$C$3:$C$199,0)),"")</f>
        <v/>
      </c>
      <c r="C135" s="49" t="str">
        <f>IFERROR(INDEX(РЕД!$B$3:$B$199,MATCH($E135,РЕД!$C$3:$C$199,0)),"")</f>
        <v/>
      </c>
      <c r="D135" s="49" t="str">
        <f>IFERROR(INDEX(РЕД!$D$3:$D$199,MATCH($E135,РЕД!$C$3:$C$199,0)),"")</f>
        <v/>
      </c>
      <c r="E135" s="58" t="str">
        <f t="array" ref="E135">IFERROR(INDEX(РЕД!$C$3:$C$313,SMALL(IF(РЕД!$N$3:$N$313&lt;&gt;"",ROW(РЕД!$C$3:$C$313)-2),ROW(РЕД!C27))),"")</f>
        <v/>
      </c>
      <c r="F135" s="52" t="str">
        <f>IFERROR(INDEX(РЕД!$G$3:$G$199,MATCH($E135,РЕД!$C$3:$C$199,0)),"")</f>
        <v/>
      </c>
      <c r="G135" s="53" t="str">
        <f>IFERROR(INDEX(РЕД!$N$3:$N$199,MATCH($E135,РЕД!$C$3:$C$199,0)),"")</f>
        <v/>
      </c>
      <c r="H135" s="43"/>
    </row>
    <row r="136" spans="2:8">
      <c r="B136" s="48" t="str">
        <f>IFERROR(INDEX(РЕД!$A$3:$A$199,MATCH($E136,РЕД!$C$3:$C$199,0)),"")</f>
        <v/>
      </c>
      <c r="C136" s="49" t="str">
        <f>IFERROR(INDEX(РЕД!$B$3:$B$199,MATCH($E136,РЕД!$C$3:$C$199,0)),"")</f>
        <v/>
      </c>
      <c r="D136" s="49" t="str">
        <f>IFERROR(INDEX(РЕД!$D$3:$D$199,MATCH($E136,РЕД!$C$3:$C$199,0)),"")</f>
        <v/>
      </c>
      <c r="E136" s="58" t="str">
        <f t="array" ref="E136">IFERROR(INDEX(РЕД!$C$3:$C$313,SMALL(IF(РЕД!$N$3:$N$313&lt;&gt;"",ROW(РЕД!$C$3:$C$313)-2),ROW(РЕД!C28))),"")</f>
        <v/>
      </c>
      <c r="F136" s="52" t="str">
        <f>IFERROR(INDEX(РЕД!$G$3:$G$199,MATCH($E136,РЕД!$C$3:$C$199,0)),"")</f>
        <v/>
      </c>
      <c r="G136" s="53" t="str">
        <f>IFERROR(INDEX(РЕД!$N$3:$N$199,MATCH($E136,РЕД!$C$3:$C$199,0)),"")</f>
        <v/>
      </c>
      <c r="H136" s="43"/>
    </row>
    <row r="137" spans="2:8">
      <c r="B137" s="48" t="str">
        <f>IFERROR(INDEX(РЕД!$A$3:$A$199,MATCH($E137,РЕД!$C$3:$C$199,0)),"")</f>
        <v/>
      </c>
      <c r="C137" s="49" t="str">
        <f>IFERROR(INDEX(РЕД!$B$3:$B$199,MATCH($E137,РЕД!$C$3:$C$199,0)),"")</f>
        <v/>
      </c>
      <c r="D137" s="49" t="str">
        <f>IFERROR(INDEX(РЕД!$D$3:$D$199,MATCH($E137,РЕД!$C$3:$C$199,0)),"")</f>
        <v/>
      </c>
      <c r="E137" s="58" t="str">
        <f t="array" ref="E137">IFERROR(INDEX(РЕД!$C$3:$C$313,SMALL(IF(РЕД!$N$3:$N$313&lt;&gt;"",ROW(РЕД!$C$3:$C$313)-2),ROW(РЕД!C29))),"")</f>
        <v/>
      </c>
      <c r="F137" s="52" t="str">
        <f>IFERROR(INDEX(РЕД!$G$3:$G$199,MATCH($E137,РЕД!$C$3:$C$199,0)),"")</f>
        <v/>
      </c>
      <c r="G137" s="53" t="str">
        <f>IFERROR(INDEX(РЕД!$N$3:$N$199,MATCH($E137,РЕД!$C$3:$C$199,0)),"")</f>
        <v/>
      </c>
      <c r="H137" s="43"/>
    </row>
    <row r="138" spans="2:8">
      <c r="B138" s="48" t="str">
        <f>IFERROR(INDEX(РЕД!$A$3:$A$199,MATCH($E138,РЕД!$C$3:$C$199,0)),"")</f>
        <v/>
      </c>
      <c r="C138" s="49" t="str">
        <f>IFERROR(INDEX(РЕД!$B$3:$B$199,MATCH($E138,РЕД!$C$3:$C$199,0)),"")</f>
        <v/>
      </c>
      <c r="D138" s="49" t="str">
        <f>IFERROR(INDEX(РЕД!$D$3:$D$199,MATCH($E138,РЕД!$C$3:$C$199,0)),"")</f>
        <v/>
      </c>
      <c r="E138" s="58" t="str">
        <f t="array" ref="E138">IFERROR(INDEX(РЕД!$C$3:$C$313,SMALL(IF(РЕД!$N$3:$N$313&lt;&gt;"",ROW(РЕД!$C$3:$C$313)-2),ROW(РЕД!C30))),"")</f>
        <v/>
      </c>
      <c r="F138" s="52" t="str">
        <f>IFERROR(INDEX(РЕД!$G$3:$G$199,MATCH($E138,РЕД!$C$3:$C$199,0)),"")</f>
        <v/>
      </c>
      <c r="G138" s="53" t="str">
        <f>IFERROR(INDEX(РЕД!$N$3:$N$199,MATCH($E138,РЕД!$C$3:$C$199,0)),"")</f>
        <v/>
      </c>
      <c r="H138" s="43"/>
    </row>
  </sheetData>
  <mergeCells count="8">
    <mergeCell ref="B2:G2"/>
    <mergeCell ref="B3:C3"/>
    <mergeCell ref="B36:G36"/>
    <mergeCell ref="B37:C37"/>
    <mergeCell ref="B71:G71"/>
    <mergeCell ref="B72:C72"/>
    <mergeCell ref="B107:G107"/>
    <mergeCell ref="B108:C10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W222"/>
  <sheetViews>
    <sheetView tabSelected="1" zoomScale="115" zoomScaleNormal="115" workbookViewId="0">
      <pane ySplit="1" topLeftCell="A66" activePane="bottomLeft" state="frozen"/>
      <selection/>
      <selection pane="bottomLeft" activeCell="C82" sqref="C82"/>
    </sheetView>
  </sheetViews>
  <sheetFormatPr defaultColWidth="9.14444444444444" defaultRowHeight="13.5"/>
  <cols>
    <col min="1" max="1" width="3.71111111111111" style="2" customWidth="1"/>
    <col min="2" max="2" width="5.85555555555556" style="3" customWidth="1"/>
    <col min="3" max="3" width="69.6111111111111" style="4" customWidth="1"/>
    <col min="4" max="4" width="30.8555555555556" style="5" customWidth="1"/>
    <col min="5" max="5" width="17.8555555555556" style="6" customWidth="1"/>
    <col min="6" max="6" width="18.4222222222222" style="5" customWidth="1"/>
    <col min="7" max="8" width="9.14444444444444" style="5" customWidth="1"/>
    <col min="9" max="10" width="0.722222222222222" style="7" customWidth="1"/>
    <col min="11" max="15" width="12.6888888888889" style="6" customWidth="1"/>
    <col min="16" max="16384" width="9.14444444444444" style="8"/>
  </cols>
  <sheetData>
    <row r="1" s="1" customFormat="1" ht="67.5" spans="1:15">
      <c r="A1" s="9" t="s">
        <v>0</v>
      </c>
      <c r="B1" s="10"/>
      <c r="C1" s="11" t="s">
        <v>1</v>
      </c>
      <c r="D1" s="12" t="s">
        <v>37</v>
      </c>
      <c r="E1" s="12" t="s">
        <v>38</v>
      </c>
      <c r="F1" s="12" t="s">
        <v>4</v>
      </c>
      <c r="G1" s="12" t="s">
        <v>5</v>
      </c>
      <c r="H1" s="12" t="s">
        <v>6</v>
      </c>
      <c r="I1" s="28"/>
      <c r="J1" s="28"/>
      <c r="K1" s="12" t="s">
        <v>39</v>
      </c>
      <c r="L1" s="12" t="s">
        <v>40</v>
      </c>
      <c r="M1" s="12" t="s">
        <v>41</v>
      </c>
      <c r="N1" s="12" t="s">
        <v>42</v>
      </c>
      <c r="O1" s="12"/>
    </row>
    <row r="2" s="1" customFormat="1" spans="1:20">
      <c r="A2" s="9"/>
      <c r="B2" s="13" t="s">
        <v>43</v>
      </c>
      <c r="C2" s="14" t="s">
        <v>44</v>
      </c>
      <c r="D2" s="15"/>
      <c r="E2" s="15"/>
      <c r="F2" s="15"/>
      <c r="G2" s="15"/>
      <c r="H2" s="15"/>
      <c r="I2" s="7"/>
      <c r="J2" s="7"/>
      <c r="K2" s="29"/>
      <c r="L2" s="29"/>
      <c r="M2" s="29"/>
      <c r="N2" s="29"/>
      <c r="O2" s="29"/>
      <c r="T2"/>
    </row>
    <row r="3" s="1" customFormat="1" spans="1:20">
      <c r="A3" s="16"/>
      <c r="B3" s="3" t="s">
        <v>43</v>
      </c>
      <c r="C3" s="14" t="s">
        <v>45</v>
      </c>
      <c r="D3" s="15"/>
      <c r="E3" s="15"/>
      <c r="F3" s="15"/>
      <c r="G3" s="15"/>
      <c r="H3" s="15"/>
      <c r="I3" s="7"/>
      <c r="J3" s="7"/>
      <c r="K3" s="29"/>
      <c r="L3" s="29"/>
      <c r="M3" s="29"/>
      <c r="N3" s="29"/>
      <c r="O3" s="29"/>
      <c r="Q3" s="1" t="str">
        <f>IFERROR(INDEX($D$3:$D$199,MATCH($O4,РЕД!$C$3:$C$199,0)),"")</f>
        <v/>
      </c>
      <c r="T3"/>
    </row>
    <row r="4" s="1" customFormat="1" ht="67.5" spans="1:23">
      <c r="A4" s="17" t="str">
        <f>IF(ISBLANK(H4),"",$B$3)</f>
        <v>1.</v>
      </c>
      <c r="B4" s="18">
        <f>IF(ISBLANK(H4),"",COUNTA($H4:H$4))</f>
        <v>1</v>
      </c>
      <c r="C4" s="19" t="s">
        <v>46</v>
      </c>
      <c r="D4" s="15" t="s">
        <v>47</v>
      </c>
      <c r="E4" s="15" t="s">
        <v>46</v>
      </c>
      <c r="F4" s="20" t="s">
        <v>48</v>
      </c>
      <c r="G4" s="15" t="s">
        <v>49</v>
      </c>
      <c r="H4" s="15">
        <v>1</v>
      </c>
      <c r="I4" s="7"/>
      <c r="J4" s="7"/>
      <c r="K4" s="29"/>
      <c r="L4" s="29"/>
      <c r="M4" s="29"/>
      <c r="N4" s="29"/>
      <c r="O4" s="29"/>
      <c r="Q4"/>
      <c r="R4"/>
      <c r="S4"/>
      <c r="T4"/>
      <c r="U4"/>
      <c r="V4"/>
      <c r="W4"/>
    </row>
    <row r="5" ht="14.25" customHeight="1" spans="1:23">
      <c r="A5" s="17" t="str">
        <f>IF(ISBLANK(H5),"",$B$3)</f>
        <v>1.</v>
      </c>
      <c r="B5" s="18">
        <f>IF(ISBLANK(H5),"",COUNTA($H$4:H5))</f>
        <v>2</v>
      </c>
      <c r="C5" s="21" t="s">
        <v>50</v>
      </c>
      <c r="D5" s="20"/>
      <c r="E5" s="20"/>
      <c r="F5" s="20"/>
      <c r="G5" s="15" t="s">
        <v>49</v>
      </c>
      <c r="H5" s="20">
        <v>1</v>
      </c>
      <c r="I5" s="30"/>
      <c r="J5" s="30"/>
      <c r="K5" s="29"/>
      <c r="L5" s="29"/>
      <c r="M5" s="29"/>
      <c r="N5" s="29"/>
      <c r="O5" s="29"/>
      <c r="Q5"/>
      <c r="R5"/>
      <c r="S5"/>
      <c r="T5"/>
      <c r="U5"/>
      <c r="V5"/>
      <c r="W5"/>
    </row>
    <row r="6" ht="14.25" customHeight="1" spans="1:23">
      <c r="A6" s="17" t="str">
        <f>IF(ISBLANK(H6),"",$B$3)</f>
        <v>1.</v>
      </c>
      <c r="B6" s="18">
        <f>IF(ISBLANK(H6),"",COUNTA($H$4:H6))</f>
        <v>3</v>
      </c>
      <c r="C6" s="21" t="s">
        <v>51</v>
      </c>
      <c r="D6" s="20"/>
      <c r="E6" s="20"/>
      <c r="F6" s="20"/>
      <c r="G6" s="15" t="s">
        <v>49</v>
      </c>
      <c r="H6" s="20">
        <v>1</v>
      </c>
      <c r="I6" s="30"/>
      <c r="J6" s="30"/>
      <c r="K6" s="29"/>
      <c r="L6" s="29"/>
      <c r="M6" s="29"/>
      <c r="N6" s="29"/>
      <c r="O6" s="29"/>
      <c r="Q6"/>
      <c r="R6"/>
      <c r="S6"/>
      <c r="T6"/>
      <c r="U6"/>
      <c r="V6"/>
      <c r="W6"/>
    </row>
    <row r="7" ht="14.25" customHeight="1" spans="1:23">
      <c r="A7" s="17" t="str">
        <f>IF(ISBLANK(H7),"",$B$3)</f>
        <v>1.</v>
      </c>
      <c r="B7" s="18">
        <f>IF(ISBLANK(H7),"",COUNTA($H$4:H7))</f>
        <v>4</v>
      </c>
      <c r="C7" s="21" t="s">
        <v>52</v>
      </c>
      <c r="D7" s="20"/>
      <c r="E7" s="20"/>
      <c r="F7" s="20"/>
      <c r="G7" s="15" t="s">
        <v>49</v>
      </c>
      <c r="H7" s="20">
        <v>3</v>
      </c>
      <c r="I7" s="30"/>
      <c r="J7" s="30"/>
      <c r="K7" s="29"/>
      <c r="L7" s="29"/>
      <c r="M7" s="29"/>
      <c r="N7" s="29"/>
      <c r="O7" s="29"/>
      <c r="Q7"/>
      <c r="R7"/>
      <c r="S7"/>
      <c r="T7"/>
      <c r="U7"/>
      <c r="V7"/>
      <c r="W7"/>
    </row>
    <row r="8" ht="14.25" customHeight="1" spans="1:23">
      <c r="A8" s="17" t="str">
        <f>IF(ISBLANK(H8),"",$B$3)</f>
        <v>1.</v>
      </c>
      <c r="B8" s="18">
        <f>IF(ISBLANK(H8),"",COUNTA($H$4:H8))</f>
        <v>5</v>
      </c>
      <c r="C8" s="21" t="s">
        <v>53</v>
      </c>
      <c r="D8" s="20"/>
      <c r="E8" s="20"/>
      <c r="F8" s="20"/>
      <c r="G8" s="15" t="s">
        <v>49</v>
      </c>
      <c r="H8" s="20">
        <v>1</v>
      </c>
      <c r="I8" s="30"/>
      <c r="J8" s="30"/>
      <c r="K8" s="29"/>
      <c r="L8" s="29"/>
      <c r="M8" s="29"/>
      <c r="N8" s="29"/>
      <c r="O8" s="29"/>
      <c r="Q8"/>
      <c r="R8"/>
      <c r="S8"/>
      <c r="T8"/>
      <c r="U8"/>
      <c r="V8"/>
      <c r="W8"/>
    </row>
    <row r="9" ht="14.25" customHeight="1" spans="1:23">
      <c r="A9" s="17" t="str">
        <f>IF(ISBLANK(H9),"",$B$3)</f>
        <v>1.</v>
      </c>
      <c r="B9" s="18">
        <f>IF(ISBLANK(H9),"",COUNTA($H$4:H9))</f>
        <v>6</v>
      </c>
      <c r="C9" s="21" t="s">
        <v>54</v>
      </c>
      <c r="D9" s="20"/>
      <c r="E9" s="20"/>
      <c r="F9" s="20"/>
      <c r="G9" s="15" t="s">
        <v>49</v>
      </c>
      <c r="H9" s="20">
        <v>1</v>
      </c>
      <c r="I9" s="30"/>
      <c r="J9" s="30"/>
      <c r="K9" s="29"/>
      <c r="L9" s="29"/>
      <c r="M9" s="29"/>
      <c r="N9" s="29"/>
      <c r="O9" s="29"/>
      <c r="Q9"/>
      <c r="R9"/>
      <c r="S9"/>
      <c r="T9"/>
      <c r="U9"/>
      <c r="V9"/>
      <c r="W9"/>
    </row>
    <row r="10" ht="14.25" customHeight="1" spans="1:23">
      <c r="A10" s="17"/>
      <c r="B10" s="18"/>
      <c r="C10" s="21"/>
      <c r="D10" s="20"/>
      <c r="E10" s="20"/>
      <c r="F10" s="20"/>
      <c r="G10" s="15"/>
      <c r="H10" s="20"/>
      <c r="I10" s="30"/>
      <c r="J10" s="30"/>
      <c r="K10" s="29"/>
      <c r="L10" s="29"/>
      <c r="M10" s="29"/>
      <c r="N10" s="29"/>
      <c r="O10" s="29"/>
      <c r="Q10"/>
      <c r="R10"/>
      <c r="S10"/>
      <c r="T10"/>
      <c r="U10"/>
      <c r="V10"/>
      <c r="W10"/>
    </row>
    <row r="11" ht="14.25" customHeight="1" spans="1:23">
      <c r="A11" s="9"/>
      <c r="B11" s="22" t="s">
        <v>55</v>
      </c>
      <c r="C11" s="23" t="s">
        <v>56</v>
      </c>
      <c r="D11" s="20"/>
      <c r="E11" s="20"/>
      <c r="F11" s="20"/>
      <c r="G11" s="20"/>
      <c r="H11" s="20"/>
      <c r="I11" s="30"/>
      <c r="J11" s="30"/>
      <c r="K11" s="29"/>
      <c r="L11" s="29"/>
      <c r="M11" s="29"/>
      <c r="N11" s="29"/>
      <c r="O11" s="29"/>
      <c r="Q11"/>
      <c r="R11"/>
      <c r="S11"/>
      <c r="T11"/>
      <c r="U11"/>
      <c r="V11"/>
      <c r="W11"/>
    </row>
    <row r="12" ht="15" customHeight="1" spans="1:23">
      <c r="A12" s="17" t="str">
        <f>IF(ISBLANK(H12),"",$B$11)</f>
        <v>2.</v>
      </c>
      <c r="B12" s="18">
        <f>IF(ISBLANK(H12),"",COUNTA($H12:H$12))</f>
        <v>1</v>
      </c>
      <c r="C12" s="19" t="s">
        <v>46</v>
      </c>
      <c r="D12" s="15" t="s">
        <v>47</v>
      </c>
      <c r="E12" s="15"/>
      <c r="F12" s="20" t="s">
        <v>48</v>
      </c>
      <c r="G12" s="15" t="s">
        <v>49</v>
      </c>
      <c r="H12" s="15">
        <v>1</v>
      </c>
      <c r="K12" s="29"/>
      <c r="L12" s="29"/>
      <c r="M12" s="29"/>
      <c r="N12" s="29"/>
      <c r="O12" s="29"/>
      <c r="Q12"/>
      <c r="R12"/>
      <c r="S12"/>
      <c r="T12"/>
      <c r="U12"/>
      <c r="V12"/>
      <c r="W12"/>
    </row>
    <row r="13" ht="15" customHeight="1" spans="1:23">
      <c r="A13" s="17" t="str">
        <f>IF(ISBLANK(H13),"",$B$11)</f>
        <v>2.</v>
      </c>
      <c r="B13" s="18">
        <f>IF(ISBLANK(H13),"",COUNTA($H$12:H13))</f>
        <v>2</v>
      </c>
      <c r="C13" s="21" t="s">
        <v>57</v>
      </c>
      <c r="D13" s="20"/>
      <c r="E13" s="20"/>
      <c r="F13" s="20"/>
      <c r="G13" s="15" t="s">
        <v>49</v>
      </c>
      <c r="H13" s="20">
        <v>1</v>
      </c>
      <c r="I13" s="30"/>
      <c r="J13" s="30"/>
      <c r="K13" s="29"/>
      <c r="L13" s="29"/>
      <c r="M13" s="29"/>
      <c r="N13" s="29"/>
      <c r="O13" s="29"/>
      <c r="Q13"/>
      <c r="R13"/>
      <c r="S13"/>
      <c r="T13"/>
      <c r="U13"/>
      <c r="V13"/>
      <c r="W13"/>
    </row>
    <row r="14" ht="15" customHeight="1" spans="1:23">
      <c r="A14" s="17" t="str">
        <f>IF(ISBLANK(H14),"",$B$11)</f>
        <v>2.</v>
      </c>
      <c r="B14" s="18">
        <f>IF(ISBLANK(H14),"",COUNTA($H$12:H14))</f>
        <v>3</v>
      </c>
      <c r="C14" s="21" t="s">
        <v>51</v>
      </c>
      <c r="D14" s="20"/>
      <c r="E14" s="20"/>
      <c r="F14" s="20"/>
      <c r="G14" s="15" t="s">
        <v>49</v>
      </c>
      <c r="H14" s="20">
        <v>1</v>
      </c>
      <c r="I14" s="30"/>
      <c r="J14" s="30"/>
      <c r="K14" s="29"/>
      <c r="L14" s="29"/>
      <c r="M14" s="29"/>
      <c r="N14" s="29"/>
      <c r="O14" s="29"/>
      <c r="Q14"/>
      <c r="R14"/>
      <c r="S14"/>
      <c r="T14"/>
      <c r="U14"/>
      <c r="V14"/>
      <c r="W14"/>
    </row>
    <row r="15" ht="15" customHeight="1" spans="1:23">
      <c r="A15" s="17" t="str">
        <f>IF(ISBLANK(H15),"",$B$11)</f>
        <v>2.</v>
      </c>
      <c r="B15" s="18">
        <f>IF(ISBLANK(H15),"",COUNTA($H$12:H15))</f>
        <v>4</v>
      </c>
      <c r="C15" s="21" t="s">
        <v>58</v>
      </c>
      <c r="D15" s="20"/>
      <c r="E15" s="20"/>
      <c r="F15" s="20"/>
      <c r="G15" s="15" t="s">
        <v>49</v>
      </c>
      <c r="H15" s="20">
        <v>1</v>
      </c>
      <c r="I15" s="30"/>
      <c r="J15" s="30"/>
      <c r="K15" s="29"/>
      <c r="L15" s="29"/>
      <c r="M15" s="29"/>
      <c r="N15" s="29"/>
      <c r="O15" s="29"/>
      <c r="Q15"/>
      <c r="R15"/>
      <c r="S15"/>
      <c r="T15"/>
      <c r="U15"/>
      <c r="V15"/>
      <c r="W15"/>
    </row>
    <row r="16" ht="15" customHeight="1" spans="1:23">
      <c r="A16" s="17" t="str">
        <f t="shared" ref="A16:A22" si="0">IF(ISBLANK(H16),"",$B$11)</f>
        <v>2.</v>
      </c>
      <c r="B16" s="18">
        <f>IF(ISBLANK(H16),"",COUNTA($H$12:H16))</f>
        <v>5</v>
      </c>
      <c r="C16" s="21" t="s">
        <v>52</v>
      </c>
      <c r="D16" s="20"/>
      <c r="E16" s="20"/>
      <c r="F16" s="20"/>
      <c r="G16" s="15" t="s">
        <v>49</v>
      </c>
      <c r="H16" s="20">
        <v>4</v>
      </c>
      <c r="I16" s="30"/>
      <c r="J16" s="30"/>
      <c r="K16" s="29"/>
      <c r="L16" s="29"/>
      <c r="M16" s="29"/>
      <c r="N16" s="29"/>
      <c r="O16" s="29"/>
      <c r="Q16"/>
      <c r="R16"/>
      <c r="S16"/>
      <c r="T16"/>
      <c r="U16"/>
      <c r="V16"/>
      <c r="W16"/>
    </row>
    <row r="17" ht="14.25" customHeight="1" spans="1:23">
      <c r="A17" s="17" t="str">
        <f t="shared" si="0"/>
        <v>2.</v>
      </c>
      <c r="B17" s="18">
        <f>IF(ISBLANK(H17),"",COUNTA($H$12:H17))</f>
        <v>6</v>
      </c>
      <c r="C17" s="21" t="s">
        <v>53</v>
      </c>
      <c r="D17" s="20"/>
      <c r="E17" s="20"/>
      <c r="F17" s="20"/>
      <c r="G17" s="15" t="s">
        <v>49</v>
      </c>
      <c r="H17" s="20">
        <v>1</v>
      </c>
      <c r="I17" s="30"/>
      <c r="J17" s="30"/>
      <c r="K17" s="29"/>
      <c r="L17" s="29"/>
      <c r="M17" s="29"/>
      <c r="N17" s="29"/>
      <c r="O17" s="29"/>
      <c r="Q17"/>
      <c r="R17"/>
      <c r="S17"/>
      <c r="T17"/>
      <c r="U17"/>
      <c r="V17"/>
      <c r="W17"/>
    </row>
    <row r="18" ht="14.25" customHeight="1" spans="1:23">
      <c r="A18" s="17" t="str">
        <f t="shared" si="0"/>
        <v>2.</v>
      </c>
      <c r="B18" s="18">
        <f>IF(ISBLANK(H18),"",COUNTA($H$12:H18))</f>
        <v>7</v>
      </c>
      <c r="C18" s="21" t="s">
        <v>54</v>
      </c>
      <c r="D18" s="20"/>
      <c r="E18" s="20"/>
      <c r="F18" s="20"/>
      <c r="G18" s="15" t="s">
        <v>49</v>
      </c>
      <c r="H18" s="20">
        <v>1</v>
      </c>
      <c r="I18" s="30"/>
      <c r="J18" s="30"/>
      <c r="K18" s="29"/>
      <c r="L18" s="29"/>
      <c r="M18" s="29"/>
      <c r="N18" s="29"/>
      <c r="O18" s="29"/>
      <c r="Q18"/>
      <c r="R18"/>
      <c r="S18"/>
      <c r="T18"/>
      <c r="U18"/>
      <c r="V18"/>
      <c r="W18"/>
    </row>
    <row r="19" ht="14.25" customHeight="1" spans="1:23">
      <c r="A19" s="17"/>
      <c r="B19" s="18"/>
      <c r="C19" s="24"/>
      <c r="D19" s="20"/>
      <c r="E19" s="20"/>
      <c r="F19" s="20"/>
      <c r="G19" s="20"/>
      <c r="H19" s="20"/>
      <c r="I19" s="30"/>
      <c r="J19" s="30"/>
      <c r="K19" s="29"/>
      <c r="L19" s="29"/>
      <c r="M19" s="29"/>
      <c r="N19" s="29"/>
      <c r="O19" s="29"/>
      <c r="Q19"/>
      <c r="R19"/>
      <c r="S19"/>
      <c r="T19"/>
      <c r="U19"/>
      <c r="V19"/>
      <c r="W19"/>
    </row>
    <row r="20" ht="14.25" customHeight="1" spans="1:23">
      <c r="A20" s="9"/>
      <c r="B20" s="22" t="s">
        <v>59</v>
      </c>
      <c r="C20" s="25" t="s">
        <v>60</v>
      </c>
      <c r="D20" s="26"/>
      <c r="E20" s="26"/>
      <c r="F20" s="26"/>
      <c r="G20" s="26"/>
      <c r="H20" s="26"/>
      <c r="I20" s="30"/>
      <c r="J20" s="30"/>
      <c r="K20" s="31"/>
      <c r="L20" s="31"/>
      <c r="M20" s="31"/>
      <c r="N20" s="31"/>
      <c r="O20" s="29"/>
      <c r="Q20"/>
      <c r="R20"/>
      <c r="S20"/>
      <c r="T20"/>
      <c r="U20"/>
      <c r="V20"/>
      <c r="W20"/>
    </row>
    <row r="21" ht="14.25" customHeight="1" spans="1:23">
      <c r="A21" s="17" t="str">
        <f t="shared" ref="A21:A26" si="1">IF(ISBLANK(H21),"",$B$20)</f>
        <v>3.</v>
      </c>
      <c r="B21" s="18">
        <f>IF(ISBLANK(H21),"",COUNTA($H$21:H21))</f>
        <v>1</v>
      </c>
      <c r="C21" s="24" t="s">
        <v>61</v>
      </c>
      <c r="D21" s="26" t="s">
        <v>62</v>
      </c>
      <c r="E21" s="26"/>
      <c r="F21" s="26"/>
      <c r="G21" s="5" t="s">
        <v>49</v>
      </c>
      <c r="H21" s="26">
        <f>SUM(K21:N21)</f>
        <v>3</v>
      </c>
      <c r="I21" s="30"/>
      <c r="J21" s="30"/>
      <c r="K21" s="31">
        <v>3</v>
      </c>
      <c r="L21" s="31"/>
      <c r="M21" s="31"/>
      <c r="N21" s="31"/>
      <c r="O21" s="29"/>
      <c r="Q21"/>
      <c r="R21"/>
      <c r="S21"/>
      <c r="T21"/>
      <c r="U21"/>
      <c r="V21"/>
      <c r="W21"/>
    </row>
    <row r="22" ht="14.25" customHeight="1" spans="1:23">
      <c r="A22" s="17" t="str">
        <f t="shared" si="1"/>
        <v/>
      </c>
      <c r="B22" s="18" t="str">
        <f>IF(ISBLANK(H22),"",COUNTA($H$21:H22))</f>
        <v/>
      </c>
      <c r="C22" s="24" t="s">
        <v>63</v>
      </c>
      <c r="D22" s="26"/>
      <c r="E22" s="26"/>
      <c r="F22" s="26"/>
      <c r="G22" s="26"/>
      <c r="H22" s="26"/>
      <c r="I22" s="30"/>
      <c r="J22" s="30"/>
      <c r="K22" s="31"/>
      <c r="L22" s="31"/>
      <c r="M22" s="31"/>
      <c r="N22" s="31"/>
      <c r="O22" s="29"/>
      <c r="Q22"/>
      <c r="R22"/>
      <c r="S22"/>
      <c r="T22"/>
      <c r="U22"/>
      <c r="V22"/>
      <c r="W22"/>
    </row>
    <row r="23" ht="14.25" customHeight="1" spans="1:23">
      <c r="A23" s="17" t="str">
        <f t="shared" si="1"/>
        <v/>
      </c>
      <c r="B23" s="18" t="str">
        <f>IF(ISBLANK(H23),"",COUNTA($H$21:H23))</f>
        <v/>
      </c>
      <c r="C23" s="24" t="s">
        <v>64</v>
      </c>
      <c r="D23" s="26"/>
      <c r="E23" s="26"/>
      <c r="F23" s="26"/>
      <c r="G23" s="26"/>
      <c r="H23" s="26"/>
      <c r="I23" s="30"/>
      <c r="J23" s="30"/>
      <c r="K23" s="31"/>
      <c r="L23" s="31"/>
      <c r="M23" s="31"/>
      <c r="N23" s="31"/>
      <c r="O23" s="29"/>
      <c r="Q23"/>
      <c r="R23"/>
      <c r="S23"/>
      <c r="T23"/>
      <c r="U23"/>
      <c r="V23"/>
      <c r="W23"/>
    </row>
    <row r="24" ht="14.25" customHeight="1" spans="1:23">
      <c r="A24" s="17" t="str">
        <f t="shared" si="1"/>
        <v>3.</v>
      </c>
      <c r="B24" s="18">
        <f>IF(ISBLANK(H24),"",COUNTA($H$21:H24))</f>
        <v>2</v>
      </c>
      <c r="C24" s="24" t="s">
        <v>65</v>
      </c>
      <c r="D24" s="26" t="s">
        <v>66</v>
      </c>
      <c r="E24" s="26"/>
      <c r="F24" s="26"/>
      <c r="G24" s="5" t="s">
        <v>49</v>
      </c>
      <c r="H24" s="26">
        <f>SUM(K24:N24)</f>
        <v>7</v>
      </c>
      <c r="I24" s="30"/>
      <c r="J24" s="30"/>
      <c r="K24" s="31">
        <v>5</v>
      </c>
      <c r="L24" s="31">
        <v>1</v>
      </c>
      <c r="M24" s="31">
        <v>1</v>
      </c>
      <c r="N24" s="31"/>
      <c r="O24" s="29"/>
      <c r="Q24"/>
      <c r="R24"/>
      <c r="S24"/>
      <c r="T24"/>
      <c r="U24"/>
      <c r="V24"/>
      <c r="W24"/>
    </row>
    <row r="25" ht="14.25" customHeight="1" spans="1:23">
      <c r="A25" s="17" t="str">
        <f t="shared" si="1"/>
        <v/>
      </c>
      <c r="B25" s="18" t="str">
        <f>IF(ISBLANK(H25),"",COUNTA($H$21:H25))</f>
        <v/>
      </c>
      <c r="C25" s="24" t="s">
        <v>67</v>
      </c>
      <c r="D25" s="26"/>
      <c r="E25" s="26"/>
      <c r="F25" s="26"/>
      <c r="G25" s="26"/>
      <c r="H25" s="26"/>
      <c r="I25" s="30"/>
      <c r="J25" s="30"/>
      <c r="K25" s="31"/>
      <c r="L25" s="31"/>
      <c r="M25" s="31"/>
      <c r="N25" s="31"/>
      <c r="O25" s="29"/>
      <c r="Q25"/>
      <c r="R25"/>
      <c r="S25"/>
      <c r="T25"/>
      <c r="U25"/>
      <c r="V25"/>
      <c r="W25"/>
    </row>
    <row r="26" ht="14.25" customHeight="1" spans="1:15">
      <c r="A26" s="17" t="str">
        <f t="shared" si="1"/>
        <v/>
      </c>
      <c r="B26" s="18" t="str">
        <f>IF(ISBLANK(H26),"",COUNTA($H$21:H26))</f>
        <v/>
      </c>
      <c r="C26" s="24" t="s">
        <v>64</v>
      </c>
      <c r="D26" s="26"/>
      <c r="E26" s="26"/>
      <c r="F26" s="26"/>
      <c r="G26" s="26"/>
      <c r="H26" s="26"/>
      <c r="I26" s="30"/>
      <c r="J26" s="30"/>
      <c r="K26" s="31"/>
      <c r="L26" s="31"/>
      <c r="M26" s="31"/>
      <c r="N26" s="31"/>
      <c r="O26" s="29"/>
    </row>
    <row r="27" ht="14.25" customHeight="1" spans="1:15">
      <c r="A27" s="17" t="str">
        <f t="shared" ref="A27:A33" si="2">IF(ISBLANK(H27),"",$B$20)</f>
        <v>3.</v>
      </c>
      <c r="B27" s="18">
        <f>IF(ISBLANK(H27),"",COUNTA($H$21:H27))</f>
        <v>3</v>
      </c>
      <c r="C27" s="24" t="s">
        <v>68</v>
      </c>
      <c r="D27" s="26" t="s">
        <v>69</v>
      </c>
      <c r="E27" s="26"/>
      <c r="F27" s="26"/>
      <c r="G27" s="5" t="s">
        <v>49</v>
      </c>
      <c r="H27" s="26">
        <f>SUM(K27:N27)</f>
        <v>22</v>
      </c>
      <c r="I27" s="30"/>
      <c r="J27" s="30"/>
      <c r="K27" s="31"/>
      <c r="L27" s="31"/>
      <c r="M27" s="31">
        <v>22</v>
      </c>
      <c r="N27" s="31"/>
      <c r="O27" s="29"/>
    </row>
    <row r="28" ht="14.25" customHeight="1" spans="1:15">
      <c r="A28" s="17" t="str">
        <f t="shared" si="2"/>
        <v/>
      </c>
      <c r="B28" s="18" t="str">
        <f>IF(ISBLANK(H28),"",COUNTA($H$21:H28))</f>
        <v/>
      </c>
      <c r="C28" s="24" t="s">
        <v>70</v>
      </c>
      <c r="D28" s="26" t="s">
        <v>71</v>
      </c>
      <c r="E28" s="26"/>
      <c r="F28" s="26"/>
      <c r="G28" s="26"/>
      <c r="H28" s="26"/>
      <c r="I28" s="30"/>
      <c r="J28" s="30"/>
      <c r="K28" s="31"/>
      <c r="L28" s="31"/>
      <c r="M28" s="31"/>
      <c r="N28" s="31"/>
      <c r="O28" s="29"/>
    </row>
    <row r="29" ht="14.25" customHeight="1" spans="1:15">
      <c r="A29" s="17" t="str">
        <f t="shared" si="2"/>
        <v/>
      </c>
      <c r="B29" s="18" t="str">
        <f>IF(ISBLANK(H29),"",COUNTA($H$21:H29))</f>
        <v/>
      </c>
      <c r="C29" s="24" t="s">
        <v>72</v>
      </c>
      <c r="D29" s="26"/>
      <c r="E29" s="26"/>
      <c r="F29" s="26"/>
      <c r="G29" s="26"/>
      <c r="H29" s="26"/>
      <c r="I29" s="30"/>
      <c r="J29" s="30"/>
      <c r="K29" s="31"/>
      <c r="L29" s="31"/>
      <c r="M29" s="31"/>
      <c r="N29" s="31"/>
      <c r="O29" s="29"/>
    </row>
    <row r="30" ht="14.25" customHeight="1" spans="1:15">
      <c r="A30" s="17" t="str">
        <f t="shared" si="2"/>
        <v>3.</v>
      </c>
      <c r="B30" s="18">
        <f>IF(ISBLANK(H30),"",COUNTA($H$21:H30))</f>
        <v>4</v>
      </c>
      <c r="C30" s="24" t="s">
        <v>73</v>
      </c>
      <c r="D30" s="26" t="s">
        <v>69</v>
      </c>
      <c r="E30" s="26"/>
      <c r="F30" s="26"/>
      <c r="G30" s="5" t="s">
        <v>49</v>
      </c>
      <c r="H30" s="26">
        <f>SUM(K30:N30)</f>
        <v>8</v>
      </c>
      <c r="I30" s="30"/>
      <c r="J30" s="30"/>
      <c r="K30" s="31"/>
      <c r="L30" s="31"/>
      <c r="M30" s="31">
        <v>8</v>
      </c>
      <c r="N30" s="31"/>
      <c r="O30" s="29"/>
    </row>
    <row r="31" ht="14.25" customHeight="1" spans="1:15">
      <c r="A31" s="17" t="str">
        <f t="shared" si="2"/>
        <v/>
      </c>
      <c r="B31" s="18" t="str">
        <f>IF(ISBLANK(H31),"",COUNTA($H$21:H31))</f>
        <v/>
      </c>
      <c r="C31" s="24" t="s">
        <v>74</v>
      </c>
      <c r="D31" s="26" t="s">
        <v>75</v>
      </c>
      <c r="E31" s="26"/>
      <c r="F31" s="26"/>
      <c r="G31" s="26"/>
      <c r="H31" s="26"/>
      <c r="I31" s="30"/>
      <c r="J31" s="30"/>
      <c r="K31" s="31"/>
      <c r="L31" s="31"/>
      <c r="M31" s="31"/>
      <c r="N31" s="31"/>
      <c r="O31" s="29"/>
    </row>
    <row r="32" ht="14.25" customHeight="1" spans="1:15">
      <c r="A32" s="17" t="str">
        <f t="shared" si="2"/>
        <v/>
      </c>
      <c r="B32" s="18" t="str">
        <f>IF(ISBLANK(H32),"",COUNTA($H$21:H32))</f>
        <v/>
      </c>
      <c r="C32" s="24" t="s">
        <v>72</v>
      </c>
      <c r="D32" s="26"/>
      <c r="E32" s="26"/>
      <c r="F32" s="26"/>
      <c r="G32" s="26"/>
      <c r="H32" s="26"/>
      <c r="I32" s="30"/>
      <c r="J32" s="30"/>
      <c r="K32" s="31"/>
      <c r="L32" s="31"/>
      <c r="M32" s="31"/>
      <c r="N32" s="31"/>
      <c r="O32" s="29"/>
    </row>
    <row r="33" ht="14.25" customHeight="1" spans="1:15">
      <c r="A33" s="17" t="str">
        <f t="shared" si="2"/>
        <v>3.</v>
      </c>
      <c r="B33" s="18">
        <f>IF(ISBLANK(H33),"",COUNTA($H$21:H33))</f>
        <v>5</v>
      </c>
      <c r="C33" s="24" t="s">
        <v>76</v>
      </c>
      <c r="D33" s="26" t="s">
        <v>77</v>
      </c>
      <c r="E33" s="26"/>
      <c r="F33" s="26"/>
      <c r="G33" s="5" t="s">
        <v>49</v>
      </c>
      <c r="H33" s="26">
        <f>SUM(K33:N33)</f>
        <v>8</v>
      </c>
      <c r="I33" s="30"/>
      <c r="J33" s="30"/>
      <c r="K33" s="31"/>
      <c r="L33" s="31"/>
      <c r="M33" s="31"/>
      <c r="N33" s="31">
        <v>8</v>
      </c>
      <c r="O33" s="29"/>
    </row>
    <row r="34" ht="14.25" customHeight="1" spans="1:15">
      <c r="A34" s="17"/>
      <c r="B34" s="18"/>
      <c r="C34" s="24" t="s">
        <v>78</v>
      </c>
      <c r="D34" s="20" t="s">
        <v>79</v>
      </c>
      <c r="E34" s="20"/>
      <c r="F34" s="20"/>
      <c r="G34" s="20"/>
      <c r="H34" s="20"/>
      <c r="I34" s="30"/>
      <c r="J34" s="30"/>
      <c r="K34" s="29"/>
      <c r="L34" s="29"/>
      <c r="M34" s="29"/>
      <c r="N34" s="29"/>
      <c r="O34" s="29"/>
    </row>
    <row r="35" ht="14.25" customHeight="1" spans="1:15">
      <c r="A35" s="17"/>
      <c r="B35" s="18"/>
      <c r="C35" s="24" t="s">
        <v>72</v>
      </c>
      <c r="D35" s="20"/>
      <c r="E35" s="20"/>
      <c r="F35" s="20"/>
      <c r="G35" s="20"/>
      <c r="H35" s="20"/>
      <c r="I35" s="30"/>
      <c r="J35" s="30"/>
      <c r="K35" s="29"/>
      <c r="L35" s="29"/>
      <c r="M35" s="29"/>
      <c r="N35" s="29"/>
      <c r="O35" s="29"/>
    </row>
    <row r="36" ht="14.25" customHeight="1" spans="1:15">
      <c r="A36" s="17"/>
      <c r="B36" s="18"/>
      <c r="C36" s="24"/>
      <c r="D36" s="20"/>
      <c r="E36" s="20"/>
      <c r="F36" s="20"/>
      <c r="G36" s="20"/>
      <c r="H36" s="20"/>
      <c r="I36" s="30"/>
      <c r="J36" s="30"/>
      <c r="K36" s="29"/>
      <c r="L36" s="29"/>
      <c r="M36" s="29"/>
      <c r="N36" s="29"/>
      <c r="O36" s="29"/>
    </row>
    <row r="37" ht="14.25" customHeight="1" spans="1:15">
      <c r="A37" s="16"/>
      <c r="B37" s="3" t="s">
        <v>80</v>
      </c>
      <c r="C37" s="14" t="s">
        <v>81</v>
      </c>
      <c r="D37" s="15"/>
      <c r="E37" s="15"/>
      <c r="F37" s="15"/>
      <c r="G37" s="15"/>
      <c r="H37" s="20"/>
      <c r="I37" s="30"/>
      <c r="J37" s="30"/>
      <c r="K37" s="29"/>
      <c r="L37" s="29"/>
      <c r="M37" s="29"/>
      <c r="N37" s="29"/>
      <c r="O37" s="29"/>
    </row>
    <row r="38" ht="14.25" customHeight="1" spans="1:15">
      <c r="A38" s="17" t="str">
        <f>IF(ISBLANK(H38),"",$B$37)</f>
        <v>4.</v>
      </c>
      <c r="B38" s="18">
        <f>IF(ISBLANK(H38),"",COUNTA($H$38:H38))</f>
        <v>1</v>
      </c>
      <c r="C38" s="24" t="s">
        <v>82</v>
      </c>
      <c r="D38" s="20" t="s">
        <v>83</v>
      </c>
      <c r="E38" s="20"/>
      <c r="F38" s="20" t="s">
        <v>48</v>
      </c>
      <c r="G38" s="20" t="s">
        <v>49</v>
      </c>
      <c r="H38" s="20">
        <f>SUM(K38:N38)</f>
        <v>6</v>
      </c>
      <c r="I38" s="30"/>
      <c r="J38" s="30"/>
      <c r="K38" s="20"/>
      <c r="L38" s="20">
        <v>6</v>
      </c>
      <c r="M38" s="29"/>
      <c r="N38" s="29"/>
      <c r="O38" s="29"/>
    </row>
    <row r="39" ht="14.25" customHeight="1" spans="1:15">
      <c r="A39" s="17" t="str">
        <f t="shared" ref="A39:A66" si="3">IF(ISBLANK(H39),"",$B$37)</f>
        <v>4.</v>
      </c>
      <c r="B39" s="18">
        <f>IF(ISBLANK(H39),"",COUNTA($H$38:H39))</f>
        <v>2</v>
      </c>
      <c r="C39" s="24" t="s">
        <v>84</v>
      </c>
      <c r="D39" s="20" t="s">
        <v>85</v>
      </c>
      <c r="E39" s="20"/>
      <c r="F39" s="20" t="s">
        <v>48</v>
      </c>
      <c r="G39" s="20" t="s">
        <v>49</v>
      </c>
      <c r="H39" s="20">
        <f t="shared" ref="H39:H57" si="4">SUM(K39:N39)</f>
        <v>6</v>
      </c>
      <c r="I39" s="30"/>
      <c r="J39" s="30"/>
      <c r="K39" s="20"/>
      <c r="L39" s="20">
        <v>6</v>
      </c>
      <c r="M39" s="29"/>
      <c r="N39" s="29"/>
      <c r="O39" s="29"/>
    </row>
    <row r="40" ht="14.25" customHeight="1" spans="1:15">
      <c r="A40" s="17" t="str">
        <f t="shared" si="3"/>
        <v>4.</v>
      </c>
      <c r="B40" s="18">
        <f>IF(ISBLANK(H40),"",COUNTA($H$38:H40))</f>
        <v>3</v>
      </c>
      <c r="C40" s="24" t="s">
        <v>86</v>
      </c>
      <c r="D40" s="20" t="s">
        <v>87</v>
      </c>
      <c r="E40" s="20"/>
      <c r="F40" s="20" t="s">
        <v>48</v>
      </c>
      <c r="G40" s="20" t="s">
        <v>49</v>
      </c>
      <c r="H40" s="20">
        <f t="shared" si="4"/>
        <v>27</v>
      </c>
      <c r="I40" s="30"/>
      <c r="J40" s="30"/>
      <c r="K40" s="20"/>
      <c r="L40" s="20"/>
      <c r="M40" s="29">
        <v>27</v>
      </c>
      <c r="N40" s="29"/>
      <c r="O40" s="29"/>
    </row>
    <row r="41" ht="14.25" customHeight="1" spans="1:15">
      <c r="A41" s="17" t="str">
        <f t="shared" si="3"/>
        <v>4.</v>
      </c>
      <c r="B41" s="18">
        <f>IF(ISBLANK(H41),"",COUNTA($H$38:H41))</f>
        <v>4</v>
      </c>
      <c r="C41" s="24" t="s">
        <v>84</v>
      </c>
      <c r="D41" s="20"/>
      <c r="E41" s="20"/>
      <c r="F41" s="20"/>
      <c r="G41" s="20"/>
      <c r="H41" s="20">
        <f t="shared" si="4"/>
        <v>0</v>
      </c>
      <c r="I41" s="30"/>
      <c r="J41" s="30"/>
      <c r="K41" s="20"/>
      <c r="L41" s="20"/>
      <c r="M41" s="29"/>
      <c r="N41" s="29"/>
      <c r="O41" s="29"/>
    </row>
    <row r="42" ht="14.25" customHeight="1" spans="1:15">
      <c r="A42" s="17" t="str">
        <f t="shared" si="3"/>
        <v>4.</v>
      </c>
      <c r="B42" s="18">
        <f>IF(ISBLANK(H42),"",COUNTA($H$38:H42))</f>
        <v>5</v>
      </c>
      <c r="C42" s="24" t="s">
        <v>88</v>
      </c>
      <c r="D42" s="20" t="s">
        <v>89</v>
      </c>
      <c r="E42" s="20"/>
      <c r="F42" s="20" t="s">
        <v>48</v>
      </c>
      <c r="G42" s="20" t="s">
        <v>49</v>
      </c>
      <c r="H42" s="20">
        <f t="shared" si="4"/>
        <v>40</v>
      </c>
      <c r="I42" s="30"/>
      <c r="J42" s="30"/>
      <c r="K42" s="20">
        <v>7</v>
      </c>
      <c r="L42" s="20">
        <v>6</v>
      </c>
      <c r="M42" s="29">
        <v>27</v>
      </c>
      <c r="N42" s="29"/>
      <c r="O42" s="29"/>
    </row>
    <row r="43" ht="14.25" customHeight="1" spans="1:15">
      <c r="A43" s="17" t="str">
        <f t="shared" si="3"/>
        <v>4.</v>
      </c>
      <c r="B43" s="18">
        <f>IF(ISBLANK(H43),"",COUNTA($H$38:H43))</f>
        <v>6</v>
      </c>
      <c r="C43" s="24" t="s">
        <v>90</v>
      </c>
      <c r="D43" s="20" t="s">
        <v>91</v>
      </c>
      <c r="E43" s="20"/>
      <c r="F43" s="20" t="s">
        <v>48</v>
      </c>
      <c r="G43" s="20" t="s">
        <v>49</v>
      </c>
      <c r="H43" s="20">
        <f t="shared" si="4"/>
        <v>2</v>
      </c>
      <c r="I43" s="30"/>
      <c r="J43" s="30"/>
      <c r="K43" s="20"/>
      <c r="L43" s="20">
        <v>2</v>
      </c>
      <c r="M43" s="29"/>
      <c r="N43" s="29"/>
      <c r="O43" s="29"/>
    </row>
    <row r="44" ht="14.25" customHeight="1" spans="1:15">
      <c r="A44" s="17" t="str">
        <f t="shared" si="3"/>
        <v>4.</v>
      </c>
      <c r="B44" s="18">
        <f>IF(ISBLANK(H44),"",COUNTA($H$38:H44))</f>
        <v>7</v>
      </c>
      <c r="C44" s="24" t="s">
        <v>92</v>
      </c>
      <c r="D44" s="20" t="s">
        <v>93</v>
      </c>
      <c r="E44" s="20"/>
      <c r="F44" s="20" t="s">
        <v>48</v>
      </c>
      <c r="G44" s="20" t="s">
        <v>49</v>
      </c>
      <c r="H44" s="20">
        <f t="shared" si="4"/>
        <v>0</v>
      </c>
      <c r="I44" s="30"/>
      <c r="J44" s="30"/>
      <c r="K44" s="20"/>
      <c r="L44" s="29"/>
      <c r="M44" s="29"/>
      <c r="N44" s="29"/>
      <c r="O44" s="29"/>
    </row>
    <row r="45" ht="14.25" customHeight="1" spans="1:15">
      <c r="A45" s="17" t="str">
        <f t="shared" si="3"/>
        <v>4.</v>
      </c>
      <c r="B45" s="18">
        <f>IF(ISBLANK(H45),"",COUNTA($H$38:H45))</f>
        <v>8</v>
      </c>
      <c r="C45" s="24" t="s">
        <v>94</v>
      </c>
      <c r="D45" s="20" t="s">
        <v>95</v>
      </c>
      <c r="E45" s="20"/>
      <c r="F45" s="20" t="s">
        <v>48</v>
      </c>
      <c r="G45" s="20" t="s">
        <v>49</v>
      </c>
      <c r="H45" s="20">
        <f t="shared" si="4"/>
        <v>0</v>
      </c>
      <c r="I45" s="30"/>
      <c r="J45" s="30"/>
      <c r="K45" s="20"/>
      <c r="L45" s="29"/>
      <c r="M45" s="29"/>
      <c r="N45" s="29"/>
      <c r="O45" s="29"/>
    </row>
    <row r="46" ht="14.25" customHeight="1" spans="1:15">
      <c r="A46" s="17" t="str">
        <f t="shared" si="3"/>
        <v>4.</v>
      </c>
      <c r="B46" s="18">
        <f>IF(ISBLANK(H46),"",COUNTA($H$38:H46))</f>
        <v>9</v>
      </c>
      <c r="C46" s="24" t="s">
        <v>96</v>
      </c>
      <c r="D46" s="20"/>
      <c r="E46" s="20"/>
      <c r="F46" s="20" t="s">
        <v>48</v>
      </c>
      <c r="G46" s="20" t="s">
        <v>49</v>
      </c>
      <c r="H46" s="20">
        <f t="shared" si="4"/>
        <v>4</v>
      </c>
      <c r="I46" s="30"/>
      <c r="J46" s="30"/>
      <c r="K46" s="20"/>
      <c r="L46" s="29"/>
      <c r="M46" s="29">
        <v>4</v>
      </c>
      <c r="N46" s="29"/>
      <c r="O46" s="29"/>
    </row>
    <row r="47" ht="14.25" customHeight="1" spans="1:15">
      <c r="A47" s="17" t="str">
        <f t="shared" si="3"/>
        <v>4.</v>
      </c>
      <c r="B47" s="18">
        <f>IF(ISBLANK(H47),"",COUNTA($H$38:H47))</f>
        <v>10</v>
      </c>
      <c r="C47" s="24" t="s">
        <v>97</v>
      </c>
      <c r="D47" s="20"/>
      <c r="E47" s="20"/>
      <c r="F47" s="20"/>
      <c r="G47" s="20"/>
      <c r="H47" s="20">
        <f t="shared" si="4"/>
        <v>2</v>
      </c>
      <c r="I47" s="30"/>
      <c r="J47" s="30"/>
      <c r="K47" s="20"/>
      <c r="L47" s="29"/>
      <c r="M47" s="29">
        <v>2</v>
      </c>
      <c r="N47" s="29"/>
      <c r="O47" s="29"/>
    </row>
    <row r="48" ht="14.25" customHeight="1" spans="1:15">
      <c r="A48" s="17" t="str">
        <f t="shared" si="3"/>
        <v>4.</v>
      </c>
      <c r="B48" s="18">
        <f>IF(ISBLANK(H48),"",COUNTA($H$38:H48))</f>
        <v>11</v>
      </c>
      <c r="C48" s="24" t="s">
        <v>98</v>
      </c>
      <c r="D48" s="20" t="s">
        <v>99</v>
      </c>
      <c r="E48" s="20"/>
      <c r="F48" s="20" t="s">
        <v>48</v>
      </c>
      <c r="G48" s="20" t="s">
        <v>49</v>
      </c>
      <c r="H48" s="20">
        <f t="shared" si="4"/>
        <v>33</v>
      </c>
      <c r="I48" s="30"/>
      <c r="J48" s="30"/>
      <c r="K48" s="20"/>
      <c r="L48" s="29">
        <v>6</v>
      </c>
      <c r="M48" s="29">
        <v>27</v>
      </c>
      <c r="N48" s="29"/>
      <c r="O48" s="29"/>
    </row>
    <row r="49" ht="14.25" customHeight="1" spans="1:15">
      <c r="A49" s="17" t="str">
        <f t="shared" si="3"/>
        <v>4.</v>
      </c>
      <c r="B49" s="18">
        <f>IF(ISBLANK(H49),"",COUNTA($H$38:H49))</f>
        <v>12</v>
      </c>
      <c r="C49" s="24" t="s">
        <v>100</v>
      </c>
      <c r="D49" s="20" t="s">
        <v>101</v>
      </c>
      <c r="E49" s="20"/>
      <c r="F49" s="20"/>
      <c r="G49" s="20" t="s">
        <v>49</v>
      </c>
      <c r="H49" s="20">
        <f t="shared" si="4"/>
        <v>375</v>
      </c>
      <c r="I49" s="30"/>
      <c r="J49" s="30"/>
      <c r="K49" s="20">
        <v>20</v>
      </c>
      <c r="L49" s="29">
        <v>65</v>
      </c>
      <c r="M49" s="29">
        <v>290</v>
      </c>
      <c r="N49" s="29"/>
      <c r="O49" s="29"/>
    </row>
    <row r="50" ht="14.25" customHeight="1" spans="1:15">
      <c r="A50" s="17" t="str">
        <f t="shared" si="3"/>
        <v>4.</v>
      </c>
      <c r="B50" s="18">
        <f>IF(ISBLANK(H50),"",COUNTA($H$38:H50))</f>
        <v>13</v>
      </c>
      <c r="C50" s="24" t="s">
        <v>102</v>
      </c>
      <c r="D50" s="20"/>
      <c r="E50" s="20"/>
      <c r="F50" s="20"/>
      <c r="G50" s="20" t="s">
        <v>49</v>
      </c>
      <c r="H50" s="20">
        <f t="shared" si="4"/>
        <v>104</v>
      </c>
      <c r="I50" s="30"/>
      <c r="J50" s="30"/>
      <c r="K50" s="20"/>
      <c r="L50" s="29"/>
      <c r="M50" s="29">
        <v>104</v>
      </c>
      <c r="N50" s="29"/>
      <c r="O50" s="29"/>
    </row>
    <row r="51" ht="14.25" customHeight="1" spans="1:15">
      <c r="A51" s="17" t="str">
        <f t="shared" si="3"/>
        <v>4.</v>
      </c>
      <c r="B51" s="18">
        <f>IF(ISBLANK(H51),"",COUNTA($H$38:H51))</f>
        <v>14</v>
      </c>
      <c r="C51" s="24" t="s">
        <v>103</v>
      </c>
      <c r="D51" s="20"/>
      <c r="E51" s="20"/>
      <c r="F51" s="20"/>
      <c r="G51" s="20" t="s">
        <v>49</v>
      </c>
      <c r="H51" s="20">
        <f t="shared" si="4"/>
        <v>224</v>
      </c>
      <c r="I51" s="30"/>
      <c r="J51" s="30"/>
      <c r="K51" s="20"/>
      <c r="L51" s="29"/>
      <c r="M51" s="29">
        <v>208</v>
      </c>
      <c r="N51" s="29">
        <v>16</v>
      </c>
      <c r="O51" s="29"/>
    </row>
    <row r="52" ht="14.25" customHeight="1" spans="1:15">
      <c r="A52" s="17" t="str">
        <f t="shared" si="3"/>
        <v>4.</v>
      </c>
      <c r="B52" s="18">
        <f>IF(ISBLANK(H52),"",COUNTA($H$38:H52))</f>
        <v>15</v>
      </c>
      <c r="C52" s="24" t="s">
        <v>104</v>
      </c>
      <c r="D52" s="20" t="s">
        <v>105</v>
      </c>
      <c r="E52" s="20"/>
      <c r="F52" s="20" t="s">
        <v>106</v>
      </c>
      <c r="G52" s="20" t="s">
        <v>49</v>
      </c>
      <c r="H52" s="20">
        <f t="shared" si="4"/>
        <v>38</v>
      </c>
      <c r="I52" s="30"/>
      <c r="J52" s="30"/>
      <c r="K52" s="20">
        <v>12</v>
      </c>
      <c r="L52" s="29">
        <v>3</v>
      </c>
      <c r="M52" s="29">
        <v>22</v>
      </c>
      <c r="N52" s="29">
        <v>1</v>
      </c>
      <c r="O52" s="29"/>
    </row>
    <row r="53" ht="14.25" customHeight="1" spans="1:15">
      <c r="A53" s="17" t="str">
        <f t="shared" si="3"/>
        <v>4.</v>
      </c>
      <c r="B53" s="18">
        <f>IF(ISBLANK(H53),"",COUNTA($H$38:H53))</f>
        <v>16</v>
      </c>
      <c r="C53" s="24" t="s">
        <v>107</v>
      </c>
      <c r="D53" s="20" t="s">
        <v>108</v>
      </c>
      <c r="E53" s="20"/>
      <c r="F53" s="20" t="s">
        <v>106</v>
      </c>
      <c r="G53" s="20" t="s">
        <v>49</v>
      </c>
      <c r="H53" s="20">
        <f t="shared" si="4"/>
        <v>10</v>
      </c>
      <c r="I53" s="30"/>
      <c r="J53" s="30"/>
      <c r="K53" s="20">
        <v>2</v>
      </c>
      <c r="L53" s="29"/>
      <c r="M53" s="29">
        <v>7</v>
      </c>
      <c r="N53" s="29">
        <v>1</v>
      </c>
      <c r="O53" s="29"/>
    </row>
    <row r="54" ht="14.25" customHeight="1" spans="1:15">
      <c r="A54" s="17" t="str">
        <f t="shared" si="3"/>
        <v>4.</v>
      </c>
      <c r="B54" s="18">
        <f>IF(ISBLANK(H54),"",COUNTA($H$38:H54))</f>
        <v>17</v>
      </c>
      <c r="C54" s="24" t="s">
        <v>109</v>
      </c>
      <c r="D54" s="20" t="s">
        <v>110</v>
      </c>
      <c r="E54" s="20"/>
      <c r="F54" s="20" t="s">
        <v>106</v>
      </c>
      <c r="G54" s="20" t="s">
        <v>49</v>
      </c>
      <c r="H54" s="20">
        <f t="shared" si="4"/>
        <v>3</v>
      </c>
      <c r="I54" s="30"/>
      <c r="J54" s="30"/>
      <c r="K54" s="20"/>
      <c r="L54" s="29"/>
      <c r="M54" s="29"/>
      <c r="N54" s="29">
        <v>3</v>
      </c>
      <c r="O54" s="29"/>
    </row>
    <row r="55" ht="14.25" customHeight="1" spans="1:15">
      <c r="A55" s="17" t="str">
        <f t="shared" si="3"/>
        <v>4.</v>
      </c>
      <c r="B55" s="18">
        <f>IF(ISBLANK(H55),"",COUNTA($H$38:H55))</f>
        <v>18</v>
      </c>
      <c r="C55" s="24" t="s">
        <v>111</v>
      </c>
      <c r="D55" s="20" t="s">
        <v>112</v>
      </c>
      <c r="E55" s="20"/>
      <c r="F55" s="20" t="s">
        <v>48</v>
      </c>
      <c r="G55" s="20" t="s">
        <v>113</v>
      </c>
      <c r="H55" s="20">
        <v>100</v>
      </c>
      <c r="I55" s="30"/>
      <c r="J55" s="30"/>
      <c r="K55" s="20">
        <f>8+6</f>
        <v>14</v>
      </c>
      <c r="L55" s="29">
        <v>12</v>
      </c>
      <c r="M55" s="29">
        <v>40</v>
      </c>
      <c r="N55" s="29"/>
      <c r="O55" s="29"/>
    </row>
    <row r="56" ht="14.25" customHeight="1" spans="1:15">
      <c r="A56" s="17" t="str">
        <f t="shared" si="3"/>
        <v>4.</v>
      </c>
      <c r="B56" s="18">
        <f>IF(ISBLANK(H56),"",COUNTA($H$38:H56))</f>
        <v>19</v>
      </c>
      <c r="C56" s="24" t="s">
        <v>114</v>
      </c>
      <c r="D56" s="20" t="s">
        <v>115</v>
      </c>
      <c r="E56" s="20"/>
      <c r="F56" s="20" t="s">
        <v>48</v>
      </c>
      <c r="G56" s="20" t="s">
        <v>113</v>
      </c>
      <c r="H56" s="20">
        <v>100</v>
      </c>
      <c r="I56" s="30"/>
      <c r="J56" s="30"/>
      <c r="K56" s="20">
        <f>8+10+6</f>
        <v>24</v>
      </c>
      <c r="L56" s="29">
        <f>5+18</f>
        <v>23</v>
      </c>
      <c r="M56" s="29">
        <v>32</v>
      </c>
      <c r="N56" s="29">
        <v>40</v>
      </c>
      <c r="O56" s="29"/>
    </row>
    <row r="57" ht="14.25" customHeight="1" spans="1:15">
      <c r="A57" s="17" t="str">
        <f t="shared" si="3"/>
        <v>4.</v>
      </c>
      <c r="B57" s="18">
        <f>IF(ISBLANK(H57),"",COUNTA($H$38:H57))</f>
        <v>20</v>
      </c>
      <c r="C57" s="27" t="s">
        <v>116</v>
      </c>
      <c r="D57" s="20" t="s">
        <v>117</v>
      </c>
      <c r="E57" s="20"/>
      <c r="F57" s="20" t="s">
        <v>48</v>
      </c>
      <c r="G57" s="20" t="s">
        <v>49</v>
      </c>
      <c r="H57" s="20">
        <f>SUM(K57:N57)</f>
        <v>92</v>
      </c>
      <c r="I57" s="30"/>
      <c r="J57" s="30"/>
      <c r="K57" s="20">
        <v>11</v>
      </c>
      <c r="L57" s="29"/>
      <c r="M57" s="29">
        <v>50</v>
      </c>
      <c r="N57" s="29">
        <v>31</v>
      </c>
      <c r="O57" s="29"/>
    </row>
    <row r="58" ht="14.25" customHeight="1" spans="1:15">
      <c r="A58" s="17" t="str">
        <f t="shared" ref="A58:A68" si="5">IF(ISBLANK(H58),"",$B$37)</f>
        <v>4.</v>
      </c>
      <c r="B58" s="18">
        <f>IF(ISBLANK(H58),"",COUNTA($H$38:H58))</f>
        <v>21</v>
      </c>
      <c r="C58" s="27" t="s">
        <v>118</v>
      </c>
      <c r="D58" s="20" t="s">
        <v>119</v>
      </c>
      <c r="E58" s="20"/>
      <c r="F58" s="20" t="s">
        <v>48</v>
      </c>
      <c r="G58" s="20" t="s">
        <v>49</v>
      </c>
      <c r="H58" s="20">
        <f t="shared" ref="H58:H67" si="6">SUM(K58:N58)</f>
        <v>45</v>
      </c>
      <c r="I58" s="30"/>
      <c r="J58" s="30"/>
      <c r="K58" s="20">
        <v>17</v>
      </c>
      <c r="L58" s="29">
        <v>8</v>
      </c>
      <c r="M58" s="29">
        <v>20</v>
      </c>
      <c r="N58" s="29"/>
      <c r="O58" s="29"/>
    </row>
    <row r="59" ht="14.25" customHeight="1" spans="1:15">
      <c r="A59" s="17" t="str">
        <f t="shared" si="5"/>
        <v>4.</v>
      </c>
      <c r="B59" s="18">
        <f>IF(ISBLANK(H59),"",COUNTA($H$38:H59))</f>
        <v>22</v>
      </c>
      <c r="C59" s="27" t="s">
        <v>120</v>
      </c>
      <c r="D59" s="20" t="s">
        <v>121</v>
      </c>
      <c r="E59" s="20"/>
      <c r="F59" s="20" t="s">
        <v>106</v>
      </c>
      <c r="G59" s="20" t="s">
        <v>49</v>
      </c>
      <c r="H59" s="20">
        <f t="shared" si="6"/>
        <v>87</v>
      </c>
      <c r="I59" s="30"/>
      <c r="J59" s="30"/>
      <c r="K59" s="20">
        <f>15+4</f>
        <v>19</v>
      </c>
      <c r="L59" s="29"/>
      <c r="M59" s="29">
        <f>54+14</f>
        <v>68</v>
      </c>
      <c r="N59" s="29"/>
      <c r="O59" s="29"/>
    </row>
    <row r="60" ht="14.25" customHeight="1" spans="1:15">
      <c r="A60" s="17" t="str">
        <f t="shared" si="5"/>
        <v/>
      </c>
      <c r="B60" s="18" t="str">
        <f>IF(ISBLANK(H60),"",COUNTA($H$38:H60))</f>
        <v/>
      </c>
      <c r="C60" s="24" t="s">
        <v>122</v>
      </c>
      <c r="D60" s="20"/>
      <c r="E60" s="20"/>
      <c r="F60" s="20"/>
      <c r="G60" s="20"/>
      <c r="H60" s="20"/>
      <c r="I60" s="30"/>
      <c r="J60" s="30"/>
      <c r="K60" s="20"/>
      <c r="L60" s="29"/>
      <c r="M60" s="29"/>
      <c r="N60" s="29"/>
      <c r="O60" s="29"/>
    </row>
    <row r="61" ht="14.25" customHeight="1" spans="1:15">
      <c r="A61" s="17" t="str">
        <f t="shared" si="5"/>
        <v/>
      </c>
      <c r="B61" s="18" t="str">
        <f>IF(ISBLANK(H61),"",COUNTA($H$38:H61))</f>
        <v/>
      </c>
      <c r="C61" s="24" t="s">
        <v>123</v>
      </c>
      <c r="D61" s="20"/>
      <c r="E61" s="20"/>
      <c r="F61" s="20"/>
      <c r="G61" s="20"/>
      <c r="H61" s="20"/>
      <c r="I61" s="30"/>
      <c r="J61" s="30"/>
      <c r="K61" s="20"/>
      <c r="L61" s="29"/>
      <c r="M61" s="29"/>
      <c r="N61" s="29"/>
      <c r="O61" s="29"/>
    </row>
    <row r="62" ht="14.25" customHeight="1" spans="1:15">
      <c r="A62" s="17" t="str">
        <f t="shared" si="5"/>
        <v>4.</v>
      </c>
      <c r="B62" s="18">
        <f>IF(ISBLANK(H62),"",COUNTA($H$38:H62))</f>
        <v>23</v>
      </c>
      <c r="C62" s="27" t="s">
        <v>124</v>
      </c>
      <c r="D62" s="20" t="s">
        <v>125</v>
      </c>
      <c r="E62" s="20"/>
      <c r="F62" s="20" t="s">
        <v>106</v>
      </c>
      <c r="G62" s="20" t="s">
        <v>49</v>
      </c>
      <c r="H62" s="20">
        <f t="shared" si="6"/>
        <v>62</v>
      </c>
      <c r="I62" s="30"/>
      <c r="J62" s="30"/>
      <c r="K62" s="20">
        <v>24</v>
      </c>
      <c r="L62" s="29">
        <v>9</v>
      </c>
      <c r="M62" s="29">
        <v>12</v>
      </c>
      <c r="N62" s="29">
        <v>17</v>
      </c>
      <c r="O62" s="29"/>
    </row>
    <row r="63" ht="14.25" customHeight="1" spans="1:15">
      <c r="A63" s="17" t="str">
        <f t="shared" si="5"/>
        <v/>
      </c>
      <c r="B63" s="18" t="str">
        <f>IF(ISBLANK(H63),"",COUNTA($H$38:H63))</f>
        <v/>
      </c>
      <c r="C63" s="24" t="s">
        <v>126</v>
      </c>
      <c r="D63" s="20"/>
      <c r="E63" s="20"/>
      <c r="F63" s="20"/>
      <c r="G63" s="20"/>
      <c r="H63" s="20"/>
      <c r="I63" s="30"/>
      <c r="J63" s="30"/>
      <c r="K63" s="20"/>
      <c r="L63" s="29"/>
      <c r="M63" s="29"/>
      <c r="N63" s="29"/>
      <c r="O63" s="29"/>
    </row>
    <row r="64" ht="14.25" customHeight="1" spans="1:15">
      <c r="A64" s="17" t="str">
        <f t="shared" si="5"/>
        <v/>
      </c>
      <c r="B64" s="18" t="str">
        <f>IF(ISBLANK(H64),"",COUNTA($H$38:H64))</f>
        <v/>
      </c>
      <c r="C64" s="24" t="s">
        <v>127</v>
      </c>
      <c r="D64" s="20"/>
      <c r="E64" s="20"/>
      <c r="F64" s="20"/>
      <c r="G64" s="20"/>
      <c r="H64" s="20"/>
      <c r="I64" s="30"/>
      <c r="J64" s="30"/>
      <c r="K64" s="20"/>
      <c r="L64" s="29"/>
      <c r="M64" s="29"/>
      <c r="N64" s="29"/>
      <c r="O64" s="29"/>
    </row>
    <row r="65" ht="14.25" customHeight="1" spans="1:15">
      <c r="A65" s="17" t="str">
        <f t="shared" si="5"/>
        <v>4.</v>
      </c>
      <c r="B65" s="18">
        <f>IF(ISBLANK(H65),"",COUNTA($H$38:H65))</f>
        <v>24</v>
      </c>
      <c r="C65" s="24" t="s">
        <v>128</v>
      </c>
      <c r="D65" s="20" t="s">
        <v>129</v>
      </c>
      <c r="E65" s="20"/>
      <c r="F65" s="20" t="s">
        <v>106</v>
      </c>
      <c r="G65" s="20" t="s">
        <v>49</v>
      </c>
      <c r="H65" s="20">
        <f t="shared" si="6"/>
        <v>62</v>
      </c>
      <c r="I65" s="30"/>
      <c r="J65" s="30"/>
      <c r="K65" s="20">
        <f>K62</f>
        <v>24</v>
      </c>
      <c r="L65" s="20">
        <f>L62</f>
        <v>9</v>
      </c>
      <c r="M65" s="20">
        <f>M62</f>
        <v>12</v>
      </c>
      <c r="N65" s="20">
        <f>N62</f>
        <v>17</v>
      </c>
      <c r="O65" s="29"/>
    </row>
    <row r="66" ht="14.25" customHeight="1" spans="1:15">
      <c r="A66" s="17" t="str">
        <f t="shared" si="5"/>
        <v>4.</v>
      </c>
      <c r="B66" s="18">
        <f>IF(ISBLANK(H66),"",COUNTA($H$38:H66))</f>
        <v>25</v>
      </c>
      <c r="C66" s="24" t="s">
        <v>130</v>
      </c>
      <c r="D66" s="20" t="s">
        <v>131</v>
      </c>
      <c r="E66" s="20"/>
      <c r="F66" s="20" t="s">
        <v>48</v>
      </c>
      <c r="G66" s="20" t="s">
        <v>49</v>
      </c>
      <c r="H66" s="20">
        <f t="shared" si="6"/>
        <v>40</v>
      </c>
      <c r="I66" s="30"/>
      <c r="J66" s="30"/>
      <c r="K66" s="20">
        <v>40</v>
      </c>
      <c r="L66" s="29"/>
      <c r="M66" s="29"/>
      <c r="N66" s="29"/>
      <c r="O66" s="29"/>
    </row>
    <row r="67" spans="1:15">
      <c r="A67" s="17" t="str">
        <f t="shared" si="5"/>
        <v>4.</v>
      </c>
      <c r="B67" s="18">
        <f>IF(ISBLANK(H67),"",COUNTA($H$38:H67))</f>
        <v>26</v>
      </c>
      <c r="C67" s="24" t="s">
        <v>132</v>
      </c>
      <c r="D67" s="20" t="s">
        <v>133</v>
      </c>
      <c r="E67" s="20"/>
      <c r="F67" s="20" t="s">
        <v>48</v>
      </c>
      <c r="G67" s="20" t="s">
        <v>49</v>
      </c>
      <c r="H67" s="20">
        <f t="shared" si="6"/>
        <v>20</v>
      </c>
      <c r="I67" s="30"/>
      <c r="J67" s="30"/>
      <c r="K67" s="20">
        <v>20</v>
      </c>
      <c r="L67" s="5"/>
      <c r="M67" s="5"/>
      <c r="N67" s="5"/>
      <c r="O67" s="5"/>
    </row>
    <row r="68" spans="1:15">
      <c r="A68" s="17" t="str">
        <f t="shared" si="5"/>
        <v/>
      </c>
      <c r="B68" s="18" t="str">
        <f>IF(ISBLANK(H68),"",COUNTA($H$38:H68))</f>
        <v/>
      </c>
      <c r="C68" s="24"/>
      <c r="D68" s="20"/>
      <c r="E68" s="20"/>
      <c r="F68" s="20"/>
      <c r="G68" s="20"/>
      <c r="H68" s="20"/>
      <c r="I68" s="30"/>
      <c r="J68" s="30"/>
      <c r="K68" s="20"/>
      <c r="L68" s="5"/>
      <c r="M68" s="5"/>
      <c r="N68" s="5"/>
      <c r="O68" s="5"/>
    </row>
    <row r="69" spans="1:15">
      <c r="A69" s="16"/>
      <c r="B69" s="3" t="s">
        <v>134</v>
      </c>
      <c r="C69" s="32" t="s">
        <v>135</v>
      </c>
      <c r="D69" s="20"/>
      <c r="E69" s="20"/>
      <c r="F69" s="20"/>
      <c r="G69" s="20"/>
      <c r="H69" s="20"/>
      <c r="I69" s="30"/>
      <c r="J69" s="30"/>
      <c r="K69" s="20"/>
      <c r="L69" s="5"/>
      <c r="M69" s="5"/>
      <c r="N69" s="5"/>
      <c r="O69" s="5"/>
    </row>
    <row r="70" spans="1:15">
      <c r="A70" s="17" t="str">
        <f>IF(ISBLANK(H70),"",$B$69)</f>
        <v/>
      </c>
      <c r="B70" s="3" t="s">
        <v>136</v>
      </c>
      <c r="C70" s="32" t="s">
        <v>137</v>
      </c>
      <c r="D70" s="20" t="s">
        <v>138</v>
      </c>
      <c r="E70" s="20"/>
      <c r="F70" s="20"/>
      <c r="G70" s="20"/>
      <c r="H70" s="20"/>
      <c r="I70" s="30"/>
      <c r="J70" s="30"/>
      <c r="K70" s="20"/>
      <c r="L70" s="5"/>
      <c r="M70" s="5"/>
      <c r="N70" s="5"/>
      <c r="O70" s="5"/>
    </row>
    <row r="71" spans="1:15">
      <c r="A71" s="17"/>
      <c r="B71" s="18"/>
      <c r="C71" s="32" t="s">
        <v>139</v>
      </c>
      <c r="D71" s="20" t="s">
        <v>140</v>
      </c>
      <c r="E71" s="20"/>
      <c r="F71" s="20"/>
      <c r="G71" s="20"/>
      <c r="H71" s="20"/>
      <c r="I71" s="30"/>
      <c r="J71" s="30"/>
      <c r="K71" s="20"/>
      <c r="L71" s="5"/>
      <c r="M71" s="5"/>
      <c r="N71" s="5"/>
      <c r="O71" s="5"/>
    </row>
    <row r="72" spans="1:15">
      <c r="A72" s="17"/>
      <c r="B72" s="18"/>
      <c r="C72" s="24" t="s">
        <v>141</v>
      </c>
      <c r="D72" s="20"/>
      <c r="E72" s="20"/>
      <c r="F72" s="20"/>
      <c r="G72" s="20"/>
      <c r="H72" s="20"/>
      <c r="I72" s="30"/>
      <c r="J72" s="30"/>
      <c r="K72" s="20"/>
      <c r="L72" s="5"/>
      <c r="M72" s="5"/>
      <c r="N72" s="5"/>
      <c r="O72" s="5"/>
    </row>
    <row r="73" spans="1:15">
      <c r="A73" s="17" t="str">
        <f>IF(ISBLANK(H73),"",$B$70)</f>
        <v>5.1.</v>
      </c>
      <c r="B73" s="18">
        <f>IF(ISBLANK(H73),"",COUNTA($H$70:H73))</f>
        <v>1</v>
      </c>
      <c r="C73" s="24" t="s">
        <v>142</v>
      </c>
      <c r="D73" s="20"/>
      <c r="E73" s="20"/>
      <c r="F73" s="20"/>
      <c r="G73" s="20" t="s">
        <v>113</v>
      </c>
      <c r="H73" s="20">
        <v>50</v>
      </c>
      <c r="I73" s="30"/>
      <c r="J73" s="30"/>
      <c r="K73" s="20"/>
      <c r="L73" s="5"/>
      <c r="M73" s="5"/>
      <c r="N73" s="5"/>
      <c r="O73" s="5"/>
    </row>
    <row r="74" spans="1:15">
      <c r="A74" s="17" t="str">
        <f>IF(ISBLANK(H74),"",$B$70)</f>
        <v>5.1.</v>
      </c>
      <c r="B74" s="18">
        <f>IF(ISBLANK(H74),"",COUNTA($H$70:H74))</f>
        <v>2</v>
      </c>
      <c r="C74" s="24" t="s">
        <v>143</v>
      </c>
      <c r="D74" s="20"/>
      <c r="E74" s="20"/>
      <c r="F74" s="20"/>
      <c r="G74" s="20" t="s">
        <v>113</v>
      </c>
      <c r="H74" s="20">
        <v>43</v>
      </c>
      <c r="I74" s="30"/>
      <c r="J74" s="30"/>
      <c r="K74" s="20"/>
      <c r="L74" s="5"/>
      <c r="M74" s="5"/>
      <c r="N74" s="5"/>
      <c r="O74" s="5"/>
    </row>
    <row r="75" spans="1:15">
      <c r="A75" s="17" t="str">
        <f>IF(ISBLANK(H75),"",$B$70)</f>
        <v>5.1.</v>
      </c>
      <c r="B75" s="18">
        <f>IF(ISBLANK(H75),"",COUNTA($H$70:H75))</f>
        <v>3</v>
      </c>
      <c r="C75" s="24" t="s">
        <v>144</v>
      </c>
      <c r="D75" s="20"/>
      <c r="E75" s="20"/>
      <c r="F75" s="20"/>
      <c r="G75" s="20" t="s">
        <v>113</v>
      </c>
      <c r="H75" s="20">
        <v>28</v>
      </c>
      <c r="I75" s="30"/>
      <c r="J75" s="30"/>
      <c r="K75" s="20"/>
      <c r="L75" s="29"/>
      <c r="M75" s="29"/>
      <c r="N75" s="29"/>
      <c r="O75" s="5"/>
    </row>
    <row r="76" spans="1:15">
      <c r="A76" s="17" t="str">
        <f>IF(ISBLANK(H76),"",$B$69)</f>
        <v/>
      </c>
      <c r="B76" s="18" t="s">
        <v>145</v>
      </c>
      <c r="C76" s="24" t="s">
        <v>146</v>
      </c>
      <c r="D76" s="20" t="s">
        <v>147</v>
      </c>
      <c r="E76" s="20"/>
      <c r="F76" s="20"/>
      <c r="G76" s="20"/>
      <c r="H76" s="20"/>
      <c r="I76" s="30"/>
      <c r="J76" s="30"/>
      <c r="K76" s="20"/>
      <c r="L76" s="29"/>
      <c r="M76" s="29"/>
      <c r="N76" s="29"/>
      <c r="O76" s="5"/>
    </row>
    <row r="77" spans="1:15">
      <c r="A77" s="17" t="str">
        <f t="shared" ref="A77:A82" si="7">IF(ISBLANK(H77),"",$B$76)</f>
        <v/>
      </c>
      <c r="B77" s="18" t="str">
        <f>IF(ISBLANK(H77),"",COUNTA($H77:H$80))</f>
        <v/>
      </c>
      <c r="C77" s="24" t="s">
        <v>148</v>
      </c>
      <c r="D77" s="20" t="s">
        <v>140</v>
      </c>
      <c r="E77" s="20"/>
      <c r="F77" s="20"/>
      <c r="G77" s="20"/>
      <c r="H77" s="20"/>
      <c r="I77" s="30"/>
      <c r="J77" s="30"/>
      <c r="K77" s="20"/>
      <c r="L77" s="29"/>
      <c r="M77" s="29"/>
      <c r="N77" s="29"/>
      <c r="O77" s="5"/>
    </row>
    <row r="78" spans="1:15">
      <c r="A78" s="17" t="str">
        <f t="shared" si="7"/>
        <v/>
      </c>
      <c r="B78" s="18" t="str">
        <f>IF(ISBLANK(H78),"",COUNTA($H78:H$80))</f>
        <v/>
      </c>
      <c r="C78" s="24" t="s">
        <v>149</v>
      </c>
      <c r="D78" s="20"/>
      <c r="E78" s="20"/>
      <c r="F78" s="20"/>
      <c r="G78" s="20"/>
      <c r="H78" s="20"/>
      <c r="I78" s="30"/>
      <c r="J78" s="30"/>
      <c r="K78" s="20"/>
      <c r="L78" s="29"/>
      <c r="M78" s="29"/>
      <c r="N78" s="29"/>
      <c r="O78" s="5"/>
    </row>
    <row r="79" spans="1:15">
      <c r="A79" s="17" t="str">
        <f t="shared" si="7"/>
        <v/>
      </c>
      <c r="B79" s="18" t="str">
        <f>IF(ISBLANK(H79),"",COUNTA($H79:H$80))</f>
        <v/>
      </c>
      <c r="C79" s="24" t="s">
        <v>150</v>
      </c>
      <c r="D79" s="20"/>
      <c r="E79" s="20"/>
      <c r="F79" s="20"/>
      <c r="G79" s="20"/>
      <c r="H79" s="20"/>
      <c r="I79" s="30"/>
      <c r="J79" s="30"/>
      <c r="K79" s="20"/>
      <c r="L79" s="29"/>
      <c r="M79" s="29"/>
      <c r="N79" s="29"/>
      <c r="O79" s="5"/>
    </row>
    <row r="80" spans="1:15">
      <c r="A80" s="17" t="str">
        <f t="shared" si="7"/>
        <v>5.2.</v>
      </c>
      <c r="B80" s="18">
        <f>IF(ISBLANK(H80),"",COUNTA($H$80:H80))</f>
        <v>1</v>
      </c>
      <c r="C80" s="24" t="s">
        <v>144</v>
      </c>
      <c r="D80" s="20"/>
      <c r="E80" s="20"/>
      <c r="F80" s="20"/>
      <c r="G80" s="20" t="s">
        <v>113</v>
      </c>
      <c r="H80" s="20">
        <v>150</v>
      </c>
      <c r="I80" s="30"/>
      <c r="J80" s="30"/>
      <c r="K80" s="20"/>
      <c r="L80" s="29"/>
      <c r="M80" s="29"/>
      <c r="N80" s="29"/>
      <c r="O80" s="5"/>
    </row>
    <row r="81" spans="1:15">
      <c r="A81" s="17" t="str">
        <f t="shared" si="7"/>
        <v/>
      </c>
      <c r="B81" s="18" t="s">
        <v>151</v>
      </c>
      <c r="C81" s="24" t="s">
        <v>152</v>
      </c>
      <c r="D81" s="20" t="s">
        <v>153</v>
      </c>
      <c r="E81" s="20"/>
      <c r="F81" s="20"/>
      <c r="G81" s="20"/>
      <c r="H81" s="20"/>
      <c r="I81" s="30"/>
      <c r="J81" s="30"/>
      <c r="K81" s="20"/>
      <c r="L81" s="5"/>
      <c r="M81" s="5"/>
      <c r="N81" s="5"/>
      <c r="O81" s="5"/>
    </row>
    <row r="82" spans="1:15">
      <c r="A82" s="17" t="str">
        <f t="shared" si="7"/>
        <v/>
      </c>
      <c r="B82" s="18" t="str">
        <f>IF(ISBLANK(H82),"",COUNTA($H$80:H82))</f>
        <v/>
      </c>
      <c r="C82" s="24" t="s">
        <v>154</v>
      </c>
      <c r="D82" s="20" t="s">
        <v>155</v>
      </c>
      <c r="E82" s="20"/>
      <c r="F82" s="20"/>
      <c r="G82" s="20"/>
      <c r="H82" s="20"/>
      <c r="I82" s="30"/>
      <c r="J82" s="30"/>
      <c r="K82" s="20"/>
      <c r="L82" s="5"/>
      <c r="M82" s="5"/>
      <c r="N82" s="5"/>
      <c r="O82" s="5"/>
    </row>
    <row r="83" spans="1:15">
      <c r="A83" s="17" t="str">
        <f>IF(ISBLANK(H83),"",$B$81)</f>
        <v>5.3.</v>
      </c>
      <c r="B83" s="18">
        <f>IF(ISBLANK(H83),"",COUNTA($H$83:H83))</f>
        <v>1</v>
      </c>
      <c r="C83" s="24" t="s">
        <v>156</v>
      </c>
      <c r="D83" s="20"/>
      <c r="E83" s="20"/>
      <c r="F83" s="20"/>
      <c r="G83" s="20" t="s">
        <v>113</v>
      </c>
      <c r="H83" s="20">
        <v>70</v>
      </c>
      <c r="I83" s="30"/>
      <c r="J83" s="30"/>
      <c r="K83" s="20"/>
      <c r="L83" s="5"/>
      <c r="M83" s="5"/>
      <c r="N83" s="5"/>
      <c r="O83" s="5"/>
    </row>
    <row r="84" spans="1:15">
      <c r="A84" s="17" t="str">
        <f>IF(ISBLANK(H84),"",$B$81)</f>
        <v/>
      </c>
      <c r="B84" s="18" t="str">
        <f>IF(ISBLANK(H84),"",COUNTA($H$83:H84))</f>
        <v/>
      </c>
      <c r="C84" s="24"/>
      <c r="D84" s="20"/>
      <c r="E84" s="20"/>
      <c r="F84" s="20"/>
      <c r="G84" s="20"/>
      <c r="H84" s="20"/>
      <c r="I84" s="30"/>
      <c r="J84" s="30"/>
      <c r="K84" s="20"/>
      <c r="L84" s="5"/>
      <c r="M84" s="5"/>
      <c r="N84" s="5"/>
      <c r="O84" s="5"/>
    </row>
    <row r="85" spans="1:15">
      <c r="A85" s="17"/>
      <c r="B85" s="18" t="s">
        <v>157</v>
      </c>
      <c r="C85" s="32" t="s">
        <v>158</v>
      </c>
      <c r="D85" s="20"/>
      <c r="E85" s="20"/>
      <c r="F85" s="20"/>
      <c r="G85" s="20"/>
      <c r="H85" s="20">
        <f t="shared" ref="H85:H97" si="8">SUM(K85:N85)</f>
        <v>0</v>
      </c>
      <c r="I85" s="30"/>
      <c r="J85" s="30"/>
      <c r="K85" s="20"/>
      <c r="L85" s="5"/>
      <c r="M85" s="5"/>
      <c r="N85" s="5"/>
      <c r="O85" s="5"/>
    </row>
    <row r="86" spans="1:15">
      <c r="A86" s="17" t="str">
        <f>IF(ISBLANK(H86),"",$B$85)</f>
        <v>6.</v>
      </c>
      <c r="B86" s="18">
        <f>IF(ISBLANK(H86),"",COUNTA($H$86:H86))</f>
        <v>1</v>
      </c>
      <c r="C86" s="32" t="s">
        <v>159</v>
      </c>
      <c r="D86" s="20"/>
      <c r="E86" s="20"/>
      <c r="F86" s="20"/>
      <c r="G86" s="20" t="s">
        <v>49</v>
      </c>
      <c r="H86" s="20">
        <v>200</v>
      </c>
      <c r="I86" s="30"/>
      <c r="J86" s="30"/>
      <c r="K86" s="20"/>
      <c r="L86" s="5"/>
      <c r="M86" s="5">
        <v>80</v>
      </c>
      <c r="N86" s="5">
        <v>25</v>
      </c>
      <c r="O86" s="5"/>
    </row>
    <row r="87" spans="1:15">
      <c r="A87" s="17" t="str">
        <f t="shared" ref="A87:A97" si="9">IF(ISBLANK(H87),"",$B$85)</f>
        <v>6.</v>
      </c>
      <c r="B87" s="18">
        <f>IF(ISBLANK(H87),"",COUNTA($H$86:H87))</f>
        <v>2</v>
      </c>
      <c r="C87" s="32" t="s">
        <v>160</v>
      </c>
      <c r="D87" s="20"/>
      <c r="E87" s="20"/>
      <c r="F87" s="20"/>
      <c r="G87" s="20" t="s">
        <v>49</v>
      </c>
      <c r="H87" s="20">
        <v>200</v>
      </c>
      <c r="I87" s="30"/>
      <c r="J87" s="30"/>
      <c r="K87" s="20"/>
      <c r="L87" s="5"/>
      <c r="M87" s="5"/>
      <c r="N87" s="5"/>
      <c r="O87" s="5"/>
    </row>
    <row r="88" spans="1:15">
      <c r="A88" s="17" t="str">
        <f t="shared" si="9"/>
        <v>6.</v>
      </c>
      <c r="B88" s="18">
        <f>IF(ISBLANK(H88),"",COUNTA($H$86:H88))</f>
        <v>3</v>
      </c>
      <c r="C88" s="24" t="s">
        <v>161</v>
      </c>
      <c r="D88" s="20"/>
      <c r="E88" s="20"/>
      <c r="F88" s="20"/>
      <c r="G88" s="20" t="s">
        <v>162</v>
      </c>
      <c r="H88" s="20">
        <f t="shared" si="8"/>
        <v>3</v>
      </c>
      <c r="I88" s="30"/>
      <c r="J88" s="30"/>
      <c r="K88" s="20">
        <v>1</v>
      </c>
      <c r="L88" s="5"/>
      <c r="M88" s="5">
        <v>1</v>
      </c>
      <c r="N88" s="5">
        <v>1</v>
      </c>
      <c r="O88" s="5"/>
    </row>
    <row r="89" spans="1:15">
      <c r="A89" s="17" t="str">
        <f t="shared" si="9"/>
        <v>6.</v>
      </c>
      <c r="B89" s="18">
        <f>IF(ISBLANK(H89),"",COUNTA($H$86:H89))</f>
        <v>4</v>
      </c>
      <c r="C89" s="24" t="s">
        <v>163</v>
      </c>
      <c r="D89" s="20" t="s">
        <v>164</v>
      </c>
      <c r="E89" s="20"/>
      <c r="F89" s="20" t="s">
        <v>48</v>
      </c>
      <c r="G89" s="20" t="s">
        <v>49</v>
      </c>
      <c r="H89" s="20">
        <f t="shared" si="8"/>
        <v>1132</v>
      </c>
      <c r="I89" s="30"/>
      <c r="J89" s="30"/>
      <c r="K89" s="20">
        <v>200</v>
      </c>
      <c r="L89" s="5"/>
      <c r="M89" s="5">
        <v>900</v>
      </c>
      <c r="N89" s="5">
        <v>32</v>
      </c>
      <c r="O89" s="5"/>
    </row>
    <row r="90" spans="1:15">
      <c r="A90" s="17" t="str">
        <f t="shared" si="9"/>
        <v>6.</v>
      </c>
      <c r="B90" s="18">
        <f>IF(ISBLANK(H90),"",COUNTA($H$86:H90))</f>
        <v>5</v>
      </c>
      <c r="C90" s="24" t="s">
        <v>165</v>
      </c>
      <c r="D90" s="20" t="s">
        <v>166</v>
      </c>
      <c r="E90" s="20"/>
      <c r="F90" s="20" t="s">
        <v>48</v>
      </c>
      <c r="G90" s="20" t="s">
        <v>49</v>
      </c>
      <c r="H90" s="20">
        <f t="shared" si="8"/>
        <v>250</v>
      </c>
      <c r="I90" s="30"/>
      <c r="J90" s="30"/>
      <c r="K90" s="20">
        <v>10</v>
      </c>
      <c r="L90" s="5"/>
      <c r="M90" s="5">
        <v>208</v>
      </c>
      <c r="N90" s="5">
        <v>32</v>
      </c>
      <c r="O90" s="5"/>
    </row>
    <row r="91" spans="1:15">
      <c r="A91" s="17" t="str">
        <f t="shared" si="9"/>
        <v>6.</v>
      </c>
      <c r="B91" s="18">
        <f>IF(ISBLANK(H91),"",COUNTA($H$86:H91))</f>
        <v>6</v>
      </c>
      <c r="C91" s="24" t="s">
        <v>167</v>
      </c>
      <c r="D91" s="20"/>
      <c r="E91" s="20"/>
      <c r="F91" s="20"/>
      <c r="G91" s="20" t="s">
        <v>49</v>
      </c>
      <c r="H91" s="20">
        <f t="shared" si="8"/>
        <v>232</v>
      </c>
      <c r="I91" s="30"/>
      <c r="J91" s="30"/>
      <c r="K91" s="20"/>
      <c r="L91" s="29"/>
      <c r="M91" s="29">
        <v>216</v>
      </c>
      <c r="N91" s="29">
        <v>16</v>
      </c>
      <c r="O91" s="5"/>
    </row>
    <row r="92" spans="1:15">
      <c r="A92" s="17" t="str">
        <f t="shared" si="9"/>
        <v>6.</v>
      </c>
      <c r="B92" s="18">
        <f>IF(ISBLANK(H92),"",COUNTA($H$86:H92))</f>
        <v>7</v>
      </c>
      <c r="C92" s="24" t="s">
        <v>168</v>
      </c>
      <c r="D92" s="20"/>
      <c r="E92" s="20"/>
      <c r="F92" s="20"/>
      <c r="G92" s="20" t="s">
        <v>49</v>
      </c>
      <c r="H92" s="20">
        <f t="shared" si="8"/>
        <v>246</v>
      </c>
      <c r="I92" s="30"/>
      <c r="J92" s="30"/>
      <c r="K92" s="20">
        <v>30</v>
      </c>
      <c r="L92" s="29"/>
      <c r="M92" s="29">
        <v>216</v>
      </c>
      <c r="N92" s="29"/>
      <c r="O92" s="5"/>
    </row>
    <row r="93" spans="1:15">
      <c r="A93" s="17" t="str">
        <f t="shared" si="9"/>
        <v>6.</v>
      </c>
      <c r="B93" s="18">
        <f>IF(ISBLANK(H93),"",COUNTA($H$86:H93))</f>
        <v>8</v>
      </c>
      <c r="C93" s="24" t="s">
        <v>169</v>
      </c>
      <c r="D93" s="20"/>
      <c r="E93" s="20"/>
      <c r="F93" s="20"/>
      <c r="G93" s="20" t="s">
        <v>49</v>
      </c>
      <c r="H93" s="20">
        <f t="shared" si="8"/>
        <v>216</v>
      </c>
      <c r="I93" s="30"/>
      <c r="J93" s="30"/>
      <c r="K93" s="20"/>
      <c r="L93" s="29"/>
      <c r="M93" s="29">
        <v>216</v>
      </c>
      <c r="N93" s="29"/>
      <c r="O93" s="5"/>
    </row>
    <row r="94" spans="1:15">
      <c r="A94" s="17" t="str">
        <f t="shared" si="9"/>
        <v>6.</v>
      </c>
      <c r="B94" s="18">
        <f>IF(ISBLANK(H94),"",COUNTA($H$86:H94))</f>
        <v>9</v>
      </c>
      <c r="C94" s="24" t="s">
        <v>170</v>
      </c>
      <c r="D94" s="20"/>
      <c r="E94" s="20"/>
      <c r="F94" s="20"/>
      <c r="G94" s="20" t="s">
        <v>49</v>
      </c>
      <c r="H94" s="20">
        <f t="shared" si="8"/>
        <v>68</v>
      </c>
      <c r="I94" s="30"/>
      <c r="J94" s="30"/>
      <c r="K94" s="20"/>
      <c r="L94" s="29"/>
      <c r="M94" s="29">
        <v>52</v>
      </c>
      <c r="N94" s="29">
        <v>16</v>
      </c>
      <c r="O94" s="5"/>
    </row>
    <row r="95" spans="1:15">
      <c r="A95" s="17" t="str">
        <f t="shared" si="9"/>
        <v>6.</v>
      </c>
      <c r="B95" s="18">
        <f>IF(ISBLANK(H95),"",COUNTA($H$86:H95))</f>
        <v>10</v>
      </c>
      <c r="C95" s="24" t="s">
        <v>171</v>
      </c>
      <c r="D95" s="20"/>
      <c r="E95" s="20"/>
      <c r="F95" s="20"/>
      <c r="G95" s="20" t="s">
        <v>49</v>
      </c>
      <c r="H95" s="20">
        <f t="shared" si="8"/>
        <v>464</v>
      </c>
      <c r="I95" s="30"/>
      <c r="J95" s="30"/>
      <c r="K95" s="20"/>
      <c r="L95" s="29"/>
      <c r="M95" s="29">
        <v>432</v>
      </c>
      <c r="N95" s="29">
        <v>32</v>
      </c>
      <c r="O95" s="5"/>
    </row>
    <row r="96" spans="1:15">
      <c r="A96" s="17" t="str">
        <f t="shared" si="9"/>
        <v>6.</v>
      </c>
      <c r="B96" s="18">
        <f>IF(ISBLANK(H96),"",COUNTA($H$86:H96))</f>
        <v>11</v>
      </c>
      <c r="C96" s="24" t="s">
        <v>172</v>
      </c>
      <c r="D96" s="20" t="s">
        <v>173</v>
      </c>
      <c r="E96" s="20"/>
      <c r="F96" s="20"/>
      <c r="G96" s="20" t="s">
        <v>49</v>
      </c>
      <c r="H96" s="20">
        <f t="shared" si="8"/>
        <v>51</v>
      </c>
      <c r="I96" s="30"/>
      <c r="J96" s="30"/>
      <c r="K96" s="26">
        <f>SUM(K52:K54)</f>
        <v>14</v>
      </c>
      <c r="L96" s="26">
        <f>SUM(L52:L54)</f>
        <v>3</v>
      </c>
      <c r="M96" s="26">
        <f>SUM(M52:M54)</f>
        <v>29</v>
      </c>
      <c r="N96" s="26">
        <f>SUM(N52:N54)</f>
        <v>5</v>
      </c>
      <c r="O96" s="5"/>
    </row>
    <row r="97" spans="1:15">
      <c r="A97" s="17"/>
      <c r="B97" s="18"/>
      <c r="C97" s="24"/>
      <c r="D97" s="20"/>
      <c r="E97" s="20"/>
      <c r="F97" s="20"/>
      <c r="G97" s="20"/>
      <c r="H97" s="20"/>
      <c r="I97" s="30"/>
      <c r="J97" s="30"/>
      <c r="K97" s="5"/>
      <c r="L97" s="5"/>
      <c r="M97" s="5"/>
      <c r="N97" s="5"/>
      <c r="O97" s="5"/>
    </row>
    <row r="98" spans="1:15">
      <c r="A98" s="17"/>
      <c r="B98" s="18"/>
      <c r="C98" s="24"/>
      <c r="D98" s="20"/>
      <c r="E98" s="20"/>
      <c r="F98" s="20"/>
      <c r="G98" s="20"/>
      <c r="H98" s="20"/>
      <c r="I98" s="30"/>
      <c r="J98" s="30"/>
      <c r="K98" s="5"/>
      <c r="L98" s="5"/>
      <c r="M98" s="5"/>
      <c r="N98" s="5"/>
      <c r="O98" s="5"/>
    </row>
    <row r="99" spans="1:15">
      <c r="A99" s="17"/>
      <c r="B99" s="18"/>
      <c r="C99" s="24"/>
      <c r="D99" s="20"/>
      <c r="E99" s="20"/>
      <c r="F99" s="20"/>
      <c r="G99" s="20"/>
      <c r="H99" s="20"/>
      <c r="I99" s="30"/>
      <c r="J99" s="30"/>
      <c r="K99" s="5"/>
      <c r="L99" s="5"/>
      <c r="M99" s="5"/>
      <c r="N99" s="5"/>
      <c r="O99" s="5"/>
    </row>
    <row r="100" spans="1:15">
      <c r="A100" s="17"/>
      <c r="B100" s="18"/>
      <c r="C100" s="24"/>
      <c r="D100" s="20"/>
      <c r="E100" s="20"/>
      <c r="F100" s="20"/>
      <c r="G100" s="20"/>
      <c r="H100" s="20"/>
      <c r="I100" s="30"/>
      <c r="J100" s="30"/>
      <c r="K100" s="5"/>
      <c r="L100" s="5"/>
      <c r="M100" s="5"/>
      <c r="N100" s="5"/>
      <c r="O100" s="5"/>
    </row>
    <row r="101" spans="1:15">
      <c r="A101" s="17"/>
      <c r="B101" s="18"/>
      <c r="C101" s="24"/>
      <c r="D101" s="20"/>
      <c r="E101" s="20"/>
      <c r="F101" s="20"/>
      <c r="G101" s="20"/>
      <c r="H101" s="20"/>
      <c r="I101" s="30"/>
      <c r="J101" s="30"/>
      <c r="K101" s="5"/>
      <c r="L101" s="5"/>
      <c r="M101" s="5"/>
      <c r="N101" s="5"/>
      <c r="O101" s="5"/>
    </row>
    <row r="102" spans="1:15">
      <c r="A102" s="17"/>
      <c r="B102" s="18"/>
      <c r="C102" s="24"/>
      <c r="D102" s="20"/>
      <c r="E102" s="20"/>
      <c r="F102" s="20"/>
      <c r="G102" s="20"/>
      <c r="H102" s="20"/>
      <c r="I102" s="30"/>
      <c r="J102" s="30"/>
      <c r="K102" s="5"/>
      <c r="L102" s="5"/>
      <c r="M102" s="5"/>
      <c r="N102" s="5"/>
      <c r="O102" s="5"/>
    </row>
    <row r="103" spans="1:15">
      <c r="A103" s="17"/>
      <c r="B103" s="18"/>
      <c r="C103" s="24"/>
      <c r="D103" s="20"/>
      <c r="E103" s="20"/>
      <c r="F103" s="20"/>
      <c r="G103" s="20"/>
      <c r="H103" s="20"/>
      <c r="I103" s="30"/>
      <c r="J103" s="30"/>
      <c r="K103" s="5"/>
      <c r="L103" s="5"/>
      <c r="M103" s="5"/>
      <c r="N103" s="5"/>
      <c r="O103" s="5"/>
    </row>
    <row r="104" spans="1:15">
      <c r="A104" s="17"/>
      <c r="B104" s="18"/>
      <c r="C104" s="24"/>
      <c r="D104" s="20"/>
      <c r="E104" s="20"/>
      <c r="F104" s="20"/>
      <c r="G104" s="20"/>
      <c r="H104" s="20"/>
      <c r="I104" s="30"/>
      <c r="J104" s="30"/>
      <c r="K104" s="5"/>
      <c r="L104" s="5"/>
      <c r="M104" s="5"/>
      <c r="N104" s="5"/>
      <c r="O104" s="5"/>
    </row>
    <row r="105" spans="1:15">
      <c r="A105" s="17"/>
      <c r="B105" s="18"/>
      <c r="C105" s="24"/>
      <c r="D105" s="20"/>
      <c r="E105" s="20"/>
      <c r="F105" s="20"/>
      <c r="G105" s="20"/>
      <c r="H105" s="20"/>
      <c r="I105" s="30"/>
      <c r="J105" s="30"/>
      <c r="K105" s="5"/>
      <c r="L105" s="5"/>
      <c r="M105" s="5"/>
      <c r="N105" s="5"/>
      <c r="O105" s="5"/>
    </row>
    <row r="106" spans="1:15">
      <c r="A106" s="17"/>
      <c r="B106" s="18"/>
      <c r="C106" s="25"/>
      <c r="D106" s="20"/>
      <c r="E106" s="20"/>
      <c r="F106" s="20"/>
      <c r="G106" s="20"/>
      <c r="H106" s="20"/>
      <c r="I106" s="30"/>
      <c r="J106" s="30"/>
      <c r="K106" s="5"/>
      <c r="L106" s="5"/>
      <c r="M106" s="5"/>
      <c r="N106" s="5"/>
      <c r="O106" s="5"/>
    </row>
    <row r="107" spans="1:15">
      <c r="A107" s="17" t="str">
        <f>IF(ISBLANK(H107),"",$B$85)</f>
        <v/>
      </c>
      <c r="B107" s="18" t="s">
        <v>174</v>
      </c>
      <c r="C107" s="25" t="s">
        <v>175</v>
      </c>
      <c r="D107" s="20"/>
      <c r="E107" s="20"/>
      <c r="F107" s="20"/>
      <c r="G107" s="20"/>
      <c r="H107" s="20"/>
      <c r="I107" s="30"/>
      <c r="J107" s="30"/>
      <c r="K107" s="5"/>
      <c r="L107" s="5"/>
      <c r="M107" s="5"/>
      <c r="N107" s="5"/>
      <c r="O107" s="5"/>
    </row>
    <row r="108" spans="1:15">
      <c r="A108" s="17" t="str">
        <f>IF(ISBLANK(H108),"",$B$107)</f>
        <v/>
      </c>
      <c r="B108" s="18" t="str">
        <f>IF(ISBLANK(H108),"",COUNTA($H108:H$108))</f>
        <v/>
      </c>
      <c r="C108" s="24"/>
      <c r="D108" s="20"/>
      <c r="E108" s="20"/>
      <c r="F108" s="20"/>
      <c r="G108" s="20"/>
      <c r="H108" s="20"/>
      <c r="I108" s="30"/>
      <c r="J108" s="30"/>
      <c r="K108" s="5"/>
      <c r="L108" s="5"/>
      <c r="M108" s="5"/>
      <c r="N108" s="5"/>
      <c r="O108" s="5"/>
    </row>
    <row r="109" spans="1:15">
      <c r="A109" s="17" t="str">
        <f>IF(ISBLANK(H109),"",$B$107)</f>
        <v/>
      </c>
      <c r="B109" s="18" t="str">
        <f>IF(ISBLANK(H109),"",COUNTA($H$108:H109))</f>
        <v/>
      </c>
      <c r="C109" s="24"/>
      <c r="D109" s="20"/>
      <c r="E109" s="20"/>
      <c r="F109" s="20"/>
      <c r="G109" s="20"/>
      <c r="H109" s="20"/>
      <c r="I109" s="30"/>
      <c r="J109" s="30"/>
      <c r="K109" s="5"/>
      <c r="L109" s="5"/>
      <c r="M109" s="5"/>
      <c r="N109" s="5"/>
      <c r="O109" s="5"/>
    </row>
    <row r="110" spans="1:15">
      <c r="A110" s="17" t="str">
        <f>IF(ISBLANK(H110),"",$B$107)</f>
        <v/>
      </c>
      <c r="B110" s="18" t="str">
        <f>IF(ISBLANK(H110),"",COUNTA($H$108:H110))</f>
        <v/>
      </c>
      <c r="C110" s="24"/>
      <c r="D110" s="20"/>
      <c r="E110" s="20"/>
      <c r="F110" s="20"/>
      <c r="G110" s="20"/>
      <c r="H110" s="20"/>
      <c r="I110" s="30"/>
      <c r="J110" s="30"/>
      <c r="K110" s="5"/>
      <c r="L110" s="5"/>
      <c r="M110" s="5"/>
      <c r="N110" s="5"/>
      <c r="O110" s="5"/>
    </row>
    <row r="111" spans="1:15">
      <c r="A111" s="17" t="str">
        <f t="shared" ref="A111:A117" si="10">IF(ISBLANK(H111),"",$B$107)</f>
        <v/>
      </c>
      <c r="B111" s="18" t="str">
        <f>IF(ISBLANK(H111),"",COUNTA($H$108:H111))</f>
        <v/>
      </c>
      <c r="C111" s="24"/>
      <c r="D111" s="20"/>
      <c r="E111" s="20"/>
      <c r="F111" s="20"/>
      <c r="G111" s="20"/>
      <c r="H111" s="20"/>
      <c r="I111" s="30"/>
      <c r="J111" s="30"/>
      <c r="K111" s="5"/>
      <c r="L111" s="5"/>
      <c r="M111" s="5"/>
      <c r="N111" s="5"/>
      <c r="O111" s="5"/>
    </row>
    <row r="112" spans="1:15">
      <c r="A112" s="17" t="str">
        <f t="shared" si="10"/>
        <v/>
      </c>
      <c r="B112" s="18" t="str">
        <f>IF(ISBLANK(H112),"",COUNTA($H$108:H112))</f>
        <v/>
      </c>
      <c r="C112" s="24"/>
      <c r="D112" s="20"/>
      <c r="E112" s="20"/>
      <c r="F112" s="20"/>
      <c r="G112" s="20"/>
      <c r="H112" s="20"/>
      <c r="I112" s="30"/>
      <c r="J112" s="30"/>
      <c r="K112" s="5"/>
      <c r="L112" s="5"/>
      <c r="M112" s="5"/>
      <c r="N112" s="5"/>
      <c r="O112" s="5"/>
    </row>
    <row r="113" spans="1:15">
      <c r="A113" s="17" t="str">
        <f t="shared" si="10"/>
        <v/>
      </c>
      <c r="B113" s="18" t="str">
        <f>IF(ISBLANK(H113),"",COUNTA($H$108:H113))</f>
        <v/>
      </c>
      <c r="C113" s="24"/>
      <c r="D113" s="20"/>
      <c r="E113" s="20"/>
      <c r="F113" s="20"/>
      <c r="G113" s="20"/>
      <c r="H113" s="20"/>
      <c r="I113" s="30"/>
      <c r="J113" s="30"/>
      <c r="K113" s="5"/>
      <c r="L113" s="5"/>
      <c r="M113" s="5"/>
      <c r="N113" s="5"/>
      <c r="O113" s="5"/>
    </row>
    <row r="114" spans="1:15">
      <c r="A114" s="17"/>
      <c r="B114" s="18"/>
      <c r="C114" s="24"/>
      <c r="D114" s="20"/>
      <c r="E114" s="20"/>
      <c r="F114" s="20"/>
      <c r="G114" s="20"/>
      <c r="H114" s="20"/>
      <c r="I114" s="30"/>
      <c r="J114" s="30"/>
      <c r="K114" s="5"/>
      <c r="L114" s="5"/>
      <c r="M114" s="5"/>
      <c r="N114" s="5"/>
      <c r="O114" s="5"/>
    </row>
    <row r="115" spans="1:15">
      <c r="A115" s="17" t="str">
        <f>IF(ISBLANK(H115),"",$B$85)</f>
        <v/>
      </c>
      <c r="B115" s="18" t="s">
        <v>176</v>
      </c>
      <c r="C115" s="25" t="s">
        <v>177</v>
      </c>
      <c r="D115" s="20"/>
      <c r="E115" s="20"/>
      <c r="F115" s="20"/>
      <c r="G115" s="20"/>
      <c r="H115" s="20"/>
      <c r="I115" s="30"/>
      <c r="J115" s="30"/>
      <c r="K115" s="5"/>
      <c r="L115" s="5"/>
      <c r="M115" s="5"/>
      <c r="N115" s="5"/>
      <c r="O115" s="5"/>
    </row>
    <row r="116" spans="1:15">
      <c r="A116" s="17" t="str">
        <f t="shared" ref="A116:A121" si="11">IF(ISBLANK(H116),"",$B$115)</f>
        <v/>
      </c>
      <c r="B116" s="18" t="str">
        <f>IF(ISBLANK(H116),"",COUNTA($H$116:H116))</f>
        <v/>
      </c>
      <c r="C116" s="24"/>
      <c r="D116" s="20"/>
      <c r="E116" s="20"/>
      <c r="F116" s="20"/>
      <c r="G116" s="20"/>
      <c r="H116" s="20"/>
      <c r="I116" s="30"/>
      <c r="J116" s="30"/>
      <c r="K116" s="5"/>
      <c r="L116" s="5"/>
      <c r="M116" s="5"/>
      <c r="N116" s="5"/>
      <c r="O116" s="5"/>
    </row>
    <row r="117" spans="1:15">
      <c r="A117" s="17" t="str">
        <f t="shared" si="11"/>
        <v/>
      </c>
      <c r="B117" s="18" t="str">
        <f>IF(ISBLANK(H117),"",COUNTA($H$116:H117))</f>
        <v/>
      </c>
      <c r="C117" s="24"/>
      <c r="D117" s="20"/>
      <c r="E117" s="20"/>
      <c r="F117" s="20"/>
      <c r="G117" s="20"/>
      <c r="H117" s="20"/>
      <c r="I117" s="30"/>
      <c r="J117" s="30"/>
      <c r="K117" s="5"/>
      <c r="L117" s="5"/>
      <c r="M117" s="5"/>
      <c r="N117" s="5"/>
      <c r="O117" s="5"/>
    </row>
    <row r="118" spans="1:15">
      <c r="A118" s="17" t="str">
        <f t="shared" si="11"/>
        <v/>
      </c>
      <c r="B118" s="18" t="str">
        <f>IF(ISBLANK(H118),"",COUNTA($H$116:H118))</f>
        <v/>
      </c>
      <c r="C118" s="24"/>
      <c r="D118" s="20"/>
      <c r="E118" s="20"/>
      <c r="F118" s="20"/>
      <c r="G118" s="20"/>
      <c r="H118" s="20"/>
      <c r="I118" s="30"/>
      <c r="J118" s="30"/>
      <c r="K118" s="5"/>
      <c r="L118" s="5"/>
      <c r="M118" s="5"/>
      <c r="N118" s="5"/>
      <c r="O118" s="5"/>
    </row>
    <row r="119" spans="1:15">
      <c r="A119" s="17" t="str">
        <f t="shared" si="11"/>
        <v/>
      </c>
      <c r="B119" s="18" t="str">
        <f>IF(ISBLANK(H119),"",COUNTA($H$116:H119))</f>
        <v/>
      </c>
      <c r="C119" s="24"/>
      <c r="D119" s="20"/>
      <c r="E119" s="20"/>
      <c r="F119" s="20"/>
      <c r="G119" s="20"/>
      <c r="H119" s="20"/>
      <c r="I119" s="30"/>
      <c r="J119" s="30"/>
      <c r="K119" s="5"/>
      <c r="L119" s="5"/>
      <c r="M119" s="5"/>
      <c r="N119" s="5"/>
      <c r="O119" s="5"/>
    </row>
    <row r="120" spans="1:15">
      <c r="A120" s="17" t="str">
        <f t="shared" si="11"/>
        <v/>
      </c>
      <c r="B120" s="18" t="str">
        <f>IF(ISBLANK(H120),"",COUNTA($H$116:H120))</f>
        <v/>
      </c>
      <c r="C120" s="24"/>
      <c r="D120" s="20"/>
      <c r="E120" s="20"/>
      <c r="F120" s="20"/>
      <c r="G120" s="20"/>
      <c r="H120" s="20"/>
      <c r="I120" s="30"/>
      <c r="J120" s="30"/>
      <c r="K120" s="5"/>
      <c r="L120" s="5"/>
      <c r="M120" s="5"/>
      <c r="N120" s="5"/>
      <c r="O120" s="5"/>
    </row>
    <row r="121" spans="1:15">
      <c r="A121" s="17" t="str">
        <f t="shared" si="11"/>
        <v/>
      </c>
      <c r="B121" s="18" t="str">
        <f>IF(ISBLANK(H121),"",COUNTA($H$116:H121))</f>
        <v/>
      </c>
      <c r="C121" s="24"/>
      <c r="D121" s="20"/>
      <c r="E121" s="20"/>
      <c r="F121" s="20"/>
      <c r="G121" s="20"/>
      <c r="H121" s="20"/>
      <c r="I121" s="30"/>
      <c r="J121" s="30"/>
      <c r="K121" s="5"/>
      <c r="L121" s="5"/>
      <c r="M121" s="5"/>
      <c r="N121" s="5"/>
      <c r="O121" s="5"/>
    </row>
    <row r="122" spans="1:15">
      <c r="A122" s="17" t="str">
        <f>IF(ISBLANK(H122),"",$B$3)</f>
        <v/>
      </c>
      <c r="B122" s="18" t="str">
        <f>IF(ISBLANK(H122),"",COUNTA($H$5:H122))</f>
        <v/>
      </c>
      <c r="C122" s="24"/>
      <c r="D122" s="20"/>
      <c r="E122" s="20"/>
      <c r="F122" s="20"/>
      <c r="G122" s="20"/>
      <c r="H122" s="20"/>
      <c r="I122" s="30"/>
      <c r="J122" s="30"/>
      <c r="K122" s="5"/>
      <c r="L122" s="5"/>
      <c r="M122" s="5"/>
      <c r="N122" s="5"/>
      <c r="O122" s="5"/>
    </row>
    <row r="123" spans="1:15">
      <c r="A123" s="17"/>
      <c r="B123" s="18" t="s">
        <v>55</v>
      </c>
      <c r="C123" s="25" t="s">
        <v>178</v>
      </c>
      <c r="D123" s="20"/>
      <c r="E123" s="20"/>
      <c r="F123" s="20"/>
      <c r="G123" s="20"/>
      <c r="H123" s="20"/>
      <c r="I123" s="30"/>
      <c r="J123" s="30"/>
      <c r="K123" s="5"/>
      <c r="L123" s="5"/>
      <c r="M123" s="5"/>
      <c r="N123" s="5"/>
      <c r="O123" s="5"/>
    </row>
    <row r="124" spans="1:15">
      <c r="A124" s="17" t="str">
        <f>IF(ISBLANK(H124),"",$B$123)</f>
        <v/>
      </c>
      <c r="B124" s="18" t="str">
        <f>IF(ISBLANK(H124),"",COUNTA($H$124:H124))</f>
        <v/>
      </c>
      <c r="C124" s="24"/>
      <c r="D124" s="20"/>
      <c r="E124" s="20"/>
      <c r="F124" s="20"/>
      <c r="G124" s="20"/>
      <c r="H124" s="20"/>
      <c r="I124" s="30"/>
      <c r="J124" s="30"/>
      <c r="K124" s="5"/>
      <c r="L124" s="5"/>
      <c r="M124" s="5"/>
      <c r="N124" s="5"/>
      <c r="O124" s="5"/>
    </row>
    <row r="125" spans="1:15">
      <c r="A125" s="17" t="str">
        <f t="shared" ref="A125:A131" si="12">IF(ISBLANK(H125),"",$B$123)</f>
        <v/>
      </c>
      <c r="B125" s="18" t="str">
        <f>IF(ISBLANK(H125),"",COUNTA($H$124:H125))</f>
        <v/>
      </c>
      <c r="C125" s="24"/>
      <c r="D125" s="20"/>
      <c r="E125" s="20"/>
      <c r="F125" s="20"/>
      <c r="G125" s="20"/>
      <c r="H125" s="20"/>
      <c r="I125" s="30"/>
      <c r="J125" s="30"/>
      <c r="K125" s="5"/>
      <c r="L125" s="5"/>
      <c r="M125" s="5"/>
      <c r="N125" s="5"/>
      <c r="O125" s="5"/>
    </row>
    <row r="126" spans="1:15">
      <c r="A126" s="17" t="str">
        <f t="shared" si="12"/>
        <v/>
      </c>
      <c r="B126" s="18" t="str">
        <f>IF(ISBLANK(H126),"",COUNTA($H$124:H126))</f>
        <v/>
      </c>
      <c r="C126" s="24"/>
      <c r="D126" s="20"/>
      <c r="E126" s="20"/>
      <c r="F126" s="20"/>
      <c r="G126" s="20"/>
      <c r="H126" s="20"/>
      <c r="I126" s="30"/>
      <c r="J126" s="30"/>
      <c r="K126" s="5"/>
      <c r="L126" s="5"/>
      <c r="M126" s="5"/>
      <c r="N126" s="5"/>
      <c r="O126" s="5"/>
    </row>
    <row r="127" spans="1:15">
      <c r="A127" s="17" t="str">
        <f t="shared" si="12"/>
        <v/>
      </c>
      <c r="B127" s="18" t="str">
        <f>IF(ISBLANK(H127),"",COUNTA($H$124:H127))</f>
        <v/>
      </c>
      <c r="C127" s="24"/>
      <c r="D127" s="20"/>
      <c r="E127" s="20"/>
      <c r="F127" s="20"/>
      <c r="G127" s="20"/>
      <c r="H127" s="20"/>
      <c r="I127" s="30"/>
      <c r="J127" s="30"/>
      <c r="K127" s="5"/>
      <c r="L127" s="5"/>
      <c r="M127" s="5"/>
      <c r="N127" s="5"/>
      <c r="O127" s="5"/>
    </row>
    <row r="128" spans="1:15">
      <c r="A128" s="17" t="str">
        <f t="shared" si="12"/>
        <v/>
      </c>
      <c r="B128" s="18" t="str">
        <f>IF(ISBLANK(H128),"",COUNTA($H$124:H128))</f>
        <v/>
      </c>
      <c r="C128" s="24"/>
      <c r="D128" s="20"/>
      <c r="E128" s="20"/>
      <c r="F128" s="20"/>
      <c r="G128" s="20"/>
      <c r="H128" s="20"/>
      <c r="I128" s="30"/>
      <c r="J128" s="30"/>
      <c r="K128" s="5"/>
      <c r="L128" s="5"/>
      <c r="M128" s="5"/>
      <c r="N128" s="5"/>
      <c r="O128" s="5"/>
    </row>
    <row r="129" spans="1:15">
      <c r="A129" s="17" t="str">
        <f t="shared" si="12"/>
        <v/>
      </c>
      <c r="B129" s="18" t="str">
        <f>IF(ISBLANK(H129),"",COUNTA($H$124:H129))</f>
        <v/>
      </c>
      <c r="C129" s="24"/>
      <c r="D129" s="20"/>
      <c r="E129" s="20"/>
      <c r="F129" s="20"/>
      <c r="G129" s="20"/>
      <c r="H129" s="20"/>
      <c r="I129" s="30"/>
      <c r="J129" s="30"/>
      <c r="K129" s="5"/>
      <c r="L129" s="5"/>
      <c r="M129" s="5"/>
      <c r="N129" s="5"/>
      <c r="O129" s="5"/>
    </row>
    <row r="130" spans="1:15">
      <c r="A130" s="17" t="str">
        <f t="shared" si="12"/>
        <v/>
      </c>
      <c r="B130" s="18" t="str">
        <f>IF(ISBLANK(H130),"",COUNTA($H$124:H130))</f>
        <v/>
      </c>
      <c r="C130" s="24"/>
      <c r="D130" s="20"/>
      <c r="E130" s="20"/>
      <c r="F130" s="20"/>
      <c r="H130" s="20"/>
      <c r="I130" s="30"/>
      <c r="J130" s="30"/>
      <c r="K130" s="5"/>
      <c r="L130" s="5"/>
      <c r="M130" s="5"/>
      <c r="N130" s="5"/>
      <c r="O130" s="5"/>
    </row>
    <row r="131" spans="1:15">
      <c r="A131" s="17" t="str">
        <f t="shared" si="12"/>
        <v/>
      </c>
      <c r="B131" s="18" t="str">
        <f>IF(ISBLANK(H131),"",COUNTA($H$124:H131))</f>
        <v/>
      </c>
      <c r="C131" s="24"/>
      <c r="D131" s="20"/>
      <c r="E131" s="20"/>
      <c r="F131" s="20"/>
      <c r="H131" s="20"/>
      <c r="I131" s="30"/>
      <c r="J131" s="30"/>
      <c r="K131" s="5"/>
      <c r="L131" s="5"/>
      <c r="M131" s="5"/>
      <c r="N131" s="5"/>
      <c r="O131" s="5"/>
    </row>
    <row r="132" spans="1:15">
      <c r="A132" s="17"/>
      <c r="B132" s="18"/>
      <c r="C132" s="24"/>
      <c r="D132" s="20"/>
      <c r="E132" s="20"/>
      <c r="F132" s="20"/>
      <c r="G132" s="20"/>
      <c r="H132" s="20"/>
      <c r="I132" s="30"/>
      <c r="J132" s="30"/>
      <c r="K132" s="5"/>
      <c r="L132" s="5"/>
      <c r="M132" s="5"/>
      <c r="N132" s="5"/>
      <c r="O132" s="5"/>
    </row>
    <row r="133" spans="1:15">
      <c r="A133" s="17"/>
      <c r="B133" s="18" t="s">
        <v>59</v>
      </c>
      <c r="C133" s="25" t="s">
        <v>135</v>
      </c>
      <c r="D133" s="20"/>
      <c r="E133" s="20"/>
      <c r="F133" s="20"/>
      <c r="G133" s="20"/>
      <c r="H133" s="20"/>
      <c r="I133" s="30"/>
      <c r="J133" s="30"/>
      <c r="K133" s="5"/>
      <c r="L133" s="5"/>
      <c r="M133" s="5"/>
      <c r="N133" s="5"/>
      <c r="O133" s="5"/>
    </row>
    <row r="134" spans="1:15">
      <c r="A134" s="17" t="str">
        <f>IF(ISBLANK(H134),"",$B$133)</f>
        <v/>
      </c>
      <c r="B134" s="18" t="str">
        <f>IF(ISBLANK(H134),"",COUNTA($H$134:H134))</f>
        <v/>
      </c>
      <c r="C134" s="24"/>
      <c r="D134" s="20"/>
      <c r="E134" s="20"/>
      <c r="F134" s="20"/>
      <c r="G134" s="20"/>
      <c r="H134" s="20"/>
      <c r="I134" s="30"/>
      <c r="J134" s="30"/>
      <c r="K134" s="5"/>
      <c r="L134" s="5"/>
      <c r="M134" s="5"/>
      <c r="N134" s="5"/>
      <c r="O134" s="5"/>
    </row>
    <row r="135" spans="1:15">
      <c r="A135" s="17" t="str">
        <f>IF(ISBLANK(H135),"",$B$133)</f>
        <v/>
      </c>
      <c r="B135" s="18" t="str">
        <f>IF(ISBLANK(H135),"",COUNTA($H$134:H135))</f>
        <v/>
      </c>
      <c r="C135" s="24"/>
      <c r="D135" s="20"/>
      <c r="E135" s="20"/>
      <c r="F135" s="20"/>
      <c r="G135" s="20"/>
      <c r="H135" s="20"/>
      <c r="I135" s="30"/>
      <c r="J135" s="30"/>
      <c r="K135" s="5"/>
      <c r="L135" s="5"/>
      <c r="M135" s="5"/>
      <c r="N135" s="5"/>
      <c r="O135" s="5"/>
    </row>
    <row r="136" spans="1:15">
      <c r="A136" s="17" t="str">
        <f>IF(ISBLANK(H136),"",$B$133)</f>
        <v/>
      </c>
      <c r="B136" s="18" t="str">
        <f>IF(ISBLANK(H136),"",COUNTA($H$124:H136))</f>
        <v/>
      </c>
      <c r="C136" s="24"/>
      <c r="D136" s="20"/>
      <c r="E136" s="20"/>
      <c r="F136" s="20"/>
      <c r="G136" s="20"/>
      <c r="H136" s="20"/>
      <c r="I136" s="30"/>
      <c r="J136" s="30"/>
      <c r="K136" s="5"/>
      <c r="L136" s="5"/>
      <c r="M136" s="5"/>
      <c r="N136" s="5"/>
      <c r="O136" s="5"/>
    </row>
    <row r="137" spans="1:15">
      <c r="A137" s="17"/>
      <c r="B137" s="18" t="s">
        <v>80</v>
      </c>
      <c r="C137" s="25" t="s">
        <v>179</v>
      </c>
      <c r="D137" s="20"/>
      <c r="E137" s="20"/>
      <c r="F137" s="20"/>
      <c r="G137" s="20"/>
      <c r="H137" s="20"/>
      <c r="I137" s="30"/>
      <c r="J137" s="30"/>
      <c r="K137" s="5"/>
      <c r="L137" s="5"/>
      <c r="M137" s="5"/>
      <c r="N137" s="5"/>
      <c r="O137" s="5"/>
    </row>
    <row r="138" spans="1:15">
      <c r="A138" s="17" t="str">
        <f>IF(ISBLANK(H138),"",$B$137)</f>
        <v/>
      </c>
      <c r="B138" s="18" t="str">
        <f>IF(ISBLANK(H138),"",COUNTA($H$138:H138))</f>
        <v/>
      </c>
      <c r="C138" s="24"/>
      <c r="D138" s="20"/>
      <c r="E138" s="20"/>
      <c r="F138" s="20"/>
      <c r="G138" s="20"/>
      <c r="H138" s="20"/>
      <c r="I138" s="30"/>
      <c r="J138" s="30"/>
      <c r="K138" s="5"/>
      <c r="L138" s="5"/>
      <c r="M138" s="5"/>
      <c r="N138" s="5"/>
      <c r="O138" s="5"/>
    </row>
    <row r="139" spans="1:15">
      <c r="A139" s="17" t="str">
        <f>IF(ISBLANK(H139),"",$B$137)</f>
        <v/>
      </c>
      <c r="B139" s="18" t="str">
        <f>IF(ISBLANK(H139),"",COUNTA($H$138:H139))</f>
        <v/>
      </c>
      <c r="C139" s="24"/>
      <c r="D139" s="20"/>
      <c r="E139" s="20"/>
      <c r="F139" s="20"/>
      <c r="G139" s="20"/>
      <c r="H139" s="20"/>
      <c r="I139" s="30"/>
      <c r="J139" s="30"/>
      <c r="K139" s="5"/>
      <c r="L139" s="5"/>
      <c r="M139" s="5"/>
      <c r="N139" s="5"/>
      <c r="O139" s="5"/>
    </row>
    <row r="140" spans="1:15">
      <c r="A140" s="17" t="str">
        <f>IF(ISBLANK(H140),"",$B$137)</f>
        <v/>
      </c>
      <c r="B140" s="18" t="str">
        <f>IF(ISBLANK(H140),"",COUNTA($H$138:H140))</f>
        <v/>
      </c>
      <c r="C140" s="24"/>
      <c r="D140" s="20"/>
      <c r="E140" s="20"/>
      <c r="F140" s="20"/>
      <c r="G140" s="20"/>
      <c r="H140" s="20"/>
      <c r="I140" s="30"/>
      <c r="J140" s="30"/>
      <c r="K140" s="5"/>
      <c r="L140" s="5"/>
      <c r="M140" s="5"/>
      <c r="N140" s="5"/>
      <c r="O140" s="5"/>
    </row>
    <row r="141" spans="1:15">
      <c r="A141" s="17" t="str">
        <f>IF(ISBLANK(H141),"",$B$137)</f>
        <v/>
      </c>
      <c r="B141" s="18" t="str">
        <f>IF(ISBLANK(H141),"",COUNTA($H$138:H141))</f>
        <v/>
      </c>
      <c r="C141" s="24"/>
      <c r="D141" s="20"/>
      <c r="E141" s="20"/>
      <c r="F141" s="20"/>
      <c r="G141" s="20"/>
      <c r="H141" s="20"/>
      <c r="I141" s="30"/>
      <c r="J141" s="30"/>
      <c r="K141" s="5"/>
      <c r="L141" s="5"/>
      <c r="M141" s="5"/>
      <c r="N141" s="5"/>
      <c r="O141" s="5"/>
    </row>
    <row r="142" spans="1:15">
      <c r="A142" s="17" t="str">
        <f>IF(ISBLANK(H142),"",$B$137)</f>
        <v/>
      </c>
      <c r="B142" s="18" t="str">
        <f>IF(ISBLANK(H142),"",COUNTA($H$138:H142))</f>
        <v/>
      </c>
      <c r="C142" s="24"/>
      <c r="D142" s="20"/>
      <c r="E142" s="20"/>
      <c r="F142" s="20"/>
      <c r="G142" s="20"/>
      <c r="H142" s="20"/>
      <c r="I142" s="30"/>
      <c r="J142" s="30"/>
      <c r="K142" s="5"/>
      <c r="L142" s="5"/>
      <c r="M142" s="5"/>
      <c r="N142" s="5"/>
      <c r="O142" s="5"/>
    </row>
    <row r="143" spans="1:15">
      <c r="A143" s="17"/>
      <c r="B143" s="18"/>
      <c r="C143" s="24"/>
      <c r="D143" s="20"/>
      <c r="E143" s="20"/>
      <c r="F143" s="20"/>
      <c r="G143" s="20"/>
      <c r="H143" s="20"/>
      <c r="I143" s="30"/>
      <c r="J143" s="30"/>
      <c r="K143" s="5"/>
      <c r="L143" s="5"/>
      <c r="M143" s="5"/>
      <c r="N143" s="5"/>
      <c r="O143" s="5"/>
    </row>
    <row r="144" spans="1:15">
      <c r="A144" s="17"/>
      <c r="B144" s="18"/>
      <c r="C144" s="24"/>
      <c r="D144" s="20"/>
      <c r="E144" s="20"/>
      <c r="F144" s="20"/>
      <c r="G144" s="20"/>
      <c r="H144" s="20"/>
      <c r="I144" s="30"/>
      <c r="J144" s="30"/>
      <c r="K144" s="5"/>
      <c r="L144" s="5"/>
      <c r="M144" s="5"/>
      <c r="N144" s="5"/>
      <c r="O144" s="5"/>
    </row>
    <row r="145" spans="1:15">
      <c r="A145" s="17"/>
      <c r="B145" s="18"/>
      <c r="C145" s="24"/>
      <c r="D145" s="20"/>
      <c r="E145" s="20"/>
      <c r="F145" s="20"/>
      <c r="G145" s="20"/>
      <c r="H145" s="20"/>
      <c r="I145" s="30"/>
      <c r="J145" s="30"/>
      <c r="K145" s="5"/>
      <c r="L145" s="5"/>
      <c r="M145" s="5"/>
      <c r="N145" s="5"/>
      <c r="O145" s="5"/>
    </row>
    <row r="146" spans="1:15">
      <c r="A146" s="17"/>
      <c r="B146" s="18"/>
      <c r="C146" s="24"/>
      <c r="D146" s="20"/>
      <c r="E146" s="20"/>
      <c r="F146" s="20"/>
      <c r="G146" s="20"/>
      <c r="H146" s="20"/>
      <c r="I146" s="30"/>
      <c r="J146" s="30"/>
      <c r="K146" s="5"/>
      <c r="L146" s="5"/>
      <c r="M146" s="5"/>
      <c r="N146" s="5"/>
      <c r="O146" s="5"/>
    </row>
    <row r="147" spans="1:15">
      <c r="A147" s="17"/>
      <c r="B147" s="18"/>
      <c r="C147" s="24"/>
      <c r="D147" s="20"/>
      <c r="E147" s="20"/>
      <c r="F147" s="20"/>
      <c r="G147" s="20"/>
      <c r="H147" s="20"/>
      <c r="I147" s="30"/>
      <c r="J147" s="30"/>
      <c r="K147" s="5"/>
      <c r="L147" s="5"/>
      <c r="M147" s="5"/>
      <c r="N147" s="5"/>
      <c r="O147" s="5"/>
    </row>
    <row r="148" spans="1:15">
      <c r="A148" s="17"/>
      <c r="B148" s="18"/>
      <c r="C148" s="24"/>
      <c r="D148" s="20"/>
      <c r="E148" s="20"/>
      <c r="F148" s="20"/>
      <c r="G148" s="20"/>
      <c r="H148" s="20"/>
      <c r="I148" s="30"/>
      <c r="J148" s="30"/>
      <c r="K148" s="5"/>
      <c r="L148" s="5"/>
      <c r="M148" s="5"/>
      <c r="N148" s="5"/>
      <c r="O148" s="5"/>
    </row>
    <row r="149" spans="1:15">
      <c r="A149" s="17"/>
      <c r="B149" s="18"/>
      <c r="C149" s="24"/>
      <c r="D149" s="20"/>
      <c r="E149" s="20"/>
      <c r="F149" s="20"/>
      <c r="G149" s="20"/>
      <c r="H149" s="20"/>
      <c r="I149" s="30"/>
      <c r="J149" s="30"/>
      <c r="K149" s="5"/>
      <c r="L149" s="5"/>
      <c r="M149" s="5"/>
      <c r="N149" s="5"/>
      <c r="O149" s="5"/>
    </row>
    <row r="150" spans="1:15">
      <c r="A150" s="17"/>
      <c r="B150" s="18"/>
      <c r="C150" s="24"/>
      <c r="D150" s="20"/>
      <c r="E150" s="20"/>
      <c r="F150" s="20"/>
      <c r="G150" s="20"/>
      <c r="H150" s="20"/>
      <c r="I150" s="30"/>
      <c r="J150" s="30"/>
      <c r="K150" s="5"/>
      <c r="L150" s="5"/>
      <c r="M150" s="5"/>
      <c r="N150" s="5"/>
      <c r="O150" s="5"/>
    </row>
    <row r="151" spans="1:15">
      <c r="A151" s="17"/>
      <c r="B151" s="18"/>
      <c r="C151" s="24"/>
      <c r="D151" s="20"/>
      <c r="E151" s="20"/>
      <c r="F151" s="20"/>
      <c r="G151" s="20"/>
      <c r="H151" s="20"/>
      <c r="I151" s="30"/>
      <c r="J151" s="30"/>
      <c r="K151" s="5"/>
      <c r="L151" s="5"/>
      <c r="M151" s="5"/>
      <c r="N151" s="5"/>
      <c r="O151" s="5"/>
    </row>
    <row r="152" spans="1:15">
      <c r="A152" s="17"/>
      <c r="B152" s="18"/>
      <c r="C152" s="24"/>
      <c r="D152" s="20"/>
      <c r="E152" s="20"/>
      <c r="F152" s="20"/>
      <c r="G152" s="20"/>
      <c r="H152" s="20"/>
      <c r="I152" s="30"/>
      <c r="J152" s="30"/>
      <c r="K152" s="5"/>
      <c r="L152" s="5"/>
      <c r="M152" s="5"/>
      <c r="N152" s="5"/>
      <c r="O152" s="5"/>
    </row>
    <row r="153" spans="1:15">
      <c r="A153" s="17"/>
      <c r="B153" s="18"/>
      <c r="C153" s="24"/>
      <c r="D153" s="20"/>
      <c r="E153" s="20"/>
      <c r="F153" s="20"/>
      <c r="G153" s="20"/>
      <c r="H153" s="20"/>
      <c r="I153" s="30"/>
      <c r="J153" s="30"/>
      <c r="K153" s="5"/>
      <c r="L153" s="5"/>
      <c r="M153" s="5"/>
      <c r="N153" s="5"/>
      <c r="O153" s="5"/>
    </row>
    <row r="154" spans="1:15">
      <c r="A154" s="17"/>
      <c r="B154" s="18"/>
      <c r="C154" s="24"/>
      <c r="D154" s="20"/>
      <c r="E154" s="20"/>
      <c r="F154" s="20"/>
      <c r="G154" s="20"/>
      <c r="H154" s="20"/>
      <c r="I154" s="30"/>
      <c r="J154" s="30"/>
      <c r="K154" s="5"/>
      <c r="L154" s="5"/>
      <c r="M154" s="5"/>
      <c r="N154" s="5"/>
      <c r="O154" s="5"/>
    </row>
    <row r="155" spans="1:15">
      <c r="A155" s="17"/>
      <c r="B155" s="18"/>
      <c r="C155" s="24"/>
      <c r="D155" s="20"/>
      <c r="E155" s="20"/>
      <c r="F155" s="20"/>
      <c r="G155" s="20"/>
      <c r="H155" s="20"/>
      <c r="I155" s="30"/>
      <c r="J155" s="30"/>
      <c r="K155" s="5"/>
      <c r="L155" s="5"/>
      <c r="M155" s="5"/>
      <c r="N155" s="5"/>
      <c r="O155" s="5"/>
    </row>
    <row r="156" spans="1:15">
      <c r="A156" s="17"/>
      <c r="B156" s="18"/>
      <c r="C156" s="24"/>
      <c r="D156" s="20"/>
      <c r="E156" s="20"/>
      <c r="F156" s="20"/>
      <c r="G156" s="20"/>
      <c r="H156" s="20"/>
      <c r="I156" s="30"/>
      <c r="J156" s="30"/>
      <c r="K156" s="5"/>
      <c r="L156" s="5"/>
      <c r="M156" s="5"/>
      <c r="N156" s="5"/>
      <c r="O156" s="5"/>
    </row>
    <row r="157" spans="1:15">
      <c r="A157" s="17"/>
      <c r="B157" s="18"/>
      <c r="C157" s="24"/>
      <c r="D157" s="20"/>
      <c r="E157" s="20"/>
      <c r="F157" s="20"/>
      <c r="G157" s="20"/>
      <c r="H157" s="20"/>
      <c r="I157" s="30"/>
      <c r="J157" s="30"/>
      <c r="K157" s="5"/>
      <c r="L157" s="5"/>
      <c r="M157" s="5"/>
      <c r="N157" s="5"/>
      <c r="O157" s="5"/>
    </row>
    <row r="158" spans="1:15">
      <c r="A158" s="17"/>
      <c r="B158" s="18"/>
      <c r="C158" s="24"/>
      <c r="D158" s="20"/>
      <c r="E158" s="20"/>
      <c r="F158" s="20"/>
      <c r="G158" s="20"/>
      <c r="H158" s="20"/>
      <c r="I158" s="30"/>
      <c r="J158" s="30"/>
      <c r="K158" s="5"/>
      <c r="L158" s="5"/>
      <c r="M158" s="5"/>
      <c r="N158" s="5"/>
      <c r="O158" s="5"/>
    </row>
    <row r="159" spans="1:15">
      <c r="A159" s="17"/>
      <c r="B159" s="18"/>
      <c r="C159" s="24"/>
      <c r="D159" s="20"/>
      <c r="E159" s="20"/>
      <c r="F159" s="20"/>
      <c r="G159" s="20"/>
      <c r="H159" s="20"/>
      <c r="I159" s="30"/>
      <c r="J159" s="30"/>
      <c r="K159" s="5"/>
      <c r="L159" s="5"/>
      <c r="M159" s="5"/>
      <c r="N159" s="5"/>
      <c r="O159" s="5"/>
    </row>
    <row r="160" spans="1:15">
      <c r="A160" s="17"/>
      <c r="B160" s="18"/>
      <c r="C160" s="24"/>
      <c r="D160" s="20"/>
      <c r="E160" s="20"/>
      <c r="F160" s="20"/>
      <c r="G160" s="20"/>
      <c r="H160" s="20"/>
      <c r="I160" s="30"/>
      <c r="J160" s="30"/>
      <c r="K160" s="5"/>
      <c r="L160" s="5"/>
      <c r="M160" s="5"/>
      <c r="N160" s="5"/>
      <c r="O160" s="5"/>
    </row>
    <row r="161" spans="1:15">
      <c r="A161" s="17"/>
      <c r="B161" s="18"/>
      <c r="C161" s="24"/>
      <c r="D161" s="20"/>
      <c r="E161" s="20"/>
      <c r="F161" s="20"/>
      <c r="G161" s="20"/>
      <c r="H161" s="20"/>
      <c r="I161" s="30"/>
      <c r="J161" s="30"/>
      <c r="K161" s="5"/>
      <c r="L161" s="5"/>
      <c r="M161" s="5"/>
      <c r="N161" s="5"/>
      <c r="O161" s="5"/>
    </row>
    <row r="162" spans="1:15">
      <c r="A162" s="17"/>
      <c r="B162" s="18"/>
      <c r="C162" s="24"/>
      <c r="D162" s="20"/>
      <c r="E162" s="20"/>
      <c r="F162" s="20"/>
      <c r="G162" s="20"/>
      <c r="H162" s="20"/>
      <c r="I162" s="30"/>
      <c r="J162" s="30"/>
      <c r="K162" s="5"/>
      <c r="L162" s="5"/>
      <c r="M162" s="5"/>
      <c r="N162" s="5"/>
      <c r="O162" s="5"/>
    </row>
    <row r="163" spans="1:15">
      <c r="A163" s="17"/>
      <c r="B163" s="18"/>
      <c r="C163" s="24"/>
      <c r="D163" s="20"/>
      <c r="E163" s="20"/>
      <c r="F163" s="20"/>
      <c r="G163" s="20"/>
      <c r="H163" s="20"/>
      <c r="I163" s="30"/>
      <c r="J163" s="30"/>
      <c r="K163" s="5"/>
      <c r="L163" s="5"/>
      <c r="M163" s="5"/>
      <c r="N163" s="5"/>
      <c r="O163" s="5"/>
    </row>
    <row r="164" spans="1:15">
      <c r="A164" s="17"/>
      <c r="B164" s="18"/>
      <c r="C164" s="24"/>
      <c r="D164" s="20"/>
      <c r="E164" s="20"/>
      <c r="F164" s="20"/>
      <c r="G164" s="20"/>
      <c r="H164" s="20"/>
      <c r="I164" s="30"/>
      <c r="J164" s="30"/>
      <c r="K164" s="5"/>
      <c r="L164" s="5"/>
      <c r="M164" s="5"/>
      <c r="N164" s="5"/>
      <c r="O164" s="5"/>
    </row>
    <row r="165" spans="1:15">
      <c r="A165" s="17"/>
      <c r="B165" s="18"/>
      <c r="C165" s="24"/>
      <c r="D165" s="20"/>
      <c r="E165" s="20"/>
      <c r="F165" s="20"/>
      <c r="G165" s="20"/>
      <c r="H165" s="20"/>
      <c r="I165" s="30"/>
      <c r="J165" s="30"/>
      <c r="K165" s="5"/>
      <c r="L165" s="5"/>
      <c r="M165" s="5"/>
      <c r="N165" s="5"/>
      <c r="O165" s="5"/>
    </row>
    <row r="166" spans="1:15">
      <c r="A166" s="17"/>
      <c r="B166" s="18"/>
      <c r="C166" s="24"/>
      <c r="D166" s="20"/>
      <c r="E166" s="20"/>
      <c r="F166" s="20"/>
      <c r="G166" s="20"/>
      <c r="H166" s="20"/>
      <c r="I166" s="30"/>
      <c r="J166" s="30"/>
      <c r="K166" s="5"/>
      <c r="L166" s="5"/>
      <c r="M166" s="5"/>
      <c r="N166" s="5"/>
      <c r="O166" s="5"/>
    </row>
    <row r="167" spans="1:15">
      <c r="A167" s="17"/>
      <c r="B167" s="18"/>
      <c r="C167" s="24"/>
      <c r="D167" s="20"/>
      <c r="E167" s="20"/>
      <c r="F167" s="20"/>
      <c r="G167" s="20"/>
      <c r="H167" s="20"/>
      <c r="I167" s="30"/>
      <c r="J167" s="30"/>
      <c r="K167" s="5"/>
      <c r="L167" s="5"/>
      <c r="M167" s="5"/>
      <c r="N167" s="5"/>
      <c r="O167" s="5"/>
    </row>
    <row r="168" spans="1:15">
      <c r="A168" s="17"/>
      <c r="B168" s="18"/>
      <c r="C168" s="24"/>
      <c r="D168" s="20"/>
      <c r="E168" s="20"/>
      <c r="F168" s="20"/>
      <c r="G168" s="20"/>
      <c r="H168" s="20"/>
      <c r="I168" s="30"/>
      <c r="J168" s="30"/>
      <c r="K168" s="5"/>
      <c r="L168" s="5"/>
      <c r="M168" s="5"/>
      <c r="N168" s="5"/>
      <c r="O168" s="5"/>
    </row>
    <row r="169" spans="1:15">
      <c r="A169" s="17"/>
      <c r="B169" s="18"/>
      <c r="C169" s="24"/>
      <c r="D169" s="20"/>
      <c r="E169" s="20"/>
      <c r="F169" s="20"/>
      <c r="G169" s="20"/>
      <c r="H169" s="20"/>
      <c r="I169" s="30"/>
      <c r="J169" s="30"/>
      <c r="K169" s="5"/>
      <c r="L169" s="5"/>
      <c r="M169" s="5"/>
      <c r="N169" s="5"/>
      <c r="O169" s="5"/>
    </row>
    <row r="170" spans="1:15">
      <c r="A170" s="17"/>
      <c r="B170" s="18"/>
      <c r="C170" s="24"/>
      <c r="D170" s="20"/>
      <c r="E170" s="20"/>
      <c r="F170" s="20"/>
      <c r="G170" s="20"/>
      <c r="H170" s="20"/>
      <c r="I170" s="30"/>
      <c r="J170" s="30"/>
      <c r="K170" s="5"/>
      <c r="L170" s="5"/>
      <c r="M170" s="5"/>
      <c r="N170" s="5"/>
      <c r="O170" s="5"/>
    </row>
    <row r="171" spans="1:15">
      <c r="A171" s="17"/>
      <c r="B171" s="18"/>
      <c r="C171" s="24"/>
      <c r="D171" s="20"/>
      <c r="E171" s="20"/>
      <c r="F171" s="20"/>
      <c r="G171" s="20"/>
      <c r="H171" s="20"/>
      <c r="I171" s="30"/>
      <c r="J171" s="30"/>
      <c r="K171" s="5"/>
      <c r="L171" s="5"/>
      <c r="M171" s="5"/>
      <c r="N171" s="5"/>
      <c r="O171" s="5"/>
    </row>
    <row r="172" spans="1:15">
      <c r="A172" s="17"/>
      <c r="B172" s="18"/>
      <c r="C172" s="24"/>
      <c r="D172" s="20"/>
      <c r="E172" s="20"/>
      <c r="F172" s="20"/>
      <c r="G172" s="20"/>
      <c r="H172" s="20"/>
      <c r="I172" s="30"/>
      <c r="J172" s="30"/>
      <c r="K172" s="5"/>
      <c r="L172" s="5"/>
      <c r="M172" s="5"/>
      <c r="N172" s="5"/>
      <c r="O172" s="5"/>
    </row>
    <row r="173" spans="1:15">
      <c r="A173" s="17"/>
      <c r="B173" s="18"/>
      <c r="C173" s="24"/>
      <c r="D173" s="20"/>
      <c r="E173" s="20"/>
      <c r="F173" s="20"/>
      <c r="G173" s="20"/>
      <c r="H173" s="20"/>
      <c r="I173" s="30"/>
      <c r="J173" s="30"/>
      <c r="K173" s="5"/>
      <c r="L173" s="5"/>
      <c r="M173" s="5"/>
      <c r="N173" s="5"/>
      <c r="O173" s="5"/>
    </row>
    <row r="174" spans="1:15">
      <c r="A174" s="17"/>
      <c r="B174" s="18"/>
      <c r="C174" s="24"/>
      <c r="D174" s="20"/>
      <c r="E174" s="20"/>
      <c r="F174" s="20"/>
      <c r="G174" s="20"/>
      <c r="H174" s="20"/>
      <c r="I174" s="30"/>
      <c r="J174" s="30"/>
      <c r="K174" s="5"/>
      <c r="L174" s="5"/>
      <c r="M174" s="5"/>
      <c r="N174" s="5"/>
      <c r="O174" s="5"/>
    </row>
    <row r="175" spans="1:15">
      <c r="A175" s="17"/>
      <c r="B175" s="18"/>
      <c r="C175" s="24"/>
      <c r="D175" s="20"/>
      <c r="E175" s="20"/>
      <c r="F175" s="20"/>
      <c r="G175" s="20"/>
      <c r="H175" s="20"/>
      <c r="I175" s="30"/>
      <c r="J175" s="30"/>
      <c r="K175" s="5"/>
      <c r="L175" s="5"/>
      <c r="M175" s="5"/>
      <c r="N175" s="5"/>
      <c r="O175" s="5"/>
    </row>
    <row r="176" spans="1:15">
      <c r="A176" s="17"/>
      <c r="B176" s="18"/>
      <c r="C176" s="24"/>
      <c r="D176" s="20"/>
      <c r="E176" s="20"/>
      <c r="F176" s="20"/>
      <c r="G176" s="20"/>
      <c r="H176" s="20"/>
      <c r="I176" s="30"/>
      <c r="J176" s="30"/>
      <c r="K176" s="5"/>
      <c r="L176" s="5"/>
      <c r="M176" s="5"/>
      <c r="N176" s="5"/>
      <c r="O176" s="5"/>
    </row>
    <row r="177" spans="1:15">
      <c r="A177" s="17"/>
      <c r="B177" s="18"/>
      <c r="C177" s="24"/>
      <c r="D177" s="20"/>
      <c r="E177" s="20"/>
      <c r="F177" s="20"/>
      <c r="G177" s="20"/>
      <c r="H177" s="20"/>
      <c r="I177" s="30"/>
      <c r="J177" s="30"/>
      <c r="K177" s="5"/>
      <c r="L177" s="5"/>
      <c r="M177" s="5"/>
      <c r="N177" s="5"/>
      <c r="O177" s="5"/>
    </row>
    <row r="178" spans="1:15">
      <c r="A178" s="17"/>
      <c r="B178" s="18"/>
      <c r="C178" s="24"/>
      <c r="D178" s="20"/>
      <c r="E178" s="20"/>
      <c r="F178" s="20"/>
      <c r="G178" s="20"/>
      <c r="H178" s="20"/>
      <c r="I178" s="30"/>
      <c r="J178" s="30"/>
      <c r="K178" s="5"/>
      <c r="L178" s="5"/>
      <c r="M178" s="5"/>
      <c r="N178" s="5"/>
      <c r="O178" s="5"/>
    </row>
    <row r="179" spans="1:15">
      <c r="A179" s="17"/>
      <c r="B179" s="18"/>
      <c r="C179" s="24"/>
      <c r="D179" s="20"/>
      <c r="E179" s="20"/>
      <c r="F179" s="20"/>
      <c r="G179" s="20"/>
      <c r="H179" s="20"/>
      <c r="I179" s="30"/>
      <c r="J179" s="30"/>
      <c r="K179" s="5"/>
      <c r="L179" s="5"/>
      <c r="M179" s="5"/>
      <c r="N179" s="5"/>
      <c r="O179" s="5"/>
    </row>
    <row r="180" spans="1:15">
      <c r="A180" s="17"/>
      <c r="B180" s="18"/>
      <c r="C180" s="24"/>
      <c r="D180" s="20"/>
      <c r="E180" s="20"/>
      <c r="F180" s="20"/>
      <c r="G180" s="20"/>
      <c r="H180" s="20"/>
      <c r="I180" s="30"/>
      <c r="J180" s="30"/>
      <c r="K180" s="5"/>
      <c r="L180" s="5"/>
      <c r="M180" s="5"/>
      <c r="N180" s="5"/>
      <c r="O180" s="5"/>
    </row>
    <row r="181" spans="1:15">
      <c r="A181" s="17"/>
      <c r="B181" s="18"/>
      <c r="C181" s="24"/>
      <c r="D181" s="20"/>
      <c r="E181" s="20"/>
      <c r="F181" s="20"/>
      <c r="G181" s="20"/>
      <c r="H181" s="20"/>
      <c r="I181" s="30"/>
      <c r="J181" s="30"/>
      <c r="K181" s="5"/>
      <c r="L181" s="5"/>
      <c r="M181" s="5"/>
      <c r="N181" s="5"/>
      <c r="O181" s="5"/>
    </row>
    <row r="182" spans="1:15">
      <c r="A182" s="17"/>
      <c r="B182" s="18"/>
      <c r="C182" s="24"/>
      <c r="D182" s="20"/>
      <c r="E182" s="20"/>
      <c r="F182" s="20"/>
      <c r="G182" s="20"/>
      <c r="H182" s="20"/>
      <c r="I182" s="30"/>
      <c r="J182" s="30"/>
      <c r="K182" s="5"/>
      <c r="L182" s="5"/>
      <c r="M182" s="5"/>
      <c r="N182" s="5"/>
      <c r="O182" s="5"/>
    </row>
    <row r="183" spans="1:10">
      <c r="A183" s="17"/>
      <c r="B183" s="18"/>
      <c r="C183" s="24"/>
      <c r="D183" s="20"/>
      <c r="E183" s="20"/>
      <c r="F183" s="20"/>
      <c r="G183" s="20"/>
      <c r="H183" s="20"/>
      <c r="I183" s="30"/>
      <c r="J183" s="30"/>
    </row>
    <row r="184" spans="1:10">
      <c r="A184" s="17"/>
      <c r="B184" s="18"/>
      <c r="C184" s="24"/>
      <c r="D184" s="20"/>
      <c r="E184" s="20"/>
      <c r="F184" s="20"/>
      <c r="G184" s="20"/>
      <c r="H184" s="20"/>
      <c r="I184" s="30"/>
      <c r="J184" s="30"/>
    </row>
    <row r="185" spans="1:10">
      <c r="A185" s="17"/>
      <c r="B185" s="18"/>
      <c r="C185" s="24"/>
      <c r="D185" s="20"/>
      <c r="E185" s="20"/>
      <c r="F185" s="20"/>
      <c r="G185" s="20"/>
      <c r="H185" s="20"/>
      <c r="I185" s="30"/>
      <c r="J185" s="30"/>
    </row>
    <row r="186" spans="1:10">
      <c r="A186" s="17"/>
      <c r="B186" s="18"/>
      <c r="C186" s="24"/>
      <c r="D186" s="20"/>
      <c r="E186" s="20"/>
      <c r="F186" s="20"/>
      <c r="G186" s="20"/>
      <c r="H186" s="20"/>
      <c r="I186" s="30"/>
      <c r="J186" s="30"/>
    </row>
    <row r="187" spans="1:10">
      <c r="A187" s="17"/>
      <c r="B187" s="18"/>
      <c r="C187" s="24"/>
      <c r="D187" s="20"/>
      <c r="E187" s="20"/>
      <c r="F187" s="20"/>
      <c r="G187" s="20"/>
      <c r="H187" s="20"/>
      <c r="I187" s="30"/>
      <c r="J187" s="30"/>
    </row>
    <row r="188" spans="1:10">
      <c r="A188" s="17"/>
      <c r="B188" s="18"/>
      <c r="C188" s="24"/>
      <c r="D188" s="20"/>
      <c r="E188" s="20"/>
      <c r="F188" s="20"/>
      <c r="G188" s="20"/>
      <c r="H188" s="20"/>
      <c r="I188" s="30"/>
      <c r="J188" s="30"/>
    </row>
    <row r="189" spans="1:10">
      <c r="A189" s="17"/>
      <c r="B189" s="18"/>
      <c r="C189" s="24"/>
      <c r="D189" s="20"/>
      <c r="E189" s="20"/>
      <c r="F189" s="20"/>
      <c r="G189" s="20"/>
      <c r="H189" s="20"/>
      <c r="I189" s="30"/>
      <c r="J189" s="30"/>
    </row>
    <row r="190" spans="1:10">
      <c r="A190" s="17"/>
      <c r="B190" s="18"/>
      <c r="C190" s="24"/>
      <c r="D190" s="20"/>
      <c r="E190" s="20"/>
      <c r="F190" s="20"/>
      <c r="G190" s="20"/>
      <c r="H190" s="20"/>
      <c r="I190" s="30"/>
      <c r="J190" s="30"/>
    </row>
    <row r="191" spans="1:10">
      <c r="A191" s="17"/>
      <c r="B191" s="18"/>
      <c r="C191" s="24"/>
      <c r="D191" s="20"/>
      <c r="E191" s="20"/>
      <c r="F191" s="20"/>
      <c r="G191" s="20"/>
      <c r="H191" s="20"/>
      <c r="I191" s="30"/>
      <c r="J191" s="30"/>
    </row>
    <row r="192" spans="1:10">
      <c r="A192" s="17"/>
      <c r="B192" s="18"/>
      <c r="C192" s="24"/>
      <c r="D192" s="20"/>
      <c r="E192" s="20"/>
      <c r="F192" s="20"/>
      <c r="G192" s="20"/>
      <c r="H192" s="20"/>
      <c r="I192" s="30"/>
      <c r="J192" s="30"/>
    </row>
    <row r="193" spans="1:10">
      <c r="A193" s="17"/>
      <c r="B193" s="18"/>
      <c r="C193" s="24"/>
      <c r="D193" s="20"/>
      <c r="E193" s="20"/>
      <c r="F193" s="20"/>
      <c r="G193" s="20"/>
      <c r="H193" s="20"/>
      <c r="I193" s="30"/>
      <c r="J193" s="30"/>
    </row>
    <row r="194" spans="1:10">
      <c r="A194" s="17"/>
      <c r="B194" s="18"/>
      <c r="C194" s="24"/>
      <c r="D194" s="20"/>
      <c r="E194" s="20"/>
      <c r="F194" s="20"/>
      <c r="G194" s="20"/>
      <c r="H194" s="20"/>
      <c r="I194" s="30"/>
      <c r="J194" s="30"/>
    </row>
    <row r="195" spans="1:10">
      <c r="A195" s="17"/>
      <c r="B195" s="18"/>
      <c r="C195" s="24"/>
      <c r="D195" s="20"/>
      <c r="E195" s="20"/>
      <c r="F195" s="20"/>
      <c r="G195" s="20"/>
      <c r="H195" s="20"/>
      <c r="I195" s="30"/>
      <c r="J195" s="30"/>
    </row>
    <row r="196" spans="1:10">
      <c r="A196" s="17"/>
      <c r="B196" s="18"/>
      <c r="C196" s="24"/>
      <c r="D196" s="20"/>
      <c r="E196" s="20"/>
      <c r="F196" s="20"/>
      <c r="G196" s="20"/>
      <c r="H196" s="20"/>
      <c r="I196" s="30"/>
      <c r="J196" s="30"/>
    </row>
    <row r="197" spans="1:10">
      <c r="A197" s="17"/>
      <c r="B197" s="18"/>
      <c r="C197" s="24"/>
      <c r="D197" s="20"/>
      <c r="E197" s="20"/>
      <c r="F197" s="20"/>
      <c r="G197" s="20"/>
      <c r="H197" s="20"/>
      <c r="I197" s="30"/>
      <c r="J197" s="30"/>
    </row>
    <row r="198" spans="1:10">
      <c r="A198" s="17"/>
      <c r="B198" s="18"/>
      <c r="C198" s="24"/>
      <c r="D198" s="20"/>
      <c r="E198" s="20"/>
      <c r="F198" s="20"/>
      <c r="G198" s="20"/>
      <c r="H198" s="20"/>
      <c r="I198" s="30"/>
      <c r="J198" s="30"/>
    </row>
    <row r="199" spans="1:10">
      <c r="A199" s="17"/>
      <c r="B199" s="18"/>
      <c r="C199" s="24"/>
      <c r="D199" s="20"/>
      <c r="E199" s="20"/>
      <c r="F199" s="20"/>
      <c r="G199" s="20"/>
      <c r="H199" s="20"/>
      <c r="I199" s="30"/>
      <c r="J199" s="30"/>
    </row>
    <row r="200" spans="1:10">
      <c r="A200" s="17"/>
      <c r="B200" s="18"/>
      <c r="C200" s="24"/>
      <c r="D200" s="20"/>
      <c r="E200" s="20"/>
      <c r="F200" s="20"/>
      <c r="G200" s="20"/>
      <c r="H200" s="20"/>
      <c r="I200" s="30"/>
      <c r="J200" s="30"/>
    </row>
    <row r="201" spans="1:10">
      <c r="A201" s="17"/>
      <c r="B201" s="18"/>
      <c r="C201" s="24"/>
      <c r="D201" s="20"/>
      <c r="E201" s="20"/>
      <c r="F201" s="20"/>
      <c r="G201" s="20"/>
      <c r="H201" s="20"/>
      <c r="I201" s="30"/>
      <c r="J201" s="30"/>
    </row>
    <row r="202" spans="1:10">
      <c r="A202" s="17"/>
      <c r="B202" s="18"/>
      <c r="C202" s="24"/>
      <c r="D202" s="20"/>
      <c r="E202" s="20"/>
      <c r="F202" s="20"/>
      <c r="G202" s="20"/>
      <c r="H202" s="20"/>
      <c r="I202" s="30"/>
      <c r="J202" s="30"/>
    </row>
    <row r="203" spans="1:10">
      <c r="A203" s="17"/>
      <c r="B203" s="18"/>
      <c r="C203" s="24"/>
      <c r="D203" s="20"/>
      <c r="E203" s="20"/>
      <c r="F203" s="20"/>
      <c r="G203" s="20"/>
      <c r="H203" s="20"/>
      <c r="I203" s="30"/>
      <c r="J203" s="30"/>
    </row>
    <row r="204" spans="1:10">
      <c r="A204" s="17"/>
      <c r="B204" s="18"/>
      <c r="C204" s="24"/>
      <c r="D204" s="20"/>
      <c r="E204" s="20"/>
      <c r="F204" s="20"/>
      <c r="G204" s="20"/>
      <c r="H204" s="20"/>
      <c r="I204" s="30"/>
      <c r="J204" s="30"/>
    </row>
    <row r="205" spans="1:10">
      <c r="A205" s="17"/>
      <c r="B205" s="18"/>
      <c r="C205" s="24"/>
      <c r="D205" s="20"/>
      <c r="E205" s="20"/>
      <c r="F205" s="20"/>
      <c r="G205" s="20"/>
      <c r="H205" s="20"/>
      <c r="I205" s="30"/>
      <c r="J205" s="30"/>
    </row>
    <row r="206" spans="1:10">
      <c r="A206" s="17"/>
      <c r="B206" s="18"/>
      <c r="C206" s="24"/>
      <c r="D206" s="20"/>
      <c r="E206" s="20"/>
      <c r="F206" s="20"/>
      <c r="G206" s="20"/>
      <c r="H206" s="20"/>
      <c r="I206" s="30"/>
      <c r="J206" s="30"/>
    </row>
    <row r="207" spans="1:10">
      <c r="A207" s="17"/>
      <c r="B207" s="18"/>
      <c r="C207" s="24"/>
      <c r="D207" s="20"/>
      <c r="E207" s="20"/>
      <c r="F207" s="20"/>
      <c r="G207" s="20"/>
      <c r="H207" s="20"/>
      <c r="I207" s="30"/>
      <c r="J207" s="30"/>
    </row>
    <row r="208" spans="1:10">
      <c r="A208" s="17"/>
      <c r="B208" s="18"/>
      <c r="C208" s="24"/>
      <c r="D208" s="20"/>
      <c r="E208" s="20"/>
      <c r="F208" s="20"/>
      <c r="G208" s="20"/>
      <c r="H208" s="20"/>
      <c r="I208" s="30"/>
      <c r="J208" s="30"/>
    </row>
    <row r="209" spans="1:10">
      <c r="A209" s="17"/>
      <c r="B209" s="18"/>
      <c r="C209" s="24"/>
      <c r="D209" s="20"/>
      <c r="E209" s="20"/>
      <c r="F209" s="20"/>
      <c r="G209" s="20"/>
      <c r="H209" s="20"/>
      <c r="I209" s="30"/>
      <c r="J209" s="30"/>
    </row>
    <row r="210" spans="1:10">
      <c r="A210" s="17"/>
      <c r="B210" s="18"/>
      <c r="C210" s="24"/>
      <c r="D210" s="20"/>
      <c r="E210" s="20"/>
      <c r="F210" s="20"/>
      <c r="G210" s="20"/>
      <c r="H210" s="20"/>
      <c r="I210" s="30"/>
      <c r="J210" s="30"/>
    </row>
    <row r="211" spans="1:10">
      <c r="A211" s="17"/>
      <c r="B211" s="18"/>
      <c r="C211" s="24"/>
      <c r="D211" s="20"/>
      <c r="E211" s="20"/>
      <c r="F211" s="20"/>
      <c r="G211" s="20"/>
      <c r="H211" s="20"/>
      <c r="I211" s="30"/>
      <c r="J211" s="30"/>
    </row>
    <row r="212" spans="1:10">
      <c r="A212" s="17"/>
      <c r="B212" s="18"/>
      <c r="C212" s="24"/>
      <c r="D212" s="20"/>
      <c r="E212" s="20"/>
      <c r="F212" s="20"/>
      <c r="G212" s="20"/>
      <c r="H212" s="20"/>
      <c r="I212" s="30"/>
      <c r="J212" s="30"/>
    </row>
    <row r="213" spans="1:10">
      <c r="A213" s="17"/>
      <c r="B213" s="18"/>
      <c r="C213" s="24"/>
      <c r="D213" s="20"/>
      <c r="E213" s="20"/>
      <c r="F213" s="20"/>
      <c r="G213" s="20"/>
      <c r="H213" s="20"/>
      <c r="I213" s="30"/>
      <c r="J213" s="30"/>
    </row>
    <row r="214" spans="1:10">
      <c r="A214" s="17"/>
      <c r="B214" s="18"/>
      <c r="C214" s="24"/>
      <c r="D214" s="20"/>
      <c r="E214" s="20"/>
      <c r="F214" s="20"/>
      <c r="G214" s="20"/>
      <c r="H214" s="20"/>
      <c r="I214" s="30"/>
      <c r="J214" s="30"/>
    </row>
    <row r="215" spans="1:10">
      <c r="A215" s="17"/>
      <c r="B215" s="18"/>
      <c r="C215" s="24"/>
      <c r="D215" s="20"/>
      <c r="E215" s="20"/>
      <c r="F215" s="20"/>
      <c r="G215" s="20"/>
      <c r="H215" s="20"/>
      <c r="I215" s="30"/>
      <c r="J215" s="30"/>
    </row>
    <row r="216" spans="1:10">
      <c r="A216" s="17"/>
      <c r="B216" s="18"/>
      <c r="C216" s="24"/>
      <c r="D216" s="20"/>
      <c r="E216" s="20"/>
      <c r="F216" s="20"/>
      <c r="G216" s="20"/>
      <c r="H216" s="20"/>
      <c r="I216" s="30"/>
      <c r="J216" s="30"/>
    </row>
    <row r="217" spans="1:10">
      <c r="A217" s="17"/>
      <c r="B217" s="18"/>
      <c r="C217" s="24"/>
      <c r="D217" s="20"/>
      <c r="E217" s="20"/>
      <c r="F217" s="20"/>
      <c r="G217" s="20"/>
      <c r="H217" s="20"/>
      <c r="I217" s="30"/>
      <c r="J217" s="30"/>
    </row>
    <row r="218" spans="1:10">
      <c r="A218" s="17"/>
      <c r="B218" s="18"/>
      <c r="C218" s="24"/>
      <c r="D218" s="20"/>
      <c r="E218" s="20"/>
      <c r="F218" s="20"/>
      <c r="G218" s="20"/>
      <c r="H218" s="20"/>
      <c r="I218" s="30"/>
      <c r="J218" s="30"/>
    </row>
    <row r="219" spans="1:10">
      <c r="A219" s="17"/>
      <c r="B219" s="18"/>
      <c r="C219" s="24"/>
      <c r="D219" s="20"/>
      <c r="E219" s="20"/>
      <c r="F219" s="20"/>
      <c r="G219" s="20"/>
      <c r="H219" s="20"/>
      <c r="I219" s="30"/>
      <c r="J219" s="30"/>
    </row>
    <row r="220" spans="1:10">
      <c r="A220" s="17"/>
      <c r="B220" s="18"/>
      <c r="C220" s="24"/>
      <c r="D220" s="20"/>
      <c r="E220" s="20"/>
      <c r="F220" s="20"/>
      <c r="G220" s="20"/>
      <c r="H220" s="20"/>
      <c r="I220" s="30"/>
      <c r="J220" s="30"/>
    </row>
    <row r="221" spans="1:10">
      <c r="A221" s="17"/>
      <c r="B221" s="18"/>
      <c r="C221" s="24"/>
      <c r="D221" s="20"/>
      <c r="E221" s="20"/>
      <c r="F221" s="20"/>
      <c r="G221" s="20"/>
      <c r="H221" s="20"/>
      <c r="I221" s="30"/>
      <c r="J221" s="30"/>
    </row>
    <row r="222" spans="1:10">
      <c r="A222" s="17"/>
      <c r="B222" s="18"/>
      <c r="C222" s="24"/>
      <c r="D222" s="20"/>
      <c r="E222" s="20"/>
      <c r="F222" s="20"/>
      <c r="G222" s="20"/>
      <c r="H222" s="20"/>
      <c r="I222" s="30"/>
      <c r="J222" s="30"/>
    </row>
  </sheetData>
  <mergeCells count="1">
    <mergeCell ref="A1:B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Dekor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Спецификация</vt:lpstr>
      <vt:lpstr>На планы</vt:lpstr>
      <vt:lpstr>РЕД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</dc:creator>
  <cp:lastModifiedBy>Пользователь</cp:lastModifiedBy>
  <dcterms:created xsi:type="dcterms:W3CDTF">2003-02-28T07:26:00Z</dcterms:created>
  <cp:lastPrinted>2024-01-25T12:22:00Z</cp:lastPrinted>
  <dcterms:modified xsi:type="dcterms:W3CDTF">2024-02-05T10:15:12Z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14F53A7988E84FB081CAD6676F719F64_13</vt:lpwstr>
  </property>
  <property fmtid="{D5CDD505-2E9C-101B-9397-08002B2CF9AE}" pid="3" name="KSOProductBuildVer">
    <vt:lpwstr>1049-12.2.0.13431</vt:lpwstr>
  </property>
</Properties>
</file>