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first\Desktop\"/>
    </mc:Choice>
  </mc:AlternateContent>
  <xr:revisionPtr revIDLastSave="0" documentId="13_ncr:1_{2FABFEA5-F0C9-4A08-8FE8-4A0787F67182}" xr6:coauthVersionLast="47" xr6:coauthVersionMax="47" xr10:uidLastSave="{00000000-0000-0000-0000-000000000000}"/>
  <bookViews>
    <workbookView xWindow="-120" yWindow="-120" windowWidth="51840" windowHeight="21120" activeTab="2" xr2:uid="{00000000-000D-0000-FFFF-FFFF00000000}"/>
  </bookViews>
  <sheets>
    <sheet name="Времявыполнения" sheetId="2" r:id="rId1"/>
    <sheet name="Разряды" sheetId="3" r:id="rId2"/>
    <sheet name="Основной" sheetId="10" r:id="rId3"/>
    <sheet name="МетодФерма" sheetId="4" r:id="rId4"/>
  </sheets>
  <definedNames>
    <definedName name="ExternalData_1" localSheetId="0" hidden="1">Времявыполнения!$A$1:$E$32</definedName>
    <definedName name="ExternalData_2" localSheetId="1" hidden="1">Разряды!$A$1:$E$32</definedName>
    <definedName name="Разряд2">МетодФерма!$A$2:$B$56</definedName>
    <definedName name="Разряд3">МетодФерма!$J$2:$K$56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0" l="1" a="1"/>
  <c r="E6" i="10" s="1"/>
  <c r="E7" i="10" a="1"/>
  <c r="E7" i="10" s="1"/>
  <c r="E5" i="10" a="1"/>
  <c r="E5" i="10" s="1"/>
  <c r="C5" i="10"/>
  <c r="D26" i="4"/>
  <c r="M26" i="4"/>
  <c r="W26" i="4"/>
  <c r="AG26" i="4"/>
  <c r="AQ26" i="4"/>
  <c r="BA26" i="4"/>
  <c r="BK26" i="4"/>
  <c r="BU26" i="4"/>
  <c r="CE26" i="4"/>
  <c r="CO26" i="4"/>
  <c r="CY26" i="4"/>
  <c r="KG26" i="4"/>
  <c r="FG26" i="4"/>
  <c r="DI26" i="4"/>
  <c r="DS26" i="4"/>
  <c r="EC26" i="4"/>
  <c r="JW26" i="4"/>
  <c r="JM26" i="4"/>
  <c r="JC26" i="4"/>
  <c r="IS26" i="4"/>
  <c r="II26" i="4"/>
  <c r="HY26" i="4"/>
  <c r="HO26" i="4"/>
  <c r="HE26" i="4"/>
  <c r="GU26" i="4"/>
  <c r="GK26" i="4"/>
  <c r="GA26" i="4"/>
  <c r="FQ26" i="4"/>
  <c r="EW26" i="4"/>
  <c r="EM26" i="4"/>
  <c r="EK3" i="4"/>
  <c r="EK4" i="4"/>
  <c r="EK5" i="4"/>
  <c r="EK6" i="4"/>
  <c r="EK7" i="4"/>
  <c r="EK8" i="4"/>
  <c r="EK9" i="4"/>
  <c r="EK10" i="4"/>
  <c r="EK11" i="4"/>
  <c r="EK12" i="4"/>
  <c r="EK13" i="4"/>
  <c r="EK14" i="4"/>
  <c r="EK15" i="4"/>
  <c r="EK16" i="4"/>
  <c r="EK17" i="4"/>
  <c r="EK18" i="4"/>
  <c r="EK19" i="4"/>
  <c r="EK20" i="4"/>
  <c r="EK21" i="4"/>
  <c r="EK22" i="4"/>
  <c r="EK23" i="4"/>
  <c r="EK24" i="4"/>
  <c r="EK25" i="4"/>
  <c r="EK26" i="4"/>
  <c r="EK27" i="4"/>
  <c r="EK28" i="4"/>
  <c r="EK29" i="4"/>
  <c r="EK30" i="4"/>
  <c r="EK31" i="4"/>
  <c r="EK32" i="4"/>
  <c r="EK33" i="4"/>
  <c r="EK34" i="4"/>
  <c r="EK35" i="4"/>
  <c r="EK36" i="4"/>
  <c r="EK37" i="4"/>
  <c r="EK38" i="4"/>
  <c r="EK39" i="4"/>
  <c r="EK40" i="4"/>
  <c r="EK41" i="4"/>
  <c r="EK42" i="4"/>
  <c r="EK43" i="4"/>
  <c r="EK44" i="4"/>
  <c r="EK45" i="4"/>
  <c r="EK46" i="4"/>
  <c r="EK47" i="4"/>
  <c r="EK48" i="4"/>
  <c r="EK49" i="4"/>
  <c r="EK50" i="4"/>
  <c r="EK51" i="4"/>
  <c r="EK52" i="4"/>
  <c r="EK53" i="4"/>
  <c r="EK54" i="4"/>
  <c r="EK55" i="4"/>
  <c r="EK56" i="4"/>
  <c r="EK2" i="4"/>
  <c r="KG23" i="4"/>
  <c r="JW23" i="4"/>
  <c r="JM23" i="4"/>
  <c r="JC23" i="4"/>
  <c r="IS23" i="4"/>
  <c r="II23" i="4"/>
  <c r="HY23" i="4"/>
  <c r="HO23" i="4"/>
  <c r="HE23" i="4"/>
  <c r="GU23" i="4"/>
  <c r="GK23" i="4"/>
  <c r="FQ23" i="4"/>
  <c r="EW23" i="4"/>
  <c r="D23" i="4"/>
  <c r="M23" i="4"/>
  <c r="W23" i="4"/>
  <c r="AG23" i="4"/>
  <c r="AQ23" i="4"/>
  <c r="BA23" i="4"/>
  <c r="BK23" i="4"/>
  <c r="BU23" i="4"/>
  <c r="CE23" i="4"/>
  <c r="CO23" i="4"/>
  <c r="CY23" i="4"/>
  <c r="DI23" i="4"/>
  <c r="DS23" i="4"/>
  <c r="EC23" i="4"/>
  <c r="F7" i="10"/>
  <c r="F6" i="10"/>
  <c r="AI6" i="10"/>
  <c r="AI7" i="10"/>
  <c r="AI8" i="10"/>
  <c r="AI9" i="10"/>
  <c r="AI10" i="10"/>
  <c r="AI11" i="10"/>
  <c r="AI12" i="10"/>
  <c r="AI13" i="10"/>
  <c r="AI14" i="10"/>
  <c r="AI15" i="10"/>
  <c r="AI16" i="10"/>
  <c r="AI17" i="10"/>
  <c r="AI18" i="10"/>
  <c r="AI19" i="10"/>
  <c r="AI20" i="10"/>
  <c r="AI21" i="10"/>
  <c r="AI22" i="10"/>
  <c r="AI23" i="10"/>
  <c r="AI5" i="10"/>
  <c r="AA6" i="10"/>
  <c r="AA7" i="10"/>
  <c r="AA8" i="10"/>
  <c r="AA9" i="10"/>
  <c r="AA10" i="10"/>
  <c r="AA11" i="10"/>
  <c r="AA12" i="10"/>
  <c r="AA13" i="10"/>
  <c r="AA14" i="10"/>
  <c r="AA15" i="10"/>
  <c r="AA16" i="10"/>
  <c r="AA17" i="10"/>
  <c r="AA18" i="10"/>
  <c r="AA19" i="10"/>
  <c r="AA20" i="10"/>
  <c r="AA21" i="10"/>
  <c r="AA22" i="10"/>
  <c r="AA23" i="10"/>
  <c r="AA5" i="10"/>
  <c r="T7" i="10"/>
  <c r="S6" i="10"/>
  <c r="S7" i="10"/>
  <c r="S8" i="10"/>
  <c r="S9" i="10"/>
  <c r="S10" i="10"/>
  <c r="S11" i="10"/>
  <c r="S12" i="10"/>
  <c r="S13" i="10"/>
  <c r="S14" i="10"/>
  <c r="S15" i="10"/>
  <c r="S16" i="10"/>
  <c r="S17" i="10"/>
  <c r="S18" i="10"/>
  <c r="S19" i="10"/>
  <c r="S20" i="10"/>
  <c r="S21" i="10"/>
  <c r="S22" i="10"/>
  <c r="S23" i="10"/>
  <c r="S5" i="10"/>
  <c r="K6" i="10"/>
  <c r="K7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X48" i="3"/>
  <c r="X49" i="3"/>
  <c r="X64" i="3"/>
  <c r="X65" i="3"/>
  <c r="U50" i="3"/>
  <c r="U51" i="3"/>
  <c r="U66" i="3"/>
  <c r="U67" i="3"/>
  <c r="L52" i="3"/>
  <c r="L53" i="3"/>
  <c r="L68" i="3"/>
  <c r="O39" i="3"/>
  <c r="O54" i="3"/>
  <c r="O55" i="3"/>
  <c r="R40" i="3"/>
  <c r="R41" i="3"/>
  <c r="R56" i="3"/>
  <c r="R57" i="3"/>
  <c r="O38" i="3"/>
  <c r="L38" i="3"/>
  <c r="AJ5" i="10"/>
  <c r="AB7" i="10"/>
  <c r="T6" i="10"/>
  <c r="T5" i="10"/>
  <c r="Y33" i="3"/>
  <c r="X68" i="3" s="1"/>
  <c r="Y32" i="3"/>
  <c r="X67" i="3" s="1"/>
  <c r="Y31" i="3"/>
  <c r="X66" i="3" s="1"/>
  <c r="Y30" i="3"/>
  <c r="Y29" i="3"/>
  <c r="Y28" i="3"/>
  <c r="X63" i="3" s="1"/>
  <c r="Y27" i="3"/>
  <c r="X62" i="3" s="1"/>
  <c r="Y26" i="3"/>
  <c r="X61" i="3" s="1"/>
  <c r="Y25" i="3"/>
  <c r="X60" i="3" s="1"/>
  <c r="Y24" i="3"/>
  <c r="X59" i="3" s="1"/>
  <c r="Y23" i="3"/>
  <c r="X58" i="3" s="1"/>
  <c r="Y22" i="3"/>
  <c r="X57" i="3" s="1"/>
  <c r="Y21" i="3"/>
  <c r="X56" i="3" s="1"/>
  <c r="Y20" i="3"/>
  <c r="X55" i="3" s="1"/>
  <c r="Y19" i="3"/>
  <c r="X54" i="3" s="1"/>
  <c r="Y18" i="3"/>
  <c r="X53" i="3" s="1"/>
  <c r="Y17" i="3"/>
  <c r="X52" i="3" s="1"/>
  <c r="Y16" i="3"/>
  <c r="X51" i="3" s="1"/>
  <c r="Y15" i="3"/>
  <c r="X50" i="3" s="1"/>
  <c r="Y14" i="3"/>
  <c r="Y13" i="3"/>
  <c r="Y12" i="3"/>
  <c r="X47" i="3" s="1"/>
  <c r="Y11" i="3"/>
  <c r="X46" i="3" s="1"/>
  <c r="Y10" i="3"/>
  <c r="X45" i="3" s="1"/>
  <c r="Y9" i="3"/>
  <c r="X44" i="3" s="1"/>
  <c r="Y8" i="3"/>
  <c r="X43" i="3" s="1"/>
  <c r="Y7" i="3"/>
  <c r="X42" i="3" s="1"/>
  <c r="Y6" i="3"/>
  <c r="X41" i="3" s="1"/>
  <c r="Y5" i="3"/>
  <c r="X40" i="3" s="1"/>
  <c r="Y4" i="3"/>
  <c r="X39" i="3" s="1"/>
  <c r="Y3" i="3"/>
  <c r="X38" i="3" s="1"/>
  <c r="V33" i="3"/>
  <c r="U68" i="3" s="1"/>
  <c r="S33" i="3"/>
  <c r="R68" i="3" s="1"/>
  <c r="P33" i="3"/>
  <c r="O68" i="3" s="1"/>
  <c r="M33" i="3"/>
  <c r="V32" i="3"/>
  <c r="AB6" i="10" s="1"/>
  <c r="V31" i="3"/>
  <c r="V30" i="3"/>
  <c r="U65" i="3" s="1"/>
  <c r="V29" i="3"/>
  <c r="U64" i="3" s="1"/>
  <c r="V28" i="3"/>
  <c r="U63" i="3" s="1"/>
  <c r="V27" i="3"/>
  <c r="U62" i="3" s="1"/>
  <c r="V26" i="3"/>
  <c r="U61" i="3" s="1"/>
  <c r="V25" i="3"/>
  <c r="U60" i="3" s="1"/>
  <c r="V24" i="3"/>
  <c r="U59" i="3" s="1"/>
  <c r="V23" i="3"/>
  <c r="U58" i="3" s="1"/>
  <c r="V22" i="3"/>
  <c r="U57" i="3" s="1"/>
  <c r="V21" i="3"/>
  <c r="U56" i="3" s="1"/>
  <c r="V20" i="3"/>
  <c r="U55" i="3" s="1"/>
  <c r="V19" i="3"/>
  <c r="U54" i="3" s="1"/>
  <c r="V18" i="3"/>
  <c r="U53" i="3" s="1"/>
  <c r="V17" i="3"/>
  <c r="U52" i="3" s="1"/>
  <c r="V16" i="3"/>
  <c r="V15" i="3"/>
  <c r="V14" i="3"/>
  <c r="U49" i="3" s="1"/>
  <c r="V13" i="3"/>
  <c r="U48" i="3" s="1"/>
  <c r="V12" i="3"/>
  <c r="U47" i="3" s="1"/>
  <c r="V11" i="3"/>
  <c r="U46" i="3" s="1"/>
  <c r="V10" i="3"/>
  <c r="U45" i="3" s="1"/>
  <c r="V9" i="3"/>
  <c r="U44" i="3" s="1"/>
  <c r="V8" i="3"/>
  <c r="U43" i="3" s="1"/>
  <c r="V7" i="3"/>
  <c r="U42" i="3" s="1"/>
  <c r="V6" i="3"/>
  <c r="U41" i="3" s="1"/>
  <c r="V5" i="3"/>
  <c r="U40" i="3" s="1"/>
  <c r="V4" i="3"/>
  <c r="U39" i="3" s="1"/>
  <c r="V3" i="3"/>
  <c r="U38" i="3" s="1"/>
  <c r="S32" i="3"/>
  <c r="R67" i="3" s="1"/>
  <c r="S31" i="3"/>
  <c r="R66" i="3" s="1"/>
  <c r="S30" i="3"/>
  <c r="R65" i="3" s="1"/>
  <c r="S29" i="3"/>
  <c r="R64" i="3" s="1"/>
  <c r="S28" i="3"/>
  <c r="R63" i="3" s="1"/>
  <c r="S27" i="3"/>
  <c r="R62" i="3" s="1"/>
  <c r="S26" i="3"/>
  <c r="R61" i="3" s="1"/>
  <c r="S25" i="3"/>
  <c r="R60" i="3" s="1"/>
  <c r="S24" i="3"/>
  <c r="R59" i="3" s="1"/>
  <c r="S23" i="3"/>
  <c r="R58" i="3" s="1"/>
  <c r="S22" i="3"/>
  <c r="S21" i="3"/>
  <c r="S20" i="3"/>
  <c r="R55" i="3" s="1"/>
  <c r="S19" i="3"/>
  <c r="R54" i="3" s="1"/>
  <c r="S18" i="3"/>
  <c r="R53" i="3" s="1"/>
  <c r="S17" i="3"/>
  <c r="R52" i="3" s="1"/>
  <c r="S16" i="3"/>
  <c r="R51" i="3" s="1"/>
  <c r="S15" i="3"/>
  <c r="R50" i="3" s="1"/>
  <c r="S14" i="3"/>
  <c r="R49" i="3" s="1"/>
  <c r="S13" i="3"/>
  <c r="R48" i="3" s="1"/>
  <c r="S12" i="3"/>
  <c r="R47" i="3" s="1"/>
  <c r="S11" i="3"/>
  <c r="R46" i="3" s="1"/>
  <c r="S10" i="3"/>
  <c r="R45" i="3" s="1"/>
  <c r="S9" i="3"/>
  <c r="R44" i="3" s="1"/>
  <c r="S8" i="3"/>
  <c r="R43" i="3" s="1"/>
  <c r="S7" i="3"/>
  <c r="R42" i="3" s="1"/>
  <c r="S6" i="3"/>
  <c r="S5" i="3"/>
  <c r="S4" i="3"/>
  <c r="R39" i="3" s="1"/>
  <c r="S3" i="3"/>
  <c r="R38" i="3" s="1"/>
  <c r="P32" i="3"/>
  <c r="O67" i="3" s="1"/>
  <c r="P31" i="3"/>
  <c r="O66" i="3" s="1"/>
  <c r="P30" i="3"/>
  <c r="O65" i="3" s="1"/>
  <c r="P29" i="3"/>
  <c r="O64" i="3" s="1"/>
  <c r="P28" i="3"/>
  <c r="O63" i="3" s="1"/>
  <c r="P27" i="3"/>
  <c r="O62" i="3" s="1"/>
  <c r="P26" i="3"/>
  <c r="O61" i="3" s="1"/>
  <c r="P25" i="3"/>
  <c r="O60" i="3" s="1"/>
  <c r="P24" i="3"/>
  <c r="O59" i="3" s="1"/>
  <c r="P23" i="3"/>
  <c r="O58" i="3" s="1"/>
  <c r="P22" i="3"/>
  <c r="O57" i="3" s="1"/>
  <c r="P21" i="3"/>
  <c r="O56" i="3" s="1"/>
  <c r="P20" i="3"/>
  <c r="L6" i="10" s="1"/>
  <c r="P19" i="3"/>
  <c r="L5" i="10" s="1"/>
  <c r="P18" i="3"/>
  <c r="O53" i="3" s="1"/>
  <c r="P17" i="3"/>
  <c r="O52" i="3" s="1"/>
  <c r="P16" i="3"/>
  <c r="O51" i="3" s="1"/>
  <c r="P15" i="3"/>
  <c r="O50" i="3" s="1"/>
  <c r="P14" i="3"/>
  <c r="O49" i="3" s="1"/>
  <c r="P13" i="3"/>
  <c r="O48" i="3" s="1"/>
  <c r="P12" i="3"/>
  <c r="O47" i="3" s="1"/>
  <c r="P11" i="3"/>
  <c r="O46" i="3" s="1"/>
  <c r="P10" i="3"/>
  <c r="O45" i="3" s="1"/>
  <c r="P9" i="3"/>
  <c r="O44" i="3" s="1"/>
  <c r="P8" i="3"/>
  <c r="O43" i="3" s="1"/>
  <c r="P7" i="3"/>
  <c r="O42" i="3" s="1"/>
  <c r="P6" i="3"/>
  <c r="O41" i="3" s="1"/>
  <c r="P5" i="3"/>
  <c r="O40" i="3" s="1"/>
  <c r="P4" i="3"/>
  <c r="P3" i="3"/>
  <c r="M32" i="3"/>
  <c r="L67" i="3" s="1"/>
  <c r="M31" i="3"/>
  <c r="L66" i="3" s="1"/>
  <c r="M30" i="3"/>
  <c r="L65" i="3" s="1"/>
  <c r="M29" i="3"/>
  <c r="L64" i="3" s="1"/>
  <c r="M28" i="3"/>
  <c r="L63" i="3" s="1"/>
  <c r="M27" i="3"/>
  <c r="L62" i="3" s="1"/>
  <c r="M26" i="3"/>
  <c r="L61" i="3" s="1"/>
  <c r="M25" i="3"/>
  <c r="L60" i="3" s="1"/>
  <c r="M24" i="3"/>
  <c r="L59" i="3" s="1"/>
  <c r="M23" i="3"/>
  <c r="L58" i="3" s="1"/>
  <c r="M22" i="3"/>
  <c r="L57" i="3" s="1"/>
  <c r="M21" i="3"/>
  <c r="L56" i="3" s="1"/>
  <c r="M20" i="3"/>
  <c r="L55" i="3" s="1"/>
  <c r="M19" i="3"/>
  <c r="L54" i="3" s="1"/>
  <c r="M18" i="3"/>
  <c r="D5" i="10" s="1"/>
  <c r="M17" i="3"/>
  <c r="M16" i="3"/>
  <c r="L51" i="3" s="1"/>
  <c r="M15" i="3"/>
  <c r="L50" i="3" s="1"/>
  <c r="M14" i="3"/>
  <c r="L49" i="3" s="1"/>
  <c r="M13" i="3"/>
  <c r="L48" i="3" s="1"/>
  <c r="M12" i="3"/>
  <c r="L47" i="3" s="1"/>
  <c r="M11" i="3"/>
  <c r="L46" i="3" s="1"/>
  <c r="M10" i="3"/>
  <c r="L45" i="3" s="1"/>
  <c r="M9" i="3"/>
  <c r="L44" i="3" s="1"/>
  <c r="M8" i="3"/>
  <c r="L43" i="3" s="1"/>
  <c r="M7" i="3"/>
  <c r="L42" i="3" s="1"/>
  <c r="M6" i="3"/>
  <c r="L41" i="3" s="1"/>
  <c r="M5" i="3"/>
  <c r="L40" i="3" s="1"/>
  <c r="M4" i="3"/>
  <c r="L39" i="3" s="1"/>
  <c r="M3" i="3"/>
  <c r="KD3" i="4"/>
  <c r="KE3" i="4" s="1"/>
  <c r="KD4" i="4"/>
  <c r="KE4" i="4" s="1"/>
  <c r="KD5" i="4"/>
  <c r="KE5" i="4" s="1"/>
  <c r="KD6" i="4"/>
  <c r="KE6" i="4" s="1"/>
  <c r="KD7" i="4"/>
  <c r="KE7" i="4" s="1"/>
  <c r="KD8" i="4"/>
  <c r="KE8" i="4" s="1"/>
  <c r="KD9" i="4"/>
  <c r="KE9" i="4" s="1"/>
  <c r="KD10" i="4"/>
  <c r="KE10" i="4" s="1"/>
  <c r="KD11" i="4"/>
  <c r="KE11" i="4" s="1"/>
  <c r="KD12" i="4"/>
  <c r="KE12" i="4" s="1"/>
  <c r="KD13" i="4"/>
  <c r="KE13" i="4" s="1"/>
  <c r="KD14" i="4"/>
  <c r="KE14" i="4" s="1"/>
  <c r="KD15" i="4"/>
  <c r="KE15" i="4" s="1"/>
  <c r="KD16" i="4"/>
  <c r="KE16" i="4" s="1"/>
  <c r="KD17" i="4"/>
  <c r="KE17" i="4" s="1"/>
  <c r="KD18" i="4"/>
  <c r="KE18" i="4" s="1"/>
  <c r="KD19" i="4"/>
  <c r="KE19" i="4" s="1"/>
  <c r="KD20" i="4"/>
  <c r="KE20" i="4" s="1"/>
  <c r="KD21" i="4"/>
  <c r="KE21" i="4" s="1"/>
  <c r="KD22" i="4"/>
  <c r="KE22" i="4" s="1"/>
  <c r="KD23" i="4"/>
  <c r="KE23" i="4" s="1"/>
  <c r="KD24" i="4"/>
  <c r="KE24" i="4" s="1"/>
  <c r="KD25" i="4"/>
  <c r="KE25" i="4" s="1"/>
  <c r="KD26" i="4"/>
  <c r="KE26" i="4" s="1"/>
  <c r="KD27" i="4"/>
  <c r="KE27" i="4" s="1"/>
  <c r="KD28" i="4"/>
  <c r="KE28" i="4" s="1"/>
  <c r="KD29" i="4"/>
  <c r="KE29" i="4" s="1"/>
  <c r="KD30" i="4"/>
  <c r="KE30" i="4" s="1"/>
  <c r="KD31" i="4"/>
  <c r="KE31" i="4" s="1"/>
  <c r="KD32" i="4"/>
  <c r="KE32" i="4" s="1"/>
  <c r="KD33" i="4"/>
  <c r="KE33" i="4" s="1"/>
  <c r="KD34" i="4"/>
  <c r="KE34" i="4" s="1"/>
  <c r="KD35" i="4"/>
  <c r="KE35" i="4" s="1"/>
  <c r="KD36" i="4"/>
  <c r="KE36" i="4" s="1"/>
  <c r="KD37" i="4"/>
  <c r="KE37" i="4" s="1"/>
  <c r="KD38" i="4"/>
  <c r="KE38" i="4" s="1"/>
  <c r="KD39" i="4"/>
  <c r="KE39" i="4" s="1"/>
  <c r="KD40" i="4"/>
  <c r="KE40" i="4" s="1"/>
  <c r="KD41" i="4"/>
  <c r="KE41" i="4" s="1"/>
  <c r="KD42" i="4"/>
  <c r="KE42" i="4" s="1"/>
  <c r="KD43" i="4"/>
  <c r="KE43" i="4" s="1"/>
  <c r="KD44" i="4"/>
  <c r="KE44" i="4" s="1"/>
  <c r="KD45" i="4"/>
  <c r="KE45" i="4" s="1"/>
  <c r="KD46" i="4"/>
  <c r="KE46" i="4" s="1"/>
  <c r="KD47" i="4"/>
  <c r="KE47" i="4" s="1"/>
  <c r="KD48" i="4"/>
  <c r="KE48" i="4" s="1"/>
  <c r="KD49" i="4"/>
  <c r="KE49" i="4" s="1"/>
  <c r="KD50" i="4"/>
  <c r="KE50" i="4" s="1"/>
  <c r="KD51" i="4"/>
  <c r="KE51" i="4" s="1"/>
  <c r="KD52" i="4"/>
  <c r="KE52" i="4" s="1"/>
  <c r="KD53" i="4"/>
  <c r="KE53" i="4" s="1"/>
  <c r="KD54" i="4"/>
  <c r="KE54" i="4" s="1"/>
  <c r="KD55" i="4"/>
  <c r="KE55" i="4" s="1"/>
  <c r="KD56" i="4"/>
  <c r="KE56" i="4" s="1"/>
  <c r="JT3" i="4"/>
  <c r="JU3" i="4" s="1"/>
  <c r="JT4" i="4"/>
  <c r="JU4" i="4" s="1"/>
  <c r="JT5" i="4"/>
  <c r="JU5" i="4" s="1"/>
  <c r="JT6" i="4"/>
  <c r="JU6" i="4" s="1"/>
  <c r="JT7" i="4"/>
  <c r="JU7" i="4" s="1"/>
  <c r="JT8" i="4"/>
  <c r="JU8" i="4" s="1"/>
  <c r="JT9" i="4"/>
  <c r="JU9" i="4" s="1"/>
  <c r="JT10" i="4"/>
  <c r="JU10" i="4" s="1"/>
  <c r="JT11" i="4"/>
  <c r="JU11" i="4" s="1"/>
  <c r="JT12" i="4"/>
  <c r="JU12" i="4" s="1"/>
  <c r="JT13" i="4"/>
  <c r="JU13" i="4" s="1"/>
  <c r="JT14" i="4"/>
  <c r="JU14" i="4" s="1"/>
  <c r="JT15" i="4"/>
  <c r="JU15" i="4" s="1"/>
  <c r="JT16" i="4"/>
  <c r="JU16" i="4" s="1"/>
  <c r="JT17" i="4"/>
  <c r="JU17" i="4" s="1"/>
  <c r="JT18" i="4"/>
  <c r="JU18" i="4" s="1"/>
  <c r="JT19" i="4"/>
  <c r="JU19" i="4" s="1"/>
  <c r="JT20" i="4"/>
  <c r="JU20" i="4" s="1"/>
  <c r="JT21" i="4"/>
  <c r="JU21" i="4" s="1"/>
  <c r="JT22" i="4"/>
  <c r="JU22" i="4" s="1"/>
  <c r="JT23" i="4"/>
  <c r="JU23" i="4" s="1"/>
  <c r="JT24" i="4"/>
  <c r="JU24" i="4" s="1"/>
  <c r="JT25" i="4"/>
  <c r="JU25" i="4" s="1"/>
  <c r="JT26" i="4"/>
  <c r="JU26" i="4" s="1"/>
  <c r="JT27" i="4"/>
  <c r="JU27" i="4" s="1"/>
  <c r="JT28" i="4"/>
  <c r="JU28" i="4" s="1"/>
  <c r="JT29" i="4"/>
  <c r="JU29" i="4" s="1"/>
  <c r="JT30" i="4"/>
  <c r="JU30" i="4" s="1"/>
  <c r="JT31" i="4"/>
  <c r="JU31" i="4" s="1"/>
  <c r="JT32" i="4"/>
  <c r="JU32" i="4" s="1"/>
  <c r="JT33" i="4"/>
  <c r="JU33" i="4" s="1"/>
  <c r="JT34" i="4"/>
  <c r="JU34" i="4" s="1"/>
  <c r="JT35" i="4"/>
  <c r="JU35" i="4" s="1"/>
  <c r="JT36" i="4"/>
  <c r="JU36" i="4" s="1"/>
  <c r="JT37" i="4"/>
  <c r="JU37" i="4" s="1"/>
  <c r="JT38" i="4"/>
  <c r="JU38" i="4" s="1"/>
  <c r="JT39" i="4"/>
  <c r="JU39" i="4" s="1"/>
  <c r="JT40" i="4"/>
  <c r="JU40" i="4" s="1"/>
  <c r="JT41" i="4"/>
  <c r="JU41" i="4" s="1"/>
  <c r="JT42" i="4"/>
  <c r="JU42" i="4" s="1"/>
  <c r="JT43" i="4"/>
  <c r="JU43" i="4" s="1"/>
  <c r="JT44" i="4"/>
  <c r="JU44" i="4" s="1"/>
  <c r="JT45" i="4"/>
  <c r="JU45" i="4" s="1"/>
  <c r="JT46" i="4"/>
  <c r="JU46" i="4" s="1"/>
  <c r="JT47" i="4"/>
  <c r="JU47" i="4" s="1"/>
  <c r="JT48" i="4"/>
  <c r="JU48" i="4" s="1"/>
  <c r="JT49" i="4"/>
  <c r="JU49" i="4" s="1"/>
  <c r="JT50" i="4"/>
  <c r="JU50" i="4" s="1"/>
  <c r="JT51" i="4"/>
  <c r="JU51" i="4" s="1"/>
  <c r="JT52" i="4"/>
  <c r="JU52" i="4" s="1"/>
  <c r="JT53" i="4"/>
  <c r="JU53" i="4" s="1"/>
  <c r="JT54" i="4"/>
  <c r="JU54" i="4" s="1"/>
  <c r="JT55" i="4"/>
  <c r="JU55" i="4" s="1"/>
  <c r="JT56" i="4"/>
  <c r="JU56" i="4" s="1"/>
  <c r="JJ3" i="4"/>
  <c r="JK3" i="4" s="1"/>
  <c r="JJ4" i="4"/>
  <c r="JK4" i="4" s="1"/>
  <c r="JJ5" i="4"/>
  <c r="JK5" i="4" s="1"/>
  <c r="JJ6" i="4"/>
  <c r="JK6" i="4" s="1"/>
  <c r="JJ7" i="4"/>
  <c r="JK7" i="4" s="1"/>
  <c r="JJ8" i="4"/>
  <c r="JK8" i="4" s="1"/>
  <c r="JJ9" i="4"/>
  <c r="JK9" i="4" s="1"/>
  <c r="JJ10" i="4"/>
  <c r="JK10" i="4" s="1"/>
  <c r="JJ11" i="4"/>
  <c r="JK11" i="4" s="1"/>
  <c r="JJ12" i="4"/>
  <c r="JK12" i="4" s="1"/>
  <c r="JJ13" i="4"/>
  <c r="JK13" i="4" s="1"/>
  <c r="JJ14" i="4"/>
  <c r="JK14" i="4" s="1"/>
  <c r="JJ15" i="4"/>
  <c r="JK15" i="4" s="1"/>
  <c r="JJ16" i="4"/>
  <c r="JK16" i="4" s="1"/>
  <c r="JJ17" i="4"/>
  <c r="JK17" i="4" s="1"/>
  <c r="JJ18" i="4"/>
  <c r="JK18" i="4" s="1"/>
  <c r="JJ19" i="4"/>
  <c r="JK19" i="4" s="1"/>
  <c r="JJ20" i="4"/>
  <c r="JK20" i="4" s="1"/>
  <c r="JJ21" i="4"/>
  <c r="JK21" i="4" s="1"/>
  <c r="JJ22" i="4"/>
  <c r="JK22" i="4" s="1"/>
  <c r="JJ23" i="4"/>
  <c r="JK23" i="4" s="1"/>
  <c r="JJ24" i="4"/>
  <c r="JK24" i="4" s="1"/>
  <c r="JJ25" i="4"/>
  <c r="JK25" i="4" s="1"/>
  <c r="JJ26" i="4"/>
  <c r="JK26" i="4" s="1"/>
  <c r="JJ27" i="4"/>
  <c r="JK27" i="4" s="1"/>
  <c r="JJ28" i="4"/>
  <c r="JK28" i="4" s="1"/>
  <c r="JJ29" i="4"/>
  <c r="JK29" i="4" s="1"/>
  <c r="JJ30" i="4"/>
  <c r="JK30" i="4" s="1"/>
  <c r="JJ31" i="4"/>
  <c r="JK31" i="4" s="1"/>
  <c r="JJ32" i="4"/>
  <c r="JK32" i="4" s="1"/>
  <c r="JJ33" i="4"/>
  <c r="JK33" i="4" s="1"/>
  <c r="JJ34" i="4"/>
  <c r="JK34" i="4" s="1"/>
  <c r="JJ35" i="4"/>
  <c r="JK35" i="4" s="1"/>
  <c r="JJ36" i="4"/>
  <c r="JK36" i="4" s="1"/>
  <c r="JJ37" i="4"/>
  <c r="JK37" i="4" s="1"/>
  <c r="JJ38" i="4"/>
  <c r="JK38" i="4" s="1"/>
  <c r="JJ39" i="4"/>
  <c r="JK39" i="4" s="1"/>
  <c r="JJ40" i="4"/>
  <c r="JK40" i="4" s="1"/>
  <c r="JJ41" i="4"/>
  <c r="JK41" i="4" s="1"/>
  <c r="JJ42" i="4"/>
  <c r="JK42" i="4" s="1"/>
  <c r="JJ43" i="4"/>
  <c r="JK43" i="4" s="1"/>
  <c r="JJ44" i="4"/>
  <c r="JK44" i="4" s="1"/>
  <c r="JJ45" i="4"/>
  <c r="JK45" i="4" s="1"/>
  <c r="JJ46" i="4"/>
  <c r="JK46" i="4" s="1"/>
  <c r="JJ47" i="4"/>
  <c r="JK47" i="4" s="1"/>
  <c r="JJ48" i="4"/>
  <c r="JK48" i="4" s="1"/>
  <c r="JJ49" i="4"/>
  <c r="JK49" i="4" s="1"/>
  <c r="JJ50" i="4"/>
  <c r="JK50" i="4" s="1"/>
  <c r="JJ51" i="4"/>
  <c r="JK51" i="4" s="1"/>
  <c r="JJ52" i="4"/>
  <c r="JK52" i="4" s="1"/>
  <c r="JJ53" i="4"/>
  <c r="JK53" i="4" s="1"/>
  <c r="JJ54" i="4"/>
  <c r="JK54" i="4" s="1"/>
  <c r="JJ55" i="4"/>
  <c r="JK55" i="4" s="1"/>
  <c r="JJ56" i="4"/>
  <c r="JK56" i="4" s="1"/>
  <c r="IZ3" i="4"/>
  <c r="JA3" i="4" s="1"/>
  <c r="IZ4" i="4"/>
  <c r="JA4" i="4" s="1"/>
  <c r="IZ5" i="4"/>
  <c r="JA5" i="4" s="1"/>
  <c r="IZ6" i="4"/>
  <c r="JA6" i="4" s="1"/>
  <c r="IZ7" i="4"/>
  <c r="JA7" i="4" s="1"/>
  <c r="IZ8" i="4"/>
  <c r="JA8" i="4" s="1"/>
  <c r="IZ9" i="4"/>
  <c r="JA9" i="4" s="1"/>
  <c r="IZ10" i="4"/>
  <c r="JA10" i="4" s="1"/>
  <c r="IZ11" i="4"/>
  <c r="JA11" i="4" s="1"/>
  <c r="IZ12" i="4"/>
  <c r="JA12" i="4" s="1"/>
  <c r="IZ13" i="4"/>
  <c r="JA13" i="4" s="1"/>
  <c r="IZ14" i="4"/>
  <c r="JA14" i="4" s="1"/>
  <c r="IZ15" i="4"/>
  <c r="JA15" i="4" s="1"/>
  <c r="IZ16" i="4"/>
  <c r="JA16" i="4" s="1"/>
  <c r="IZ17" i="4"/>
  <c r="JA17" i="4" s="1"/>
  <c r="IZ18" i="4"/>
  <c r="JA18" i="4" s="1"/>
  <c r="IZ19" i="4"/>
  <c r="JA19" i="4" s="1"/>
  <c r="IZ20" i="4"/>
  <c r="JA20" i="4" s="1"/>
  <c r="IZ21" i="4"/>
  <c r="JA21" i="4" s="1"/>
  <c r="IZ22" i="4"/>
  <c r="JA22" i="4" s="1"/>
  <c r="IZ23" i="4"/>
  <c r="JA23" i="4" s="1"/>
  <c r="IZ24" i="4"/>
  <c r="JA24" i="4" s="1"/>
  <c r="IZ25" i="4"/>
  <c r="JA25" i="4" s="1"/>
  <c r="IZ26" i="4"/>
  <c r="JA26" i="4" s="1"/>
  <c r="IZ27" i="4"/>
  <c r="JA27" i="4" s="1"/>
  <c r="IZ28" i="4"/>
  <c r="JA28" i="4" s="1"/>
  <c r="IZ29" i="4"/>
  <c r="JA29" i="4" s="1"/>
  <c r="IZ30" i="4"/>
  <c r="JA30" i="4" s="1"/>
  <c r="IZ31" i="4"/>
  <c r="JA31" i="4" s="1"/>
  <c r="IZ32" i="4"/>
  <c r="JA32" i="4" s="1"/>
  <c r="IZ33" i="4"/>
  <c r="JA33" i="4" s="1"/>
  <c r="IZ34" i="4"/>
  <c r="JA34" i="4" s="1"/>
  <c r="IZ35" i="4"/>
  <c r="JA35" i="4" s="1"/>
  <c r="IZ36" i="4"/>
  <c r="JA36" i="4" s="1"/>
  <c r="IZ37" i="4"/>
  <c r="JA37" i="4" s="1"/>
  <c r="IZ38" i="4"/>
  <c r="JA38" i="4" s="1"/>
  <c r="IZ39" i="4"/>
  <c r="JA39" i="4" s="1"/>
  <c r="IZ40" i="4"/>
  <c r="JA40" i="4" s="1"/>
  <c r="IZ41" i="4"/>
  <c r="JA41" i="4" s="1"/>
  <c r="IZ42" i="4"/>
  <c r="JA42" i="4" s="1"/>
  <c r="IZ43" i="4"/>
  <c r="JA43" i="4" s="1"/>
  <c r="IZ44" i="4"/>
  <c r="JA44" i="4" s="1"/>
  <c r="IZ45" i="4"/>
  <c r="JA45" i="4" s="1"/>
  <c r="IZ46" i="4"/>
  <c r="JA46" i="4" s="1"/>
  <c r="IZ47" i="4"/>
  <c r="JA47" i="4" s="1"/>
  <c r="IZ48" i="4"/>
  <c r="JA48" i="4" s="1"/>
  <c r="IZ49" i="4"/>
  <c r="JA49" i="4" s="1"/>
  <c r="IZ50" i="4"/>
  <c r="JA50" i="4" s="1"/>
  <c r="IZ51" i="4"/>
  <c r="JA51" i="4" s="1"/>
  <c r="IZ52" i="4"/>
  <c r="JA52" i="4" s="1"/>
  <c r="IZ53" i="4"/>
  <c r="JA53" i="4" s="1"/>
  <c r="IZ54" i="4"/>
  <c r="JA54" i="4" s="1"/>
  <c r="IZ55" i="4"/>
  <c r="JA55" i="4" s="1"/>
  <c r="IZ56" i="4"/>
  <c r="JA56" i="4" s="1"/>
  <c r="IP3" i="4"/>
  <c r="IQ3" i="4" s="1"/>
  <c r="IP4" i="4"/>
  <c r="IQ4" i="4" s="1"/>
  <c r="IP5" i="4"/>
  <c r="IQ5" i="4" s="1"/>
  <c r="IP6" i="4"/>
  <c r="IQ6" i="4" s="1"/>
  <c r="IP7" i="4"/>
  <c r="IQ7" i="4" s="1"/>
  <c r="IP8" i="4"/>
  <c r="IQ8" i="4" s="1"/>
  <c r="IP9" i="4"/>
  <c r="IQ9" i="4" s="1"/>
  <c r="IP10" i="4"/>
  <c r="IQ10" i="4" s="1"/>
  <c r="IP11" i="4"/>
  <c r="IQ11" i="4" s="1"/>
  <c r="IP12" i="4"/>
  <c r="IQ12" i="4" s="1"/>
  <c r="IP13" i="4"/>
  <c r="IQ13" i="4" s="1"/>
  <c r="IP14" i="4"/>
  <c r="IQ14" i="4" s="1"/>
  <c r="IP15" i="4"/>
  <c r="IQ15" i="4" s="1"/>
  <c r="IP16" i="4"/>
  <c r="IQ16" i="4" s="1"/>
  <c r="IP17" i="4"/>
  <c r="IQ17" i="4" s="1"/>
  <c r="IP18" i="4"/>
  <c r="IQ18" i="4" s="1"/>
  <c r="IP19" i="4"/>
  <c r="IQ19" i="4" s="1"/>
  <c r="IP20" i="4"/>
  <c r="IQ20" i="4" s="1"/>
  <c r="IP21" i="4"/>
  <c r="IQ21" i="4" s="1"/>
  <c r="IP22" i="4"/>
  <c r="IQ22" i="4" s="1"/>
  <c r="IP23" i="4"/>
  <c r="IQ23" i="4" s="1"/>
  <c r="IP24" i="4"/>
  <c r="IQ24" i="4" s="1"/>
  <c r="IP25" i="4"/>
  <c r="IQ25" i="4" s="1"/>
  <c r="IP26" i="4"/>
  <c r="IQ26" i="4" s="1"/>
  <c r="IP27" i="4"/>
  <c r="IQ27" i="4" s="1"/>
  <c r="IP28" i="4"/>
  <c r="IQ28" i="4" s="1"/>
  <c r="IP29" i="4"/>
  <c r="IQ29" i="4" s="1"/>
  <c r="IP30" i="4"/>
  <c r="IQ30" i="4" s="1"/>
  <c r="IP31" i="4"/>
  <c r="IQ31" i="4" s="1"/>
  <c r="IP32" i="4"/>
  <c r="IQ32" i="4" s="1"/>
  <c r="IP33" i="4"/>
  <c r="IQ33" i="4" s="1"/>
  <c r="IP34" i="4"/>
  <c r="IQ34" i="4" s="1"/>
  <c r="IP35" i="4"/>
  <c r="IQ35" i="4" s="1"/>
  <c r="IP36" i="4"/>
  <c r="IQ36" i="4" s="1"/>
  <c r="IP37" i="4"/>
  <c r="IQ37" i="4" s="1"/>
  <c r="IP38" i="4"/>
  <c r="IQ38" i="4" s="1"/>
  <c r="IP39" i="4"/>
  <c r="IQ39" i="4" s="1"/>
  <c r="IP40" i="4"/>
  <c r="IQ40" i="4" s="1"/>
  <c r="IP41" i="4"/>
  <c r="IQ41" i="4" s="1"/>
  <c r="IP42" i="4"/>
  <c r="IQ42" i="4" s="1"/>
  <c r="IP43" i="4"/>
  <c r="IQ43" i="4" s="1"/>
  <c r="IP44" i="4"/>
  <c r="IQ44" i="4" s="1"/>
  <c r="IP45" i="4"/>
  <c r="IQ45" i="4" s="1"/>
  <c r="IP46" i="4"/>
  <c r="IQ46" i="4" s="1"/>
  <c r="IP47" i="4"/>
  <c r="IQ47" i="4" s="1"/>
  <c r="IP48" i="4"/>
  <c r="IQ48" i="4" s="1"/>
  <c r="IP49" i="4"/>
  <c r="IQ49" i="4" s="1"/>
  <c r="IP50" i="4"/>
  <c r="IQ50" i="4" s="1"/>
  <c r="IP51" i="4"/>
  <c r="IQ51" i="4" s="1"/>
  <c r="IP52" i="4"/>
  <c r="IQ52" i="4" s="1"/>
  <c r="IP53" i="4"/>
  <c r="IQ53" i="4" s="1"/>
  <c r="IP54" i="4"/>
  <c r="IQ54" i="4" s="1"/>
  <c r="IP55" i="4"/>
  <c r="IQ55" i="4" s="1"/>
  <c r="IP56" i="4"/>
  <c r="IQ56" i="4" s="1"/>
  <c r="IF3" i="4"/>
  <c r="IG3" i="4" s="1"/>
  <c r="IF4" i="4"/>
  <c r="IG4" i="4" s="1"/>
  <c r="IF5" i="4"/>
  <c r="IG5" i="4" s="1"/>
  <c r="IF6" i="4"/>
  <c r="IG6" i="4" s="1"/>
  <c r="IF7" i="4"/>
  <c r="IG7" i="4" s="1"/>
  <c r="IF8" i="4"/>
  <c r="IG8" i="4" s="1"/>
  <c r="IF9" i="4"/>
  <c r="IG9" i="4" s="1"/>
  <c r="IF10" i="4"/>
  <c r="IG10" i="4" s="1"/>
  <c r="IF11" i="4"/>
  <c r="IG11" i="4" s="1"/>
  <c r="IF12" i="4"/>
  <c r="IG12" i="4" s="1"/>
  <c r="IF13" i="4"/>
  <c r="IG13" i="4" s="1"/>
  <c r="IF14" i="4"/>
  <c r="IG14" i="4" s="1"/>
  <c r="IF15" i="4"/>
  <c r="IG15" i="4" s="1"/>
  <c r="IF16" i="4"/>
  <c r="IG16" i="4" s="1"/>
  <c r="IF17" i="4"/>
  <c r="IG17" i="4" s="1"/>
  <c r="IF18" i="4"/>
  <c r="IG18" i="4" s="1"/>
  <c r="IF19" i="4"/>
  <c r="IG19" i="4" s="1"/>
  <c r="IF20" i="4"/>
  <c r="IG20" i="4" s="1"/>
  <c r="IF21" i="4"/>
  <c r="IG21" i="4" s="1"/>
  <c r="IF22" i="4"/>
  <c r="IG22" i="4" s="1"/>
  <c r="IF23" i="4"/>
  <c r="IG23" i="4" s="1"/>
  <c r="IF24" i="4"/>
  <c r="IG24" i="4" s="1"/>
  <c r="IF25" i="4"/>
  <c r="IG25" i="4" s="1"/>
  <c r="IF26" i="4"/>
  <c r="IG26" i="4" s="1"/>
  <c r="IF27" i="4"/>
  <c r="IG27" i="4" s="1"/>
  <c r="IF28" i="4"/>
  <c r="IG28" i="4" s="1"/>
  <c r="IF29" i="4"/>
  <c r="IG29" i="4" s="1"/>
  <c r="IF30" i="4"/>
  <c r="IG30" i="4" s="1"/>
  <c r="IF31" i="4"/>
  <c r="IG31" i="4" s="1"/>
  <c r="IF32" i="4"/>
  <c r="IG32" i="4" s="1"/>
  <c r="IF33" i="4"/>
  <c r="IG33" i="4" s="1"/>
  <c r="IF34" i="4"/>
  <c r="IG34" i="4" s="1"/>
  <c r="IF35" i="4"/>
  <c r="IG35" i="4" s="1"/>
  <c r="IF36" i="4"/>
  <c r="IG36" i="4" s="1"/>
  <c r="IF37" i="4"/>
  <c r="IG37" i="4" s="1"/>
  <c r="IF38" i="4"/>
  <c r="IG38" i="4" s="1"/>
  <c r="IF39" i="4"/>
  <c r="IG39" i="4" s="1"/>
  <c r="IF40" i="4"/>
  <c r="IG40" i="4" s="1"/>
  <c r="IF41" i="4"/>
  <c r="IG41" i="4" s="1"/>
  <c r="IF42" i="4"/>
  <c r="IG42" i="4" s="1"/>
  <c r="IF43" i="4"/>
  <c r="IG43" i="4" s="1"/>
  <c r="IF44" i="4"/>
  <c r="IG44" i="4" s="1"/>
  <c r="IF45" i="4"/>
  <c r="IG45" i="4" s="1"/>
  <c r="IF46" i="4"/>
  <c r="IG46" i="4" s="1"/>
  <c r="IF47" i="4"/>
  <c r="IG47" i="4" s="1"/>
  <c r="IF48" i="4"/>
  <c r="IG48" i="4" s="1"/>
  <c r="IF49" i="4"/>
  <c r="IG49" i="4" s="1"/>
  <c r="IF50" i="4"/>
  <c r="IG50" i="4" s="1"/>
  <c r="IF51" i="4"/>
  <c r="IG51" i="4" s="1"/>
  <c r="IF52" i="4"/>
  <c r="IG52" i="4" s="1"/>
  <c r="IF53" i="4"/>
  <c r="IG53" i="4" s="1"/>
  <c r="IF54" i="4"/>
  <c r="IG54" i="4" s="1"/>
  <c r="IF55" i="4"/>
  <c r="IG55" i="4" s="1"/>
  <c r="IF56" i="4"/>
  <c r="IG56" i="4" s="1"/>
  <c r="HV3" i="4"/>
  <c r="HW3" i="4" s="1"/>
  <c r="HV4" i="4"/>
  <c r="HW4" i="4" s="1"/>
  <c r="HV5" i="4"/>
  <c r="HW5" i="4" s="1"/>
  <c r="HV6" i="4"/>
  <c r="HW6" i="4" s="1"/>
  <c r="HV7" i="4"/>
  <c r="HW7" i="4" s="1"/>
  <c r="HV8" i="4"/>
  <c r="HW8" i="4" s="1"/>
  <c r="HV9" i="4"/>
  <c r="HW9" i="4" s="1"/>
  <c r="HV10" i="4"/>
  <c r="HW10" i="4" s="1"/>
  <c r="HV11" i="4"/>
  <c r="HW11" i="4" s="1"/>
  <c r="HV12" i="4"/>
  <c r="HW12" i="4" s="1"/>
  <c r="HV13" i="4"/>
  <c r="HW13" i="4" s="1"/>
  <c r="HV14" i="4"/>
  <c r="HW14" i="4" s="1"/>
  <c r="HV15" i="4"/>
  <c r="HW15" i="4" s="1"/>
  <c r="HV16" i="4"/>
  <c r="HW16" i="4" s="1"/>
  <c r="HV17" i="4"/>
  <c r="HW17" i="4" s="1"/>
  <c r="HV18" i="4"/>
  <c r="HW18" i="4" s="1"/>
  <c r="HV19" i="4"/>
  <c r="HW19" i="4" s="1"/>
  <c r="HV20" i="4"/>
  <c r="HW20" i="4" s="1"/>
  <c r="HV21" i="4"/>
  <c r="HW21" i="4" s="1"/>
  <c r="HV22" i="4"/>
  <c r="HW22" i="4" s="1"/>
  <c r="HV23" i="4"/>
  <c r="HW23" i="4" s="1"/>
  <c r="HV24" i="4"/>
  <c r="HW24" i="4" s="1"/>
  <c r="HV25" i="4"/>
  <c r="HW25" i="4" s="1"/>
  <c r="HV26" i="4"/>
  <c r="HW26" i="4" s="1"/>
  <c r="HV27" i="4"/>
  <c r="HW27" i="4" s="1"/>
  <c r="HV28" i="4"/>
  <c r="HW28" i="4" s="1"/>
  <c r="HV29" i="4"/>
  <c r="HW29" i="4" s="1"/>
  <c r="HV30" i="4"/>
  <c r="HW30" i="4" s="1"/>
  <c r="HV31" i="4"/>
  <c r="HW31" i="4" s="1"/>
  <c r="HV32" i="4"/>
  <c r="HW32" i="4" s="1"/>
  <c r="HV33" i="4"/>
  <c r="HW33" i="4" s="1"/>
  <c r="HV34" i="4"/>
  <c r="HW34" i="4" s="1"/>
  <c r="HV35" i="4"/>
  <c r="HW35" i="4" s="1"/>
  <c r="HV36" i="4"/>
  <c r="HW36" i="4" s="1"/>
  <c r="HV37" i="4"/>
  <c r="HW37" i="4" s="1"/>
  <c r="HV38" i="4"/>
  <c r="HW38" i="4" s="1"/>
  <c r="HV39" i="4"/>
  <c r="HW39" i="4" s="1"/>
  <c r="HV40" i="4"/>
  <c r="HW40" i="4" s="1"/>
  <c r="HV41" i="4"/>
  <c r="HW41" i="4" s="1"/>
  <c r="HV42" i="4"/>
  <c r="HW42" i="4" s="1"/>
  <c r="HV43" i="4"/>
  <c r="HW43" i="4" s="1"/>
  <c r="HV44" i="4"/>
  <c r="HW44" i="4" s="1"/>
  <c r="HV45" i="4"/>
  <c r="HW45" i="4" s="1"/>
  <c r="HV46" i="4"/>
  <c r="HW46" i="4" s="1"/>
  <c r="HV47" i="4"/>
  <c r="HW47" i="4" s="1"/>
  <c r="HV48" i="4"/>
  <c r="HW48" i="4" s="1"/>
  <c r="HV49" i="4"/>
  <c r="HW49" i="4" s="1"/>
  <c r="HV50" i="4"/>
  <c r="HW50" i="4" s="1"/>
  <c r="HV51" i="4"/>
  <c r="HW51" i="4" s="1"/>
  <c r="HV52" i="4"/>
  <c r="HW52" i="4" s="1"/>
  <c r="HV53" i="4"/>
  <c r="HW53" i="4" s="1"/>
  <c r="HV54" i="4"/>
  <c r="HW54" i="4" s="1"/>
  <c r="HV55" i="4"/>
  <c r="HW55" i="4" s="1"/>
  <c r="HV56" i="4"/>
  <c r="HW56" i="4" s="1"/>
  <c r="HL3" i="4"/>
  <c r="HM3" i="4" s="1"/>
  <c r="HL4" i="4"/>
  <c r="HM4" i="4" s="1"/>
  <c r="HL5" i="4"/>
  <c r="HM5" i="4" s="1"/>
  <c r="HL6" i="4"/>
  <c r="HM6" i="4" s="1"/>
  <c r="HL7" i="4"/>
  <c r="HM7" i="4" s="1"/>
  <c r="HL8" i="4"/>
  <c r="HM8" i="4" s="1"/>
  <c r="HL9" i="4"/>
  <c r="HM9" i="4" s="1"/>
  <c r="HL10" i="4"/>
  <c r="HM10" i="4" s="1"/>
  <c r="HL11" i="4"/>
  <c r="HM11" i="4" s="1"/>
  <c r="HL12" i="4"/>
  <c r="HM12" i="4" s="1"/>
  <c r="HL13" i="4"/>
  <c r="HM13" i="4" s="1"/>
  <c r="HL14" i="4"/>
  <c r="HM14" i="4" s="1"/>
  <c r="HL15" i="4"/>
  <c r="HM15" i="4" s="1"/>
  <c r="HL16" i="4"/>
  <c r="HM16" i="4" s="1"/>
  <c r="HL17" i="4"/>
  <c r="HM17" i="4" s="1"/>
  <c r="HL18" i="4"/>
  <c r="HM18" i="4" s="1"/>
  <c r="HL19" i="4"/>
  <c r="HM19" i="4" s="1"/>
  <c r="HL20" i="4"/>
  <c r="HM20" i="4" s="1"/>
  <c r="HL21" i="4"/>
  <c r="HM21" i="4" s="1"/>
  <c r="HL22" i="4"/>
  <c r="HM22" i="4" s="1"/>
  <c r="HL23" i="4"/>
  <c r="HM23" i="4" s="1"/>
  <c r="HL24" i="4"/>
  <c r="HM24" i="4" s="1"/>
  <c r="HL25" i="4"/>
  <c r="HM25" i="4" s="1"/>
  <c r="HL26" i="4"/>
  <c r="HM26" i="4" s="1"/>
  <c r="HL27" i="4"/>
  <c r="HM27" i="4" s="1"/>
  <c r="HL28" i="4"/>
  <c r="HM28" i="4" s="1"/>
  <c r="HL29" i="4"/>
  <c r="HM29" i="4" s="1"/>
  <c r="HL30" i="4"/>
  <c r="HM30" i="4" s="1"/>
  <c r="HL31" i="4"/>
  <c r="HM31" i="4" s="1"/>
  <c r="HL32" i="4"/>
  <c r="HM32" i="4" s="1"/>
  <c r="HL33" i="4"/>
  <c r="HM33" i="4" s="1"/>
  <c r="HL34" i="4"/>
  <c r="HM34" i="4" s="1"/>
  <c r="HL35" i="4"/>
  <c r="HM35" i="4" s="1"/>
  <c r="HL36" i="4"/>
  <c r="HM36" i="4" s="1"/>
  <c r="HL37" i="4"/>
  <c r="HM37" i="4" s="1"/>
  <c r="HL38" i="4"/>
  <c r="HM38" i="4" s="1"/>
  <c r="HL39" i="4"/>
  <c r="HM39" i="4" s="1"/>
  <c r="HL40" i="4"/>
  <c r="HM40" i="4" s="1"/>
  <c r="HL41" i="4"/>
  <c r="HM41" i="4" s="1"/>
  <c r="HL42" i="4"/>
  <c r="HM42" i="4" s="1"/>
  <c r="HL43" i="4"/>
  <c r="HM43" i="4" s="1"/>
  <c r="HL44" i="4"/>
  <c r="HM44" i="4" s="1"/>
  <c r="HL45" i="4"/>
  <c r="HM45" i="4" s="1"/>
  <c r="HL46" i="4"/>
  <c r="HM46" i="4" s="1"/>
  <c r="HL47" i="4"/>
  <c r="HM47" i="4" s="1"/>
  <c r="HL48" i="4"/>
  <c r="HM48" i="4" s="1"/>
  <c r="HL49" i="4"/>
  <c r="HM49" i="4" s="1"/>
  <c r="HL50" i="4"/>
  <c r="HM50" i="4" s="1"/>
  <c r="HL51" i="4"/>
  <c r="HM51" i="4" s="1"/>
  <c r="HL52" i="4"/>
  <c r="HM52" i="4" s="1"/>
  <c r="HL53" i="4"/>
  <c r="HM53" i="4" s="1"/>
  <c r="HL54" i="4"/>
  <c r="HM54" i="4" s="1"/>
  <c r="HL55" i="4"/>
  <c r="HM55" i="4" s="1"/>
  <c r="HL56" i="4"/>
  <c r="HM56" i="4" s="1"/>
  <c r="HB3" i="4"/>
  <c r="HC3" i="4" s="1"/>
  <c r="HB4" i="4"/>
  <c r="HC4" i="4" s="1"/>
  <c r="HB5" i="4"/>
  <c r="HC5" i="4" s="1"/>
  <c r="HB6" i="4"/>
  <c r="HC6" i="4" s="1"/>
  <c r="HB7" i="4"/>
  <c r="HC7" i="4" s="1"/>
  <c r="HB8" i="4"/>
  <c r="HC8" i="4" s="1"/>
  <c r="HB9" i="4"/>
  <c r="HC9" i="4" s="1"/>
  <c r="HB10" i="4"/>
  <c r="HC10" i="4" s="1"/>
  <c r="HB11" i="4"/>
  <c r="HC11" i="4" s="1"/>
  <c r="HB12" i="4"/>
  <c r="HC12" i="4" s="1"/>
  <c r="HB13" i="4"/>
  <c r="HC13" i="4" s="1"/>
  <c r="HB14" i="4"/>
  <c r="HC14" i="4" s="1"/>
  <c r="HB15" i="4"/>
  <c r="HC15" i="4" s="1"/>
  <c r="HB16" i="4"/>
  <c r="HC16" i="4" s="1"/>
  <c r="HB17" i="4"/>
  <c r="HC17" i="4" s="1"/>
  <c r="HB18" i="4"/>
  <c r="HC18" i="4" s="1"/>
  <c r="HB19" i="4"/>
  <c r="HC19" i="4" s="1"/>
  <c r="HB20" i="4"/>
  <c r="HC20" i="4" s="1"/>
  <c r="HB21" i="4"/>
  <c r="HC21" i="4" s="1"/>
  <c r="HB22" i="4"/>
  <c r="HC22" i="4" s="1"/>
  <c r="HB23" i="4"/>
  <c r="HC23" i="4" s="1"/>
  <c r="HB24" i="4"/>
  <c r="HC24" i="4" s="1"/>
  <c r="HB25" i="4"/>
  <c r="HC25" i="4" s="1"/>
  <c r="HB26" i="4"/>
  <c r="HC26" i="4" s="1"/>
  <c r="HB27" i="4"/>
  <c r="HC27" i="4" s="1"/>
  <c r="HB28" i="4"/>
  <c r="HC28" i="4" s="1"/>
  <c r="HB29" i="4"/>
  <c r="HC29" i="4" s="1"/>
  <c r="HB30" i="4"/>
  <c r="HC30" i="4" s="1"/>
  <c r="HB31" i="4"/>
  <c r="HC31" i="4" s="1"/>
  <c r="HB32" i="4"/>
  <c r="HC32" i="4" s="1"/>
  <c r="HB33" i="4"/>
  <c r="HC33" i="4" s="1"/>
  <c r="HB34" i="4"/>
  <c r="HC34" i="4" s="1"/>
  <c r="HB35" i="4"/>
  <c r="HC35" i="4" s="1"/>
  <c r="HB36" i="4"/>
  <c r="HC36" i="4" s="1"/>
  <c r="HB37" i="4"/>
  <c r="HC37" i="4" s="1"/>
  <c r="HB38" i="4"/>
  <c r="HC38" i="4" s="1"/>
  <c r="HB39" i="4"/>
  <c r="HC39" i="4" s="1"/>
  <c r="HB40" i="4"/>
  <c r="HC40" i="4" s="1"/>
  <c r="HB41" i="4"/>
  <c r="HC41" i="4" s="1"/>
  <c r="HB42" i="4"/>
  <c r="HC42" i="4" s="1"/>
  <c r="HB43" i="4"/>
  <c r="HC43" i="4" s="1"/>
  <c r="HB44" i="4"/>
  <c r="HC44" i="4" s="1"/>
  <c r="HB45" i="4"/>
  <c r="HC45" i="4" s="1"/>
  <c r="HB46" i="4"/>
  <c r="HC46" i="4" s="1"/>
  <c r="HB47" i="4"/>
  <c r="HC47" i="4" s="1"/>
  <c r="HB48" i="4"/>
  <c r="HC48" i="4" s="1"/>
  <c r="HB49" i="4"/>
  <c r="HC49" i="4" s="1"/>
  <c r="HB50" i="4"/>
  <c r="HC50" i="4" s="1"/>
  <c r="HB51" i="4"/>
  <c r="HC51" i="4" s="1"/>
  <c r="HB52" i="4"/>
  <c r="HC52" i="4" s="1"/>
  <c r="HB53" i="4"/>
  <c r="HC53" i="4" s="1"/>
  <c r="HB54" i="4"/>
  <c r="HC54" i="4" s="1"/>
  <c r="HB55" i="4"/>
  <c r="HC55" i="4" s="1"/>
  <c r="HB56" i="4"/>
  <c r="HC56" i="4" s="1"/>
  <c r="GR3" i="4"/>
  <c r="GS3" i="4" s="1"/>
  <c r="GR4" i="4"/>
  <c r="GS4" i="4" s="1"/>
  <c r="GR5" i="4"/>
  <c r="GS5" i="4" s="1"/>
  <c r="GR6" i="4"/>
  <c r="GS6" i="4" s="1"/>
  <c r="GR7" i="4"/>
  <c r="GS7" i="4" s="1"/>
  <c r="GR8" i="4"/>
  <c r="GS8" i="4" s="1"/>
  <c r="GR9" i="4"/>
  <c r="GS9" i="4" s="1"/>
  <c r="GR10" i="4"/>
  <c r="GS10" i="4" s="1"/>
  <c r="GR11" i="4"/>
  <c r="GS11" i="4" s="1"/>
  <c r="GR12" i="4"/>
  <c r="GS12" i="4" s="1"/>
  <c r="GR13" i="4"/>
  <c r="GS13" i="4" s="1"/>
  <c r="GR14" i="4"/>
  <c r="GS14" i="4" s="1"/>
  <c r="GR15" i="4"/>
  <c r="GS15" i="4" s="1"/>
  <c r="GR16" i="4"/>
  <c r="GS16" i="4" s="1"/>
  <c r="GR17" i="4"/>
  <c r="GS17" i="4" s="1"/>
  <c r="GR18" i="4"/>
  <c r="GS18" i="4" s="1"/>
  <c r="GR19" i="4"/>
  <c r="GS19" i="4" s="1"/>
  <c r="GR20" i="4"/>
  <c r="GS20" i="4" s="1"/>
  <c r="GR21" i="4"/>
  <c r="GS21" i="4" s="1"/>
  <c r="GR22" i="4"/>
  <c r="GS22" i="4" s="1"/>
  <c r="GR23" i="4"/>
  <c r="GS23" i="4" s="1"/>
  <c r="GR24" i="4"/>
  <c r="GS24" i="4" s="1"/>
  <c r="GR25" i="4"/>
  <c r="GS25" i="4" s="1"/>
  <c r="GR26" i="4"/>
  <c r="GS26" i="4" s="1"/>
  <c r="GR27" i="4"/>
  <c r="GS27" i="4" s="1"/>
  <c r="GR28" i="4"/>
  <c r="GS28" i="4" s="1"/>
  <c r="GR29" i="4"/>
  <c r="GS29" i="4" s="1"/>
  <c r="GR30" i="4"/>
  <c r="GS30" i="4" s="1"/>
  <c r="GR31" i="4"/>
  <c r="GS31" i="4" s="1"/>
  <c r="GR32" i="4"/>
  <c r="GS32" i="4" s="1"/>
  <c r="GR33" i="4"/>
  <c r="GS33" i="4" s="1"/>
  <c r="GR34" i="4"/>
  <c r="GS34" i="4" s="1"/>
  <c r="GR35" i="4"/>
  <c r="GS35" i="4" s="1"/>
  <c r="GR36" i="4"/>
  <c r="GS36" i="4" s="1"/>
  <c r="GR37" i="4"/>
  <c r="GS37" i="4" s="1"/>
  <c r="GR38" i="4"/>
  <c r="GS38" i="4" s="1"/>
  <c r="GR39" i="4"/>
  <c r="GS39" i="4" s="1"/>
  <c r="GR40" i="4"/>
  <c r="GS40" i="4" s="1"/>
  <c r="GR41" i="4"/>
  <c r="GS41" i="4" s="1"/>
  <c r="GR42" i="4"/>
  <c r="GS42" i="4" s="1"/>
  <c r="GR43" i="4"/>
  <c r="GS43" i="4" s="1"/>
  <c r="GR44" i="4"/>
  <c r="GS44" i="4" s="1"/>
  <c r="GR45" i="4"/>
  <c r="GS45" i="4" s="1"/>
  <c r="GR46" i="4"/>
  <c r="GS46" i="4" s="1"/>
  <c r="GR47" i="4"/>
  <c r="GS47" i="4" s="1"/>
  <c r="GR48" i="4"/>
  <c r="GS48" i="4" s="1"/>
  <c r="GR49" i="4"/>
  <c r="GS49" i="4" s="1"/>
  <c r="GR50" i="4"/>
  <c r="GS50" i="4" s="1"/>
  <c r="GR51" i="4"/>
  <c r="GS51" i="4" s="1"/>
  <c r="GR52" i="4"/>
  <c r="GS52" i="4" s="1"/>
  <c r="GR53" i="4"/>
  <c r="GS53" i="4" s="1"/>
  <c r="GR54" i="4"/>
  <c r="GS54" i="4" s="1"/>
  <c r="GR55" i="4"/>
  <c r="GS55" i="4" s="1"/>
  <c r="GR56" i="4"/>
  <c r="GS56" i="4" s="1"/>
  <c r="FN3" i="4"/>
  <c r="FO3" i="4" s="1"/>
  <c r="FN4" i="4"/>
  <c r="FO4" i="4" s="1"/>
  <c r="FN5" i="4"/>
  <c r="FO5" i="4" s="1"/>
  <c r="FN6" i="4"/>
  <c r="FO6" i="4" s="1"/>
  <c r="FN7" i="4"/>
  <c r="FO7" i="4" s="1"/>
  <c r="FN8" i="4"/>
  <c r="FO8" i="4" s="1"/>
  <c r="FN9" i="4"/>
  <c r="FO9" i="4" s="1"/>
  <c r="FN10" i="4"/>
  <c r="FO10" i="4" s="1"/>
  <c r="FN11" i="4"/>
  <c r="FO11" i="4" s="1"/>
  <c r="FN12" i="4"/>
  <c r="FO12" i="4" s="1"/>
  <c r="FN13" i="4"/>
  <c r="FO13" i="4" s="1"/>
  <c r="FN14" i="4"/>
  <c r="FO14" i="4" s="1"/>
  <c r="FN15" i="4"/>
  <c r="FO15" i="4" s="1"/>
  <c r="FN16" i="4"/>
  <c r="FO16" i="4" s="1"/>
  <c r="FN17" i="4"/>
  <c r="FO17" i="4" s="1"/>
  <c r="FN18" i="4"/>
  <c r="FO18" i="4" s="1"/>
  <c r="FN19" i="4"/>
  <c r="FO19" i="4" s="1"/>
  <c r="FN20" i="4"/>
  <c r="FO20" i="4" s="1"/>
  <c r="FN21" i="4"/>
  <c r="FO21" i="4" s="1"/>
  <c r="FN22" i="4"/>
  <c r="FO22" i="4" s="1"/>
  <c r="FN23" i="4"/>
  <c r="FO23" i="4" s="1"/>
  <c r="FN24" i="4"/>
  <c r="FO24" i="4" s="1"/>
  <c r="FN25" i="4"/>
  <c r="FO25" i="4" s="1"/>
  <c r="FN26" i="4"/>
  <c r="FO26" i="4" s="1"/>
  <c r="FN27" i="4"/>
  <c r="FO27" i="4" s="1"/>
  <c r="FN28" i="4"/>
  <c r="FO28" i="4" s="1"/>
  <c r="FN29" i="4"/>
  <c r="FO29" i="4" s="1"/>
  <c r="FN30" i="4"/>
  <c r="FO30" i="4" s="1"/>
  <c r="FN31" i="4"/>
  <c r="FO31" i="4" s="1"/>
  <c r="FN32" i="4"/>
  <c r="FO32" i="4" s="1"/>
  <c r="FN33" i="4"/>
  <c r="FO33" i="4" s="1"/>
  <c r="FN34" i="4"/>
  <c r="FO34" i="4" s="1"/>
  <c r="FN35" i="4"/>
  <c r="FO35" i="4" s="1"/>
  <c r="FN36" i="4"/>
  <c r="FO36" i="4" s="1"/>
  <c r="FN37" i="4"/>
  <c r="FO37" i="4" s="1"/>
  <c r="FN38" i="4"/>
  <c r="FO38" i="4" s="1"/>
  <c r="FN39" i="4"/>
  <c r="FO39" i="4" s="1"/>
  <c r="FN40" i="4"/>
  <c r="FO40" i="4" s="1"/>
  <c r="FN41" i="4"/>
  <c r="FO41" i="4" s="1"/>
  <c r="FN42" i="4"/>
  <c r="FO42" i="4" s="1"/>
  <c r="FN43" i="4"/>
  <c r="FO43" i="4" s="1"/>
  <c r="FN44" i="4"/>
  <c r="FO44" i="4" s="1"/>
  <c r="FN45" i="4"/>
  <c r="FO45" i="4" s="1"/>
  <c r="FN46" i="4"/>
  <c r="FO46" i="4" s="1"/>
  <c r="FN47" i="4"/>
  <c r="FO47" i="4" s="1"/>
  <c r="FN48" i="4"/>
  <c r="FO48" i="4" s="1"/>
  <c r="FN49" i="4"/>
  <c r="FO49" i="4" s="1"/>
  <c r="FN50" i="4"/>
  <c r="FO50" i="4" s="1"/>
  <c r="FN51" i="4"/>
  <c r="FO51" i="4" s="1"/>
  <c r="FN52" i="4"/>
  <c r="FO52" i="4" s="1"/>
  <c r="FN53" i="4"/>
  <c r="FO53" i="4" s="1"/>
  <c r="FN54" i="4"/>
  <c r="FO54" i="4" s="1"/>
  <c r="FN55" i="4"/>
  <c r="FO55" i="4" s="1"/>
  <c r="FN56" i="4"/>
  <c r="FO56" i="4" s="1"/>
  <c r="EJ3" i="4"/>
  <c r="EJ4" i="4"/>
  <c r="EJ5" i="4"/>
  <c r="EJ6" i="4"/>
  <c r="EJ7" i="4"/>
  <c r="EJ8" i="4"/>
  <c r="EJ9" i="4"/>
  <c r="EJ10" i="4"/>
  <c r="EJ11" i="4"/>
  <c r="EJ12" i="4"/>
  <c r="EJ13" i="4"/>
  <c r="EJ14" i="4"/>
  <c r="EJ15" i="4"/>
  <c r="EJ16" i="4"/>
  <c r="EJ17" i="4"/>
  <c r="EJ18" i="4"/>
  <c r="EJ19" i="4"/>
  <c r="EJ20" i="4"/>
  <c r="EJ21" i="4"/>
  <c r="EJ22" i="4"/>
  <c r="EJ23" i="4"/>
  <c r="EJ24" i="4"/>
  <c r="EJ25" i="4"/>
  <c r="EJ26" i="4"/>
  <c r="EJ27" i="4"/>
  <c r="EJ28" i="4"/>
  <c r="EJ29" i="4"/>
  <c r="EJ30" i="4"/>
  <c r="EJ31" i="4"/>
  <c r="EJ32" i="4"/>
  <c r="EJ33" i="4"/>
  <c r="EJ34" i="4"/>
  <c r="EJ35" i="4"/>
  <c r="EJ36" i="4"/>
  <c r="EJ37" i="4"/>
  <c r="EJ38" i="4"/>
  <c r="EJ39" i="4"/>
  <c r="EJ40" i="4"/>
  <c r="EJ41" i="4"/>
  <c r="EJ42" i="4"/>
  <c r="EJ43" i="4"/>
  <c r="EJ44" i="4"/>
  <c r="EJ45" i="4"/>
  <c r="EJ46" i="4"/>
  <c r="EJ47" i="4"/>
  <c r="EJ48" i="4"/>
  <c r="EJ49" i="4"/>
  <c r="EJ50" i="4"/>
  <c r="EJ51" i="4"/>
  <c r="EJ52" i="4"/>
  <c r="EJ53" i="4"/>
  <c r="EJ54" i="4"/>
  <c r="EJ55" i="4"/>
  <c r="EJ56" i="4"/>
  <c r="FD3" i="4"/>
  <c r="FE3" i="4" s="1"/>
  <c r="FD4" i="4"/>
  <c r="FE4" i="4" s="1"/>
  <c r="FD5" i="4"/>
  <c r="FE5" i="4" s="1"/>
  <c r="FD6" i="4"/>
  <c r="FE6" i="4" s="1"/>
  <c r="FD7" i="4"/>
  <c r="FE7" i="4" s="1"/>
  <c r="FD8" i="4"/>
  <c r="FE8" i="4" s="1"/>
  <c r="FD9" i="4"/>
  <c r="FE9" i="4" s="1"/>
  <c r="FD10" i="4"/>
  <c r="FE10" i="4" s="1"/>
  <c r="FD11" i="4"/>
  <c r="FE11" i="4" s="1"/>
  <c r="FD12" i="4"/>
  <c r="FE12" i="4" s="1"/>
  <c r="FD13" i="4"/>
  <c r="FE13" i="4" s="1"/>
  <c r="FD14" i="4"/>
  <c r="FE14" i="4" s="1"/>
  <c r="FD15" i="4"/>
  <c r="FE15" i="4" s="1"/>
  <c r="FD16" i="4"/>
  <c r="FE16" i="4" s="1"/>
  <c r="FD17" i="4"/>
  <c r="FE17" i="4" s="1"/>
  <c r="FD18" i="4"/>
  <c r="FE18" i="4" s="1"/>
  <c r="FD19" i="4"/>
  <c r="FE19" i="4" s="1"/>
  <c r="FD20" i="4"/>
  <c r="FE20" i="4" s="1"/>
  <c r="FD21" i="4"/>
  <c r="FE21" i="4" s="1"/>
  <c r="FD22" i="4"/>
  <c r="FE22" i="4" s="1"/>
  <c r="FD23" i="4"/>
  <c r="FE23" i="4" s="1"/>
  <c r="FD24" i="4"/>
  <c r="FE24" i="4" s="1"/>
  <c r="FD25" i="4"/>
  <c r="FE25" i="4" s="1"/>
  <c r="FD26" i="4"/>
  <c r="FE26" i="4" s="1"/>
  <c r="FD27" i="4"/>
  <c r="FE27" i="4" s="1"/>
  <c r="FD28" i="4"/>
  <c r="FE28" i="4" s="1"/>
  <c r="FD29" i="4"/>
  <c r="FE29" i="4" s="1"/>
  <c r="FD30" i="4"/>
  <c r="FE30" i="4" s="1"/>
  <c r="FD31" i="4"/>
  <c r="FE31" i="4" s="1"/>
  <c r="FD32" i="4"/>
  <c r="FE32" i="4" s="1"/>
  <c r="FD33" i="4"/>
  <c r="FE33" i="4" s="1"/>
  <c r="FD34" i="4"/>
  <c r="FE34" i="4" s="1"/>
  <c r="FD35" i="4"/>
  <c r="FE35" i="4" s="1"/>
  <c r="FD36" i="4"/>
  <c r="FE36" i="4" s="1"/>
  <c r="FD37" i="4"/>
  <c r="FE37" i="4" s="1"/>
  <c r="FD38" i="4"/>
  <c r="FE38" i="4" s="1"/>
  <c r="FD39" i="4"/>
  <c r="FE39" i="4" s="1"/>
  <c r="FD40" i="4"/>
  <c r="FE40" i="4" s="1"/>
  <c r="FD41" i="4"/>
  <c r="FE41" i="4" s="1"/>
  <c r="FD42" i="4"/>
  <c r="FE42" i="4" s="1"/>
  <c r="FD43" i="4"/>
  <c r="FE43" i="4" s="1"/>
  <c r="FD44" i="4"/>
  <c r="FE44" i="4" s="1"/>
  <c r="FD45" i="4"/>
  <c r="FE45" i="4" s="1"/>
  <c r="FD46" i="4"/>
  <c r="FE46" i="4" s="1"/>
  <c r="FD47" i="4"/>
  <c r="FE47" i="4" s="1"/>
  <c r="FD48" i="4"/>
  <c r="FE48" i="4" s="1"/>
  <c r="FD49" i="4"/>
  <c r="FE49" i="4" s="1"/>
  <c r="FD50" i="4"/>
  <c r="FE50" i="4" s="1"/>
  <c r="FD51" i="4"/>
  <c r="FE51" i="4" s="1"/>
  <c r="FD52" i="4"/>
  <c r="FE52" i="4" s="1"/>
  <c r="FD53" i="4"/>
  <c r="FE53" i="4" s="1"/>
  <c r="FD54" i="4"/>
  <c r="FE54" i="4" s="1"/>
  <c r="FD55" i="4"/>
  <c r="FE55" i="4" s="1"/>
  <c r="FD56" i="4"/>
  <c r="FE56" i="4" s="1"/>
  <c r="GH3" i="4"/>
  <c r="GI3" i="4" s="1"/>
  <c r="GH4" i="4"/>
  <c r="GI4" i="4" s="1"/>
  <c r="GH5" i="4"/>
  <c r="GI5" i="4" s="1"/>
  <c r="GH6" i="4"/>
  <c r="GI6" i="4" s="1"/>
  <c r="GH7" i="4"/>
  <c r="GI7" i="4" s="1"/>
  <c r="GH8" i="4"/>
  <c r="GI8" i="4" s="1"/>
  <c r="GH9" i="4"/>
  <c r="GI9" i="4" s="1"/>
  <c r="GH10" i="4"/>
  <c r="GI10" i="4" s="1"/>
  <c r="GH11" i="4"/>
  <c r="GI11" i="4" s="1"/>
  <c r="GH12" i="4"/>
  <c r="GI12" i="4" s="1"/>
  <c r="GH13" i="4"/>
  <c r="GI13" i="4" s="1"/>
  <c r="GH14" i="4"/>
  <c r="GI14" i="4" s="1"/>
  <c r="GH15" i="4"/>
  <c r="GI15" i="4" s="1"/>
  <c r="GH16" i="4"/>
  <c r="GI16" i="4" s="1"/>
  <c r="GH17" i="4"/>
  <c r="GI17" i="4" s="1"/>
  <c r="GH18" i="4"/>
  <c r="GI18" i="4" s="1"/>
  <c r="GH19" i="4"/>
  <c r="GI19" i="4" s="1"/>
  <c r="GH20" i="4"/>
  <c r="GI20" i="4" s="1"/>
  <c r="GH21" i="4"/>
  <c r="GI21" i="4" s="1"/>
  <c r="GH22" i="4"/>
  <c r="GI22" i="4" s="1"/>
  <c r="GH23" i="4"/>
  <c r="GI23" i="4" s="1"/>
  <c r="GH24" i="4"/>
  <c r="GI24" i="4" s="1"/>
  <c r="GH25" i="4"/>
  <c r="GI25" i="4" s="1"/>
  <c r="GH26" i="4"/>
  <c r="GI26" i="4" s="1"/>
  <c r="GH27" i="4"/>
  <c r="GI27" i="4" s="1"/>
  <c r="GH28" i="4"/>
  <c r="GI28" i="4" s="1"/>
  <c r="GH29" i="4"/>
  <c r="GI29" i="4" s="1"/>
  <c r="GH30" i="4"/>
  <c r="GI30" i="4" s="1"/>
  <c r="GH31" i="4"/>
  <c r="GI31" i="4" s="1"/>
  <c r="GH32" i="4"/>
  <c r="GI32" i="4" s="1"/>
  <c r="GH33" i="4"/>
  <c r="GI33" i="4" s="1"/>
  <c r="GH34" i="4"/>
  <c r="GI34" i="4" s="1"/>
  <c r="GH35" i="4"/>
  <c r="GI35" i="4" s="1"/>
  <c r="GH36" i="4"/>
  <c r="GI36" i="4" s="1"/>
  <c r="GH37" i="4"/>
  <c r="GI37" i="4" s="1"/>
  <c r="GH38" i="4"/>
  <c r="GI38" i="4" s="1"/>
  <c r="GH39" i="4"/>
  <c r="GI39" i="4" s="1"/>
  <c r="GH40" i="4"/>
  <c r="GI40" i="4" s="1"/>
  <c r="GH41" i="4"/>
  <c r="GI41" i="4" s="1"/>
  <c r="GH42" i="4"/>
  <c r="GI42" i="4" s="1"/>
  <c r="GH43" i="4"/>
  <c r="GI43" i="4" s="1"/>
  <c r="GH44" i="4"/>
  <c r="GI44" i="4" s="1"/>
  <c r="GH45" i="4"/>
  <c r="GI45" i="4" s="1"/>
  <c r="GH46" i="4"/>
  <c r="GI46" i="4" s="1"/>
  <c r="GH47" i="4"/>
  <c r="GI47" i="4" s="1"/>
  <c r="GH48" i="4"/>
  <c r="GI48" i="4" s="1"/>
  <c r="GH49" i="4"/>
  <c r="GI49" i="4" s="1"/>
  <c r="GH50" i="4"/>
  <c r="GI50" i="4" s="1"/>
  <c r="GH51" i="4"/>
  <c r="GI51" i="4" s="1"/>
  <c r="GH52" i="4"/>
  <c r="GI52" i="4" s="1"/>
  <c r="GH53" i="4"/>
  <c r="GI53" i="4" s="1"/>
  <c r="GH54" i="4"/>
  <c r="GI54" i="4" s="1"/>
  <c r="GH55" i="4"/>
  <c r="GI55" i="4" s="1"/>
  <c r="GH56" i="4"/>
  <c r="GI56" i="4" s="1"/>
  <c r="FX3" i="4"/>
  <c r="FY3" i="4" s="1"/>
  <c r="FX4" i="4"/>
  <c r="FY4" i="4" s="1"/>
  <c r="FX5" i="4"/>
  <c r="FY5" i="4" s="1"/>
  <c r="FX6" i="4"/>
  <c r="FY6" i="4" s="1"/>
  <c r="FX7" i="4"/>
  <c r="FY7" i="4" s="1"/>
  <c r="FX8" i="4"/>
  <c r="FY8" i="4" s="1"/>
  <c r="FX9" i="4"/>
  <c r="FY9" i="4" s="1"/>
  <c r="FX10" i="4"/>
  <c r="FY10" i="4" s="1"/>
  <c r="FX11" i="4"/>
  <c r="FY11" i="4" s="1"/>
  <c r="FX12" i="4"/>
  <c r="FY12" i="4" s="1"/>
  <c r="FX13" i="4"/>
  <c r="FY13" i="4" s="1"/>
  <c r="FX14" i="4"/>
  <c r="FY14" i="4" s="1"/>
  <c r="FX15" i="4"/>
  <c r="FY15" i="4" s="1"/>
  <c r="FX16" i="4"/>
  <c r="FY16" i="4" s="1"/>
  <c r="FX17" i="4"/>
  <c r="FY17" i="4" s="1"/>
  <c r="FX18" i="4"/>
  <c r="FY18" i="4" s="1"/>
  <c r="FX19" i="4"/>
  <c r="FY19" i="4" s="1"/>
  <c r="FX20" i="4"/>
  <c r="FY20" i="4" s="1"/>
  <c r="FX21" i="4"/>
  <c r="FY21" i="4" s="1"/>
  <c r="FX22" i="4"/>
  <c r="FY22" i="4" s="1"/>
  <c r="FX23" i="4"/>
  <c r="FY23" i="4" s="1"/>
  <c r="FX24" i="4"/>
  <c r="FY24" i="4" s="1"/>
  <c r="FX25" i="4"/>
  <c r="FY25" i="4" s="1"/>
  <c r="FX26" i="4"/>
  <c r="FY26" i="4" s="1"/>
  <c r="FX27" i="4"/>
  <c r="FY27" i="4" s="1"/>
  <c r="FX28" i="4"/>
  <c r="FY28" i="4" s="1"/>
  <c r="FX29" i="4"/>
  <c r="FY29" i="4" s="1"/>
  <c r="FX30" i="4"/>
  <c r="FY30" i="4" s="1"/>
  <c r="FX31" i="4"/>
  <c r="FY31" i="4" s="1"/>
  <c r="FX32" i="4"/>
  <c r="FY32" i="4" s="1"/>
  <c r="FX33" i="4"/>
  <c r="FY33" i="4" s="1"/>
  <c r="FX34" i="4"/>
  <c r="FY34" i="4" s="1"/>
  <c r="FX35" i="4"/>
  <c r="FY35" i="4" s="1"/>
  <c r="FX36" i="4"/>
  <c r="FY36" i="4" s="1"/>
  <c r="FX37" i="4"/>
  <c r="FY37" i="4" s="1"/>
  <c r="FX38" i="4"/>
  <c r="FY38" i="4" s="1"/>
  <c r="FX39" i="4"/>
  <c r="FY39" i="4" s="1"/>
  <c r="FX40" i="4"/>
  <c r="FY40" i="4" s="1"/>
  <c r="FX41" i="4"/>
  <c r="FY41" i="4" s="1"/>
  <c r="FX42" i="4"/>
  <c r="FY42" i="4" s="1"/>
  <c r="FX43" i="4"/>
  <c r="FY43" i="4" s="1"/>
  <c r="FX44" i="4"/>
  <c r="FY44" i="4" s="1"/>
  <c r="FX45" i="4"/>
  <c r="FY45" i="4" s="1"/>
  <c r="FX46" i="4"/>
  <c r="FY46" i="4" s="1"/>
  <c r="FX47" i="4"/>
  <c r="FY47" i="4" s="1"/>
  <c r="FX48" i="4"/>
  <c r="FY48" i="4" s="1"/>
  <c r="FX49" i="4"/>
  <c r="FY49" i="4" s="1"/>
  <c r="FX50" i="4"/>
  <c r="FY50" i="4" s="1"/>
  <c r="FX51" i="4"/>
  <c r="FY51" i="4" s="1"/>
  <c r="FX52" i="4"/>
  <c r="FY52" i="4" s="1"/>
  <c r="FX53" i="4"/>
  <c r="FY53" i="4" s="1"/>
  <c r="FX54" i="4"/>
  <c r="FY54" i="4" s="1"/>
  <c r="FX55" i="4"/>
  <c r="FY55" i="4" s="1"/>
  <c r="FX56" i="4"/>
  <c r="FY56" i="4" s="1"/>
  <c r="KD2" i="4"/>
  <c r="KE2" i="4" s="1"/>
  <c r="JT2" i="4"/>
  <c r="JU2" i="4" s="1"/>
  <c r="JJ2" i="4"/>
  <c r="JK2" i="4" s="1"/>
  <c r="IZ2" i="4"/>
  <c r="JA2" i="4" s="1"/>
  <c r="IP2" i="4"/>
  <c r="IQ2" i="4" s="1"/>
  <c r="IF2" i="4"/>
  <c r="IG2" i="4" s="1"/>
  <c r="HV2" i="4"/>
  <c r="HW2" i="4" s="1"/>
  <c r="HL2" i="4"/>
  <c r="HM2" i="4" s="1"/>
  <c r="HB2" i="4"/>
  <c r="HC2" i="4" s="1"/>
  <c r="GR2" i="4"/>
  <c r="GS2" i="4" s="1"/>
  <c r="GH2" i="4"/>
  <c r="GI2" i="4" s="1"/>
  <c r="FX2" i="4"/>
  <c r="FY2" i="4" s="1"/>
  <c r="FN2" i="4"/>
  <c r="FO2" i="4" s="1"/>
  <c r="FD2" i="4"/>
  <c r="FE2" i="4" s="1"/>
  <c r="ET3" i="4"/>
  <c r="EU3" i="4" s="1"/>
  <c r="ET4" i="4"/>
  <c r="EU4" i="4" s="1"/>
  <c r="ET5" i="4"/>
  <c r="EU5" i="4" s="1"/>
  <c r="ET6" i="4"/>
  <c r="EU6" i="4" s="1"/>
  <c r="ET7" i="4"/>
  <c r="EU7" i="4" s="1"/>
  <c r="ET8" i="4"/>
  <c r="EU8" i="4" s="1"/>
  <c r="ET9" i="4"/>
  <c r="EU9" i="4" s="1"/>
  <c r="ET10" i="4"/>
  <c r="EU10" i="4" s="1"/>
  <c r="ET11" i="4"/>
  <c r="EU11" i="4" s="1"/>
  <c r="ET12" i="4"/>
  <c r="EU12" i="4" s="1"/>
  <c r="ET13" i="4"/>
  <c r="EU13" i="4" s="1"/>
  <c r="ET14" i="4"/>
  <c r="EU14" i="4" s="1"/>
  <c r="ET15" i="4"/>
  <c r="EU15" i="4" s="1"/>
  <c r="ET16" i="4"/>
  <c r="EU16" i="4" s="1"/>
  <c r="ET17" i="4"/>
  <c r="EU17" i="4" s="1"/>
  <c r="ET18" i="4"/>
  <c r="EU18" i="4" s="1"/>
  <c r="ET19" i="4"/>
  <c r="EU19" i="4" s="1"/>
  <c r="ET20" i="4"/>
  <c r="EU20" i="4" s="1"/>
  <c r="ET21" i="4"/>
  <c r="EU21" i="4" s="1"/>
  <c r="ET22" i="4"/>
  <c r="EU22" i="4" s="1"/>
  <c r="ET23" i="4"/>
  <c r="EU23" i="4" s="1"/>
  <c r="ET24" i="4"/>
  <c r="EU24" i="4" s="1"/>
  <c r="ET25" i="4"/>
  <c r="EU25" i="4" s="1"/>
  <c r="ET26" i="4"/>
  <c r="EU26" i="4" s="1"/>
  <c r="ET27" i="4"/>
  <c r="EU27" i="4" s="1"/>
  <c r="ET28" i="4"/>
  <c r="EU28" i="4" s="1"/>
  <c r="ET29" i="4"/>
  <c r="EU29" i="4" s="1"/>
  <c r="ET30" i="4"/>
  <c r="EU30" i="4" s="1"/>
  <c r="ET31" i="4"/>
  <c r="EU31" i="4" s="1"/>
  <c r="ET32" i="4"/>
  <c r="EU32" i="4" s="1"/>
  <c r="ET33" i="4"/>
  <c r="EU33" i="4" s="1"/>
  <c r="ET34" i="4"/>
  <c r="EU34" i="4" s="1"/>
  <c r="ET35" i="4"/>
  <c r="EU35" i="4" s="1"/>
  <c r="ET36" i="4"/>
  <c r="EU36" i="4" s="1"/>
  <c r="ET37" i="4"/>
  <c r="EU37" i="4" s="1"/>
  <c r="ET38" i="4"/>
  <c r="EU38" i="4" s="1"/>
  <c r="ET39" i="4"/>
  <c r="EU39" i="4" s="1"/>
  <c r="ET40" i="4"/>
  <c r="EU40" i="4" s="1"/>
  <c r="ET41" i="4"/>
  <c r="EU41" i="4" s="1"/>
  <c r="ET42" i="4"/>
  <c r="EU42" i="4" s="1"/>
  <c r="ET43" i="4"/>
  <c r="EU43" i="4" s="1"/>
  <c r="ET44" i="4"/>
  <c r="EU44" i="4" s="1"/>
  <c r="ET45" i="4"/>
  <c r="EU45" i="4" s="1"/>
  <c r="ET46" i="4"/>
  <c r="EU46" i="4" s="1"/>
  <c r="ET47" i="4"/>
  <c r="EU47" i="4" s="1"/>
  <c r="ET48" i="4"/>
  <c r="EU48" i="4" s="1"/>
  <c r="ET49" i="4"/>
  <c r="EU49" i="4" s="1"/>
  <c r="ET50" i="4"/>
  <c r="EU50" i="4" s="1"/>
  <c r="ET51" i="4"/>
  <c r="EU51" i="4" s="1"/>
  <c r="ET52" i="4"/>
  <c r="EU52" i="4" s="1"/>
  <c r="ET53" i="4"/>
  <c r="EU53" i="4" s="1"/>
  <c r="ET54" i="4"/>
  <c r="EU54" i="4" s="1"/>
  <c r="ET55" i="4"/>
  <c r="EU55" i="4" s="1"/>
  <c r="ET56" i="4"/>
  <c r="EU56" i="4" s="1"/>
  <c r="ET2" i="4"/>
  <c r="EU2" i="4" s="1"/>
  <c r="DZ3" i="4"/>
  <c r="EA3" i="4" s="1"/>
  <c r="DZ4" i="4"/>
  <c r="EA4" i="4" s="1"/>
  <c r="DZ5" i="4"/>
  <c r="EA5" i="4" s="1"/>
  <c r="DZ6" i="4"/>
  <c r="EA6" i="4" s="1"/>
  <c r="DZ7" i="4"/>
  <c r="EA7" i="4" s="1"/>
  <c r="DZ8" i="4"/>
  <c r="EA8" i="4" s="1"/>
  <c r="DZ9" i="4"/>
  <c r="EA9" i="4" s="1"/>
  <c r="DZ10" i="4"/>
  <c r="EA10" i="4" s="1"/>
  <c r="DZ11" i="4"/>
  <c r="EA11" i="4" s="1"/>
  <c r="DZ12" i="4"/>
  <c r="EA12" i="4" s="1"/>
  <c r="DZ13" i="4"/>
  <c r="EA13" i="4" s="1"/>
  <c r="DZ14" i="4"/>
  <c r="EA14" i="4" s="1"/>
  <c r="DZ15" i="4"/>
  <c r="EA15" i="4" s="1"/>
  <c r="DZ16" i="4"/>
  <c r="EA16" i="4" s="1"/>
  <c r="DZ17" i="4"/>
  <c r="EA17" i="4" s="1"/>
  <c r="DZ18" i="4"/>
  <c r="EA18" i="4" s="1"/>
  <c r="DZ19" i="4"/>
  <c r="EA19" i="4" s="1"/>
  <c r="DZ20" i="4"/>
  <c r="EA20" i="4" s="1"/>
  <c r="DZ21" i="4"/>
  <c r="EA21" i="4" s="1"/>
  <c r="DZ22" i="4"/>
  <c r="EA22" i="4" s="1"/>
  <c r="DZ23" i="4"/>
  <c r="EA23" i="4" s="1"/>
  <c r="DZ24" i="4"/>
  <c r="EA24" i="4" s="1"/>
  <c r="DZ25" i="4"/>
  <c r="EA25" i="4" s="1"/>
  <c r="DZ26" i="4"/>
  <c r="EA26" i="4" s="1"/>
  <c r="DZ27" i="4"/>
  <c r="EA27" i="4" s="1"/>
  <c r="DZ28" i="4"/>
  <c r="EA28" i="4" s="1"/>
  <c r="DZ29" i="4"/>
  <c r="EA29" i="4" s="1"/>
  <c r="DZ30" i="4"/>
  <c r="EA30" i="4" s="1"/>
  <c r="DZ31" i="4"/>
  <c r="EA31" i="4" s="1"/>
  <c r="DZ32" i="4"/>
  <c r="EA32" i="4" s="1"/>
  <c r="DZ33" i="4"/>
  <c r="EA33" i="4" s="1"/>
  <c r="DZ34" i="4"/>
  <c r="EA34" i="4" s="1"/>
  <c r="DZ35" i="4"/>
  <c r="EA35" i="4" s="1"/>
  <c r="DZ36" i="4"/>
  <c r="EA36" i="4" s="1"/>
  <c r="DZ37" i="4"/>
  <c r="EA37" i="4" s="1"/>
  <c r="DZ38" i="4"/>
  <c r="EA38" i="4" s="1"/>
  <c r="DZ39" i="4"/>
  <c r="EA39" i="4" s="1"/>
  <c r="DZ40" i="4"/>
  <c r="EA40" i="4" s="1"/>
  <c r="DZ41" i="4"/>
  <c r="EA41" i="4" s="1"/>
  <c r="DZ42" i="4"/>
  <c r="EA42" i="4" s="1"/>
  <c r="DZ43" i="4"/>
  <c r="EA43" i="4" s="1"/>
  <c r="DZ44" i="4"/>
  <c r="EA44" i="4" s="1"/>
  <c r="DZ45" i="4"/>
  <c r="EA45" i="4" s="1"/>
  <c r="DZ46" i="4"/>
  <c r="EA46" i="4" s="1"/>
  <c r="DZ47" i="4"/>
  <c r="EA47" i="4" s="1"/>
  <c r="DZ48" i="4"/>
  <c r="EA48" i="4" s="1"/>
  <c r="DZ49" i="4"/>
  <c r="EA49" i="4" s="1"/>
  <c r="DZ50" i="4"/>
  <c r="EA50" i="4" s="1"/>
  <c r="DZ51" i="4"/>
  <c r="EA51" i="4" s="1"/>
  <c r="DZ52" i="4"/>
  <c r="EA52" i="4" s="1"/>
  <c r="DZ53" i="4"/>
  <c r="EA53" i="4" s="1"/>
  <c r="DZ54" i="4"/>
  <c r="EA54" i="4" s="1"/>
  <c r="DZ55" i="4"/>
  <c r="EA55" i="4" s="1"/>
  <c r="DZ56" i="4"/>
  <c r="EA56" i="4" s="1"/>
  <c r="DZ2" i="4"/>
  <c r="EA2" i="4" s="1"/>
  <c r="DP3" i="4"/>
  <c r="DQ3" i="4" s="1"/>
  <c r="DP4" i="4"/>
  <c r="DQ4" i="4" s="1"/>
  <c r="DP5" i="4"/>
  <c r="DQ5" i="4" s="1"/>
  <c r="DP6" i="4"/>
  <c r="DQ6" i="4" s="1"/>
  <c r="DP7" i="4"/>
  <c r="DQ7" i="4" s="1"/>
  <c r="DP8" i="4"/>
  <c r="DQ8" i="4" s="1"/>
  <c r="DP9" i="4"/>
  <c r="DQ9" i="4" s="1"/>
  <c r="DP10" i="4"/>
  <c r="DQ10" i="4" s="1"/>
  <c r="DP11" i="4"/>
  <c r="DQ11" i="4" s="1"/>
  <c r="DP12" i="4"/>
  <c r="DQ12" i="4" s="1"/>
  <c r="DP13" i="4"/>
  <c r="DQ13" i="4" s="1"/>
  <c r="DP14" i="4"/>
  <c r="DQ14" i="4" s="1"/>
  <c r="DP15" i="4"/>
  <c r="DQ15" i="4" s="1"/>
  <c r="DP16" i="4"/>
  <c r="DQ16" i="4" s="1"/>
  <c r="DP17" i="4"/>
  <c r="DQ17" i="4" s="1"/>
  <c r="DP18" i="4"/>
  <c r="DQ18" i="4" s="1"/>
  <c r="DP19" i="4"/>
  <c r="DQ19" i="4" s="1"/>
  <c r="DP20" i="4"/>
  <c r="DQ20" i="4" s="1"/>
  <c r="DP21" i="4"/>
  <c r="DQ21" i="4" s="1"/>
  <c r="DP22" i="4"/>
  <c r="DQ22" i="4" s="1"/>
  <c r="DP23" i="4"/>
  <c r="DQ23" i="4" s="1"/>
  <c r="DP24" i="4"/>
  <c r="DQ24" i="4" s="1"/>
  <c r="DP25" i="4"/>
  <c r="DQ25" i="4" s="1"/>
  <c r="DP26" i="4"/>
  <c r="DQ26" i="4" s="1"/>
  <c r="DP27" i="4"/>
  <c r="DQ27" i="4" s="1"/>
  <c r="DP28" i="4"/>
  <c r="DQ28" i="4" s="1"/>
  <c r="DP29" i="4"/>
  <c r="DQ29" i="4" s="1"/>
  <c r="DP30" i="4"/>
  <c r="DQ30" i="4" s="1"/>
  <c r="DP31" i="4"/>
  <c r="DQ31" i="4" s="1"/>
  <c r="DP32" i="4"/>
  <c r="DQ32" i="4" s="1"/>
  <c r="DP33" i="4"/>
  <c r="DQ33" i="4" s="1"/>
  <c r="DP34" i="4"/>
  <c r="DQ34" i="4" s="1"/>
  <c r="DP35" i="4"/>
  <c r="DQ35" i="4" s="1"/>
  <c r="DP36" i="4"/>
  <c r="DQ36" i="4" s="1"/>
  <c r="DP37" i="4"/>
  <c r="DQ37" i="4" s="1"/>
  <c r="DP38" i="4"/>
  <c r="DQ38" i="4" s="1"/>
  <c r="DP39" i="4"/>
  <c r="DQ39" i="4" s="1"/>
  <c r="DP40" i="4"/>
  <c r="DQ40" i="4" s="1"/>
  <c r="DP41" i="4"/>
  <c r="DQ41" i="4" s="1"/>
  <c r="DP42" i="4"/>
  <c r="DQ42" i="4" s="1"/>
  <c r="DP43" i="4"/>
  <c r="DQ43" i="4" s="1"/>
  <c r="DP44" i="4"/>
  <c r="DQ44" i="4" s="1"/>
  <c r="DP45" i="4"/>
  <c r="DQ45" i="4" s="1"/>
  <c r="DP46" i="4"/>
  <c r="DQ46" i="4" s="1"/>
  <c r="DP47" i="4"/>
  <c r="DQ47" i="4" s="1"/>
  <c r="DP48" i="4"/>
  <c r="DQ48" i="4" s="1"/>
  <c r="DP49" i="4"/>
  <c r="DQ49" i="4" s="1"/>
  <c r="DP50" i="4"/>
  <c r="DQ50" i="4" s="1"/>
  <c r="DP51" i="4"/>
  <c r="DQ51" i="4" s="1"/>
  <c r="DP52" i="4"/>
  <c r="DQ52" i="4" s="1"/>
  <c r="DP53" i="4"/>
  <c r="DQ53" i="4" s="1"/>
  <c r="DP54" i="4"/>
  <c r="DQ54" i="4" s="1"/>
  <c r="DP55" i="4"/>
  <c r="DQ55" i="4" s="1"/>
  <c r="DP56" i="4"/>
  <c r="DQ56" i="4" s="1"/>
  <c r="DP2" i="4"/>
  <c r="DQ2" i="4" s="1"/>
  <c r="DF3" i="4"/>
  <c r="DG3" i="4" s="1"/>
  <c r="DF4" i="4"/>
  <c r="DG4" i="4" s="1"/>
  <c r="DF5" i="4"/>
  <c r="DG5" i="4" s="1"/>
  <c r="DF6" i="4"/>
  <c r="DG6" i="4" s="1"/>
  <c r="DF7" i="4"/>
  <c r="DG7" i="4" s="1"/>
  <c r="DF8" i="4"/>
  <c r="DG8" i="4" s="1"/>
  <c r="DF9" i="4"/>
  <c r="DG9" i="4" s="1"/>
  <c r="DF10" i="4"/>
  <c r="DG10" i="4" s="1"/>
  <c r="DF11" i="4"/>
  <c r="DG11" i="4" s="1"/>
  <c r="DF12" i="4"/>
  <c r="DG12" i="4" s="1"/>
  <c r="DF13" i="4"/>
  <c r="DG13" i="4" s="1"/>
  <c r="DF14" i="4"/>
  <c r="DG14" i="4" s="1"/>
  <c r="DF15" i="4"/>
  <c r="DG15" i="4" s="1"/>
  <c r="DF16" i="4"/>
  <c r="DG16" i="4" s="1"/>
  <c r="DF17" i="4"/>
  <c r="DG17" i="4" s="1"/>
  <c r="DF18" i="4"/>
  <c r="DG18" i="4" s="1"/>
  <c r="DF19" i="4"/>
  <c r="DG19" i="4" s="1"/>
  <c r="DF20" i="4"/>
  <c r="DG20" i="4" s="1"/>
  <c r="DF21" i="4"/>
  <c r="DG21" i="4" s="1"/>
  <c r="DF22" i="4"/>
  <c r="DG22" i="4" s="1"/>
  <c r="DF23" i="4"/>
  <c r="DG23" i="4" s="1"/>
  <c r="DF24" i="4"/>
  <c r="DG24" i="4" s="1"/>
  <c r="DF25" i="4"/>
  <c r="DG25" i="4" s="1"/>
  <c r="DF26" i="4"/>
  <c r="DG26" i="4" s="1"/>
  <c r="DF27" i="4"/>
  <c r="DG27" i="4" s="1"/>
  <c r="DF28" i="4"/>
  <c r="DG28" i="4" s="1"/>
  <c r="DF29" i="4"/>
  <c r="DG29" i="4" s="1"/>
  <c r="DF30" i="4"/>
  <c r="DG30" i="4" s="1"/>
  <c r="DF31" i="4"/>
  <c r="DG31" i="4" s="1"/>
  <c r="DF32" i="4"/>
  <c r="DG32" i="4" s="1"/>
  <c r="DF33" i="4"/>
  <c r="DG33" i="4" s="1"/>
  <c r="DF34" i="4"/>
  <c r="DG34" i="4" s="1"/>
  <c r="DF35" i="4"/>
  <c r="DG35" i="4" s="1"/>
  <c r="DF36" i="4"/>
  <c r="DG36" i="4" s="1"/>
  <c r="DF37" i="4"/>
  <c r="DG37" i="4" s="1"/>
  <c r="DF38" i="4"/>
  <c r="DG38" i="4" s="1"/>
  <c r="DF39" i="4"/>
  <c r="DG39" i="4" s="1"/>
  <c r="DF40" i="4"/>
  <c r="DG40" i="4" s="1"/>
  <c r="DF41" i="4"/>
  <c r="DG41" i="4" s="1"/>
  <c r="DF42" i="4"/>
  <c r="DG42" i="4" s="1"/>
  <c r="DF43" i="4"/>
  <c r="DG43" i="4" s="1"/>
  <c r="DF44" i="4"/>
  <c r="DG44" i="4" s="1"/>
  <c r="DF45" i="4"/>
  <c r="DG45" i="4" s="1"/>
  <c r="DF46" i="4"/>
  <c r="DG46" i="4" s="1"/>
  <c r="DF47" i="4"/>
  <c r="DG47" i="4" s="1"/>
  <c r="DF48" i="4"/>
  <c r="DG48" i="4" s="1"/>
  <c r="DF49" i="4"/>
  <c r="DG49" i="4" s="1"/>
  <c r="DF50" i="4"/>
  <c r="DG50" i="4" s="1"/>
  <c r="DF51" i="4"/>
  <c r="DG51" i="4" s="1"/>
  <c r="DF52" i="4"/>
  <c r="DG52" i="4" s="1"/>
  <c r="DF53" i="4"/>
  <c r="DG53" i="4" s="1"/>
  <c r="DF54" i="4"/>
  <c r="DG54" i="4" s="1"/>
  <c r="DF55" i="4"/>
  <c r="DG55" i="4" s="1"/>
  <c r="DF56" i="4"/>
  <c r="DG56" i="4" s="1"/>
  <c r="DF2" i="4"/>
  <c r="DG2" i="4" s="1"/>
  <c r="CV3" i="4"/>
  <c r="CW3" i="4" s="1"/>
  <c r="CV4" i="4"/>
  <c r="CW4" i="4" s="1"/>
  <c r="CV5" i="4"/>
  <c r="CW5" i="4" s="1"/>
  <c r="CV6" i="4"/>
  <c r="CW6" i="4" s="1"/>
  <c r="CV7" i="4"/>
  <c r="CW7" i="4" s="1"/>
  <c r="CV8" i="4"/>
  <c r="CW8" i="4" s="1"/>
  <c r="CV9" i="4"/>
  <c r="CW9" i="4" s="1"/>
  <c r="CV10" i="4"/>
  <c r="CW10" i="4" s="1"/>
  <c r="CV11" i="4"/>
  <c r="CW11" i="4" s="1"/>
  <c r="CV12" i="4"/>
  <c r="CW12" i="4" s="1"/>
  <c r="CV13" i="4"/>
  <c r="CW13" i="4" s="1"/>
  <c r="CV14" i="4"/>
  <c r="CW14" i="4" s="1"/>
  <c r="CV15" i="4"/>
  <c r="CW15" i="4" s="1"/>
  <c r="CV16" i="4"/>
  <c r="CW16" i="4" s="1"/>
  <c r="CV17" i="4"/>
  <c r="CW17" i="4" s="1"/>
  <c r="CV18" i="4"/>
  <c r="CW18" i="4" s="1"/>
  <c r="CV19" i="4"/>
  <c r="CW19" i="4" s="1"/>
  <c r="CV20" i="4"/>
  <c r="CW20" i="4" s="1"/>
  <c r="CV21" i="4"/>
  <c r="CW21" i="4" s="1"/>
  <c r="CV22" i="4"/>
  <c r="CW22" i="4" s="1"/>
  <c r="CV23" i="4"/>
  <c r="CW23" i="4" s="1"/>
  <c r="CV24" i="4"/>
  <c r="CW24" i="4" s="1"/>
  <c r="CV25" i="4"/>
  <c r="CW25" i="4" s="1"/>
  <c r="CV26" i="4"/>
  <c r="CW26" i="4" s="1"/>
  <c r="CV27" i="4"/>
  <c r="CW27" i="4" s="1"/>
  <c r="CV28" i="4"/>
  <c r="CW28" i="4" s="1"/>
  <c r="CV29" i="4"/>
  <c r="CW29" i="4" s="1"/>
  <c r="CV30" i="4"/>
  <c r="CW30" i="4" s="1"/>
  <c r="CV31" i="4"/>
  <c r="CW31" i="4" s="1"/>
  <c r="CV32" i="4"/>
  <c r="CW32" i="4" s="1"/>
  <c r="CV33" i="4"/>
  <c r="CW33" i="4" s="1"/>
  <c r="CV34" i="4"/>
  <c r="CW34" i="4" s="1"/>
  <c r="CV35" i="4"/>
  <c r="CW35" i="4" s="1"/>
  <c r="CV36" i="4"/>
  <c r="CW36" i="4" s="1"/>
  <c r="CV37" i="4"/>
  <c r="CW37" i="4" s="1"/>
  <c r="CV38" i="4"/>
  <c r="CW38" i="4" s="1"/>
  <c r="CV39" i="4"/>
  <c r="CW39" i="4" s="1"/>
  <c r="CV40" i="4"/>
  <c r="CW40" i="4" s="1"/>
  <c r="CV41" i="4"/>
  <c r="CW41" i="4" s="1"/>
  <c r="CV42" i="4"/>
  <c r="CW42" i="4" s="1"/>
  <c r="CV43" i="4"/>
  <c r="CW43" i="4" s="1"/>
  <c r="CV44" i="4"/>
  <c r="CW44" i="4" s="1"/>
  <c r="CV45" i="4"/>
  <c r="CW45" i="4" s="1"/>
  <c r="CV46" i="4"/>
  <c r="CW46" i="4" s="1"/>
  <c r="CV47" i="4"/>
  <c r="CW47" i="4" s="1"/>
  <c r="CV48" i="4"/>
  <c r="CW48" i="4" s="1"/>
  <c r="CV49" i="4"/>
  <c r="CW49" i="4" s="1"/>
  <c r="CV50" i="4"/>
  <c r="CW50" i="4" s="1"/>
  <c r="CV51" i="4"/>
  <c r="CW51" i="4" s="1"/>
  <c r="CV52" i="4"/>
  <c r="CW52" i="4" s="1"/>
  <c r="CV53" i="4"/>
  <c r="CW53" i="4" s="1"/>
  <c r="CV54" i="4"/>
  <c r="CW54" i="4" s="1"/>
  <c r="CV55" i="4"/>
  <c r="CW55" i="4" s="1"/>
  <c r="CV56" i="4"/>
  <c r="CW56" i="4" s="1"/>
  <c r="CV2" i="4"/>
  <c r="CW2" i="4" s="1"/>
  <c r="CL3" i="4"/>
  <c r="CM3" i="4" s="1"/>
  <c r="CL4" i="4"/>
  <c r="CM4" i="4" s="1"/>
  <c r="CL5" i="4"/>
  <c r="CM5" i="4" s="1"/>
  <c r="CL6" i="4"/>
  <c r="CM6" i="4" s="1"/>
  <c r="CL7" i="4"/>
  <c r="CM7" i="4" s="1"/>
  <c r="CL8" i="4"/>
  <c r="CM8" i="4" s="1"/>
  <c r="CL9" i="4"/>
  <c r="CM9" i="4" s="1"/>
  <c r="CL10" i="4"/>
  <c r="CM10" i="4" s="1"/>
  <c r="CL11" i="4"/>
  <c r="CM11" i="4" s="1"/>
  <c r="CL12" i="4"/>
  <c r="CM12" i="4" s="1"/>
  <c r="CL13" i="4"/>
  <c r="CM13" i="4" s="1"/>
  <c r="CL14" i="4"/>
  <c r="CM14" i="4" s="1"/>
  <c r="CL15" i="4"/>
  <c r="CM15" i="4" s="1"/>
  <c r="CL16" i="4"/>
  <c r="CM16" i="4" s="1"/>
  <c r="CL17" i="4"/>
  <c r="CM17" i="4" s="1"/>
  <c r="CL18" i="4"/>
  <c r="CM18" i="4" s="1"/>
  <c r="CL19" i="4"/>
  <c r="CM19" i="4" s="1"/>
  <c r="CL20" i="4"/>
  <c r="CM20" i="4" s="1"/>
  <c r="CL21" i="4"/>
  <c r="CM21" i="4" s="1"/>
  <c r="CL22" i="4"/>
  <c r="CM22" i="4" s="1"/>
  <c r="CL23" i="4"/>
  <c r="CM23" i="4" s="1"/>
  <c r="CL24" i="4"/>
  <c r="CM24" i="4" s="1"/>
  <c r="CL25" i="4"/>
  <c r="CM25" i="4" s="1"/>
  <c r="CL26" i="4"/>
  <c r="CM26" i="4" s="1"/>
  <c r="CL27" i="4"/>
  <c r="CM27" i="4" s="1"/>
  <c r="CL28" i="4"/>
  <c r="CM28" i="4" s="1"/>
  <c r="CL29" i="4"/>
  <c r="CM29" i="4" s="1"/>
  <c r="CL30" i="4"/>
  <c r="CM30" i="4" s="1"/>
  <c r="CL31" i="4"/>
  <c r="CM31" i="4" s="1"/>
  <c r="CL32" i="4"/>
  <c r="CM32" i="4" s="1"/>
  <c r="CL33" i="4"/>
  <c r="CM33" i="4" s="1"/>
  <c r="CL34" i="4"/>
  <c r="CM34" i="4" s="1"/>
  <c r="CL35" i="4"/>
  <c r="CM35" i="4" s="1"/>
  <c r="CL36" i="4"/>
  <c r="CM36" i="4" s="1"/>
  <c r="CL37" i="4"/>
  <c r="CM37" i="4" s="1"/>
  <c r="CL38" i="4"/>
  <c r="CM38" i="4" s="1"/>
  <c r="CL39" i="4"/>
  <c r="CM39" i="4" s="1"/>
  <c r="CL40" i="4"/>
  <c r="CM40" i="4" s="1"/>
  <c r="CL41" i="4"/>
  <c r="CM41" i="4" s="1"/>
  <c r="CL42" i="4"/>
  <c r="CM42" i="4" s="1"/>
  <c r="CL43" i="4"/>
  <c r="CM43" i="4" s="1"/>
  <c r="CL44" i="4"/>
  <c r="CM44" i="4" s="1"/>
  <c r="CL45" i="4"/>
  <c r="CM45" i="4" s="1"/>
  <c r="CL46" i="4"/>
  <c r="CM46" i="4" s="1"/>
  <c r="CL47" i="4"/>
  <c r="CM47" i="4" s="1"/>
  <c r="CL48" i="4"/>
  <c r="CM48" i="4" s="1"/>
  <c r="CL49" i="4"/>
  <c r="CM49" i="4" s="1"/>
  <c r="CL50" i="4"/>
  <c r="CM50" i="4" s="1"/>
  <c r="CL51" i="4"/>
  <c r="CM51" i="4" s="1"/>
  <c r="CL52" i="4"/>
  <c r="CM52" i="4" s="1"/>
  <c r="CL53" i="4"/>
  <c r="CM53" i="4" s="1"/>
  <c r="CL54" i="4"/>
  <c r="CM54" i="4" s="1"/>
  <c r="CL55" i="4"/>
  <c r="CM55" i="4" s="1"/>
  <c r="CL56" i="4"/>
  <c r="CM56" i="4" s="1"/>
  <c r="CL2" i="4"/>
  <c r="CM2" i="4" s="1"/>
  <c r="CB3" i="4"/>
  <c r="CC3" i="4" s="1"/>
  <c r="CB4" i="4"/>
  <c r="CC4" i="4" s="1"/>
  <c r="CB5" i="4"/>
  <c r="CC5" i="4" s="1"/>
  <c r="CB6" i="4"/>
  <c r="CC6" i="4" s="1"/>
  <c r="CB7" i="4"/>
  <c r="CC7" i="4" s="1"/>
  <c r="CB8" i="4"/>
  <c r="CC8" i="4" s="1"/>
  <c r="CB9" i="4"/>
  <c r="CC9" i="4" s="1"/>
  <c r="CB10" i="4"/>
  <c r="CC10" i="4" s="1"/>
  <c r="CB11" i="4"/>
  <c r="CC11" i="4" s="1"/>
  <c r="CB12" i="4"/>
  <c r="CC12" i="4" s="1"/>
  <c r="CB13" i="4"/>
  <c r="CC13" i="4" s="1"/>
  <c r="CB14" i="4"/>
  <c r="CC14" i="4" s="1"/>
  <c r="CB15" i="4"/>
  <c r="CC15" i="4" s="1"/>
  <c r="CB16" i="4"/>
  <c r="CC16" i="4" s="1"/>
  <c r="CB17" i="4"/>
  <c r="CC17" i="4" s="1"/>
  <c r="CB18" i="4"/>
  <c r="CC18" i="4" s="1"/>
  <c r="CB19" i="4"/>
  <c r="CC19" i="4" s="1"/>
  <c r="CB20" i="4"/>
  <c r="CC20" i="4" s="1"/>
  <c r="CB21" i="4"/>
  <c r="CC21" i="4" s="1"/>
  <c r="CB22" i="4"/>
  <c r="CC22" i="4" s="1"/>
  <c r="CB23" i="4"/>
  <c r="CC23" i="4" s="1"/>
  <c r="CB24" i="4"/>
  <c r="CC24" i="4" s="1"/>
  <c r="CB25" i="4"/>
  <c r="CC25" i="4" s="1"/>
  <c r="CB26" i="4"/>
  <c r="CC26" i="4" s="1"/>
  <c r="CB27" i="4"/>
  <c r="CC27" i="4" s="1"/>
  <c r="CB28" i="4"/>
  <c r="CC28" i="4" s="1"/>
  <c r="CB29" i="4"/>
  <c r="CC29" i="4" s="1"/>
  <c r="CB30" i="4"/>
  <c r="CC30" i="4" s="1"/>
  <c r="CB31" i="4"/>
  <c r="CC31" i="4" s="1"/>
  <c r="CB32" i="4"/>
  <c r="CC32" i="4" s="1"/>
  <c r="CB33" i="4"/>
  <c r="CC33" i="4" s="1"/>
  <c r="CB34" i="4"/>
  <c r="CC34" i="4" s="1"/>
  <c r="CB35" i="4"/>
  <c r="CC35" i="4" s="1"/>
  <c r="CB36" i="4"/>
  <c r="CC36" i="4" s="1"/>
  <c r="CB37" i="4"/>
  <c r="CC37" i="4" s="1"/>
  <c r="CB38" i="4"/>
  <c r="CC38" i="4" s="1"/>
  <c r="CB39" i="4"/>
  <c r="CC39" i="4" s="1"/>
  <c r="CB40" i="4"/>
  <c r="CC40" i="4" s="1"/>
  <c r="CB41" i="4"/>
  <c r="CC41" i="4" s="1"/>
  <c r="CB42" i="4"/>
  <c r="CC42" i="4" s="1"/>
  <c r="CB43" i="4"/>
  <c r="CC43" i="4" s="1"/>
  <c r="CB44" i="4"/>
  <c r="CC44" i="4" s="1"/>
  <c r="CB45" i="4"/>
  <c r="CC45" i="4" s="1"/>
  <c r="CB46" i="4"/>
  <c r="CC46" i="4" s="1"/>
  <c r="CB47" i="4"/>
  <c r="CC47" i="4" s="1"/>
  <c r="CB48" i="4"/>
  <c r="CC48" i="4" s="1"/>
  <c r="CB49" i="4"/>
  <c r="CC49" i="4" s="1"/>
  <c r="CB50" i="4"/>
  <c r="CC50" i="4" s="1"/>
  <c r="CB51" i="4"/>
  <c r="CC51" i="4" s="1"/>
  <c r="CB52" i="4"/>
  <c r="CC52" i="4" s="1"/>
  <c r="CB53" i="4"/>
  <c r="CC53" i="4" s="1"/>
  <c r="CB54" i="4"/>
  <c r="CC54" i="4" s="1"/>
  <c r="CB55" i="4"/>
  <c r="CC55" i="4" s="1"/>
  <c r="CB56" i="4"/>
  <c r="CC56" i="4" s="1"/>
  <c r="CB2" i="4"/>
  <c r="CC2" i="4" s="1"/>
  <c r="BR3" i="4"/>
  <c r="BS3" i="4" s="1"/>
  <c r="BR4" i="4"/>
  <c r="BS4" i="4" s="1"/>
  <c r="BR5" i="4"/>
  <c r="BS5" i="4" s="1"/>
  <c r="BR6" i="4"/>
  <c r="BS6" i="4" s="1"/>
  <c r="BR7" i="4"/>
  <c r="BS7" i="4" s="1"/>
  <c r="BR8" i="4"/>
  <c r="BS8" i="4" s="1"/>
  <c r="BR9" i="4"/>
  <c r="BS9" i="4" s="1"/>
  <c r="BR10" i="4"/>
  <c r="BS10" i="4" s="1"/>
  <c r="BR11" i="4"/>
  <c r="BS11" i="4" s="1"/>
  <c r="BR12" i="4"/>
  <c r="BS12" i="4" s="1"/>
  <c r="BR13" i="4"/>
  <c r="BS13" i="4" s="1"/>
  <c r="BR14" i="4"/>
  <c r="BS14" i="4" s="1"/>
  <c r="BR15" i="4"/>
  <c r="BS15" i="4" s="1"/>
  <c r="BR16" i="4"/>
  <c r="BS16" i="4" s="1"/>
  <c r="BR17" i="4"/>
  <c r="BS17" i="4" s="1"/>
  <c r="BR18" i="4"/>
  <c r="BS18" i="4" s="1"/>
  <c r="BR19" i="4"/>
  <c r="BS19" i="4" s="1"/>
  <c r="BR20" i="4"/>
  <c r="BS20" i="4" s="1"/>
  <c r="BR21" i="4"/>
  <c r="BS21" i="4" s="1"/>
  <c r="BR22" i="4"/>
  <c r="BS22" i="4" s="1"/>
  <c r="BR23" i="4"/>
  <c r="BS23" i="4" s="1"/>
  <c r="BR24" i="4"/>
  <c r="BS24" i="4" s="1"/>
  <c r="BR25" i="4"/>
  <c r="BS25" i="4" s="1"/>
  <c r="BR26" i="4"/>
  <c r="BS26" i="4" s="1"/>
  <c r="BR27" i="4"/>
  <c r="BS27" i="4" s="1"/>
  <c r="BR28" i="4"/>
  <c r="BS28" i="4" s="1"/>
  <c r="BR29" i="4"/>
  <c r="BS29" i="4" s="1"/>
  <c r="BR30" i="4"/>
  <c r="BS30" i="4" s="1"/>
  <c r="BR31" i="4"/>
  <c r="BS31" i="4" s="1"/>
  <c r="BR32" i="4"/>
  <c r="BS32" i="4" s="1"/>
  <c r="BR33" i="4"/>
  <c r="BS33" i="4" s="1"/>
  <c r="BR34" i="4"/>
  <c r="BS34" i="4" s="1"/>
  <c r="BR35" i="4"/>
  <c r="BS35" i="4" s="1"/>
  <c r="BR36" i="4"/>
  <c r="BS36" i="4" s="1"/>
  <c r="BR37" i="4"/>
  <c r="BS37" i="4" s="1"/>
  <c r="BR38" i="4"/>
  <c r="BS38" i="4" s="1"/>
  <c r="BR39" i="4"/>
  <c r="BS39" i="4" s="1"/>
  <c r="BR40" i="4"/>
  <c r="BS40" i="4" s="1"/>
  <c r="BR41" i="4"/>
  <c r="BS41" i="4" s="1"/>
  <c r="BR42" i="4"/>
  <c r="BS42" i="4" s="1"/>
  <c r="BR43" i="4"/>
  <c r="BS43" i="4" s="1"/>
  <c r="BR44" i="4"/>
  <c r="BS44" i="4" s="1"/>
  <c r="BR45" i="4"/>
  <c r="BS45" i="4" s="1"/>
  <c r="BR46" i="4"/>
  <c r="BS46" i="4" s="1"/>
  <c r="BR47" i="4"/>
  <c r="BS47" i="4" s="1"/>
  <c r="BR48" i="4"/>
  <c r="BS48" i="4" s="1"/>
  <c r="BR49" i="4"/>
  <c r="BS49" i="4" s="1"/>
  <c r="BR50" i="4"/>
  <c r="BS50" i="4" s="1"/>
  <c r="BR51" i="4"/>
  <c r="BS51" i="4" s="1"/>
  <c r="BR52" i="4"/>
  <c r="BS52" i="4" s="1"/>
  <c r="BR53" i="4"/>
  <c r="BS53" i="4" s="1"/>
  <c r="BR54" i="4"/>
  <c r="BS54" i="4" s="1"/>
  <c r="BR55" i="4"/>
  <c r="BS55" i="4" s="1"/>
  <c r="BR56" i="4"/>
  <c r="BS56" i="4" s="1"/>
  <c r="BR2" i="4"/>
  <c r="BS2" i="4" s="1"/>
  <c r="BH3" i="4"/>
  <c r="BI3" i="4" s="1"/>
  <c r="BH4" i="4"/>
  <c r="BI4" i="4" s="1"/>
  <c r="BH5" i="4"/>
  <c r="BI5" i="4" s="1"/>
  <c r="BH6" i="4"/>
  <c r="BI6" i="4" s="1"/>
  <c r="BH7" i="4"/>
  <c r="BI7" i="4" s="1"/>
  <c r="BH8" i="4"/>
  <c r="BI8" i="4" s="1"/>
  <c r="BH9" i="4"/>
  <c r="BI9" i="4" s="1"/>
  <c r="BH10" i="4"/>
  <c r="BI10" i="4" s="1"/>
  <c r="BH11" i="4"/>
  <c r="BI11" i="4" s="1"/>
  <c r="BH12" i="4"/>
  <c r="BI12" i="4" s="1"/>
  <c r="BH13" i="4"/>
  <c r="BI13" i="4" s="1"/>
  <c r="BH14" i="4"/>
  <c r="BI14" i="4" s="1"/>
  <c r="BH15" i="4"/>
  <c r="BI15" i="4" s="1"/>
  <c r="BH16" i="4"/>
  <c r="BI16" i="4" s="1"/>
  <c r="BH17" i="4"/>
  <c r="BI17" i="4" s="1"/>
  <c r="BH18" i="4"/>
  <c r="BI18" i="4" s="1"/>
  <c r="BH19" i="4"/>
  <c r="BI19" i="4" s="1"/>
  <c r="BH20" i="4"/>
  <c r="BI20" i="4" s="1"/>
  <c r="BH21" i="4"/>
  <c r="BI21" i="4" s="1"/>
  <c r="BH22" i="4"/>
  <c r="BI22" i="4" s="1"/>
  <c r="BH23" i="4"/>
  <c r="BI23" i="4" s="1"/>
  <c r="BH24" i="4"/>
  <c r="BI24" i="4" s="1"/>
  <c r="BH25" i="4"/>
  <c r="BI25" i="4" s="1"/>
  <c r="BH26" i="4"/>
  <c r="BI26" i="4" s="1"/>
  <c r="BH27" i="4"/>
  <c r="BI27" i="4" s="1"/>
  <c r="BH28" i="4"/>
  <c r="BI28" i="4" s="1"/>
  <c r="BH29" i="4"/>
  <c r="BI29" i="4" s="1"/>
  <c r="BH30" i="4"/>
  <c r="BI30" i="4" s="1"/>
  <c r="BH31" i="4"/>
  <c r="BI31" i="4" s="1"/>
  <c r="BH32" i="4"/>
  <c r="BI32" i="4" s="1"/>
  <c r="BH33" i="4"/>
  <c r="BI33" i="4" s="1"/>
  <c r="BH34" i="4"/>
  <c r="BI34" i="4" s="1"/>
  <c r="BH35" i="4"/>
  <c r="BI35" i="4" s="1"/>
  <c r="BH36" i="4"/>
  <c r="BI36" i="4" s="1"/>
  <c r="BH37" i="4"/>
  <c r="BI37" i="4" s="1"/>
  <c r="BH38" i="4"/>
  <c r="BI38" i="4" s="1"/>
  <c r="BH39" i="4"/>
  <c r="BI39" i="4" s="1"/>
  <c r="BH40" i="4"/>
  <c r="BI40" i="4" s="1"/>
  <c r="BH41" i="4"/>
  <c r="BI41" i="4" s="1"/>
  <c r="BH42" i="4"/>
  <c r="BI42" i="4" s="1"/>
  <c r="BH43" i="4"/>
  <c r="BI43" i="4" s="1"/>
  <c r="BH44" i="4"/>
  <c r="BI44" i="4" s="1"/>
  <c r="BH45" i="4"/>
  <c r="BI45" i="4" s="1"/>
  <c r="BH46" i="4"/>
  <c r="BI46" i="4" s="1"/>
  <c r="BH47" i="4"/>
  <c r="BI47" i="4" s="1"/>
  <c r="BH48" i="4"/>
  <c r="BI48" i="4" s="1"/>
  <c r="BH49" i="4"/>
  <c r="BI49" i="4" s="1"/>
  <c r="BH50" i="4"/>
  <c r="BI50" i="4" s="1"/>
  <c r="BH51" i="4"/>
  <c r="BI51" i="4" s="1"/>
  <c r="BH52" i="4"/>
  <c r="BI52" i="4" s="1"/>
  <c r="BH53" i="4"/>
  <c r="BI53" i="4" s="1"/>
  <c r="BH54" i="4"/>
  <c r="BI54" i="4" s="1"/>
  <c r="BH55" i="4"/>
  <c r="BI55" i="4" s="1"/>
  <c r="BH56" i="4"/>
  <c r="BI56" i="4" s="1"/>
  <c r="BH2" i="4"/>
  <c r="BI2" i="4" s="1"/>
  <c r="AX3" i="4"/>
  <c r="AY3" i="4" s="1"/>
  <c r="AX4" i="4"/>
  <c r="AY4" i="4" s="1"/>
  <c r="AX5" i="4"/>
  <c r="AY5" i="4" s="1"/>
  <c r="AX6" i="4"/>
  <c r="AY6" i="4" s="1"/>
  <c r="AX7" i="4"/>
  <c r="AY7" i="4" s="1"/>
  <c r="AX8" i="4"/>
  <c r="AY8" i="4" s="1"/>
  <c r="AX9" i="4"/>
  <c r="AY9" i="4" s="1"/>
  <c r="AX10" i="4"/>
  <c r="AY10" i="4" s="1"/>
  <c r="AX11" i="4"/>
  <c r="AY11" i="4" s="1"/>
  <c r="AX12" i="4"/>
  <c r="AY12" i="4" s="1"/>
  <c r="AX13" i="4"/>
  <c r="AY13" i="4" s="1"/>
  <c r="AX14" i="4"/>
  <c r="AY14" i="4" s="1"/>
  <c r="AX15" i="4"/>
  <c r="AY15" i="4" s="1"/>
  <c r="AX16" i="4"/>
  <c r="AY16" i="4" s="1"/>
  <c r="AX17" i="4"/>
  <c r="AY17" i="4" s="1"/>
  <c r="AX18" i="4"/>
  <c r="AY18" i="4" s="1"/>
  <c r="AX19" i="4"/>
  <c r="AY19" i="4" s="1"/>
  <c r="AX20" i="4"/>
  <c r="AY20" i="4" s="1"/>
  <c r="AX21" i="4"/>
  <c r="AY21" i="4" s="1"/>
  <c r="AX22" i="4"/>
  <c r="AY22" i="4" s="1"/>
  <c r="AX23" i="4"/>
  <c r="AY23" i="4" s="1"/>
  <c r="AX24" i="4"/>
  <c r="AY24" i="4" s="1"/>
  <c r="AX25" i="4"/>
  <c r="AY25" i="4" s="1"/>
  <c r="AX26" i="4"/>
  <c r="AY26" i="4" s="1"/>
  <c r="AX27" i="4"/>
  <c r="AY27" i="4" s="1"/>
  <c r="AX28" i="4"/>
  <c r="AY28" i="4" s="1"/>
  <c r="AX29" i="4"/>
  <c r="AY29" i="4" s="1"/>
  <c r="AX30" i="4"/>
  <c r="AY30" i="4" s="1"/>
  <c r="AX31" i="4"/>
  <c r="AY31" i="4" s="1"/>
  <c r="AX32" i="4"/>
  <c r="AY32" i="4" s="1"/>
  <c r="AX33" i="4"/>
  <c r="AY33" i="4" s="1"/>
  <c r="AX34" i="4"/>
  <c r="AY34" i="4" s="1"/>
  <c r="AX35" i="4"/>
  <c r="AY35" i="4" s="1"/>
  <c r="AX36" i="4"/>
  <c r="AY36" i="4" s="1"/>
  <c r="AX37" i="4"/>
  <c r="AY37" i="4" s="1"/>
  <c r="AX38" i="4"/>
  <c r="AY38" i="4" s="1"/>
  <c r="AX39" i="4"/>
  <c r="AY39" i="4" s="1"/>
  <c r="AX40" i="4"/>
  <c r="AY40" i="4" s="1"/>
  <c r="AX41" i="4"/>
  <c r="AY41" i="4" s="1"/>
  <c r="AX42" i="4"/>
  <c r="AY42" i="4" s="1"/>
  <c r="AX43" i="4"/>
  <c r="AY43" i="4" s="1"/>
  <c r="AX44" i="4"/>
  <c r="AY44" i="4" s="1"/>
  <c r="AX45" i="4"/>
  <c r="AY45" i="4" s="1"/>
  <c r="AX46" i="4"/>
  <c r="AY46" i="4" s="1"/>
  <c r="AX47" i="4"/>
  <c r="AY47" i="4" s="1"/>
  <c r="AX48" i="4"/>
  <c r="AY48" i="4" s="1"/>
  <c r="AX49" i="4"/>
  <c r="AY49" i="4" s="1"/>
  <c r="AX50" i="4"/>
  <c r="AY50" i="4" s="1"/>
  <c r="AX51" i="4"/>
  <c r="AY51" i="4" s="1"/>
  <c r="AX52" i="4"/>
  <c r="AY52" i="4" s="1"/>
  <c r="AX53" i="4"/>
  <c r="AY53" i="4" s="1"/>
  <c r="AX54" i="4"/>
  <c r="AY54" i="4" s="1"/>
  <c r="AX55" i="4"/>
  <c r="AY55" i="4" s="1"/>
  <c r="AX56" i="4"/>
  <c r="AY56" i="4" s="1"/>
  <c r="AX2" i="4"/>
  <c r="AY2" i="4" s="1"/>
  <c r="AN3" i="4"/>
  <c r="AO3" i="4" s="1"/>
  <c r="AN4" i="4"/>
  <c r="AO4" i="4" s="1"/>
  <c r="AN5" i="4"/>
  <c r="AO5" i="4" s="1"/>
  <c r="AN6" i="4"/>
  <c r="AO6" i="4" s="1"/>
  <c r="AN7" i="4"/>
  <c r="AO7" i="4" s="1"/>
  <c r="AN8" i="4"/>
  <c r="AO8" i="4" s="1"/>
  <c r="AN9" i="4"/>
  <c r="AO9" i="4" s="1"/>
  <c r="AN10" i="4"/>
  <c r="AO10" i="4" s="1"/>
  <c r="AN11" i="4"/>
  <c r="AO11" i="4" s="1"/>
  <c r="AN12" i="4"/>
  <c r="AO12" i="4" s="1"/>
  <c r="AN13" i="4"/>
  <c r="AO13" i="4" s="1"/>
  <c r="AN14" i="4"/>
  <c r="AO14" i="4" s="1"/>
  <c r="AN15" i="4"/>
  <c r="AO15" i="4" s="1"/>
  <c r="AN16" i="4"/>
  <c r="AO16" i="4" s="1"/>
  <c r="AN17" i="4"/>
  <c r="AO17" i="4" s="1"/>
  <c r="AN18" i="4"/>
  <c r="AO18" i="4" s="1"/>
  <c r="AN19" i="4"/>
  <c r="AO19" i="4" s="1"/>
  <c r="AN20" i="4"/>
  <c r="AO20" i="4" s="1"/>
  <c r="AN21" i="4"/>
  <c r="AO21" i="4" s="1"/>
  <c r="AN22" i="4"/>
  <c r="AO22" i="4" s="1"/>
  <c r="AN23" i="4"/>
  <c r="AO23" i="4" s="1"/>
  <c r="AN24" i="4"/>
  <c r="AO24" i="4" s="1"/>
  <c r="AN25" i="4"/>
  <c r="AO25" i="4" s="1"/>
  <c r="AN26" i="4"/>
  <c r="AO26" i="4" s="1"/>
  <c r="AN27" i="4"/>
  <c r="AO27" i="4" s="1"/>
  <c r="AN28" i="4"/>
  <c r="AO28" i="4" s="1"/>
  <c r="AN29" i="4"/>
  <c r="AO29" i="4" s="1"/>
  <c r="AN30" i="4"/>
  <c r="AO30" i="4" s="1"/>
  <c r="AN31" i="4"/>
  <c r="AO31" i="4" s="1"/>
  <c r="AN32" i="4"/>
  <c r="AO32" i="4" s="1"/>
  <c r="AN33" i="4"/>
  <c r="AO33" i="4" s="1"/>
  <c r="AN34" i="4"/>
  <c r="AO34" i="4" s="1"/>
  <c r="AN35" i="4"/>
  <c r="AO35" i="4" s="1"/>
  <c r="AN36" i="4"/>
  <c r="AO36" i="4" s="1"/>
  <c r="AN37" i="4"/>
  <c r="AO37" i="4" s="1"/>
  <c r="AN38" i="4"/>
  <c r="AO38" i="4" s="1"/>
  <c r="AN39" i="4"/>
  <c r="AO39" i="4" s="1"/>
  <c r="AN40" i="4"/>
  <c r="AO40" i="4" s="1"/>
  <c r="AN41" i="4"/>
  <c r="AO41" i="4" s="1"/>
  <c r="AN42" i="4"/>
  <c r="AO42" i="4" s="1"/>
  <c r="AN43" i="4"/>
  <c r="AO43" i="4" s="1"/>
  <c r="AN44" i="4"/>
  <c r="AO44" i="4" s="1"/>
  <c r="AN45" i="4"/>
  <c r="AO45" i="4" s="1"/>
  <c r="AN46" i="4"/>
  <c r="AO46" i="4" s="1"/>
  <c r="AN47" i="4"/>
  <c r="AO47" i="4" s="1"/>
  <c r="AN48" i="4"/>
  <c r="AO48" i="4" s="1"/>
  <c r="AN49" i="4"/>
  <c r="AO49" i="4" s="1"/>
  <c r="AN50" i="4"/>
  <c r="AO50" i="4" s="1"/>
  <c r="AN51" i="4"/>
  <c r="AO51" i="4" s="1"/>
  <c r="AN52" i="4"/>
  <c r="AO52" i="4" s="1"/>
  <c r="AN53" i="4"/>
  <c r="AO53" i="4" s="1"/>
  <c r="AN54" i="4"/>
  <c r="AO54" i="4" s="1"/>
  <c r="AN55" i="4"/>
  <c r="AO55" i="4" s="1"/>
  <c r="AN56" i="4"/>
  <c r="AO56" i="4" s="1"/>
  <c r="AN2" i="4"/>
  <c r="AO2" i="4" s="1"/>
  <c r="AD3" i="4"/>
  <c r="AE3" i="4" s="1"/>
  <c r="AD4" i="4"/>
  <c r="AE4" i="4" s="1"/>
  <c r="AD5" i="4"/>
  <c r="AE5" i="4" s="1"/>
  <c r="AD6" i="4"/>
  <c r="AE6" i="4" s="1"/>
  <c r="AD7" i="4"/>
  <c r="AE7" i="4" s="1"/>
  <c r="AD8" i="4"/>
  <c r="AE8" i="4" s="1"/>
  <c r="AD9" i="4"/>
  <c r="AE9" i="4" s="1"/>
  <c r="AD10" i="4"/>
  <c r="AE10" i="4" s="1"/>
  <c r="AD11" i="4"/>
  <c r="AE11" i="4" s="1"/>
  <c r="AD12" i="4"/>
  <c r="AE12" i="4" s="1"/>
  <c r="AD13" i="4"/>
  <c r="AE13" i="4" s="1"/>
  <c r="AD14" i="4"/>
  <c r="AE14" i="4" s="1"/>
  <c r="AD15" i="4"/>
  <c r="AE15" i="4" s="1"/>
  <c r="AD16" i="4"/>
  <c r="AE16" i="4" s="1"/>
  <c r="AD17" i="4"/>
  <c r="AE17" i="4" s="1"/>
  <c r="AD18" i="4"/>
  <c r="AE18" i="4" s="1"/>
  <c r="AD19" i="4"/>
  <c r="AE19" i="4" s="1"/>
  <c r="AD20" i="4"/>
  <c r="AE20" i="4" s="1"/>
  <c r="AD21" i="4"/>
  <c r="AE21" i="4" s="1"/>
  <c r="AD22" i="4"/>
  <c r="AE22" i="4" s="1"/>
  <c r="AD23" i="4"/>
  <c r="AE23" i="4" s="1"/>
  <c r="AD24" i="4"/>
  <c r="AE24" i="4" s="1"/>
  <c r="AD25" i="4"/>
  <c r="AE25" i="4" s="1"/>
  <c r="AD26" i="4"/>
  <c r="AE26" i="4" s="1"/>
  <c r="AD27" i="4"/>
  <c r="AE27" i="4" s="1"/>
  <c r="AD28" i="4"/>
  <c r="AE28" i="4" s="1"/>
  <c r="AD29" i="4"/>
  <c r="AE29" i="4" s="1"/>
  <c r="AD30" i="4"/>
  <c r="AE30" i="4" s="1"/>
  <c r="AD31" i="4"/>
  <c r="AE31" i="4" s="1"/>
  <c r="AD32" i="4"/>
  <c r="AE32" i="4" s="1"/>
  <c r="AD33" i="4"/>
  <c r="AE33" i="4" s="1"/>
  <c r="AD34" i="4"/>
  <c r="AE34" i="4" s="1"/>
  <c r="AD35" i="4"/>
  <c r="AE35" i="4" s="1"/>
  <c r="AD36" i="4"/>
  <c r="AE36" i="4" s="1"/>
  <c r="AD37" i="4"/>
  <c r="AE37" i="4" s="1"/>
  <c r="AD38" i="4"/>
  <c r="AE38" i="4" s="1"/>
  <c r="AD39" i="4"/>
  <c r="AE39" i="4" s="1"/>
  <c r="AD40" i="4"/>
  <c r="AE40" i="4" s="1"/>
  <c r="AD41" i="4"/>
  <c r="AE41" i="4" s="1"/>
  <c r="AD42" i="4"/>
  <c r="AE42" i="4" s="1"/>
  <c r="AD43" i="4"/>
  <c r="AE43" i="4" s="1"/>
  <c r="AD44" i="4"/>
  <c r="AE44" i="4" s="1"/>
  <c r="AD45" i="4"/>
  <c r="AE45" i="4" s="1"/>
  <c r="AD46" i="4"/>
  <c r="AE46" i="4" s="1"/>
  <c r="AD47" i="4"/>
  <c r="AE47" i="4" s="1"/>
  <c r="AD48" i="4"/>
  <c r="AE48" i="4" s="1"/>
  <c r="AD49" i="4"/>
  <c r="AE49" i="4" s="1"/>
  <c r="AD50" i="4"/>
  <c r="AE50" i="4" s="1"/>
  <c r="AD51" i="4"/>
  <c r="AE51" i="4" s="1"/>
  <c r="AD52" i="4"/>
  <c r="AE52" i="4" s="1"/>
  <c r="AD53" i="4"/>
  <c r="AE53" i="4" s="1"/>
  <c r="AD54" i="4"/>
  <c r="AE54" i="4" s="1"/>
  <c r="AD55" i="4"/>
  <c r="AE55" i="4" s="1"/>
  <c r="AD56" i="4"/>
  <c r="AE56" i="4" s="1"/>
  <c r="AD2" i="4"/>
  <c r="AE2" i="4" s="1"/>
  <c r="T3" i="4"/>
  <c r="U3" i="4" s="1"/>
  <c r="T4" i="4"/>
  <c r="U4" i="4" s="1"/>
  <c r="T5" i="4"/>
  <c r="U5" i="4" s="1"/>
  <c r="T6" i="4"/>
  <c r="U6" i="4" s="1"/>
  <c r="T7" i="4"/>
  <c r="U7" i="4" s="1"/>
  <c r="T8" i="4"/>
  <c r="U8" i="4" s="1"/>
  <c r="T9" i="4"/>
  <c r="U9" i="4" s="1"/>
  <c r="T10" i="4"/>
  <c r="U10" i="4" s="1"/>
  <c r="T11" i="4"/>
  <c r="U11" i="4" s="1"/>
  <c r="T12" i="4"/>
  <c r="U12" i="4" s="1"/>
  <c r="T13" i="4"/>
  <c r="U13" i="4" s="1"/>
  <c r="T14" i="4"/>
  <c r="U14" i="4" s="1"/>
  <c r="T15" i="4"/>
  <c r="U15" i="4" s="1"/>
  <c r="T16" i="4"/>
  <c r="U16" i="4" s="1"/>
  <c r="T17" i="4"/>
  <c r="U17" i="4" s="1"/>
  <c r="T18" i="4"/>
  <c r="U18" i="4" s="1"/>
  <c r="T19" i="4"/>
  <c r="U19" i="4" s="1"/>
  <c r="T20" i="4"/>
  <c r="U20" i="4" s="1"/>
  <c r="T21" i="4"/>
  <c r="U21" i="4" s="1"/>
  <c r="T22" i="4"/>
  <c r="U22" i="4" s="1"/>
  <c r="T23" i="4"/>
  <c r="U23" i="4" s="1"/>
  <c r="T24" i="4"/>
  <c r="U24" i="4" s="1"/>
  <c r="T25" i="4"/>
  <c r="U25" i="4" s="1"/>
  <c r="T26" i="4"/>
  <c r="U26" i="4" s="1"/>
  <c r="T27" i="4"/>
  <c r="U27" i="4" s="1"/>
  <c r="T28" i="4"/>
  <c r="U28" i="4" s="1"/>
  <c r="T29" i="4"/>
  <c r="U29" i="4" s="1"/>
  <c r="T30" i="4"/>
  <c r="U30" i="4" s="1"/>
  <c r="T31" i="4"/>
  <c r="U31" i="4" s="1"/>
  <c r="T32" i="4"/>
  <c r="U32" i="4" s="1"/>
  <c r="T33" i="4"/>
  <c r="U33" i="4" s="1"/>
  <c r="T34" i="4"/>
  <c r="U34" i="4" s="1"/>
  <c r="T35" i="4"/>
  <c r="U35" i="4" s="1"/>
  <c r="T36" i="4"/>
  <c r="U36" i="4" s="1"/>
  <c r="T37" i="4"/>
  <c r="U37" i="4" s="1"/>
  <c r="T38" i="4"/>
  <c r="U38" i="4" s="1"/>
  <c r="T39" i="4"/>
  <c r="U39" i="4" s="1"/>
  <c r="T40" i="4"/>
  <c r="U40" i="4" s="1"/>
  <c r="T41" i="4"/>
  <c r="U41" i="4" s="1"/>
  <c r="T42" i="4"/>
  <c r="U42" i="4" s="1"/>
  <c r="T43" i="4"/>
  <c r="U43" i="4" s="1"/>
  <c r="T44" i="4"/>
  <c r="U44" i="4" s="1"/>
  <c r="T45" i="4"/>
  <c r="U45" i="4" s="1"/>
  <c r="T46" i="4"/>
  <c r="U46" i="4" s="1"/>
  <c r="T47" i="4"/>
  <c r="U47" i="4" s="1"/>
  <c r="T48" i="4"/>
  <c r="U48" i="4" s="1"/>
  <c r="T49" i="4"/>
  <c r="U49" i="4" s="1"/>
  <c r="T50" i="4"/>
  <c r="U50" i="4" s="1"/>
  <c r="T51" i="4"/>
  <c r="U51" i="4" s="1"/>
  <c r="T52" i="4"/>
  <c r="U52" i="4" s="1"/>
  <c r="T53" i="4"/>
  <c r="U53" i="4" s="1"/>
  <c r="T54" i="4"/>
  <c r="U54" i="4" s="1"/>
  <c r="T55" i="4"/>
  <c r="U55" i="4" s="1"/>
  <c r="T56" i="4"/>
  <c r="U56" i="4" s="1"/>
  <c r="T2" i="4"/>
  <c r="U2" i="4" s="1"/>
  <c r="J3" i="4"/>
  <c r="K3" i="4" s="1"/>
  <c r="J4" i="4"/>
  <c r="K4" i="4" s="1"/>
  <c r="J5" i="4"/>
  <c r="K5" i="4" s="1"/>
  <c r="J6" i="4"/>
  <c r="K6" i="4" s="1"/>
  <c r="J7" i="4"/>
  <c r="K7" i="4" s="1"/>
  <c r="J8" i="4"/>
  <c r="K8" i="4" s="1"/>
  <c r="J9" i="4"/>
  <c r="K9" i="4" s="1"/>
  <c r="J10" i="4"/>
  <c r="K10" i="4" s="1"/>
  <c r="J11" i="4"/>
  <c r="K11" i="4" s="1"/>
  <c r="J12" i="4"/>
  <c r="K12" i="4" s="1"/>
  <c r="J13" i="4"/>
  <c r="K13" i="4" s="1"/>
  <c r="J14" i="4"/>
  <c r="K14" i="4" s="1"/>
  <c r="J15" i="4"/>
  <c r="K15" i="4" s="1"/>
  <c r="J16" i="4"/>
  <c r="K16" i="4" s="1"/>
  <c r="J17" i="4"/>
  <c r="K17" i="4" s="1"/>
  <c r="J18" i="4"/>
  <c r="K18" i="4" s="1"/>
  <c r="J19" i="4"/>
  <c r="K19" i="4" s="1"/>
  <c r="J20" i="4"/>
  <c r="K20" i="4" s="1"/>
  <c r="J21" i="4"/>
  <c r="K21" i="4" s="1"/>
  <c r="J22" i="4"/>
  <c r="K22" i="4" s="1"/>
  <c r="J23" i="4"/>
  <c r="K23" i="4" s="1"/>
  <c r="J24" i="4"/>
  <c r="K24" i="4" s="1"/>
  <c r="J25" i="4"/>
  <c r="K25" i="4" s="1"/>
  <c r="J26" i="4"/>
  <c r="K26" i="4" s="1"/>
  <c r="J27" i="4"/>
  <c r="K27" i="4" s="1"/>
  <c r="J28" i="4"/>
  <c r="K28" i="4" s="1"/>
  <c r="J29" i="4"/>
  <c r="K29" i="4" s="1"/>
  <c r="J30" i="4"/>
  <c r="K30" i="4" s="1"/>
  <c r="J31" i="4"/>
  <c r="K31" i="4" s="1"/>
  <c r="J32" i="4"/>
  <c r="K32" i="4" s="1"/>
  <c r="J33" i="4"/>
  <c r="K33" i="4" s="1"/>
  <c r="J34" i="4"/>
  <c r="K34" i="4" s="1"/>
  <c r="J35" i="4"/>
  <c r="K35" i="4" s="1"/>
  <c r="J36" i="4"/>
  <c r="K36" i="4" s="1"/>
  <c r="J37" i="4"/>
  <c r="K37" i="4" s="1"/>
  <c r="J38" i="4"/>
  <c r="K38" i="4" s="1"/>
  <c r="J39" i="4"/>
  <c r="K39" i="4" s="1"/>
  <c r="J40" i="4"/>
  <c r="K40" i="4" s="1"/>
  <c r="J41" i="4"/>
  <c r="K41" i="4" s="1"/>
  <c r="J42" i="4"/>
  <c r="K42" i="4" s="1"/>
  <c r="J43" i="4"/>
  <c r="K43" i="4" s="1"/>
  <c r="J44" i="4"/>
  <c r="K44" i="4" s="1"/>
  <c r="J45" i="4"/>
  <c r="K45" i="4" s="1"/>
  <c r="J46" i="4"/>
  <c r="K46" i="4" s="1"/>
  <c r="J47" i="4"/>
  <c r="K47" i="4" s="1"/>
  <c r="J48" i="4"/>
  <c r="K48" i="4" s="1"/>
  <c r="J49" i="4"/>
  <c r="K49" i="4" s="1"/>
  <c r="J50" i="4"/>
  <c r="K50" i="4" s="1"/>
  <c r="J51" i="4"/>
  <c r="K51" i="4" s="1"/>
  <c r="J52" i="4"/>
  <c r="K52" i="4" s="1"/>
  <c r="J53" i="4"/>
  <c r="K53" i="4" s="1"/>
  <c r="J54" i="4"/>
  <c r="K54" i="4" s="1"/>
  <c r="J55" i="4"/>
  <c r="K55" i="4" s="1"/>
  <c r="J56" i="4"/>
  <c r="K56" i="4" s="1"/>
  <c r="J2" i="4"/>
  <c r="K2" i="4" s="1"/>
  <c r="EJ2" i="4"/>
  <c r="A3" i="4"/>
  <c r="B3" i="4" s="1"/>
  <c r="A4" i="4"/>
  <c r="B4" i="4" s="1"/>
  <c r="A5" i="4"/>
  <c r="B5" i="4" s="1"/>
  <c r="A6" i="4"/>
  <c r="B6" i="4" s="1"/>
  <c r="A7" i="4"/>
  <c r="B7" i="4" s="1"/>
  <c r="A8" i="4"/>
  <c r="B8" i="4" s="1"/>
  <c r="A9" i="4"/>
  <c r="B9" i="4" s="1"/>
  <c r="A10" i="4"/>
  <c r="B10" i="4" s="1"/>
  <c r="A11" i="4"/>
  <c r="B11" i="4" s="1"/>
  <c r="A12" i="4"/>
  <c r="B12" i="4" s="1"/>
  <c r="A13" i="4"/>
  <c r="B13" i="4" s="1"/>
  <c r="A14" i="4"/>
  <c r="B14" i="4" s="1"/>
  <c r="A15" i="4"/>
  <c r="B15" i="4" s="1"/>
  <c r="A16" i="4"/>
  <c r="B16" i="4" s="1"/>
  <c r="A17" i="4"/>
  <c r="B17" i="4" s="1"/>
  <c r="A18" i="4"/>
  <c r="B18" i="4" s="1"/>
  <c r="A19" i="4"/>
  <c r="B19" i="4" s="1"/>
  <c r="A20" i="4"/>
  <c r="B20" i="4" s="1"/>
  <c r="A21" i="4"/>
  <c r="B21" i="4" s="1"/>
  <c r="A22" i="4"/>
  <c r="B22" i="4" s="1"/>
  <c r="A23" i="4"/>
  <c r="B23" i="4" s="1"/>
  <c r="A24" i="4"/>
  <c r="B24" i="4" s="1"/>
  <c r="A25" i="4"/>
  <c r="B25" i="4" s="1"/>
  <c r="A26" i="4"/>
  <c r="B26" i="4" s="1"/>
  <c r="A27" i="4"/>
  <c r="B27" i="4" s="1"/>
  <c r="A28" i="4"/>
  <c r="B28" i="4" s="1"/>
  <c r="A29" i="4"/>
  <c r="B29" i="4" s="1"/>
  <c r="A30" i="4"/>
  <c r="B30" i="4" s="1"/>
  <c r="A31" i="4"/>
  <c r="B31" i="4" s="1"/>
  <c r="A32" i="4"/>
  <c r="B32" i="4" s="1"/>
  <c r="A33" i="4"/>
  <c r="B33" i="4" s="1"/>
  <c r="A34" i="4"/>
  <c r="B34" i="4" s="1"/>
  <c r="A35" i="4"/>
  <c r="B35" i="4" s="1"/>
  <c r="A36" i="4"/>
  <c r="B36" i="4" s="1"/>
  <c r="A37" i="4"/>
  <c r="B37" i="4" s="1"/>
  <c r="A38" i="4"/>
  <c r="B38" i="4" s="1"/>
  <c r="A39" i="4"/>
  <c r="B39" i="4" s="1"/>
  <c r="A40" i="4"/>
  <c r="B40" i="4" s="1"/>
  <c r="A41" i="4"/>
  <c r="B41" i="4" s="1"/>
  <c r="A42" i="4"/>
  <c r="B42" i="4" s="1"/>
  <c r="A43" i="4"/>
  <c r="B43" i="4" s="1"/>
  <c r="A44" i="4"/>
  <c r="B44" i="4" s="1"/>
  <c r="A45" i="4"/>
  <c r="B45" i="4" s="1"/>
  <c r="A46" i="4"/>
  <c r="B46" i="4" s="1"/>
  <c r="A47" i="4"/>
  <c r="B47" i="4" s="1"/>
  <c r="A48" i="4"/>
  <c r="B48" i="4" s="1"/>
  <c r="A49" i="4"/>
  <c r="B49" i="4" s="1"/>
  <c r="A50" i="4"/>
  <c r="B50" i="4" s="1"/>
  <c r="A51" i="4"/>
  <c r="B51" i="4" s="1"/>
  <c r="A52" i="4"/>
  <c r="B52" i="4" s="1"/>
  <c r="A53" i="4"/>
  <c r="B53" i="4" s="1"/>
  <c r="A54" i="4"/>
  <c r="B54" i="4" s="1"/>
  <c r="A55" i="4"/>
  <c r="B55" i="4" s="1"/>
  <c r="A56" i="4"/>
  <c r="B56" i="4" s="1"/>
  <c r="A2" i="4"/>
  <c r="B2" i="4" s="1"/>
  <c r="EM23" i="4" l="1"/>
  <c r="F5" i="10"/>
  <c r="S38" i="3" a="1"/>
  <c r="S38" i="3" s="1"/>
  <c r="Y38" i="3" a="1"/>
  <c r="Y38" i="3" s="1"/>
  <c r="M38" i="3" a="1"/>
  <c r="M38" i="3" s="1"/>
  <c r="P38" i="3" a="1"/>
  <c r="P38" i="3" s="1"/>
  <c r="V38" i="3" a="1"/>
  <c r="V38" i="3" s="1"/>
  <c r="AB5" i="10"/>
  <c r="AJ6" i="10"/>
  <c r="AJ7" i="10"/>
  <c r="D6" i="10"/>
  <c r="D7" i="10"/>
  <c r="L7" i="10"/>
  <c r="FG23" i="4"/>
  <c r="GA23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17F9F73-5F5C-4605-9393-9D69805993B4}" keepAlive="1" name="Запрос — Sheet1" description="Соединение с запросом &quot;Sheet1&quot; в книге." type="5" refreshedVersion="7" background="1" saveData="1">
    <dbPr connection="Provider=Microsoft.Mashup.OleDb.1;Data Source=$Workbook$;Location=Sheet1;Extended Properties=&quot;&quot;" command="SELECT * FROM [Sheet1]"/>
  </connection>
  <connection id="2" xr16:uid="{9C764EBB-9DD9-4793-BB8F-4AAD1CC97DBB}" keepAlive="1" name="Запрос — Sheet1 (2)" description="Соединение с запросом &quot;Sheet1 (2)&quot; в книге." type="5" refreshedVersion="7" background="1" saveData="1">
    <dbPr connection="Provider=Microsoft.Mashup.OleDb.1;Data Source=$Workbook$;Location=&quot;Sheet1 (2)&quot;;Extended Properties=&quot;&quot;" command="SELECT * FROM [Sheet1 (2)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<sst xmlns="http://schemas.openxmlformats.org/spreadsheetml/2006/main" count="103" uniqueCount="28">
  <si>
    <t>Метод Ферма(время)</t>
  </si>
  <si>
    <t>(P – 1)-Факторизация Полларда(время)</t>
  </si>
  <si>
    <t>Метод Ленстры(время)</t>
  </si>
  <si>
    <t>Метод Лемана(время)</t>
  </si>
  <si>
    <t>Метод Ферма без использования деления(время)</t>
  </si>
  <si>
    <t>Метод Ферма(разряды)</t>
  </si>
  <si>
    <t>(P – 1)-Факторизация Полларда(разряды)</t>
  </si>
  <si>
    <t>Метод Ленстры(разряды)</t>
  </si>
  <si>
    <t>Метод Лемана(разряды)</t>
  </si>
  <si>
    <t>Метод Ферма без использования деления(разряды)</t>
  </si>
  <si>
    <t xml:space="preserve"> </t>
  </si>
  <si>
    <t>Стандартное отклонение</t>
  </si>
  <si>
    <t>Разрядность</t>
  </si>
  <si>
    <t>Кол-во (N)</t>
  </si>
  <si>
    <t>Среднее</t>
  </si>
  <si>
    <t>Ст. отклонение</t>
  </si>
  <si>
    <t>Метод Ферма</t>
  </si>
  <si>
    <t>Метод Полларда</t>
  </si>
  <si>
    <t>Метод Ленстры</t>
  </si>
  <si>
    <t>Метод Лемана</t>
  </si>
  <si>
    <t>Метод Ферма без деления</t>
  </si>
  <si>
    <t>Ферма</t>
  </si>
  <si>
    <t>Ленстры</t>
  </si>
  <si>
    <t>Полларда</t>
  </si>
  <si>
    <t>Лемана</t>
  </si>
  <si>
    <t>Ферма без деления</t>
  </si>
  <si>
    <t xml:space="preserve">Счётчик </t>
  </si>
  <si>
    <t>Сортировка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</si>
</sst>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"/>
    <numFmt numFmtId="165" formatCode="0.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64" fontId="0" fillId="0" borderId="0" xfId="0" applyNumberFormat="1"/>
    <xf numFmtId="0" fontId="0" fillId="2" borderId="1" xfId="0" applyFill="1" applyBorder="1"/>
    <xf numFmtId="0" fontId="0" fillId="3" borderId="1" xfId="0" applyFill="1" applyBorder="1"/>
    <xf numFmtId="165" fontId="0" fillId="3" borderId="1" xfId="0" applyNumberFormat="1" applyFill="1" applyBorder="1"/>
    <xf numFmtId="0" fontId="0" fillId="4" borderId="1" xfId="0" applyFill="1" applyBorder="1"/>
    <xf numFmtId="165" fontId="0" fillId="4" borderId="1" xfId="0" applyNumberFormat="1" applyFill="1" applyBorder="1"/>
    <xf numFmtId="0" fontId="0" fillId="5" borderId="1" xfId="0" applyFill="1" applyBorder="1"/>
    <xf numFmtId="165" fontId="0" fillId="5" borderId="1" xfId="0" applyNumberFormat="1" applyFill="1" applyBorder="1"/>
    <xf numFmtId="0" fontId="0" fillId="6" borderId="1" xfId="0" applyFill="1" applyBorder="1"/>
    <xf numFmtId="165" fontId="0" fillId="6" borderId="1" xfId="0" applyNumberFormat="1" applyFill="1" applyBorder="1"/>
    <xf numFmtId="0" fontId="0" fillId="7" borderId="1" xfId="0" applyFill="1" applyBorder="1"/>
    <xf numFmtId="165" fontId="0" fillId="7" borderId="1" xfId="0" applyNumberFormat="1" applyFill="1" applyBorder="1"/>
    <xf numFmtId="0" fontId="0" fillId="8" borderId="1" xfId="0" applyFill="1" applyBorder="1"/>
    <xf numFmtId="165" fontId="0" fillId="8" borderId="1" xfId="0" applyNumberFormat="1" applyFill="1" applyBorder="1"/>
    <xf numFmtId="0" fontId="0" fillId="9" borderId="1" xfId="0" applyFill="1" applyBorder="1"/>
    <xf numFmtId="165" fontId="0" fillId="9" borderId="1" xfId="0" applyNumberFormat="1" applyFill="1" applyBorder="1"/>
    <xf numFmtId="165" fontId="0" fillId="2" borderId="1" xfId="0" applyNumberFormat="1" applyFill="1" applyBorder="1"/>
    <xf numFmtId="0" fontId="0" fillId="10" borderId="1" xfId="0" applyFill="1" applyBorder="1"/>
    <xf numFmtId="165" fontId="0" fillId="10" borderId="1" xfId="0" applyNumberFormat="1" applyFill="1" applyBorder="1"/>
    <xf numFmtId="165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/>
    <xf numFmtId="165" fontId="0" fillId="0" borderId="2" xfId="0" applyNumberFormat="1" applyBorder="1"/>
    <xf numFmtId="0" fontId="0" fillId="0" borderId="1" xfId="0" applyBorder="1"/>
    <xf numFmtId="0" fontId="0" fillId="0" borderId="0" xfId="0" applyBorder="1"/>
    <xf numFmtId="0" fontId="0" fillId="0" borderId="1" xfId="0" applyFill="1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/>
    <xf numFmtId="0" fontId="0" fillId="0" borderId="6" xfId="0" applyBorder="1"/>
    <xf numFmtId="0" fontId="0" fillId="0" borderId="7" xfId="0" applyBorder="1"/>
    <xf numFmtId="165" fontId="0" fillId="0" borderId="1" xfId="0" applyNumberFormat="1" applyBorder="1"/>
    <xf numFmtId="0" fontId="0" fillId="11" borderId="2" xfId="0" applyFill="1" applyBorder="1" applyAlignment="1">
      <alignment horizontal="center"/>
    </xf>
    <xf numFmtId="0" fontId="0" fillId="11" borderId="3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</cellXfs>
  <cellStyles count="1">
    <cellStyle name="Обычный" xfId="0" builtinId="0"/>
  </cellStyles>
  <dxfs count="6">
    <dxf>
      <numFmt numFmtId="164" formatCode="0.0000000000"/>
    </dxf>
    <dxf>
      <numFmt numFmtId="164" formatCode="0.0000000000"/>
    </dxf>
    <dxf>
      <numFmt numFmtId="164" formatCode="0.0000000000"/>
    </dxf>
    <dxf>
      <numFmt numFmtId="164" formatCode="0.0000000000"/>
    </dxf>
    <dxf>
      <numFmt numFmtId="164" formatCode="0.0000000000"/>
    </dxf>
    <dxf>
      <numFmt numFmtId="164" formatCode="0.00000000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1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3</a:t>
            </a:r>
            <a:r>
              <a:rPr lang="en-US" baseline="0"/>
              <a:t> </a:t>
            </a:r>
            <a:r>
              <a:rPr lang="ru-RU" baseline="0"/>
              <a:t>РАЗРЯДА</a:t>
            </a: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МетодФерма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"/>
              <c:pt idx="0">
                <c:v>3</c:v>
              </c:pt>
            </c:numLit>
          </c:cat>
          <c:val>
            <c:numRef>
              <c:f>МетодФерма!$K$2:$K$56</c:f>
              <c:numCache>
                <c:formatCode>0.00000000</c:formatCode>
                <c:ptCount val="5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F2-493F-90E8-0E9D85C07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7410175"/>
        <c:axId val="1477410591"/>
      </c:lineChart>
      <c:catAx>
        <c:axId val="147741017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77410591"/>
        <c:crosses val="autoZero"/>
        <c:auto val="1"/>
        <c:lblAlgn val="ctr"/>
        <c:lblOffset val="100"/>
        <c:noMultiLvlLbl val="0"/>
      </c:catAx>
      <c:valAx>
        <c:axId val="1477410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774101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5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</a:t>
            </a:r>
            <a:r>
              <a:rPr lang="ru-RU"/>
              <a:t> РАЗРЯДА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МетодФерма!$A$2:$A$56</c:f>
              <c:strCache>
                <c:ptCount val="55"/>
                <c:pt idx="0">
                  <c:v> </c:v>
                </c:pt>
                <c:pt idx="1">
                  <c:v> </c:v>
                </c:pt>
                <c:pt idx="2">
                  <c:v> </c:v>
                </c:pt>
                <c:pt idx="3">
                  <c:v> </c:v>
                </c:pt>
                <c:pt idx="4">
                  <c:v> </c:v>
                </c:pt>
                <c:pt idx="5">
                  <c:v> </c:v>
                </c:pt>
                <c:pt idx="6">
                  <c:v> </c:v>
                </c:pt>
                <c:pt idx="7">
                  <c:v> </c:v>
                </c:pt>
                <c:pt idx="8">
                  <c:v> </c:v>
                </c:pt>
                <c:pt idx="9">
                  <c:v> </c:v>
                </c:pt>
                <c:pt idx="10">
                  <c:v> </c:v>
                </c:pt>
                <c:pt idx="11">
                  <c:v> </c:v>
                </c:pt>
                <c:pt idx="12">
                  <c:v> </c:v>
                </c:pt>
                <c:pt idx="13">
                  <c:v> </c:v>
                </c:pt>
                <c:pt idx="14">
                  <c:v> </c:v>
                </c:pt>
                <c:pt idx="15">
                  <c:v> </c:v>
                </c:pt>
                <c:pt idx="16">
                  <c:v> </c:v>
                </c:pt>
                <c:pt idx="17">
                  <c:v> </c:v>
                </c:pt>
                <c:pt idx="18">
                  <c:v> </c:v>
                </c:pt>
                <c:pt idx="19">
                  <c:v> </c:v>
                </c:pt>
                <c:pt idx="20">
                  <c:v> </c:v>
                </c:pt>
                <c:pt idx="21">
                  <c:v> </c:v>
                </c:pt>
                <c:pt idx="22">
                  <c:v> </c:v>
                </c:pt>
                <c:pt idx="23">
                  <c:v> </c:v>
                </c:pt>
                <c:pt idx="24">
                  <c:v> </c:v>
                </c:pt>
                <c:pt idx="25">
                  <c:v> </c:v>
                </c:pt>
                <c:pt idx="26">
                  <c:v> </c:v>
                </c:pt>
                <c:pt idx="27">
                  <c:v> </c:v>
                </c:pt>
                <c:pt idx="28">
                  <c:v> </c:v>
                </c:pt>
                <c:pt idx="29">
                  <c:v> </c:v>
                </c:pt>
                <c:pt idx="30">
                  <c:v> </c:v>
                </c:pt>
                <c:pt idx="31">
                  <c:v> </c:v>
                </c:pt>
                <c:pt idx="32">
                  <c:v> </c:v>
                </c:pt>
                <c:pt idx="33">
                  <c:v> </c:v>
                </c:pt>
                <c:pt idx="34">
                  <c:v> </c:v>
                </c:pt>
                <c:pt idx="35">
                  <c:v> </c:v>
                </c:pt>
                <c:pt idx="36">
                  <c:v> </c:v>
                </c:pt>
                <c:pt idx="37">
                  <c:v> </c:v>
                </c:pt>
                <c:pt idx="38">
                  <c:v> </c:v>
                </c:pt>
                <c:pt idx="39">
                  <c:v> </c:v>
                </c:pt>
                <c:pt idx="40">
                  <c:v> </c:v>
                </c:pt>
                <c:pt idx="41">
                  <c:v> </c:v>
                </c:pt>
                <c:pt idx="42">
                  <c:v> </c:v>
                </c:pt>
                <c:pt idx="43">
                  <c:v> </c:v>
                </c:pt>
                <c:pt idx="44">
                  <c:v> </c:v>
                </c:pt>
                <c:pt idx="45">
                  <c:v> </c:v>
                </c:pt>
                <c:pt idx="46">
                  <c:v> </c:v>
                </c:pt>
                <c:pt idx="47">
                  <c:v> </c:v>
                </c:pt>
                <c:pt idx="48">
                  <c:v> </c:v>
                </c:pt>
                <c:pt idx="49">
                  <c:v> </c:v>
                </c:pt>
                <c:pt idx="50">
                  <c:v> </c:v>
                </c:pt>
                <c:pt idx="51">
                  <c:v> </c:v>
                </c:pt>
                <c:pt idx="52">
                  <c:v> </c:v>
                </c:pt>
                <c:pt idx="53">
                  <c:v> </c:v>
                </c:pt>
                <c:pt idx="54">
                  <c:v> </c:v>
                </c:pt>
              </c:strCache>
            </c:strRef>
          </c:cat>
          <c:val>
            <c:numRef>
              <c:f>МетодФерма!$B$2:$B$56</c:f>
              <c:numCache>
                <c:formatCode>0.00000000</c:formatCode>
                <c:ptCount val="5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48-4A5B-9A21-B037EA004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9989647"/>
        <c:axId val="1909987151"/>
      </c:lineChart>
      <c:catAx>
        <c:axId val="190998964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09987151"/>
        <c:crosses val="autoZero"/>
        <c:auto val="1"/>
        <c:lblAlgn val="ctr"/>
        <c:lblOffset val="100"/>
        <c:noMultiLvlLbl val="0"/>
      </c:catAx>
      <c:valAx>
        <c:axId val="1909987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099896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4 </a:t>
            </a:r>
            <a:r>
              <a:rPr lang="ru-RU"/>
              <a:t>РАЗРЯДА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4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МетодФерма!$U$2:$U$56</c:f>
              <c:numCache>
                <c:formatCode>0.00000000</c:formatCode>
                <c:ptCount val="5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6A-48E0-B5B9-D7EE65915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6932383"/>
        <c:axId val="966929471"/>
      </c:lineChart>
      <c:catAx>
        <c:axId val="966932383"/>
        <c:scaling>
          <c:orientation val="minMax"/>
        </c:scaling>
        <c:delete val="1"/>
        <c:axPos val="b"/>
        <c:majorTickMark val="none"/>
        <c:minorTickMark val="none"/>
        <c:tickLblPos val="nextTo"/>
        <c:crossAx val="966929471"/>
        <c:crosses val="autoZero"/>
        <c:auto val="1"/>
        <c:lblAlgn val="ctr"/>
        <c:lblOffset val="100"/>
        <c:noMultiLvlLbl val="0"/>
      </c:catAx>
      <c:valAx>
        <c:axId val="9669294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669323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5 </a:t>
            </a:r>
            <a:r>
              <a:rPr lang="ru-RU"/>
              <a:t>РАЗРЯДОВ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5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МетодФерма!$AE$2:$AE$56</c:f>
              <c:numCache>
                <c:formatCode>0.00000000</c:formatCode>
                <c:ptCount val="5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D3-41F9-80C7-4DDE1E071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6907007"/>
        <c:axId val="966916159"/>
      </c:lineChart>
      <c:catAx>
        <c:axId val="966907007"/>
        <c:scaling>
          <c:orientation val="minMax"/>
        </c:scaling>
        <c:delete val="1"/>
        <c:axPos val="b"/>
        <c:majorTickMark val="none"/>
        <c:minorTickMark val="none"/>
        <c:tickLblPos val="nextTo"/>
        <c:crossAx val="966916159"/>
        <c:crosses val="autoZero"/>
        <c:auto val="1"/>
        <c:lblAlgn val="ctr"/>
        <c:lblOffset val="100"/>
        <c:noMultiLvlLbl val="0"/>
      </c:catAx>
      <c:valAx>
        <c:axId val="9669161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669070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6 </a:t>
            </a:r>
            <a:r>
              <a:rPr lang="ru-RU"/>
              <a:t>РАЗРЯДОВ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6+МетодФерма!$AO$2:$AO$56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МетодФерма!$AO$2:$AO$56</c:f>
              <c:numCache>
                <c:formatCode>0.00000000</c:formatCode>
                <c:ptCount val="5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93-4512-AF56-1507DF4E2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5369391"/>
        <c:axId val="2035369807"/>
      </c:lineChart>
      <c:catAx>
        <c:axId val="2035369391"/>
        <c:scaling>
          <c:orientation val="minMax"/>
        </c:scaling>
        <c:delete val="1"/>
        <c:axPos val="b"/>
        <c:majorTickMark val="none"/>
        <c:minorTickMark val="none"/>
        <c:tickLblPos val="nextTo"/>
        <c:crossAx val="2035369807"/>
        <c:crosses val="autoZero"/>
        <c:auto val="1"/>
        <c:lblAlgn val="ctr"/>
        <c:lblOffset val="100"/>
        <c:noMultiLvlLbl val="0"/>
      </c:catAx>
      <c:valAx>
        <c:axId val="2035369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353693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>
        <a:lumMod val="9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7 </a:t>
            </a:r>
            <a:r>
              <a:rPr lang="ru-RU"/>
              <a:t>РАЗРЯДОВ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7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МетодФерма!$AY$2:$AY$56</c:f>
              <c:numCache>
                <c:formatCode>0.00000000</c:formatCode>
                <c:ptCount val="5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D3-43C1-9EEA-DE6236F77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6922399"/>
        <c:axId val="966912415"/>
      </c:lineChart>
      <c:catAx>
        <c:axId val="966922399"/>
        <c:scaling>
          <c:orientation val="minMax"/>
        </c:scaling>
        <c:delete val="1"/>
        <c:axPos val="b"/>
        <c:majorTickMark val="none"/>
        <c:minorTickMark val="none"/>
        <c:tickLblPos val="nextTo"/>
        <c:crossAx val="966912415"/>
        <c:crosses val="autoZero"/>
        <c:auto val="1"/>
        <c:lblAlgn val="ctr"/>
        <c:lblOffset val="100"/>
        <c:noMultiLvlLbl val="0"/>
      </c:catAx>
      <c:valAx>
        <c:axId val="966912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669223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8 РАЗРЯДОВ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МетодФерма!$BI$2:$BI$56</c:f>
              <c:numCache>
                <c:formatCode>0.00000000</c:formatCode>
                <c:ptCount val="5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45-4B65-B8FE-A0F76EE7A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4856063"/>
        <c:axId val="2044859807"/>
      </c:lineChart>
      <c:catAx>
        <c:axId val="2044856063"/>
        <c:scaling>
          <c:orientation val="minMax"/>
        </c:scaling>
        <c:delete val="1"/>
        <c:axPos val="b"/>
        <c:majorTickMark val="none"/>
        <c:minorTickMark val="none"/>
        <c:tickLblPos val="nextTo"/>
        <c:crossAx val="2044859807"/>
        <c:crosses val="autoZero"/>
        <c:auto val="1"/>
        <c:lblAlgn val="ctr"/>
        <c:lblOffset val="100"/>
        <c:noMultiLvlLbl val="0"/>
      </c:catAx>
      <c:valAx>
        <c:axId val="2044859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448560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9 РАЗРЯДОВ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МетодФерма!$BS$2:$BS$56</c:f>
              <c:numCache>
                <c:formatCode>0.00000000</c:formatCode>
                <c:ptCount val="5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6C-4A6B-8750-FBA009376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2954191"/>
        <c:axId val="1002955439"/>
      </c:lineChart>
      <c:catAx>
        <c:axId val="1002954191"/>
        <c:scaling>
          <c:orientation val="minMax"/>
        </c:scaling>
        <c:delete val="1"/>
        <c:axPos val="b"/>
        <c:majorTickMark val="none"/>
        <c:minorTickMark val="none"/>
        <c:tickLblPos val="nextTo"/>
        <c:crossAx val="1002955439"/>
        <c:crosses val="autoZero"/>
        <c:auto val="1"/>
        <c:lblAlgn val="ctr"/>
        <c:lblOffset val="100"/>
        <c:noMultiLvlLbl val="0"/>
      </c:catAx>
      <c:valAx>
        <c:axId val="1002955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0029541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3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10 РАЗРЯДОВ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МетодФерма!$CC$2:$CC$56</c:f>
              <c:numCache>
                <c:formatCode>0.00000000</c:formatCode>
                <c:ptCount val="5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53-485A-B226-BF4F266DA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62789983"/>
        <c:axId val="962807039"/>
      </c:lineChart>
      <c:catAx>
        <c:axId val="962789983"/>
        <c:scaling>
          <c:orientation val="minMax"/>
        </c:scaling>
        <c:delete val="1"/>
        <c:axPos val="b"/>
        <c:majorTickMark val="none"/>
        <c:minorTickMark val="none"/>
        <c:tickLblPos val="nextTo"/>
        <c:crossAx val="962807039"/>
        <c:crosses val="autoZero"/>
        <c:auto val="1"/>
        <c:lblAlgn val="ctr"/>
        <c:lblOffset val="100"/>
        <c:noMultiLvlLbl val="0"/>
      </c:catAx>
      <c:valAx>
        <c:axId val="962807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627899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11 РАЗРЯДОВ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МетодФерма!$CM$2:$CM$56</c:f>
              <c:numCache>
                <c:formatCode>0.00000000</c:formatCode>
                <c:ptCount val="5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29-4FD5-A514-93712A8DB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0425359"/>
        <c:axId val="1100422863"/>
      </c:lineChart>
      <c:catAx>
        <c:axId val="1100425359"/>
        <c:scaling>
          <c:orientation val="minMax"/>
        </c:scaling>
        <c:delete val="1"/>
        <c:axPos val="b"/>
        <c:majorTickMark val="none"/>
        <c:minorTickMark val="none"/>
        <c:tickLblPos val="nextTo"/>
        <c:crossAx val="1100422863"/>
        <c:crosses val="autoZero"/>
        <c:auto val="1"/>
        <c:lblAlgn val="ctr"/>
        <c:lblOffset val="100"/>
        <c:noMultiLvlLbl val="0"/>
      </c:catAx>
      <c:valAx>
        <c:axId val="11004228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1004253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5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12 РАЗРЯДОВ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МетодФерма!$CW$2:$CW$56</c:f>
              <c:numCache>
                <c:formatCode>0.00000000</c:formatCode>
                <c:ptCount val="5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D9-4248-A9DB-BE2AE10F9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6609919"/>
        <c:axId val="996610335"/>
      </c:lineChart>
      <c:catAx>
        <c:axId val="996609919"/>
        <c:scaling>
          <c:orientation val="minMax"/>
        </c:scaling>
        <c:delete val="1"/>
        <c:axPos val="b"/>
        <c:majorTickMark val="none"/>
        <c:minorTickMark val="none"/>
        <c:tickLblPos val="nextTo"/>
        <c:crossAx val="996610335"/>
        <c:crosses val="autoZero"/>
        <c:auto val="1"/>
        <c:lblAlgn val="ctr"/>
        <c:lblOffset val="100"/>
        <c:noMultiLvlLbl val="0"/>
      </c:catAx>
      <c:valAx>
        <c:axId val="996610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966099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13 РАЗРЯДОВ</c:v>
          </c:tx>
          <c:spPr>
            <a:ln w="28575" cap="rnd">
              <a:solidFill>
                <a:schemeClr val="accent5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МетодФерма!$DG$2:$DG$56</c:f>
              <c:numCache>
                <c:formatCode>0.00000000</c:formatCode>
                <c:ptCount val="5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D6-4AD9-A909-29C62D6E6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0158032"/>
        <c:axId val="310155952"/>
      </c:lineChart>
      <c:catAx>
        <c:axId val="310158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10155952"/>
        <c:crosses val="autoZero"/>
        <c:auto val="1"/>
        <c:lblAlgn val="ctr"/>
        <c:lblOffset val="100"/>
        <c:noMultiLvlLbl val="0"/>
      </c:catAx>
      <c:valAx>
        <c:axId val="310155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0158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14 РАЗРЯДОВ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МетодФерма!$DQ$2:$DQ$56</c:f>
              <c:numCache>
                <c:formatCode>0.00000000</c:formatCode>
                <c:ptCount val="5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BC-4B6E-B315-1F893732D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99951"/>
        <c:axId val="572969583"/>
      </c:lineChart>
      <c:catAx>
        <c:axId val="572999951"/>
        <c:scaling>
          <c:orientation val="minMax"/>
        </c:scaling>
        <c:delete val="1"/>
        <c:axPos val="b"/>
        <c:majorTickMark val="none"/>
        <c:minorTickMark val="none"/>
        <c:tickLblPos val="nextTo"/>
        <c:crossAx val="572969583"/>
        <c:crosses val="autoZero"/>
        <c:auto val="1"/>
        <c:lblAlgn val="ctr"/>
        <c:lblOffset val="100"/>
        <c:noMultiLvlLbl val="0"/>
      </c:catAx>
      <c:valAx>
        <c:axId val="5729695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729999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>
        <a:lumMod val="9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15 РАЗРЯДОВ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stdDev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МетодФерма!$EA$2:$EA$56</c:f>
              <c:numCache>
                <c:formatCode>0.00000000</c:formatCode>
                <c:ptCount val="5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79-4925-92DB-C3C913868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0136400"/>
        <c:axId val="310148880"/>
      </c:lineChart>
      <c:catAx>
        <c:axId val="310136400"/>
        <c:scaling>
          <c:orientation val="minMax"/>
        </c:scaling>
        <c:delete val="1"/>
        <c:axPos val="b"/>
        <c:majorTickMark val="none"/>
        <c:minorTickMark val="none"/>
        <c:tickLblPos val="nextTo"/>
        <c:crossAx val="310148880"/>
        <c:crosses val="autoZero"/>
        <c:auto val="1"/>
        <c:lblAlgn val="ctr"/>
        <c:lblOffset val="100"/>
        <c:noMultiLvlLbl val="0"/>
      </c:catAx>
      <c:valAx>
        <c:axId val="310148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0136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16 РАЗРЯДОВ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stdDev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МетодФерма!$EK$2:$EK$56</c:f>
              <c:numCache>
                <c:formatCode>0.00000000</c:formatCode>
                <c:ptCount val="55"/>
                <c:pt idx="0">
                  <c:v>1.028760001645423E-2</c:v>
                </c:pt>
                <c:pt idx="1">
                  <c:v>2.0961000118404631E-3</c:v>
                </c:pt>
                <c:pt idx="2">
                  <c:v>2.060099999653175E-3</c:v>
                </c:pt>
                <c:pt idx="3">
                  <c:v>2.015600010054186E-3</c:v>
                </c:pt>
                <c:pt idx="4">
                  <c:v>2.0086000149603929E-3</c:v>
                </c:pt>
                <c:pt idx="5">
                  <c:v>2.2109000128693879E-3</c:v>
                </c:pt>
                <c:pt idx="6">
                  <c:v>2.0479999948292971E-3</c:v>
                </c:pt>
                <c:pt idx="7">
                  <c:v>2.0775999873876572E-3</c:v>
                </c:pt>
                <c:pt idx="8">
                  <c:v>2.067100023850799E-3</c:v>
                </c:pt>
                <c:pt idx="9">
                  <c:v>2.0516999938990921E-3</c:v>
                </c:pt>
                <c:pt idx="10">
                  <c:v>2.1841999841853981E-3</c:v>
                </c:pt>
                <c:pt idx="11">
                  <c:v>2.0866999984718859E-3</c:v>
                </c:pt>
                <c:pt idx="12">
                  <c:v>2.040599996689707E-3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06-4E72-8FC4-5A9684417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4026192"/>
        <c:axId val="394027024"/>
      </c:lineChart>
      <c:catAx>
        <c:axId val="394026192"/>
        <c:scaling>
          <c:orientation val="minMax"/>
        </c:scaling>
        <c:delete val="1"/>
        <c:axPos val="b"/>
        <c:majorTickMark val="none"/>
        <c:minorTickMark val="none"/>
        <c:tickLblPos val="nextTo"/>
        <c:crossAx val="394027024"/>
        <c:crosses val="autoZero"/>
        <c:auto val="1"/>
        <c:lblAlgn val="ctr"/>
        <c:lblOffset val="100"/>
        <c:noMultiLvlLbl val="0"/>
      </c:catAx>
      <c:valAx>
        <c:axId val="394027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94026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17 РАЗРЯДОВ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МетодФерма!$EU$2:$EU$56</c:f>
              <c:numCache>
                <c:formatCode>0.00000000</c:formatCode>
                <c:ptCount val="5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AE-4100-9AF8-CA84D5A77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0160944"/>
        <c:axId val="310161776"/>
      </c:lineChart>
      <c:catAx>
        <c:axId val="310160944"/>
        <c:scaling>
          <c:orientation val="minMax"/>
        </c:scaling>
        <c:delete val="1"/>
        <c:axPos val="b"/>
        <c:majorTickMark val="none"/>
        <c:minorTickMark val="none"/>
        <c:tickLblPos val="nextTo"/>
        <c:crossAx val="310161776"/>
        <c:crosses val="autoZero"/>
        <c:auto val="1"/>
        <c:lblAlgn val="ctr"/>
        <c:lblOffset val="100"/>
        <c:noMultiLvlLbl val="0"/>
      </c:catAx>
      <c:valAx>
        <c:axId val="31016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0160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3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18 РАЗРЯДОВ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stdDev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МетодФерма!$FE$2:$FE$56</c:f>
              <c:numCache>
                <c:formatCode>0.00000000</c:formatCode>
                <c:ptCount val="5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2.1068999776616688E-3</c:v>
                </c:pt>
                <c:pt idx="14">
                  <c:v>2.0839000062551349E-3</c:v>
                </c:pt>
                <c:pt idx="15">
                  <c:v>2.0651999802794312E-3</c:v>
                </c:pt>
                <c:pt idx="16">
                  <c:v>2.08320000092499E-3</c:v>
                </c:pt>
                <c:pt idx="17">
                  <c:v>2.286599978106096E-3</c:v>
                </c:pt>
                <c:pt idx="18">
                  <c:v>2.0423000096343462E-3</c:v>
                </c:pt>
                <c:pt idx="19">
                  <c:v>2.0902000251226131E-3</c:v>
                </c:pt>
                <c:pt idx="20">
                  <c:v>2.14229998528026E-3</c:v>
                </c:pt>
                <c:pt idx="21">
                  <c:v>2.048700000159442E-3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D1-4ECF-AAB6-8A80B26F0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121968"/>
        <c:axId val="122144432"/>
      </c:lineChart>
      <c:catAx>
        <c:axId val="122121968"/>
        <c:scaling>
          <c:orientation val="minMax"/>
        </c:scaling>
        <c:delete val="1"/>
        <c:axPos val="b"/>
        <c:majorTickMark val="none"/>
        <c:minorTickMark val="none"/>
        <c:tickLblPos val="nextTo"/>
        <c:crossAx val="122144432"/>
        <c:crosses val="autoZero"/>
        <c:auto val="1"/>
        <c:lblAlgn val="ctr"/>
        <c:lblOffset val="100"/>
        <c:noMultiLvlLbl val="0"/>
      </c:catAx>
      <c:valAx>
        <c:axId val="122144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2121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19 РАЗРЯДОВ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МетодФерма!$FO$2:$FO$56</c:f>
              <c:numCache>
                <c:formatCode>0.00000000</c:formatCode>
                <c:ptCount val="5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2A-4F85-A9C5-11557E2A7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7243695"/>
        <c:axId val="257260751"/>
      </c:lineChart>
      <c:catAx>
        <c:axId val="257243695"/>
        <c:scaling>
          <c:orientation val="minMax"/>
        </c:scaling>
        <c:delete val="1"/>
        <c:axPos val="b"/>
        <c:majorTickMark val="none"/>
        <c:minorTickMark val="none"/>
        <c:tickLblPos val="nextTo"/>
        <c:crossAx val="257260751"/>
        <c:crosses val="autoZero"/>
        <c:auto val="1"/>
        <c:lblAlgn val="ctr"/>
        <c:lblOffset val="100"/>
        <c:noMultiLvlLbl val="0"/>
      </c:catAx>
      <c:valAx>
        <c:axId val="257260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572436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5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 РАЗРЯДОВ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stdDev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МетодФерма!$FY$2:$FY$56</c:f>
              <c:numCache>
                <c:formatCode>0.00000000</c:formatCode>
                <c:ptCount val="5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2.3435999755747621E-3</c:v>
                </c:pt>
                <c:pt idx="23">
                  <c:v>2.4243999796453859E-3</c:v>
                </c:pt>
                <c:pt idx="24">
                  <c:v>2.4153999984264369E-3</c:v>
                </c:pt>
                <c:pt idx="25">
                  <c:v>2.3287000076379631E-3</c:v>
                </c:pt>
                <c:pt idx="26">
                  <c:v>2.3485000128857791E-3</c:v>
                </c:pt>
                <c:pt idx="27">
                  <c:v>2.4671000137459491E-3</c:v>
                </c:pt>
                <c:pt idx="28">
                  <c:v>2.4266999971587211E-3</c:v>
                </c:pt>
                <c:pt idx="29">
                  <c:v>2.4503000022377819E-3</c:v>
                </c:pt>
                <c:pt idx="30">
                  <c:v>2.3378999903798099E-3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AF-494F-A2F0-40FEBFB9A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2126544"/>
        <c:axId val="122128624"/>
      </c:lineChart>
      <c:catAx>
        <c:axId val="122126544"/>
        <c:scaling>
          <c:orientation val="minMax"/>
        </c:scaling>
        <c:delete val="1"/>
        <c:axPos val="b"/>
        <c:majorTickMark val="none"/>
        <c:minorTickMark val="none"/>
        <c:tickLblPos val="nextTo"/>
        <c:crossAx val="122128624"/>
        <c:crosses val="autoZero"/>
        <c:auto val="1"/>
        <c:lblAlgn val="ctr"/>
        <c:lblOffset val="100"/>
        <c:noMultiLvlLbl val="0"/>
      </c:catAx>
      <c:valAx>
        <c:axId val="12212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2126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21 РАЗРЯД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МетодФерма!$GI$2:$GI$56</c:f>
              <c:numCache>
                <c:formatCode>0.00000000</c:formatCode>
                <c:ptCount val="5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47-4FC2-93BC-E556644AA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2981647"/>
        <c:axId val="572989967"/>
      </c:lineChart>
      <c:catAx>
        <c:axId val="572981647"/>
        <c:scaling>
          <c:orientation val="minMax"/>
        </c:scaling>
        <c:delete val="1"/>
        <c:axPos val="b"/>
        <c:majorTickMark val="none"/>
        <c:minorTickMark val="none"/>
        <c:tickLblPos val="nextTo"/>
        <c:crossAx val="572989967"/>
        <c:crosses val="autoZero"/>
        <c:auto val="1"/>
        <c:lblAlgn val="ctr"/>
        <c:lblOffset val="100"/>
        <c:noMultiLvlLbl val="0"/>
      </c:catAx>
      <c:valAx>
        <c:axId val="5729899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729816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22 РАЗРЯДА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МетодФерма!$GS$2:$GS$55</c:f>
              <c:numCache>
                <c:formatCode>0.00000000</c:formatCode>
                <c:ptCount val="5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A6-4860-BA71-5A7960F86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2955151"/>
        <c:axId val="682958063"/>
      </c:lineChart>
      <c:catAx>
        <c:axId val="682955151"/>
        <c:scaling>
          <c:orientation val="minMax"/>
        </c:scaling>
        <c:delete val="1"/>
        <c:axPos val="b"/>
        <c:majorTickMark val="none"/>
        <c:minorTickMark val="none"/>
        <c:tickLblPos val="nextTo"/>
        <c:crossAx val="682958063"/>
        <c:crosses val="autoZero"/>
        <c:auto val="1"/>
        <c:lblAlgn val="ctr"/>
        <c:lblOffset val="100"/>
        <c:noMultiLvlLbl val="0"/>
      </c:catAx>
      <c:valAx>
        <c:axId val="682958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829551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>
        <a:lumMod val="9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23 РАЗРЯДА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МетодФерма!$HC$2:$HC$55</c:f>
              <c:numCache>
                <c:formatCode>0.00000000</c:formatCode>
                <c:ptCount val="5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06-4861-93BE-152374E1C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4229039"/>
        <c:axId val="1284229871"/>
      </c:lineChart>
      <c:catAx>
        <c:axId val="1284229039"/>
        <c:scaling>
          <c:orientation val="minMax"/>
        </c:scaling>
        <c:delete val="1"/>
        <c:axPos val="b"/>
        <c:majorTickMark val="none"/>
        <c:minorTickMark val="none"/>
        <c:tickLblPos val="nextTo"/>
        <c:crossAx val="1284229871"/>
        <c:crosses val="autoZero"/>
        <c:auto val="1"/>
        <c:lblAlgn val="ctr"/>
        <c:lblOffset val="100"/>
        <c:noMultiLvlLbl val="0"/>
      </c:catAx>
      <c:valAx>
        <c:axId val="12842298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2842290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24 РАЗРЯДА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МетодФерма!$HM$2:$HM$55</c:f>
              <c:numCache>
                <c:formatCode>0.00000000</c:formatCode>
                <c:ptCount val="5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B5-451C-AE9D-AFBFC1346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0163439"/>
        <c:axId val="420171759"/>
      </c:lineChart>
      <c:catAx>
        <c:axId val="420163439"/>
        <c:scaling>
          <c:orientation val="minMax"/>
        </c:scaling>
        <c:delete val="1"/>
        <c:axPos val="b"/>
        <c:majorTickMark val="none"/>
        <c:minorTickMark val="none"/>
        <c:tickLblPos val="nextTo"/>
        <c:crossAx val="420171759"/>
        <c:crosses val="autoZero"/>
        <c:auto val="1"/>
        <c:lblAlgn val="ctr"/>
        <c:lblOffset val="100"/>
        <c:noMultiLvlLbl val="0"/>
      </c:catAx>
      <c:valAx>
        <c:axId val="420171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201634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25 РАЗРЯДОВ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МетодФерма!$HW$2:$HW$55</c:f>
              <c:numCache>
                <c:formatCode>0.00000000</c:formatCode>
                <c:ptCount val="5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5E-4321-97CF-0357C4EDA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5732879"/>
        <c:axId val="855729135"/>
      </c:lineChart>
      <c:catAx>
        <c:axId val="855732879"/>
        <c:scaling>
          <c:orientation val="minMax"/>
        </c:scaling>
        <c:delete val="1"/>
        <c:axPos val="b"/>
        <c:majorTickMark val="none"/>
        <c:minorTickMark val="none"/>
        <c:tickLblPos val="nextTo"/>
        <c:crossAx val="855729135"/>
        <c:crosses val="autoZero"/>
        <c:auto val="1"/>
        <c:lblAlgn val="ctr"/>
        <c:lblOffset val="100"/>
        <c:noMultiLvlLbl val="0"/>
      </c:catAx>
      <c:valAx>
        <c:axId val="8557291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557328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26 РАЗРЯДОВ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МетодФерма!$IG$2:$IG$55</c:f>
              <c:numCache>
                <c:formatCode>0.00000000</c:formatCode>
                <c:ptCount val="5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16-49D3-B421-313743A83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2142223"/>
        <c:axId val="852151375"/>
      </c:lineChart>
      <c:catAx>
        <c:axId val="85214222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52151375"/>
        <c:crosses val="autoZero"/>
        <c:auto val="1"/>
        <c:lblAlgn val="ctr"/>
        <c:lblOffset val="100"/>
        <c:noMultiLvlLbl val="0"/>
      </c:catAx>
      <c:valAx>
        <c:axId val="852151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52142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3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27 РАЗРЯДОВ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МетодФерма!$IQ$2:$IQ$55</c:f>
              <c:numCache>
                <c:formatCode>0.00000000</c:formatCode>
                <c:ptCount val="5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46-48E9-8760-92822E2C2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2108527"/>
        <c:axId val="852108943"/>
      </c:lineChart>
      <c:catAx>
        <c:axId val="852108527"/>
        <c:scaling>
          <c:orientation val="minMax"/>
        </c:scaling>
        <c:delete val="1"/>
        <c:axPos val="b"/>
        <c:majorTickMark val="none"/>
        <c:minorTickMark val="none"/>
        <c:tickLblPos val="nextTo"/>
        <c:crossAx val="852108943"/>
        <c:crosses val="autoZero"/>
        <c:auto val="1"/>
        <c:lblAlgn val="ctr"/>
        <c:lblOffset val="100"/>
        <c:noMultiLvlLbl val="0"/>
      </c:catAx>
      <c:valAx>
        <c:axId val="852108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521085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28 РАЗРЯДОВ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МетодФерма!$JA$2:$JA$55</c:f>
              <c:numCache>
                <c:formatCode>0.00000000</c:formatCode>
                <c:ptCount val="5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84-46D0-9147-93C7A1DC7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2133487"/>
        <c:axId val="852134319"/>
      </c:lineChart>
      <c:catAx>
        <c:axId val="852133487"/>
        <c:scaling>
          <c:orientation val="minMax"/>
        </c:scaling>
        <c:delete val="1"/>
        <c:axPos val="b"/>
        <c:majorTickMark val="none"/>
        <c:minorTickMark val="none"/>
        <c:tickLblPos val="nextTo"/>
        <c:crossAx val="852134319"/>
        <c:crosses val="autoZero"/>
        <c:auto val="1"/>
        <c:lblAlgn val="ctr"/>
        <c:lblOffset val="100"/>
        <c:noMultiLvlLbl val="0"/>
      </c:catAx>
      <c:valAx>
        <c:axId val="8521343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521334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5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29 РАЗРЯДОВ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МетодФерма!$JK$2:$JK$55</c:f>
              <c:numCache>
                <c:formatCode>0.00000000</c:formatCode>
                <c:ptCount val="5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9D-44D2-8986-779BAA4F7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55713327"/>
        <c:axId val="855713743"/>
      </c:lineChart>
      <c:catAx>
        <c:axId val="855713327"/>
        <c:scaling>
          <c:orientation val="minMax"/>
        </c:scaling>
        <c:delete val="1"/>
        <c:axPos val="b"/>
        <c:majorTickMark val="none"/>
        <c:minorTickMark val="none"/>
        <c:tickLblPos val="nextTo"/>
        <c:crossAx val="855713743"/>
        <c:crosses val="autoZero"/>
        <c:auto val="1"/>
        <c:lblAlgn val="ctr"/>
        <c:lblOffset val="100"/>
        <c:noMultiLvlLbl val="0"/>
      </c:catAx>
      <c:valAx>
        <c:axId val="855713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557133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30 РАЗРЯДОВ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МетодФерма!$JU$2:$JU$55</c:f>
              <c:numCache>
                <c:formatCode>0.00000000</c:formatCode>
                <c:ptCount val="5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B9-438B-8E31-9002A1191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504719"/>
        <c:axId val="199497231"/>
      </c:lineChart>
      <c:catAx>
        <c:axId val="199504719"/>
        <c:scaling>
          <c:orientation val="minMax"/>
        </c:scaling>
        <c:delete val="1"/>
        <c:axPos val="b"/>
        <c:majorTickMark val="none"/>
        <c:minorTickMark val="none"/>
        <c:tickLblPos val="nextTo"/>
        <c:crossAx val="199497231"/>
        <c:crosses val="autoZero"/>
        <c:auto val="1"/>
        <c:lblAlgn val="ctr"/>
        <c:lblOffset val="100"/>
        <c:noMultiLvlLbl val="0"/>
      </c:catAx>
      <c:valAx>
        <c:axId val="199497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95047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31 РАЗРЯД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МетодФерма!$KE$2:$KE$55</c:f>
              <c:numCache>
                <c:formatCode>0.00000000</c:formatCode>
                <c:ptCount val="54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6A-41E7-BE1E-F6CD0820E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2380623"/>
        <c:axId val="932389775"/>
      </c:lineChart>
      <c:catAx>
        <c:axId val="932380623"/>
        <c:scaling>
          <c:orientation val="minMax"/>
        </c:scaling>
        <c:delete val="1"/>
        <c:axPos val="b"/>
        <c:majorTickMark val="none"/>
        <c:minorTickMark val="none"/>
        <c:tickLblPos val="nextTo"/>
        <c:crossAx val="932389775"/>
        <c:crosses val="autoZero"/>
        <c:auto val="1"/>
        <c:lblAlgn val="ctr"/>
        <c:lblOffset val="100"/>
        <c:noMultiLvlLbl val="0"/>
      </c:catAx>
      <c:valAx>
        <c:axId val="932389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323806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>
        <a:lumMod val="9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105334</xdr:colOff>
      <xdr:row>1</xdr:row>
      <xdr:rowOff>10926</xdr:rowOff>
    </xdr:from>
    <xdr:to>
      <xdr:col>18</xdr:col>
      <xdr:colOff>189511</xdr:colOff>
      <xdr:row>16</xdr:row>
      <xdr:rowOff>33426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974C774A-AB53-40E3-A41A-2AD65B09A8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86003</xdr:colOff>
      <xdr:row>1</xdr:row>
      <xdr:rowOff>10365</xdr:rowOff>
    </xdr:from>
    <xdr:to>
      <xdr:col>8</xdr:col>
      <xdr:colOff>383091</xdr:colOff>
      <xdr:row>16</xdr:row>
      <xdr:rowOff>32865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FB70CECD-AE26-4FD5-A35D-C9474DAEC4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112059</xdr:colOff>
      <xdr:row>1</xdr:row>
      <xdr:rowOff>1120</xdr:rowOff>
    </xdr:from>
    <xdr:to>
      <xdr:col>28</xdr:col>
      <xdr:colOff>196236</xdr:colOff>
      <xdr:row>16</xdr:row>
      <xdr:rowOff>23620</xdr:rowOff>
    </xdr:to>
    <xdr:graphicFrame macro="">
      <xdr:nvGraphicFramePr>
        <xdr:cNvPr id="9" name="Диаграмма 8">
          <a:extLst>
            <a:ext uri="{FF2B5EF4-FFF2-40B4-BE49-F238E27FC236}">
              <a16:creationId xmlns:a16="http://schemas.microsoft.com/office/drawing/2014/main" id="{D4FBDF35-E407-4604-B456-1A991F5BDD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112059</xdr:colOff>
      <xdr:row>1</xdr:row>
      <xdr:rowOff>1120</xdr:rowOff>
    </xdr:from>
    <xdr:to>
      <xdr:col>38</xdr:col>
      <xdr:colOff>145809</xdr:colOff>
      <xdr:row>16</xdr:row>
      <xdr:rowOff>23620</xdr:rowOff>
    </xdr:to>
    <xdr:graphicFrame macro="">
      <xdr:nvGraphicFramePr>
        <xdr:cNvPr id="10" name="Диаграмма 9">
          <a:extLst>
            <a:ext uri="{FF2B5EF4-FFF2-40B4-BE49-F238E27FC236}">
              <a16:creationId xmlns:a16="http://schemas.microsoft.com/office/drawing/2014/main" id="{1A372E27-953D-4AAD-B08F-D85BD83A48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109537</xdr:colOff>
      <xdr:row>0</xdr:row>
      <xdr:rowOff>183015</xdr:rowOff>
    </xdr:from>
    <xdr:to>
      <xdr:col>48</xdr:col>
      <xdr:colOff>143287</xdr:colOff>
      <xdr:row>16</xdr:row>
      <xdr:rowOff>15015</xdr:rowOff>
    </xdr:to>
    <xdr:graphicFrame macro="">
      <xdr:nvGraphicFramePr>
        <xdr:cNvPr id="11" name="Диаграмма 10">
          <a:extLst>
            <a:ext uri="{FF2B5EF4-FFF2-40B4-BE49-F238E27FC236}">
              <a16:creationId xmlns:a16="http://schemas.microsoft.com/office/drawing/2014/main" id="{F1B665B8-9DC9-4668-8539-E03D2DE8FD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51</xdr:col>
      <xdr:colOff>112702</xdr:colOff>
      <xdr:row>1</xdr:row>
      <xdr:rowOff>7158</xdr:rowOff>
    </xdr:from>
    <xdr:to>
      <xdr:col>58</xdr:col>
      <xdr:colOff>189748</xdr:colOff>
      <xdr:row>16</xdr:row>
      <xdr:rowOff>29658</xdr:rowOff>
    </xdr:to>
    <xdr:graphicFrame macro="">
      <xdr:nvGraphicFramePr>
        <xdr:cNvPr id="12" name="Диаграмма 11">
          <a:extLst>
            <a:ext uri="{FF2B5EF4-FFF2-40B4-BE49-F238E27FC236}">
              <a16:creationId xmlns:a16="http://schemas.microsoft.com/office/drawing/2014/main" id="{7B5D47B0-6AC1-4AEC-AB08-B412033F9A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61</xdr:col>
      <xdr:colOff>133219</xdr:colOff>
      <xdr:row>1</xdr:row>
      <xdr:rowOff>3474</xdr:rowOff>
    </xdr:from>
    <xdr:to>
      <xdr:col>68</xdr:col>
      <xdr:colOff>210265</xdr:colOff>
      <xdr:row>16</xdr:row>
      <xdr:rowOff>25974</xdr:rowOff>
    </xdr:to>
    <xdr:graphicFrame macro="">
      <xdr:nvGraphicFramePr>
        <xdr:cNvPr id="13" name="Диаграмма 12">
          <a:extLst>
            <a:ext uri="{FF2B5EF4-FFF2-40B4-BE49-F238E27FC236}">
              <a16:creationId xmlns:a16="http://schemas.microsoft.com/office/drawing/2014/main" id="{928599CA-C91B-45F4-B6B4-8DCE1E4071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71</xdr:col>
      <xdr:colOff>111702</xdr:colOff>
      <xdr:row>1</xdr:row>
      <xdr:rowOff>7793</xdr:rowOff>
    </xdr:from>
    <xdr:to>
      <xdr:col>78</xdr:col>
      <xdr:colOff>188748</xdr:colOff>
      <xdr:row>16</xdr:row>
      <xdr:rowOff>30293</xdr:rowOff>
    </xdr:to>
    <xdr:graphicFrame macro="">
      <xdr:nvGraphicFramePr>
        <xdr:cNvPr id="14" name="Диаграмма 13">
          <a:extLst>
            <a:ext uri="{FF2B5EF4-FFF2-40B4-BE49-F238E27FC236}">
              <a16:creationId xmlns:a16="http://schemas.microsoft.com/office/drawing/2014/main" id="{42D42EAD-697F-46C2-9B59-7D4FB22B72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81</xdr:col>
      <xdr:colOff>164305</xdr:colOff>
      <xdr:row>1</xdr:row>
      <xdr:rowOff>1</xdr:rowOff>
    </xdr:from>
    <xdr:to>
      <xdr:col>88</xdr:col>
      <xdr:colOff>150430</xdr:colOff>
      <xdr:row>16</xdr:row>
      <xdr:rowOff>22501</xdr:rowOff>
    </xdr:to>
    <xdr:graphicFrame macro="">
      <xdr:nvGraphicFramePr>
        <xdr:cNvPr id="15" name="Диаграмма 14">
          <a:extLst>
            <a:ext uri="{FF2B5EF4-FFF2-40B4-BE49-F238E27FC236}">
              <a16:creationId xmlns:a16="http://schemas.microsoft.com/office/drawing/2014/main" id="{3C0A78AD-4F93-4512-8B03-19301E16F1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91</xdr:col>
      <xdr:colOff>126205</xdr:colOff>
      <xdr:row>0</xdr:row>
      <xdr:rowOff>180976</xdr:rowOff>
    </xdr:from>
    <xdr:to>
      <xdr:col>98</xdr:col>
      <xdr:colOff>179005</xdr:colOff>
      <xdr:row>16</xdr:row>
      <xdr:rowOff>12976</xdr:rowOff>
    </xdr:to>
    <xdr:graphicFrame macro="">
      <xdr:nvGraphicFramePr>
        <xdr:cNvPr id="16" name="Диаграмма 15">
          <a:extLst>
            <a:ext uri="{FF2B5EF4-FFF2-40B4-BE49-F238E27FC236}">
              <a16:creationId xmlns:a16="http://schemas.microsoft.com/office/drawing/2014/main" id="{D88CFA9E-6ED4-4826-8B83-D9747401BB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101</xdr:col>
      <xdr:colOff>67236</xdr:colOff>
      <xdr:row>1</xdr:row>
      <xdr:rowOff>1120</xdr:rowOff>
    </xdr:from>
    <xdr:to>
      <xdr:col>108</xdr:col>
      <xdr:colOff>151412</xdr:colOff>
      <xdr:row>16</xdr:row>
      <xdr:rowOff>23620</xdr:rowOff>
    </xdr:to>
    <xdr:graphicFrame macro="">
      <xdr:nvGraphicFramePr>
        <xdr:cNvPr id="17" name="Диаграмма 16">
          <a:extLst>
            <a:ext uri="{FF2B5EF4-FFF2-40B4-BE49-F238E27FC236}">
              <a16:creationId xmlns:a16="http://schemas.microsoft.com/office/drawing/2014/main" id="{658957D5-7E77-46B9-9967-A415EE619B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111</xdr:col>
      <xdr:colOff>128866</xdr:colOff>
      <xdr:row>0</xdr:row>
      <xdr:rowOff>180415</xdr:rowOff>
    </xdr:from>
    <xdr:to>
      <xdr:col>118</xdr:col>
      <xdr:colOff>213043</xdr:colOff>
      <xdr:row>16</xdr:row>
      <xdr:rowOff>12415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188EF95C-FE07-465F-AB72-A23A549D3A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121</xdr:col>
      <xdr:colOff>100853</xdr:colOff>
      <xdr:row>0</xdr:row>
      <xdr:rowOff>169209</xdr:rowOff>
    </xdr:from>
    <xdr:to>
      <xdr:col>128</xdr:col>
      <xdr:colOff>185029</xdr:colOff>
      <xdr:row>16</xdr:row>
      <xdr:rowOff>1209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641EE2B3-825F-4B3D-B00E-F47CA9CF3A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131</xdr:col>
      <xdr:colOff>89648</xdr:colOff>
      <xdr:row>1</xdr:row>
      <xdr:rowOff>12326</xdr:rowOff>
    </xdr:from>
    <xdr:to>
      <xdr:col>138</xdr:col>
      <xdr:colOff>173824</xdr:colOff>
      <xdr:row>16</xdr:row>
      <xdr:rowOff>34826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24D95188-D9E2-4738-9D00-B3F81899F2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141</xdr:col>
      <xdr:colOff>89647</xdr:colOff>
      <xdr:row>0</xdr:row>
      <xdr:rowOff>180414</xdr:rowOff>
    </xdr:from>
    <xdr:to>
      <xdr:col>148</xdr:col>
      <xdr:colOff>173824</xdr:colOff>
      <xdr:row>16</xdr:row>
      <xdr:rowOff>12414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5790589E-B7C1-4640-8860-7063363345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151</xdr:col>
      <xdr:colOff>78441</xdr:colOff>
      <xdr:row>0</xdr:row>
      <xdr:rowOff>180415</xdr:rowOff>
    </xdr:from>
    <xdr:to>
      <xdr:col>158</xdr:col>
      <xdr:colOff>162617</xdr:colOff>
      <xdr:row>16</xdr:row>
      <xdr:rowOff>12415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AA883376-99E1-4F35-A2A8-9D100668DD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161</xdr:col>
      <xdr:colOff>89646</xdr:colOff>
      <xdr:row>0</xdr:row>
      <xdr:rowOff>180415</xdr:rowOff>
    </xdr:from>
    <xdr:to>
      <xdr:col>168</xdr:col>
      <xdr:colOff>173823</xdr:colOff>
      <xdr:row>16</xdr:row>
      <xdr:rowOff>12415</xdr:rowOff>
    </xdr:to>
    <xdr:graphicFrame macro="">
      <xdr:nvGraphicFramePr>
        <xdr:cNvPr id="18" name="Диаграмма 17">
          <a:extLst>
            <a:ext uri="{FF2B5EF4-FFF2-40B4-BE49-F238E27FC236}">
              <a16:creationId xmlns:a16="http://schemas.microsoft.com/office/drawing/2014/main" id="{29BC4733-AE25-4CF3-9146-516DF40F21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171</xdr:col>
      <xdr:colOff>100853</xdr:colOff>
      <xdr:row>0</xdr:row>
      <xdr:rowOff>180414</xdr:rowOff>
    </xdr:from>
    <xdr:to>
      <xdr:col>178</xdr:col>
      <xdr:colOff>185030</xdr:colOff>
      <xdr:row>16</xdr:row>
      <xdr:rowOff>12414</xdr:rowOff>
    </xdr:to>
    <xdr:graphicFrame macro="">
      <xdr:nvGraphicFramePr>
        <xdr:cNvPr id="19" name="Диаграмма 18">
          <a:extLst>
            <a:ext uri="{FF2B5EF4-FFF2-40B4-BE49-F238E27FC236}">
              <a16:creationId xmlns:a16="http://schemas.microsoft.com/office/drawing/2014/main" id="{6DEE88E7-F619-4870-AEFD-F150C5C72A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181</xdr:col>
      <xdr:colOff>100853</xdr:colOff>
      <xdr:row>1</xdr:row>
      <xdr:rowOff>1121</xdr:rowOff>
    </xdr:from>
    <xdr:to>
      <xdr:col>188</xdr:col>
      <xdr:colOff>185029</xdr:colOff>
      <xdr:row>16</xdr:row>
      <xdr:rowOff>23621</xdr:rowOff>
    </xdr:to>
    <xdr:graphicFrame macro="">
      <xdr:nvGraphicFramePr>
        <xdr:cNvPr id="20" name="Диаграмма 19">
          <a:extLst>
            <a:ext uri="{FF2B5EF4-FFF2-40B4-BE49-F238E27FC236}">
              <a16:creationId xmlns:a16="http://schemas.microsoft.com/office/drawing/2014/main" id="{17C05192-EA97-4B62-8B17-D181121E37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191</xdr:col>
      <xdr:colOff>89647</xdr:colOff>
      <xdr:row>0</xdr:row>
      <xdr:rowOff>180415</xdr:rowOff>
    </xdr:from>
    <xdr:to>
      <xdr:col>198</xdr:col>
      <xdr:colOff>142447</xdr:colOff>
      <xdr:row>16</xdr:row>
      <xdr:rowOff>12415</xdr:rowOff>
    </xdr:to>
    <xdr:graphicFrame macro="">
      <xdr:nvGraphicFramePr>
        <xdr:cNvPr id="21" name="Диаграмма 20">
          <a:extLst>
            <a:ext uri="{FF2B5EF4-FFF2-40B4-BE49-F238E27FC236}">
              <a16:creationId xmlns:a16="http://schemas.microsoft.com/office/drawing/2014/main" id="{4565494D-2538-4310-8E7E-623AEBC020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201</xdr:col>
      <xdr:colOff>80962</xdr:colOff>
      <xdr:row>1</xdr:row>
      <xdr:rowOff>4762</xdr:rowOff>
    </xdr:from>
    <xdr:to>
      <xdr:col>208</xdr:col>
      <xdr:colOff>133762</xdr:colOff>
      <xdr:row>16</xdr:row>
      <xdr:rowOff>27262</xdr:rowOff>
    </xdr:to>
    <xdr:graphicFrame macro="">
      <xdr:nvGraphicFramePr>
        <xdr:cNvPr id="23" name="Диаграмма 22">
          <a:extLst>
            <a:ext uri="{FF2B5EF4-FFF2-40B4-BE49-F238E27FC236}">
              <a16:creationId xmlns:a16="http://schemas.microsoft.com/office/drawing/2014/main" id="{3955ECE2-DE44-4F7B-A408-DCFBA199F5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211</xdr:col>
      <xdr:colOff>100012</xdr:colOff>
      <xdr:row>0</xdr:row>
      <xdr:rowOff>185737</xdr:rowOff>
    </xdr:from>
    <xdr:to>
      <xdr:col>218</xdr:col>
      <xdr:colOff>152812</xdr:colOff>
      <xdr:row>16</xdr:row>
      <xdr:rowOff>17737</xdr:rowOff>
    </xdr:to>
    <xdr:graphicFrame macro="">
      <xdr:nvGraphicFramePr>
        <xdr:cNvPr id="24" name="Диаграмма 23">
          <a:extLst>
            <a:ext uri="{FF2B5EF4-FFF2-40B4-BE49-F238E27FC236}">
              <a16:creationId xmlns:a16="http://schemas.microsoft.com/office/drawing/2014/main" id="{5C0F54AB-0418-4D73-8A6F-708C034562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221</xdr:col>
      <xdr:colOff>80962</xdr:colOff>
      <xdr:row>0</xdr:row>
      <xdr:rowOff>185737</xdr:rowOff>
    </xdr:from>
    <xdr:to>
      <xdr:col>228</xdr:col>
      <xdr:colOff>133762</xdr:colOff>
      <xdr:row>16</xdr:row>
      <xdr:rowOff>17737</xdr:rowOff>
    </xdr:to>
    <xdr:graphicFrame macro="">
      <xdr:nvGraphicFramePr>
        <xdr:cNvPr id="25" name="Диаграмма 24">
          <a:extLst>
            <a:ext uri="{FF2B5EF4-FFF2-40B4-BE49-F238E27FC236}">
              <a16:creationId xmlns:a16="http://schemas.microsoft.com/office/drawing/2014/main" id="{1AC8BC1C-E472-4CA3-BC24-8782D9827B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231</xdr:col>
      <xdr:colOff>85725</xdr:colOff>
      <xdr:row>0</xdr:row>
      <xdr:rowOff>185737</xdr:rowOff>
    </xdr:from>
    <xdr:to>
      <xdr:col>238</xdr:col>
      <xdr:colOff>138525</xdr:colOff>
      <xdr:row>16</xdr:row>
      <xdr:rowOff>17737</xdr:rowOff>
    </xdr:to>
    <xdr:graphicFrame macro="">
      <xdr:nvGraphicFramePr>
        <xdr:cNvPr id="26" name="Диаграмма 25">
          <a:extLst>
            <a:ext uri="{FF2B5EF4-FFF2-40B4-BE49-F238E27FC236}">
              <a16:creationId xmlns:a16="http://schemas.microsoft.com/office/drawing/2014/main" id="{BAB40931-A95B-47C4-8979-0F931E397B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241</xdr:col>
      <xdr:colOff>100012</xdr:colOff>
      <xdr:row>0</xdr:row>
      <xdr:rowOff>185737</xdr:rowOff>
    </xdr:from>
    <xdr:to>
      <xdr:col>248</xdr:col>
      <xdr:colOff>152812</xdr:colOff>
      <xdr:row>16</xdr:row>
      <xdr:rowOff>17737</xdr:rowOff>
    </xdr:to>
    <xdr:graphicFrame macro="">
      <xdr:nvGraphicFramePr>
        <xdr:cNvPr id="27" name="Диаграмма 26">
          <a:extLst>
            <a:ext uri="{FF2B5EF4-FFF2-40B4-BE49-F238E27FC236}">
              <a16:creationId xmlns:a16="http://schemas.microsoft.com/office/drawing/2014/main" id="{5A7249E0-A5D8-43C0-B3E6-FACE967EB8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251</xdr:col>
      <xdr:colOff>90487</xdr:colOff>
      <xdr:row>1</xdr:row>
      <xdr:rowOff>4762</xdr:rowOff>
    </xdr:from>
    <xdr:to>
      <xdr:col>258</xdr:col>
      <xdr:colOff>143287</xdr:colOff>
      <xdr:row>16</xdr:row>
      <xdr:rowOff>27262</xdr:rowOff>
    </xdr:to>
    <xdr:graphicFrame macro="">
      <xdr:nvGraphicFramePr>
        <xdr:cNvPr id="28" name="Диаграмма 27">
          <a:extLst>
            <a:ext uri="{FF2B5EF4-FFF2-40B4-BE49-F238E27FC236}">
              <a16:creationId xmlns:a16="http://schemas.microsoft.com/office/drawing/2014/main" id="{8BE1F92E-A247-4E07-80DB-C326B380CF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261</xdr:col>
      <xdr:colOff>80962</xdr:colOff>
      <xdr:row>1</xdr:row>
      <xdr:rowOff>4762</xdr:rowOff>
    </xdr:from>
    <xdr:to>
      <xdr:col>268</xdr:col>
      <xdr:colOff>133762</xdr:colOff>
      <xdr:row>16</xdr:row>
      <xdr:rowOff>27262</xdr:rowOff>
    </xdr:to>
    <xdr:graphicFrame macro="">
      <xdr:nvGraphicFramePr>
        <xdr:cNvPr id="29" name="Диаграмма 28">
          <a:extLst>
            <a:ext uri="{FF2B5EF4-FFF2-40B4-BE49-F238E27FC236}">
              <a16:creationId xmlns:a16="http://schemas.microsoft.com/office/drawing/2014/main" id="{90297C0D-6AD5-4FFF-AD80-4C6629E2EF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271</xdr:col>
      <xdr:colOff>90487</xdr:colOff>
      <xdr:row>0</xdr:row>
      <xdr:rowOff>185737</xdr:rowOff>
    </xdr:from>
    <xdr:to>
      <xdr:col>278</xdr:col>
      <xdr:colOff>143287</xdr:colOff>
      <xdr:row>16</xdr:row>
      <xdr:rowOff>17737</xdr:rowOff>
    </xdr:to>
    <xdr:graphicFrame macro="">
      <xdr:nvGraphicFramePr>
        <xdr:cNvPr id="30" name="Диаграмма 29">
          <a:extLst>
            <a:ext uri="{FF2B5EF4-FFF2-40B4-BE49-F238E27FC236}">
              <a16:creationId xmlns:a16="http://schemas.microsoft.com/office/drawing/2014/main" id="{33E4EB3D-EFA2-469E-B6F3-4BAF88D53D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281</xdr:col>
      <xdr:colOff>90487</xdr:colOff>
      <xdr:row>0</xdr:row>
      <xdr:rowOff>185737</xdr:rowOff>
    </xdr:from>
    <xdr:to>
      <xdr:col>288</xdr:col>
      <xdr:colOff>143287</xdr:colOff>
      <xdr:row>16</xdr:row>
      <xdr:rowOff>17737</xdr:rowOff>
    </xdr:to>
    <xdr:graphicFrame macro="">
      <xdr:nvGraphicFramePr>
        <xdr:cNvPr id="31" name="Диаграмма 30">
          <a:extLst>
            <a:ext uri="{FF2B5EF4-FFF2-40B4-BE49-F238E27FC236}">
              <a16:creationId xmlns:a16="http://schemas.microsoft.com/office/drawing/2014/main" id="{95835B92-4C72-4D1F-9909-58E5B530EA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291</xdr:col>
      <xdr:colOff>100012</xdr:colOff>
      <xdr:row>1</xdr:row>
      <xdr:rowOff>4762</xdr:rowOff>
    </xdr:from>
    <xdr:to>
      <xdr:col>298</xdr:col>
      <xdr:colOff>152812</xdr:colOff>
      <xdr:row>16</xdr:row>
      <xdr:rowOff>27262</xdr:rowOff>
    </xdr:to>
    <xdr:graphicFrame macro="">
      <xdr:nvGraphicFramePr>
        <xdr:cNvPr id="32" name="Диаграмма 31">
          <a:extLst>
            <a:ext uri="{FF2B5EF4-FFF2-40B4-BE49-F238E27FC236}">
              <a16:creationId xmlns:a16="http://schemas.microsoft.com/office/drawing/2014/main" id="{A35717F9-8406-4CC9-93E7-11DDD1AEB8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3E3BDF92-D045-48E0-98E7-1F1AE5718470}" autoFormatId="16" applyNumberFormats="0" applyBorderFormats="0" applyFontFormats="0" applyPatternFormats="0" applyAlignmentFormats="0" applyWidthHeightFormats="0">
  <queryTableRefresh nextId="6">
    <queryTableFields count="5">
      <queryTableField id="1" name="Метод Ферма(время)" tableColumnId="1"/>
      <queryTableField id="2" name="(P – 1)-Факторизация Полларда(время)" tableColumnId="2"/>
      <queryTableField id="3" name="Метод Ленстры(время)" tableColumnId="3"/>
      <queryTableField id="4" name="Метод Лемана(время)" tableColumnId="4"/>
      <queryTableField id="5" name="Метод Ферма без использования деления(время)" tableColumnId="5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2" xr16:uid="{A9D0511F-3A16-42F9-84A6-0A5C3D8A7886}" autoFormatId="16" applyNumberFormats="0" applyBorderFormats="0" applyFontFormats="0" applyPatternFormats="0" applyAlignmentFormats="0" applyWidthHeightFormats="0">
  <queryTableRefresh nextId="6">
    <queryTableFields count="5">
      <queryTableField id="1" name="Метод Ферма(разряды)" tableColumnId="1"/>
      <queryTableField id="2" name="(P – 1)-Факторизация Полларда(разряды)" tableColumnId="2"/>
      <queryTableField id="3" name="Метод Ленстры(разряды)" tableColumnId="3"/>
      <queryTableField id="4" name="Метод Лемана(разряды)" tableColumnId="4"/>
      <queryTableField id="5" name="Метод Ферма без использования деления(разряды)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1F5C881-1355-499B-971D-D10DE7FE151C}" name="Sheet1" displayName="Sheet1" ref="A1:E32" tableType="queryTable" totalsRowShown="0" dataDxfId="5">
  <autoFilter ref="A1:E32" xr:uid="{A1F5C881-1355-499B-971D-D10DE7FE151C}"/>
  <tableColumns count="5">
    <tableColumn id="1" xr3:uid="{3C522ED5-4DCD-4048-ACBC-97402C28E11D}" uniqueName="1" name="Метод Ферма(время)" queryTableFieldId="1" dataDxfId="4"/>
    <tableColumn id="2" xr3:uid="{2234DF7E-BAC1-47DB-96E1-DB7E550D5225}" uniqueName="2" name="(P – 1)-Факторизация Полларда(время)" queryTableFieldId="2" dataDxfId="3"/>
    <tableColumn id="3" xr3:uid="{3B524860-A7C1-4853-837E-27E792A72AFA}" uniqueName="3" name="Метод Ленстры(время)" queryTableFieldId="3" dataDxfId="2"/>
    <tableColumn id="4" xr3:uid="{516EA3ED-6A2E-4383-AD6B-584730D9ECAB}" uniqueName="4" name="Метод Лемана(время)" queryTableFieldId="4" dataDxfId="1"/>
    <tableColumn id="5" xr3:uid="{88DDF6AD-5596-4F3B-9965-88B1FD2A3711}" uniqueName="5" name="Метод Ферма без использования деления(время)" queryTableFieldId="5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BC33C66-A415-4304-BF14-F7354741162F}" name="Sheet1__2" displayName="Sheet1__2" ref="A1:E32" tableType="queryTable" totalsRowShown="0">
  <autoFilter ref="A1:E32" xr:uid="{CBC33C66-A415-4304-BF14-F7354741162F}"/>
  <tableColumns count="5">
    <tableColumn id="1" xr3:uid="{5382B312-773C-4FF1-9F6F-2E1FE609729A}" uniqueName="1" name="Метод Ферма(разряды)" queryTableFieldId="1"/>
    <tableColumn id="2" xr3:uid="{20075419-92D1-436E-8022-BD335B47C785}" uniqueName="2" name="(P – 1)-Факторизация Полларда(разряды)" queryTableFieldId="2"/>
    <tableColumn id="3" xr3:uid="{C222CE4B-9F81-4E62-9B60-D1F97AC1456B}" uniqueName="3" name="Метод Ленстры(разряды)" queryTableFieldId="3"/>
    <tableColumn id="4" xr3:uid="{15E6CDC9-69CE-4893-B5C0-D3FE15557BE7}" uniqueName="4" name="Метод Лемана(разряды)" queryTableFieldId="4"/>
    <tableColumn id="5" xr3:uid="{86957C48-30AD-4D33-8F40-97E27D7B27BB}" uniqueName="5" name="Метод Ферма без использования деления(разряды)" queryTableFieldId="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1FC8E-E7BA-42C1-9542-DD678557DF87}">
  <sheetPr codeName="Лист1">
    <tabColor theme="9" tint="0.79998168889431442"/>
  </sheetPr>
  <dimension ref="A1:L32"/>
  <sheetViews>
    <sheetView zoomScale="115" zoomScaleNormal="115" workbookViewId="0">
      <selection activeCell="B35" sqref="B35"/>
    </sheetView>
  </sheetViews>
  <sheetFormatPr defaultRowHeight="15" x14ac:dyDescent="0.25"/>
  <cols>
    <col min="1" max="1" width="24.140625" bestFit="1" customWidth="1"/>
    <col min="2" max="2" width="40.28515625" bestFit="1" customWidth="1"/>
    <col min="3" max="3" width="25.7109375" bestFit="1" customWidth="1"/>
    <col min="4" max="4" width="24.85546875" bestFit="1" customWidth="1"/>
    <col min="5" max="5" width="51.140625" bestFit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12" x14ac:dyDescent="0.25">
      <c r="A2" s="1">
        <v>1.028760001645423E-2</v>
      </c>
      <c r="B2" s="1">
        <v>2.7729000139515851E-3</v>
      </c>
      <c r="C2" s="1">
        <v>1.4150000060908499E-4</v>
      </c>
      <c r="D2" s="1">
        <v>1.2599979527294639E-5</v>
      </c>
      <c r="E2" s="1">
        <v>2.550599980168045E-3</v>
      </c>
    </row>
    <row r="3" spans="1:12" x14ac:dyDescent="0.25">
      <c r="A3" s="1">
        <v>2.0961000118404631E-3</v>
      </c>
      <c r="B3" s="1">
        <v>1.4267199992900711E-2</v>
      </c>
      <c r="C3" s="1">
        <v>5.3199997637420893E-5</v>
      </c>
      <c r="D3" s="1">
        <v>8.200004231184721E-6</v>
      </c>
      <c r="E3" s="1">
        <v>2.3799999908078462E-3</v>
      </c>
    </row>
    <row r="4" spans="1:12" x14ac:dyDescent="0.25">
      <c r="A4" s="1">
        <v>2.060099999653175E-3</v>
      </c>
      <c r="B4" s="1">
        <v>7.7464999922085553E-3</v>
      </c>
      <c r="C4" s="1">
        <v>1.2500007869675761E-5</v>
      </c>
      <c r="D4" s="1">
        <v>1.563000259920955E-4</v>
      </c>
      <c r="E4" s="1">
        <v>2.396199997747317E-3</v>
      </c>
    </row>
    <row r="5" spans="1:12" x14ac:dyDescent="0.25">
      <c r="A5" s="1">
        <v>2.015600010054186E-3</v>
      </c>
      <c r="B5" s="1">
        <v>1.285860000643879E-2</v>
      </c>
      <c r="C5" s="1">
        <v>4.849999095313251E-5</v>
      </c>
      <c r="D5" s="1">
        <v>8.8999804574996233E-6</v>
      </c>
      <c r="E5" s="1">
        <v>2.475499990396202E-3</v>
      </c>
    </row>
    <row r="6" spans="1:12" x14ac:dyDescent="0.25">
      <c r="A6" s="1">
        <v>2.0086000149603929E-3</v>
      </c>
      <c r="B6" s="1">
        <v>1.100599998608232E-3</v>
      </c>
      <c r="C6" s="1">
        <v>1.049999264068902E-5</v>
      </c>
      <c r="D6" s="1">
        <v>7.700000423938036E-6</v>
      </c>
      <c r="E6" s="1">
        <v>2.398599986918271E-3</v>
      </c>
    </row>
    <row r="7" spans="1:12" x14ac:dyDescent="0.25">
      <c r="A7" s="1">
        <v>2.2109000128693879E-3</v>
      </c>
      <c r="B7" s="1">
        <v>1.233749999664724E-2</v>
      </c>
      <c r="C7" s="1">
        <v>6.1700004152953625E-5</v>
      </c>
      <c r="D7" s="1">
        <v>1.0099989594891671E-5</v>
      </c>
      <c r="E7" s="1">
        <v>2.4040999996941541E-3</v>
      </c>
    </row>
    <row r="8" spans="1:12" x14ac:dyDescent="0.25">
      <c r="A8" s="1">
        <v>2.0479999948292971E-3</v>
      </c>
      <c r="B8" s="1">
        <v>9.3973799986997619E-2</v>
      </c>
      <c r="C8" s="1">
        <v>9.100011084228754E-6</v>
      </c>
      <c r="D8" s="1">
        <v>7.2000257205218077E-6</v>
      </c>
      <c r="E8" s="1">
        <v>2.3677000135649E-3</v>
      </c>
    </row>
    <row r="9" spans="1:12" x14ac:dyDescent="0.25">
      <c r="A9" s="1">
        <v>2.0775999873876572E-3</v>
      </c>
      <c r="B9" s="1">
        <v>0.4091455000161659</v>
      </c>
      <c r="C9" s="1">
        <v>4.3499981984496117E-5</v>
      </c>
      <c r="D9" s="1">
        <v>9.8999880719929917E-6</v>
      </c>
      <c r="E9" s="1">
        <v>2.49499999335967E-3</v>
      </c>
      <c r="L9" s="1"/>
    </row>
    <row r="10" spans="1:12" x14ac:dyDescent="0.25">
      <c r="A10" s="1">
        <v>2.067100023850799E-3</v>
      </c>
      <c r="B10" s="1">
        <v>1.792900002328679E-3</v>
      </c>
      <c r="C10" s="1">
        <v>1.029999111779034E-5</v>
      </c>
      <c r="D10" s="1">
        <v>8.700008038431406E-6</v>
      </c>
      <c r="E10" s="1">
        <v>2.34830001136288E-3</v>
      </c>
    </row>
    <row r="11" spans="1:12" x14ac:dyDescent="0.25">
      <c r="A11" s="1">
        <v>2.0516999938990921E-3</v>
      </c>
      <c r="B11" s="1">
        <v>1.1058461999928111</v>
      </c>
      <c r="C11" s="1">
        <v>1.3110000872984531E-4</v>
      </c>
      <c r="D11" s="1">
        <v>6.5999920479953289E-6</v>
      </c>
      <c r="E11" s="1">
        <v>2.5020000175572932E-3</v>
      </c>
    </row>
    <row r="12" spans="1:12" x14ac:dyDescent="0.25">
      <c r="A12" s="1">
        <v>2.1841999841853981E-3</v>
      </c>
      <c r="B12" s="1">
        <v>6.5683499997248873E-2</v>
      </c>
      <c r="C12" s="1">
        <v>9.0999819803982956E-6</v>
      </c>
      <c r="D12" s="1">
        <v>8.2999758888036013E-6</v>
      </c>
      <c r="E12" s="1">
        <v>2.4173000128939752E-3</v>
      </c>
    </row>
    <row r="13" spans="1:12" x14ac:dyDescent="0.25">
      <c r="A13" s="1">
        <v>2.0866999984718859E-3</v>
      </c>
      <c r="B13" s="1">
        <v>3.4240900014992803E-2</v>
      </c>
      <c r="C13" s="1">
        <v>5.6600023526698351E-5</v>
      </c>
      <c r="D13" s="1">
        <v>6.7999935708940029E-6</v>
      </c>
      <c r="E13" s="1">
        <v>2.6338000025134529E-3</v>
      </c>
    </row>
    <row r="14" spans="1:12" x14ac:dyDescent="0.25">
      <c r="A14" s="1">
        <v>2.040599996689707E-3</v>
      </c>
      <c r="B14" s="1">
        <v>8.9730000181589276E-3</v>
      </c>
      <c r="C14" s="1">
        <v>1.2200005585327739E-5</v>
      </c>
      <c r="D14" s="1">
        <v>8.400005754083395E-6</v>
      </c>
      <c r="E14" s="1">
        <v>2.405100007308647E-3</v>
      </c>
    </row>
    <row r="15" spans="1:12" x14ac:dyDescent="0.25">
      <c r="A15" s="1">
        <v>2.1068999776616688E-3</v>
      </c>
      <c r="B15" s="1">
        <v>0.27518339999369351</v>
      </c>
      <c r="C15" s="1">
        <v>1.229997724294662E-5</v>
      </c>
      <c r="D15" s="1">
        <v>8.600007276982069E-6</v>
      </c>
      <c r="E15" s="1">
        <v>2.559300017310306E-3</v>
      </c>
    </row>
    <row r="16" spans="1:12" x14ac:dyDescent="0.25">
      <c r="A16" s="1">
        <v>2.0839000062551349E-3</v>
      </c>
      <c r="B16" s="1">
        <v>7.3438599996734411E-2</v>
      </c>
      <c r="C16" s="1">
        <v>5.5999989854171872E-5</v>
      </c>
      <c r="D16" s="1">
        <v>7.90000194683671E-6</v>
      </c>
      <c r="E16" s="1">
        <v>2.6242999883834268E-3</v>
      </c>
    </row>
    <row r="17" spans="1:5" x14ac:dyDescent="0.25">
      <c r="A17" s="1">
        <v>2.0651999802794312E-3</v>
      </c>
      <c r="B17" s="1">
        <v>1.5686999831814321E-3</v>
      </c>
      <c r="C17" s="1">
        <v>1.0599993402138351E-5</v>
      </c>
      <c r="D17" s="1">
        <v>7.1000249590724707E-6</v>
      </c>
      <c r="E17" s="1">
        <v>2.468800026690587E-3</v>
      </c>
    </row>
    <row r="18" spans="1:5" x14ac:dyDescent="0.25">
      <c r="A18" s="1">
        <v>2.08320000092499E-3</v>
      </c>
      <c r="B18" s="1">
        <v>1.3503000081982459E-3</v>
      </c>
      <c r="C18" s="1">
        <v>5.329999839887023E-5</v>
      </c>
      <c r="D18" s="1">
        <v>7.800001185387373E-6</v>
      </c>
      <c r="E18" s="1">
        <v>2.4518000136595219E-3</v>
      </c>
    </row>
    <row r="19" spans="1:5" x14ac:dyDescent="0.25">
      <c r="A19" s="1">
        <v>2.286599978106096E-3</v>
      </c>
      <c r="B19" s="1">
        <v>0.20693780001602141</v>
      </c>
      <c r="C19" s="1">
        <v>9.3000126071274281E-6</v>
      </c>
      <c r="D19" s="1">
        <v>8.500006515532732E-6</v>
      </c>
      <c r="E19" s="1">
        <v>2.822700014803559E-3</v>
      </c>
    </row>
    <row r="20" spans="1:5" x14ac:dyDescent="0.25">
      <c r="A20" s="1">
        <v>2.0423000096343462E-3</v>
      </c>
      <c r="B20" s="1">
        <v>6.0429000004660338E-3</v>
      </c>
      <c r="C20" s="1">
        <v>3.8600002881139517E-5</v>
      </c>
      <c r="D20" s="1">
        <v>9.6000148914754408E-6</v>
      </c>
      <c r="E20" s="1">
        <v>2.3626000038348138E-3</v>
      </c>
    </row>
    <row r="21" spans="1:5" x14ac:dyDescent="0.25">
      <c r="A21" s="1">
        <v>2.0902000251226131E-3</v>
      </c>
      <c r="B21" s="1">
        <v>0.98580850000143982</v>
      </c>
      <c r="C21" s="1">
        <v>1.0099989594891671E-5</v>
      </c>
      <c r="D21" s="1">
        <v>6.9000234361737967E-6</v>
      </c>
      <c r="E21" s="1">
        <v>2.4362000112887472E-3</v>
      </c>
    </row>
    <row r="22" spans="1:5" x14ac:dyDescent="0.25">
      <c r="A22" s="1">
        <v>2.14229998528026E-3</v>
      </c>
      <c r="B22" s="1">
        <v>0.11013909999746831</v>
      </c>
      <c r="C22" s="1">
        <v>1.289998181164265E-5</v>
      </c>
      <c r="D22" s="1">
        <v>9.1999827418476343E-6</v>
      </c>
      <c r="E22" s="1">
        <v>2.3990999907255168E-3</v>
      </c>
    </row>
    <row r="23" spans="1:5" x14ac:dyDescent="0.25">
      <c r="A23" s="1">
        <v>2.048700000159442E-3</v>
      </c>
      <c r="B23" s="1"/>
      <c r="C23" s="1">
        <v>4.7000008635222912E-5</v>
      </c>
      <c r="D23" s="1"/>
      <c r="E23" s="1">
        <v>2.45949998497963E-3</v>
      </c>
    </row>
    <row r="24" spans="1:5" x14ac:dyDescent="0.25">
      <c r="A24" s="1">
        <v>2.3435999755747621E-3</v>
      </c>
      <c r="B24" s="1"/>
      <c r="C24" s="1">
        <v>8.600007276982069E-6</v>
      </c>
      <c r="D24" s="1"/>
      <c r="E24" s="1">
        <v>2.0843000093009319E-3</v>
      </c>
    </row>
    <row r="25" spans="1:5" x14ac:dyDescent="0.25">
      <c r="A25" s="1">
        <v>2.4243999796453859E-3</v>
      </c>
      <c r="B25" s="1"/>
      <c r="C25" s="1"/>
      <c r="D25" s="1"/>
      <c r="E25" s="1">
        <v>2.1187000093050301E-3</v>
      </c>
    </row>
    <row r="26" spans="1:5" x14ac:dyDescent="0.25">
      <c r="A26" s="1">
        <v>2.4153999984264369E-3</v>
      </c>
      <c r="B26" s="1"/>
      <c r="C26" s="1"/>
      <c r="D26" s="1"/>
      <c r="E26" s="1">
        <v>2.0232000097166751E-3</v>
      </c>
    </row>
    <row r="27" spans="1:5" x14ac:dyDescent="0.25">
      <c r="A27" s="1">
        <v>2.3287000076379631E-3</v>
      </c>
      <c r="B27" s="1"/>
      <c r="C27" s="1"/>
      <c r="D27" s="1"/>
      <c r="E27" s="1">
        <v>2.125899976817891E-3</v>
      </c>
    </row>
    <row r="28" spans="1:5" x14ac:dyDescent="0.25">
      <c r="A28" s="1">
        <v>2.3485000128857791E-3</v>
      </c>
      <c r="B28" s="1"/>
      <c r="C28" s="1"/>
      <c r="D28" s="1"/>
      <c r="E28" s="1">
        <v>2.0809000125154849E-3</v>
      </c>
    </row>
    <row r="29" spans="1:5" x14ac:dyDescent="0.25">
      <c r="A29" s="1">
        <v>2.4671000137459491E-3</v>
      </c>
      <c r="B29" s="1"/>
      <c r="C29" s="1"/>
      <c r="D29" s="1"/>
      <c r="E29" s="1">
        <v>2.2400000016205008E-3</v>
      </c>
    </row>
    <row r="30" spans="1:5" x14ac:dyDescent="0.25">
      <c r="A30" s="1">
        <v>2.4266999971587211E-3</v>
      </c>
      <c r="B30" s="1"/>
      <c r="C30" s="1"/>
      <c r="D30" s="1"/>
      <c r="E30" s="1">
        <v>2.044399996520951E-3</v>
      </c>
    </row>
    <row r="31" spans="1:5" x14ac:dyDescent="0.25">
      <c r="A31" s="1">
        <v>2.4503000022377819E-3</v>
      </c>
      <c r="B31" s="1"/>
      <c r="C31" s="1"/>
      <c r="D31" s="1"/>
      <c r="E31" s="1">
        <v>2.0482999971136451E-3</v>
      </c>
    </row>
    <row r="32" spans="1:5" x14ac:dyDescent="0.25">
      <c r="A32" s="1">
        <v>2.3378999903798099E-3</v>
      </c>
      <c r="B32" s="1"/>
      <c r="C32" s="1"/>
      <c r="D32" s="1"/>
      <c r="E32" s="1">
        <v>2.0903999975416809E-3</v>
      </c>
    </row>
  </sheetData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44B8C-2FF7-4963-9EA3-7A70E3C49525}">
  <sheetPr codeName="Лист2">
    <tabColor theme="9" tint="0.79998168889431442"/>
  </sheetPr>
  <dimension ref="A1:Y70"/>
  <sheetViews>
    <sheetView zoomScale="115" zoomScaleNormal="115" workbookViewId="0">
      <selection activeCell="M38" sqref="M38"/>
    </sheetView>
  </sheetViews>
  <sheetFormatPr defaultRowHeight="15" x14ac:dyDescent="0.25"/>
  <cols>
    <col min="1" max="1" width="26.28515625" bestFit="1" customWidth="1"/>
    <col min="2" max="2" width="42.42578125" bestFit="1" customWidth="1"/>
    <col min="3" max="3" width="28" bestFit="1" customWidth="1"/>
    <col min="4" max="4" width="27" bestFit="1" customWidth="1"/>
    <col min="5" max="5" width="53.42578125" bestFit="1" customWidth="1"/>
    <col min="12" max="12" width="12.42578125" bestFit="1" customWidth="1"/>
  </cols>
  <sheetData>
    <row r="1" spans="1:25" x14ac:dyDescent="0.25">
      <c r="A1" t="s">
        <v>5</v>
      </c>
      <c r="B1" t="s">
        <v>6</v>
      </c>
      <c r="C1" t="s">
        <v>7</v>
      </c>
      <c r="D1" t="s">
        <v>8</v>
      </c>
      <c r="E1" t="s">
        <v>9</v>
      </c>
      <c r="L1" s="38" t="s">
        <v>26</v>
      </c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</row>
    <row r="2" spans="1:25" x14ac:dyDescent="0.25">
      <c r="A2">
        <v>16</v>
      </c>
      <c r="B2">
        <v>17</v>
      </c>
      <c r="C2">
        <v>26</v>
      </c>
      <c r="D2">
        <v>27</v>
      </c>
      <c r="E2">
        <v>30</v>
      </c>
      <c r="L2" s="37" t="s">
        <v>21</v>
      </c>
      <c r="M2" s="37"/>
      <c r="O2" s="37" t="s">
        <v>23</v>
      </c>
      <c r="P2" s="37"/>
      <c r="R2" s="37" t="s">
        <v>22</v>
      </c>
      <c r="S2" s="37"/>
      <c r="U2" s="37" t="s">
        <v>24</v>
      </c>
      <c r="V2" s="37"/>
      <c r="X2" s="37" t="s">
        <v>25</v>
      </c>
      <c r="Y2" s="37"/>
    </row>
    <row r="3" spans="1:25" x14ac:dyDescent="0.25">
      <c r="A3">
        <v>16</v>
      </c>
      <c r="B3">
        <v>17</v>
      </c>
      <c r="C3">
        <v>26</v>
      </c>
      <c r="D3">
        <v>27</v>
      </c>
      <c r="E3">
        <v>30</v>
      </c>
      <c r="L3" s="25">
        <v>1</v>
      </c>
      <c r="M3" s="25">
        <f>COUNTIF(Sheet1__2[Метод Ферма(разряды)],1)</f>
        <v>0</v>
      </c>
      <c r="O3" s="25">
        <v>1</v>
      </c>
      <c r="P3" s="25">
        <f>COUNTIF(Sheet1__2[(P – 1)-Факторизация Полларда(разряды)],1)</f>
        <v>0</v>
      </c>
      <c r="R3" s="25">
        <v>1</v>
      </c>
      <c r="S3" s="25">
        <f>COUNTIF(Sheet1__2[Метод Ленстры(разряды)],1)</f>
        <v>0</v>
      </c>
      <c r="U3" s="25">
        <v>1</v>
      </c>
      <c r="V3" s="25">
        <f>COUNTIF(Sheet1__2[Метод Лемана(разряды)],1)</f>
        <v>0</v>
      </c>
      <c r="X3" s="25">
        <v>1</v>
      </c>
      <c r="Y3" s="25">
        <f>COUNTIF(Sheet1__2[Метод Ферма без использования деления(разряды)],1)</f>
        <v>0</v>
      </c>
    </row>
    <row r="4" spans="1:25" x14ac:dyDescent="0.25">
      <c r="A4">
        <v>16</v>
      </c>
      <c r="B4">
        <v>17</v>
      </c>
      <c r="C4">
        <v>26</v>
      </c>
      <c r="D4">
        <v>27</v>
      </c>
      <c r="E4">
        <v>30</v>
      </c>
      <c r="L4" s="25">
        <v>2</v>
      </c>
      <c r="M4" s="25">
        <f>COUNTIF(Sheet1__2[Метод Ферма(разряды)],2)</f>
        <v>0</v>
      </c>
      <c r="O4" s="25">
        <v>2</v>
      </c>
      <c r="P4" s="25">
        <f>COUNTIF(Sheet1__2[(P – 1)-Факторизация Полларда(разряды)],2)</f>
        <v>0</v>
      </c>
      <c r="R4" s="25">
        <v>2</v>
      </c>
      <c r="S4" s="25">
        <f>COUNTIF(Sheet1__2[Метод Ленстры(разряды)],2)</f>
        <v>0</v>
      </c>
      <c r="U4" s="25">
        <v>2</v>
      </c>
      <c r="V4" s="25">
        <f>COUNTIF(Sheet1__2[Метод Лемана(разряды)],2)</f>
        <v>0</v>
      </c>
      <c r="X4" s="25">
        <v>2</v>
      </c>
      <c r="Y4" s="25">
        <f>COUNTIF(Sheet1__2[Метод Ферма без использования деления(разряды)],2)</f>
        <v>0</v>
      </c>
    </row>
    <row r="5" spans="1:25" x14ac:dyDescent="0.25">
      <c r="A5">
        <v>16</v>
      </c>
      <c r="B5">
        <v>17</v>
      </c>
      <c r="C5">
        <v>26</v>
      </c>
      <c r="D5">
        <v>27</v>
      </c>
      <c r="E5">
        <v>30</v>
      </c>
      <c r="L5" s="25">
        <v>3</v>
      </c>
      <c r="M5" s="25">
        <f>COUNTIF(Sheet1__2[Метод Ферма(разряды)],3)</f>
        <v>0</v>
      </c>
      <c r="O5" s="25">
        <v>3</v>
      </c>
      <c r="P5" s="25">
        <f>COUNTIF(Sheet1__2[(P – 1)-Факторизация Полларда(разряды)],3)</f>
        <v>0</v>
      </c>
      <c r="R5" s="25">
        <v>3</v>
      </c>
      <c r="S5" s="25">
        <f>COUNTIF(Sheet1__2[Метод Ленстры(разряды)],3)</f>
        <v>0</v>
      </c>
      <c r="U5" s="25">
        <v>3</v>
      </c>
      <c r="V5" s="25">
        <f>COUNTIF(Sheet1__2[Метод Лемана(разряды)],3)</f>
        <v>0</v>
      </c>
      <c r="X5" s="25">
        <v>3</v>
      </c>
      <c r="Y5" s="25">
        <f>COUNTIF(Sheet1__2[Метод Ферма без использования деления(разряды)],3)</f>
        <v>0</v>
      </c>
    </row>
    <row r="6" spans="1:25" x14ac:dyDescent="0.25">
      <c r="A6">
        <v>16</v>
      </c>
      <c r="B6">
        <v>17</v>
      </c>
      <c r="C6">
        <v>26</v>
      </c>
      <c r="D6">
        <v>27</v>
      </c>
      <c r="E6">
        <v>30</v>
      </c>
      <c r="L6" s="25">
        <v>4</v>
      </c>
      <c r="M6" s="25">
        <f>COUNTIF(Sheet1__2[Метод Ферма(разряды)],4)</f>
        <v>0</v>
      </c>
      <c r="O6" s="25">
        <v>4</v>
      </c>
      <c r="P6" s="25">
        <f>COUNTIF(Sheet1__2[(P – 1)-Факторизация Полларда(разряды)],4)</f>
        <v>0</v>
      </c>
      <c r="R6" s="25">
        <v>4</v>
      </c>
      <c r="S6" s="25">
        <f>COUNTIF(Sheet1__2[Метод Ленстры(разряды)],4)</f>
        <v>0</v>
      </c>
      <c r="U6" s="25">
        <v>4</v>
      </c>
      <c r="V6" s="25">
        <f>COUNTIF(Sheet1__2[Метод Лемана(разряды)],4)</f>
        <v>0</v>
      </c>
      <c r="X6" s="25">
        <v>4</v>
      </c>
      <c r="Y6" s="25">
        <f>COUNTIF(Sheet1__2[Метод Ферма без использования деления(разряды)],4)</f>
        <v>0</v>
      </c>
    </row>
    <row r="7" spans="1:25" x14ac:dyDescent="0.25">
      <c r="A7">
        <v>16</v>
      </c>
      <c r="B7">
        <v>17</v>
      </c>
      <c r="C7">
        <v>26</v>
      </c>
      <c r="D7">
        <v>27</v>
      </c>
      <c r="E7">
        <v>30</v>
      </c>
      <c r="L7" s="25">
        <v>5</v>
      </c>
      <c r="M7" s="25">
        <f>COUNTIF(Sheet1__2[Метод Ферма(разряды)],5)</f>
        <v>0</v>
      </c>
      <c r="O7" s="25">
        <v>5</v>
      </c>
      <c r="P7" s="25">
        <f>COUNTIF(Sheet1__2[(P – 1)-Факторизация Полларда(разряды)],5)</f>
        <v>0</v>
      </c>
      <c r="R7" s="25">
        <v>5</v>
      </c>
      <c r="S7" s="25">
        <f>COUNTIF(Sheet1__2[Метод Ленстры(разряды)],5)</f>
        <v>0</v>
      </c>
      <c r="U7" s="25">
        <v>5</v>
      </c>
      <c r="V7" s="25">
        <f>COUNTIF(Sheet1__2[Метод Лемана(разряды)],5)</f>
        <v>0</v>
      </c>
      <c r="X7" s="25">
        <v>5</v>
      </c>
      <c r="Y7" s="25">
        <f>COUNTIF(Sheet1__2[Метод Ферма без использования деления(разряды)],5)</f>
        <v>0</v>
      </c>
    </row>
    <row r="8" spans="1:25" x14ac:dyDescent="0.25">
      <c r="A8">
        <v>16</v>
      </c>
      <c r="B8">
        <v>18</v>
      </c>
      <c r="C8">
        <v>26</v>
      </c>
      <c r="D8">
        <v>27</v>
      </c>
      <c r="E8">
        <v>30</v>
      </c>
      <c r="L8" s="25">
        <v>6</v>
      </c>
      <c r="M8" s="25">
        <f>COUNTIF(Sheet1__2[Метод Ферма(разряды)],6)</f>
        <v>0</v>
      </c>
      <c r="O8" s="25">
        <v>6</v>
      </c>
      <c r="P8" s="25">
        <f>COUNTIF(Sheet1__2[(P – 1)-Факторизация Полларда(разряды)],6)</f>
        <v>0</v>
      </c>
      <c r="R8" s="25">
        <v>6</v>
      </c>
      <c r="S8" s="25">
        <f>COUNTIF(Sheet1__2[Метод Ленстры(разряды)],6)</f>
        <v>0</v>
      </c>
      <c r="U8" s="25">
        <v>6</v>
      </c>
      <c r="V8" s="25">
        <f>COUNTIF(Sheet1__2[Метод Лемана(разряды)],6)</f>
        <v>0</v>
      </c>
      <c r="X8" s="25">
        <v>6</v>
      </c>
      <c r="Y8" s="25">
        <f>COUNTIF(Sheet1__2[Метод Ферма без использования деления(разряды)],6)</f>
        <v>0</v>
      </c>
    </row>
    <row r="9" spans="1:25" x14ac:dyDescent="0.25">
      <c r="A9">
        <v>16</v>
      </c>
      <c r="B9">
        <v>18</v>
      </c>
      <c r="C9">
        <v>26</v>
      </c>
      <c r="D9">
        <v>30</v>
      </c>
      <c r="E9">
        <v>30</v>
      </c>
      <c r="L9" s="25">
        <v>7</v>
      </c>
      <c r="M9" s="25">
        <f>COUNTIF(Sheet1__2[Метод Ферма(разряды)],7)</f>
        <v>0</v>
      </c>
      <c r="O9" s="25">
        <v>7</v>
      </c>
      <c r="P9" s="25">
        <f>COUNTIF(Sheet1__2[(P – 1)-Факторизация Полларда(разряды)],7)</f>
        <v>0</v>
      </c>
      <c r="R9" s="25">
        <v>7</v>
      </c>
      <c r="S9" s="25">
        <f>COUNTIF(Sheet1__2[Метод Ленстры(разряды)],7)</f>
        <v>0</v>
      </c>
      <c r="U9" s="25">
        <v>7</v>
      </c>
      <c r="V9" s="25">
        <f>COUNTIF(Sheet1__2[Метод Лемана(разряды)],7)</f>
        <v>0</v>
      </c>
      <c r="X9" s="25">
        <v>7</v>
      </c>
      <c r="Y9" s="25">
        <f>COUNTIF(Sheet1__2[Метод Ферма без использования деления(разряды)],7)</f>
        <v>0</v>
      </c>
    </row>
    <row r="10" spans="1:25" x14ac:dyDescent="0.25">
      <c r="A10">
        <v>16</v>
      </c>
      <c r="B10">
        <v>18</v>
      </c>
      <c r="C10">
        <v>26</v>
      </c>
      <c r="D10">
        <v>30</v>
      </c>
      <c r="E10">
        <v>29</v>
      </c>
      <c r="L10" s="25">
        <v>8</v>
      </c>
      <c r="M10" s="25">
        <f>COUNTIF(Sheet1__2[Метод Ферма(разряды)],8)</f>
        <v>0</v>
      </c>
      <c r="O10" s="25">
        <v>8</v>
      </c>
      <c r="P10" s="25">
        <f>COUNTIF(Sheet1__2[(P – 1)-Факторизация Полларда(разряды)],8)</f>
        <v>0</v>
      </c>
      <c r="R10" s="25">
        <v>8</v>
      </c>
      <c r="S10" s="25">
        <f>COUNTIF(Sheet1__2[Метод Ленстры(разряды)],8)</f>
        <v>0</v>
      </c>
      <c r="U10" s="25">
        <v>8</v>
      </c>
      <c r="V10" s="25">
        <f>COUNTIF(Sheet1__2[Метод Лемана(разряды)],8)</f>
        <v>0</v>
      </c>
      <c r="X10" s="25">
        <v>8</v>
      </c>
      <c r="Y10" s="25">
        <f>COUNTIF(Sheet1__2[Метод Ферма без использования деления(разряды)],8)</f>
        <v>0</v>
      </c>
    </row>
    <row r="11" spans="1:25" x14ac:dyDescent="0.25">
      <c r="A11">
        <v>16</v>
      </c>
      <c r="B11">
        <v>19</v>
      </c>
      <c r="C11">
        <v>26</v>
      </c>
      <c r="D11">
        <v>31</v>
      </c>
      <c r="E11">
        <v>29</v>
      </c>
      <c r="L11" s="25">
        <v>9</v>
      </c>
      <c r="M11" s="25">
        <f>COUNTIF(Sheet1__2[Метод Ферма(разряды)],9)</f>
        <v>0</v>
      </c>
      <c r="O11" s="25">
        <v>9</v>
      </c>
      <c r="P11" s="25">
        <f>COUNTIF(Sheet1__2[(P – 1)-Факторизация Полларда(разряды)],9)</f>
        <v>0</v>
      </c>
      <c r="R11" s="25">
        <v>9</v>
      </c>
      <c r="S11" s="25">
        <f>COUNTIF(Sheet1__2[Метод Ленстры(разряды)],9)</f>
        <v>0</v>
      </c>
      <c r="U11" s="25">
        <v>9</v>
      </c>
      <c r="V11" s="25">
        <f>COUNTIF(Sheet1__2[Метод Лемана(разряды)],9)</f>
        <v>0</v>
      </c>
      <c r="X11" s="25">
        <v>9</v>
      </c>
      <c r="Y11" s="25">
        <f>COUNTIF(Sheet1__2[Метод Ферма без использования деления(разряды)],9)</f>
        <v>0</v>
      </c>
    </row>
    <row r="12" spans="1:25" x14ac:dyDescent="0.25">
      <c r="A12">
        <v>16</v>
      </c>
      <c r="B12">
        <v>19</v>
      </c>
      <c r="C12">
        <v>26</v>
      </c>
      <c r="D12">
        <v>30</v>
      </c>
      <c r="E12">
        <v>29</v>
      </c>
      <c r="L12" s="25">
        <v>10</v>
      </c>
      <c r="M12" s="25">
        <f>COUNTIF(Sheet1__2[Метод Ферма(разряды)],10)</f>
        <v>0</v>
      </c>
      <c r="O12" s="25">
        <v>10</v>
      </c>
      <c r="P12" s="25">
        <f>COUNTIF(Sheet1__2[(P – 1)-Факторизация Полларда(разряды)],10)</f>
        <v>0</v>
      </c>
      <c r="R12" s="25">
        <v>10</v>
      </c>
      <c r="S12" s="25">
        <f>COUNTIF(Sheet1__2[Метод Ленстры(разряды)],10)</f>
        <v>0</v>
      </c>
      <c r="U12" s="25">
        <v>10</v>
      </c>
      <c r="V12" s="25">
        <f>COUNTIF(Sheet1__2[Метод Лемана(разряды)],10)</f>
        <v>0</v>
      </c>
      <c r="X12" s="25">
        <v>10</v>
      </c>
      <c r="Y12" s="25">
        <f>COUNTIF(Sheet1__2[Метод Ферма без использования деления(разряды)],10)</f>
        <v>0</v>
      </c>
    </row>
    <row r="13" spans="1:25" x14ac:dyDescent="0.25">
      <c r="A13">
        <v>16</v>
      </c>
      <c r="B13">
        <v>19</v>
      </c>
      <c r="C13">
        <v>26</v>
      </c>
      <c r="D13">
        <v>30</v>
      </c>
      <c r="E13">
        <v>29</v>
      </c>
      <c r="L13" s="25">
        <v>11</v>
      </c>
      <c r="M13" s="25">
        <f>COUNTIF(Sheet1__2[Метод Ферма(разряды)],11)</f>
        <v>0</v>
      </c>
      <c r="O13" s="25">
        <v>11</v>
      </c>
      <c r="P13" s="25">
        <f>COUNTIF(Sheet1__2[(P – 1)-Факторизация Полларда(разряды)],11)</f>
        <v>0</v>
      </c>
      <c r="R13" s="25">
        <v>11</v>
      </c>
      <c r="S13" s="25">
        <f>COUNTIF(Sheet1__2[Метод Ленстры(разряды)],11)</f>
        <v>0</v>
      </c>
      <c r="U13" s="25">
        <v>11</v>
      </c>
      <c r="V13" s="25">
        <f>COUNTIF(Sheet1__2[Метод Лемана(разряды)],11)</f>
        <v>0</v>
      </c>
      <c r="X13" s="25">
        <v>11</v>
      </c>
      <c r="Y13" s="25">
        <f>COUNTIF(Sheet1__2[Метод Ферма без использования деления(разряды)],11)</f>
        <v>0</v>
      </c>
    </row>
    <row r="14" spans="1:25" x14ac:dyDescent="0.25">
      <c r="A14">
        <v>16</v>
      </c>
      <c r="B14">
        <v>19</v>
      </c>
      <c r="C14">
        <v>26</v>
      </c>
      <c r="D14">
        <v>30</v>
      </c>
      <c r="E14">
        <v>29</v>
      </c>
      <c r="L14" s="25">
        <v>12</v>
      </c>
      <c r="M14" s="25">
        <f>COUNTIF(Sheet1__2[Метод Ферма(разряды)],12)</f>
        <v>0</v>
      </c>
      <c r="O14" s="25">
        <v>12</v>
      </c>
      <c r="P14" s="25">
        <f>COUNTIF(Sheet1__2[(P – 1)-Факторизация Полларда(разряды)],12)</f>
        <v>0</v>
      </c>
      <c r="R14" s="25">
        <v>12</v>
      </c>
      <c r="S14" s="25">
        <f>COUNTIF(Sheet1__2[Метод Ленстры(разряды)],12)</f>
        <v>0</v>
      </c>
      <c r="U14" s="25">
        <v>12</v>
      </c>
      <c r="V14" s="25">
        <f>COUNTIF(Sheet1__2[Метод Лемана(разряды)],12)</f>
        <v>0</v>
      </c>
      <c r="X14" s="25">
        <v>12</v>
      </c>
      <c r="Y14" s="25">
        <f>COUNTIF(Sheet1__2[Метод Ферма без использования деления(разряды)],12)</f>
        <v>0</v>
      </c>
    </row>
    <row r="15" spans="1:25" x14ac:dyDescent="0.25">
      <c r="A15">
        <v>18</v>
      </c>
      <c r="B15">
        <v>19</v>
      </c>
      <c r="C15">
        <v>26</v>
      </c>
      <c r="D15">
        <v>30</v>
      </c>
      <c r="E15">
        <v>29</v>
      </c>
      <c r="L15" s="25">
        <v>13</v>
      </c>
      <c r="M15" s="25">
        <f>COUNTIF(Sheet1__2[Метод Ферма(разряды)],13)</f>
        <v>0</v>
      </c>
      <c r="O15" s="25">
        <v>13</v>
      </c>
      <c r="P15" s="25">
        <f>COUNTIF(Sheet1__2[(P – 1)-Факторизация Полларда(разряды)],13)</f>
        <v>0</v>
      </c>
      <c r="R15" s="25">
        <v>13</v>
      </c>
      <c r="S15" s="25">
        <f>COUNTIF(Sheet1__2[Метод Ленстры(разряды)],13)</f>
        <v>0</v>
      </c>
      <c r="U15" s="25">
        <v>13</v>
      </c>
      <c r="V15" s="25">
        <f>COUNTIF(Sheet1__2[Метод Лемана(разряды)],13)</f>
        <v>0</v>
      </c>
      <c r="X15" s="25">
        <v>13</v>
      </c>
      <c r="Y15" s="25">
        <f>COUNTIF(Sheet1__2[Метод Ферма без использования деления(разряды)],13)</f>
        <v>0</v>
      </c>
    </row>
    <row r="16" spans="1:25" x14ac:dyDescent="0.25">
      <c r="A16">
        <v>18</v>
      </c>
      <c r="B16">
        <v>19</v>
      </c>
      <c r="C16">
        <v>23</v>
      </c>
      <c r="D16">
        <v>30</v>
      </c>
      <c r="E16">
        <v>29</v>
      </c>
      <c r="L16" s="25">
        <v>14</v>
      </c>
      <c r="M16" s="25">
        <f>COUNTIF(Sheet1__2[Метод Ферма(разряды)],14)</f>
        <v>0</v>
      </c>
      <c r="O16" s="25">
        <v>14</v>
      </c>
      <c r="P16" s="25">
        <f>COUNTIF(Sheet1__2[(P – 1)-Факторизация Полларда(разряды)],14)</f>
        <v>0</v>
      </c>
      <c r="R16" s="25">
        <v>14</v>
      </c>
      <c r="S16" s="25">
        <f>COUNTIF(Sheet1__2[Метод Ленстры(разряды)],14)</f>
        <v>0</v>
      </c>
      <c r="U16" s="25">
        <v>14</v>
      </c>
      <c r="V16" s="25">
        <f>COUNTIF(Sheet1__2[Метод Лемана(разряды)],14)</f>
        <v>0</v>
      </c>
      <c r="X16" s="25">
        <v>14</v>
      </c>
      <c r="Y16" s="25">
        <f>COUNTIF(Sheet1__2[Метод Ферма без использования деления(разряды)],14)</f>
        <v>0</v>
      </c>
    </row>
    <row r="17" spans="1:25" x14ac:dyDescent="0.25">
      <c r="A17">
        <v>18</v>
      </c>
      <c r="B17">
        <v>19</v>
      </c>
      <c r="C17">
        <v>23</v>
      </c>
      <c r="D17">
        <v>30</v>
      </c>
      <c r="E17">
        <v>29</v>
      </c>
      <c r="L17" s="25">
        <v>15</v>
      </c>
      <c r="M17" s="25">
        <f>COUNTIF(Sheet1__2[Метод Ферма(разряды)],15)</f>
        <v>0</v>
      </c>
      <c r="O17" s="25">
        <v>15</v>
      </c>
      <c r="P17" s="25">
        <f>COUNTIF(Sheet1__2[(P – 1)-Факторизация Полларда(разряды)],15)</f>
        <v>0</v>
      </c>
      <c r="R17" s="25">
        <v>15</v>
      </c>
      <c r="S17" s="25">
        <f>COUNTIF(Sheet1__2[Метод Ленстры(разряды)],15)</f>
        <v>0</v>
      </c>
      <c r="U17" s="25">
        <v>15</v>
      </c>
      <c r="V17" s="25">
        <f>COUNTIF(Sheet1__2[Метод Лемана(разряды)],15)</f>
        <v>0</v>
      </c>
      <c r="X17" s="25">
        <v>15</v>
      </c>
      <c r="Y17" s="25">
        <f>COUNTIF(Sheet1__2[Метод Ферма без использования деления(разряды)],15)</f>
        <v>0</v>
      </c>
    </row>
    <row r="18" spans="1:25" x14ac:dyDescent="0.25">
      <c r="A18">
        <v>18</v>
      </c>
      <c r="B18">
        <v>19</v>
      </c>
      <c r="C18">
        <v>23</v>
      </c>
      <c r="D18">
        <v>30</v>
      </c>
      <c r="E18">
        <v>29</v>
      </c>
      <c r="L18" s="25">
        <v>16</v>
      </c>
      <c r="M18" s="28">
        <f>COUNTIF(Sheet1__2[Метод Ферма(разряды)],16)</f>
        <v>13</v>
      </c>
      <c r="O18" s="25">
        <v>16</v>
      </c>
      <c r="P18" s="25">
        <f>COUNTIF(Sheet1__2[(P – 1)-Факторизация Полларда(разряды)],16)</f>
        <v>0</v>
      </c>
      <c r="R18" s="25">
        <v>16</v>
      </c>
      <c r="S18" s="25">
        <f>COUNTIF(Sheet1__2[Метод Ленстры(разряды)],16)</f>
        <v>0</v>
      </c>
      <c r="U18" s="25">
        <v>16</v>
      </c>
      <c r="V18" s="25">
        <f>COUNTIF(Sheet1__2[Метод Лемана(разряды)],16)</f>
        <v>0</v>
      </c>
      <c r="X18" s="25">
        <v>16</v>
      </c>
      <c r="Y18" s="25">
        <f>COUNTIF(Sheet1__2[Метод Ферма без использования деления(разряды)],16)</f>
        <v>9</v>
      </c>
    </row>
    <row r="19" spans="1:25" x14ac:dyDescent="0.25">
      <c r="A19">
        <v>18</v>
      </c>
      <c r="B19">
        <v>19</v>
      </c>
      <c r="C19">
        <v>23</v>
      </c>
      <c r="D19">
        <v>30</v>
      </c>
      <c r="E19">
        <v>29</v>
      </c>
      <c r="L19" s="25">
        <v>17</v>
      </c>
      <c r="M19" s="25">
        <f>COUNTIF(Sheet1__2[Метод Ферма(разряды)],17)</f>
        <v>0</v>
      </c>
      <c r="O19" s="25">
        <v>17</v>
      </c>
      <c r="P19" s="25">
        <f>COUNTIF(Sheet1__2[(P – 1)-Факторизация Полларда(разряды)],17)</f>
        <v>6</v>
      </c>
      <c r="R19" s="25">
        <v>17</v>
      </c>
      <c r="S19" s="25">
        <f>COUNTIF(Sheet1__2[Метод Ленстры(разряды)],17)</f>
        <v>0</v>
      </c>
      <c r="U19" s="25">
        <v>17</v>
      </c>
      <c r="V19" s="25">
        <f>COUNTIF(Sheet1__2[Метод Лемана(разряды)],17)</f>
        <v>0</v>
      </c>
      <c r="X19" s="25">
        <v>17</v>
      </c>
      <c r="Y19" s="25">
        <f>COUNTIF(Sheet1__2[Метод Ферма без использования деления(разряды)],17)</f>
        <v>0</v>
      </c>
    </row>
    <row r="20" spans="1:25" x14ac:dyDescent="0.25">
      <c r="A20">
        <v>18</v>
      </c>
      <c r="B20">
        <v>19</v>
      </c>
      <c r="C20">
        <v>23</v>
      </c>
      <c r="D20">
        <v>30</v>
      </c>
      <c r="E20">
        <v>29</v>
      </c>
      <c r="L20" s="25">
        <v>18</v>
      </c>
      <c r="M20" s="25">
        <f>COUNTIF(Sheet1__2[Метод Ферма(разряды)],18)</f>
        <v>9</v>
      </c>
      <c r="O20" s="25">
        <v>18</v>
      </c>
      <c r="P20" s="25">
        <f>COUNTIF(Sheet1__2[(P – 1)-Факторизация Полларда(разряды)],18)</f>
        <v>3</v>
      </c>
      <c r="R20" s="25">
        <v>18</v>
      </c>
      <c r="S20" s="25">
        <f>COUNTIF(Sheet1__2[Метод Ленстры(разряды)],18)</f>
        <v>0</v>
      </c>
      <c r="U20" s="25">
        <v>18</v>
      </c>
      <c r="V20" s="25">
        <f>COUNTIF(Sheet1__2[Метод Лемана(разряды)],18)</f>
        <v>0</v>
      </c>
      <c r="X20" s="25">
        <v>18</v>
      </c>
      <c r="Y20" s="25">
        <f>COUNTIF(Sheet1__2[Метод Ферма без использования деления(разряды)],18)</f>
        <v>0</v>
      </c>
    </row>
    <row r="21" spans="1:25" x14ac:dyDescent="0.25">
      <c r="A21">
        <v>18</v>
      </c>
      <c r="B21">
        <v>19</v>
      </c>
      <c r="C21">
        <v>23</v>
      </c>
      <c r="D21">
        <v>30</v>
      </c>
      <c r="E21">
        <v>29</v>
      </c>
      <c r="L21" s="25">
        <v>19</v>
      </c>
      <c r="M21" s="25">
        <f>COUNTIF(Sheet1__2[Метод Ферма(разряды)],19)</f>
        <v>0</v>
      </c>
      <c r="O21" s="25">
        <v>19</v>
      </c>
      <c r="P21" s="25">
        <f>COUNTIF(Sheet1__2[(P – 1)-Факторизация Полларда(разряды)],19)</f>
        <v>12</v>
      </c>
      <c r="R21" s="25">
        <v>19</v>
      </c>
      <c r="S21" s="25">
        <f>COUNTIF(Sheet1__2[Метод Ленстры(разряды)],19)</f>
        <v>0</v>
      </c>
      <c r="U21" s="25">
        <v>19</v>
      </c>
      <c r="V21" s="25">
        <f>COUNTIF(Sheet1__2[Метод Лемана(разряды)],19)</f>
        <v>0</v>
      </c>
      <c r="X21" s="25">
        <v>19</v>
      </c>
      <c r="Y21" s="25">
        <f>COUNTIF(Sheet1__2[Метод Ферма без использования деления(разряды)],19)</f>
        <v>0</v>
      </c>
    </row>
    <row r="22" spans="1:25" x14ac:dyDescent="0.25">
      <c r="A22">
        <v>18</v>
      </c>
      <c r="B22">
        <v>19</v>
      </c>
      <c r="C22">
        <v>23</v>
      </c>
      <c r="D22">
        <v>30</v>
      </c>
      <c r="E22">
        <v>29</v>
      </c>
      <c r="L22" s="25">
        <v>20</v>
      </c>
      <c r="M22" s="25">
        <f>COUNTIF(Sheet1__2[Метод Ферма(разряды)],20)</f>
        <v>9</v>
      </c>
      <c r="O22" s="25">
        <v>20</v>
      </c>
      <c r="P22" s="25">
        <f>COUNTIF(Sheet1__2[(P – 1)-Факторизация Полларда(разряды)],20)</f>
        <v>0</v>
      </c>
      <c r="R22" s="25">
        <v>20</v>
      </c>
      <c r="S22" s="25">
        <f>COUNTIF(Sheet1__2[Метод Ленстры(разряды)],20)</f>
        <v>0</v>
      </c>
      <c r="U22" s="25">
        <v>20</v>
      </c>
      <c r="V22" s="25">
        <f>COUNTIF(Sheet1__2[Метод Лемана(разряды)],20)</f>
        <v>0</v>
      </c>
      <c r="X22" s="25">
        <v>20</v>
      </c>
      <c r="Y22" s="25">
        <f>COUNTIF(Sheet1__2[Метод Ферма без использования деления(разряды)],20)</f>
        <v>0</v>
      </c>
    </row>
    <row r="23" spans="1:25" x14ac:dyDescent="0.25">
      <c r="A23">
        <v>18</v>
      </c>
      <c r="C23">
        <v>23</v>
      </c>
      <c r="E23">
        <v>29</v>
      </c>
      <c r="L23" s="27">
        <v>21</v>
      </c>
      <c r="M23" s="25">
        <f>COUNTIF(Sheet1__2[Метод Ферма(разряды)],21)</f>
        <v>0</v>
      </c>
      <c r="O23" s="27">
        <v>21</v>
      </c>
      <c r="P23" s="25">
        <f>COUNTIF(Sheet1__2[(P – 1)-Факторизация Полларда(разряды)],21)</f>
        <v>0</v>
      </c>
      <c r="R23" s="27">
        <v>21</v>
      </c>
      <c r="S23" s="25">
        <f>COUNTIF(Sheet1__2[Метод Ленстры(разряды)],21)</f>
        <v>0</v>
      </c>
      <c r="U23" s="27">
        <v>21</v>
      </c>
      <c r="V23" s="25">
        <f>COUNTIF(Sheet1__2[Метод Лемана(разряды)],21)</f>
        <v>0</v>
      </c>
      <c r="X23" s="27">
        <v>21</v>
      </c>
      <c r="Y23" s="25">
        <f>COUNTIF(Sheet1__2[Метод Ферма без использования деления(разряды)],21)</f>
        <v>0</v>
      </c>
    </row>
    <row r="24" spans="1:25" x14ac:dyDescent="0.25">
      <c r="A24">
        <v>20</v>
      </c>
      <c r="C24">
        <v>25</v>
      </c>
      <c r="E24">
        <v>16</v>
      </c>
      <c r="L24" s="27">
        <v>22</v>
      </c>
      <c r="M24" s="25">
        <f>COUNTIF(Sheet1__2[Метод Ферма(разряды)],22)</f>
        <v>0</v>
      </c>
      <c r="O24" s="27">
        <v>22</v>
      </c>
      <c r="P24" s="25">
        <f>COUNTIF(Sheet1__2[(P – 1)-Факторизация Полларда(разряды)],22)</f>
        <v>0</v>
      </c>
      <c r="R24" s="27">
        <v>22</v>
      </c>
      <c r="S24" s="25">
        <f>COUNTIF(Sheet1__2[Метод Ленстры(разряды)],22)</f>
        <v>0</v>
      </c>
      <c r="U24" s="27">
        <v>22</v>
      </c>
      <c r="V24" s="25">
        <f>COUNTIF(Sheet1__2[Метод Лемана(разряды)],22)</f>
        <v>0</v>
      </c>
      <c r="X24" s="27">
        <v>22</v>
      </c>
      <c r="Y24" s="25">
        <f>COUNTIF(Sheet1__2[Метод Ферма без использования деления(разряды)],22)</f>
        <v>0</v>
      </c>
    </row>
    <row r="25" spans="1:25" x14ac:dyDescent="0.25">
      <c r="A25">
        <v>20</v>
      </c>
      <c r="C25">
        <v>23</v>
      </c>
      <c r="E25">
        <v>16</v>
      </c>
      <c r="L25" s="27">
        <v>23</v>
      </c>
      <c r="M25" s="25">
        <f>COUNTIF(Sheet1__2[Метод Ферма(разряды)],23)</f>
        <v>0</v>
      </c>
      <c r="O25" s="27">
        <v>23</v>
      </c>
      <c r="P25" s="25">
        <f>COUNTIF(Sheet1__2[(P – 1)-Факторизация Полларда(разряды)],23)</f>
        <v>0</v>
      </c>
      <c r="R25" s="27">
        <v>23</v>
      </c>
      <c r="S25" s="25">
        <f>COUNTIF(Sheet1__2[Метод Ленстры(разряды)],23)</f>
        <v>9</v>
      </c>
      <c r="U25" s="27">
        <v>23</v>
      </c>
      <c r="V25" s="25">
        <f>COUNTIF(Sheet1__2[Метод Лемана(разряды)],23)</f>
        <v>0</v>
      </c>
      <c r="X25" s="27">
        <v>23</v>
      </c>
      <c r="Y25" s="25">
        <f>COUNTIF(Sheet1__2[Метод Ферма без использования деления(разряды)],23)</f>
        <v>0</v>
      </c>
    </row>
    <row r="26" spans="1:25" x14ac:dyDescent="0.25">
      <c r="A26">
        <v>20</v>
      </c>
      <c r="E26">
        <v>16</v>
      </c>
      <c r="L26" s="27">
        <v>24</v>
      </c>
      <c r="M26" s="25">
        <f>COUNTIF(Sheet1__2[Метод Ферма(разряды)],24)</f>
        <v>0</v>
      </c>
      <c r="O26" s="27">
        <v>24</v>
      </c>
      <c r="P26" s="25">
        <f>COUNTIF(Sheet1__2[(P – 1)-Факторизация Полларда(разряды)],24)</f>
        <v>0</v>
      </c>
      <c r="R26" s="27">
        <v>24</v>
      </c>
      <c r="S26" s="25">
        <f>COUNTIF(Sheet1__2[Метод Ленстры(разряды)],24)</f>
        <v>0</v>
      </c>
      <c r="U26" s="27">
        <v>24</v>
      </c>
      <c r="V26" s="25">
        <f>COUNTIF(Sheet1__2[Метод Лемана(разряды)],24)</f>
        <v>0</v>
      </c>
      <c r="X26" s="27">
        <v>24</v>
      </c>
      <c r="Y26" s="25">
        <f>COUNTIF(Sheet1__2[Метод Ферма без использования деления(разряды)],24)</f>
        <v>0</v>
      </c>
    </row>
    <row r="27" spans="1:25" x14ac:dyDescent="0.25">
      <c r="A27">
        <v>20</v>
      </c>
      <c r="E27">
        <v>16</v>
      </c>
      <c r="L27" s="27">
        <v>25</v>
      </c>
      <c r="M27" s="25">
        <f>COUNTIF(Sheet1__2[Метод Ферма(разряды)],25)</f>
        <v>0</v>
      </c>
      <c r="O27" s="27">
        <v>25</v>
      </c>
      <c r="P27" s="25">
        <f>COUNTIF(Sheet1__2[(P – 1)-Факторизация Полларда(разряды)],25)</f>
        <v>0</v>
      </c>
      <c r="R27" s="27">
        <v>25</v>
      </c>
      <c r="S27" s="25">
        <f>COUNTIF(Sheet1__2[Метод Ленстры(разряды)],25)</f>
        <v>1</v>
      </c>
      <c r="U27" s="27">
        <v>25</v>
      </c>
      <c r="V27" s="25">
        <f>COUNTIF(Sheet1__2[Метод Лемана(разряды)],25)</f>
        <v>0</v>
      </c>
      <c r="X27" s="27">
        <v>25</v>
      </c>
      <c r="Y27" s="25">
        <f>COUNTIF(Sheet1__2[Метод Ферма без использования деления(разряды)],25)</f>
        <v>0</v>
      </c>
    </row>
    <row r="28" spans="1:25" x14ac:dyDescent="0.25">
      <c r="A28">
        <v>20</v>
      </c>
      <c r="E28">
        <v>16</v>
      </c>
      <c r="L28" s="27">
        <v>26</v>
      </c>
      <c r="M28" s="25">
        <f>COUNTIF(Sheet1__2[Метод Ферма(разряды)],26)</f>
        <v>0</v>
      </c>
      <c r="O28" s="27">
        <v>26</v>
      </c>
      <c r="P28" s="25">
        <f>COUNTIF(Sheet1__2[(P – 1)-Факторизация Полларда(разряды)],26)</f>
        <v>0</v>
      </c>
      <c r="R28" s="27">
        <v>26</v>
      </c>
      <c r="S28" s="25">
        <f>COUNTIF(Sheet1__2[Метод Ленстры(разряды)],26)</f>
        <v>14</v>
      </c>
      <c r="U28" s="27">
        <v>26</v>
      </c>
      <c r="V28" s="25">
        <f>COUNTIF(Sheet1__2[Метод Лемана(разряды)],26)</f>
        <v>0</v>
      </c>
      <c r="X28" s="27">
        <v>26</v>
      </c>
      <c r="Y28" s="25">
        <f>COUNTIF(Sheet1__2[Метод Ферма без использования деления(разряды)],26)</f>
        <v>0</v>
      </c>
    </row>
    <row r="29" spans="1:25" x14ac:dyDescent="0.25">
      <c r="A29">
        <v>20</v>
      </c>
      <c r="E29">
        <v>16</v>
      </c>
      <c r="L29" s="27">
        <v>27</v>
      </c>
      <c r="M29" s="25">
        <f>COUNTIF(Sheet1__2[Метод Ферма(разряды)],27)</f>
        <v>0</v>
      </c>
      <c r="O29" s="27">
        <v>27</v>
      </c>
      <c r="P29" s="25">
        <f>COUNTIF(Sheet1__2[(P – 1)-Факторизация Полларда(разряды)],27)</f>
        <v>0</v>
      </c>
      <c r="R29" s="27">
        <v>27</v>
      </c>
      <c r="S29" s="25">
        <f>COUNTIF(Sheet1__2[Метод Ленстры(разряды)],27)</f>
        <v>0</v>
      </c>
      <c r="U29" s="27">
        <v>27</v>
      </c>
      <c r="V29" s="25">
        <f>COUNTIF(Sheet1__2[Метод Лемана(разряды)],27)</f>
        <v>7</v>
      </c>
      <c r="X29" s="27">
        <v>27</v>
      </c>
      <c r="Y29" s="25">
        <f>COUNTIF(Sheet1__2[Метод Ферма без использования деления(разряды)],27)</f>
        <v>0</v>
      </c>
    </row>
    <row r="30" spans="1:25" x14ac:dyDescent="0.25">
      <c r="A30">
        <v>20</v>
      </c>
      <c r="E30">
        <v>16</v>
      </c>
      <c r="L30" s="27">
        <v>28</v>
      </c>
      <c r="M30" s="25">
        <f>COUNTIF(Sheet1__2[Метод Ферма(разряды)],28)</f>
        <v>0</v>
      </c>
      <c r="O30" s="27">
        <v>28</v>
      </c>
      <c r="P30" s="25">
        <f>COUNTIF(Sheet1__2[(P – 1)-Факторизация Полларда(разряды)],28)</f>
        <v>0</v>
      </c>
      <c r="R30" s="27">
        <v>28</v>
      </c>
      <c r="S30" s="25">
        <f>COUNTIF(Sheet1__2[Метод Ленстры(разряды)],28)</f>
        <v>0</v>
      </c>
      <c r="U30" s="27">
        <v>28</v>
      </c>
      <c r="V30" s="25">
        <f>COUNTIF(Sheet1__2[Метод Лемана(разряды)],28)</f>
        <v>0</v>
      </c>
      <c r="X30" s="27">
        <v>28</v>
      </c>
      <c r="Y30" s="25">
        <f>COUNTIF(Sheet1__2[Метод Ферма без использования деления(разряды)],28)</f>
        <v>0</v>
      </c>
    </row>
    <row r="31" spans="1:25" x14ac:dyDescent="0.25">
      <c r="A31">
        <v>20</v>
      </c>
      <c r="E31">
        <v>16</v>
      </c>
      <c r="L31" s="27">
        <v>29</v>
      </c>
      <c r="M31" s="25">
        <f>COUNTIF(Sheet1__2[Метод Ферма(разряды)],29)</f>
        <v>0</v>
      </c>
      <c r="O31" s="27">
        <v>29</v>
      </c>
      <c r="P31" s="25">
        <f>COUNTIF(Sheet1__2[(P – 1)-Факторизация Полларда(разряды)],29)</f>
        <v>0</v>
      </c>
      <c r="R31" s="27">
        <v>29</v>
      </c>
      <c r="S31" s="25">
        <f>COUNTIF(Sheet1__2[Метод Ленстры(разряды)],29)</f>
        <v>0</v>
      </c>
      <c r="U31" s="27">
        <v>29</v>
      </c>
      <c r="V31" s="25">
        <f>COUNTIF(Sheet1__2[Метод Лемана(разряды)],29)</f>
        <v>0</v>
      </c>
      <c r="X31" s="27">
        <v>29</v>
      </c>
      <c r="Y31" s="25">
        <f>COUNTIF(Sheet1__2[Метод Ферма без использования деления(разряды)],29)</f>
        <v>14</v>
      </c>
    </row>
    <row r="32" spans="1:25" x14ac:dyDescent="0.25">
      <c r="A32">
        <v>20</v>
      </c>
      <c r="E32">
        <v>16</v>
      </c>
      <c r="L32" s="27">
        <v>30</v>
      </c>
      <c r="M32" s="25">
        <f>COUNTIF(Sheet1__2[Метод Ферма(разряды)],30)</f>
        <v>0</v>
      </c>
      <c r="O32" s="27">
        <v>30</v>
      </c>
      <c r="P32" s="25">
        <f>COUNTIF(Sheet1__2[(P – 1)-Факторизация Полларда(разряды)],30)</f>
        <v>0</v>
      </c>
      <c r="R32" s="27">
        <v>30</v>
      </c>
      <c r="S32" s="25">
        <f>COUNTIF(Sheet1__2[Метод Ленстры(разряды)],30)</f>
        <v>0</v>
      </c>
      <c r="U32" s="27">
        <v>30</v>
      </c>
      <c r="V32" s="25">
        <f>COUNTIF(Sheet1__2[Метод Лемана(разряды)],30)</f>
        <v>13</v>
      </c>
      <c r="X32" s="27">
        <v>30</v>
      </c>
      <c r="Y32" s="25">
        <f>COUNTIF(Sheet1__2[Метод Ферма без использования деления(разряды)],30)</f>
        <v>8</v>
      </c>
    </row>
    <row r="33" spans="12:25" x14ac:dyDescent="0.25">
      <c r="L33" s="27">
        <v>31</v>
      </c>
      <c r="M33" s="25">
        <f>COUNTIF(Sheet1__2[Метод Ферма(разряды)],31)</f>
        <v>0</v>
      </c>
      <c r="O33" s="27">
        <v>31</v>
      </c>
      <c r="P33" s="25">
        <f>COUNTIF(Sheet1__2[(P – 1)-Факторизация Полларда(разряды)],31)</f>
        <v>0</v>
      </c>
      <c r="R33" s="27">
        <v>31</v>
      </c>
      <c r="S33" s="25">
        <f>COUNTIF(Sheet1__2[Метод Ленстры(разряды)],31)</f>
        <v>0</v>
      </c>
      <c r="U33" s="27">
        <v>31</v>
      </c>
      <c r="V33" s="25">
        <f>COUNTIF(Sheet1__2[Метод Лемана(разряды)],31)</f>
        <v>1</v>
      </c>
      <c r="X33" s="27">
        <v>30</v>
      </c>
      <c r="Y33" s="25">
        <f>COUNTIF(Sheet1__2[Метод Ферма без использования деления(разряды)],31)</f>
        <v>0</v>
      </c>
    </row>
    <row r="37" spans="12:25" x14ac:dyDescent="0.25">
      <c r="L37" s="34" t="s">
        <v>27</v>
      </c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6"/>
    </row>
    <row r="38" spans="12:25" x14ac:dyDescent="0.25">
      <c r="L38" s="31" t="str">
        <f>IF(M3&lt;&gt;0,L3," ")</f>
        <v xml:space="preserve"> </v>
      </c>
      <c r="M38" s="25" cm="1">
        <f t="array" ref="M38:M68">_xlfn._xlws.SORT(L38:L68)</f>
        <v>16</v>
      </c>
      <c r="O38" s="31" t="str">
        <f>IF(P3&lt;&gt;0,O3," ")</f>
        <v xml:space="preserve"> </v>
      </c>
      <c r="P38" s="25" cm="1">
        <f t="array" ref="P38:P68">_xlfn._xlws.SORT(O38:O68)</f>
        <v>17</v>
      </c>
      <c r="R38" s="31" t="str">
        <f>IF(S3&lt;&gt;0,R3," ")</f>
        <v xml:space="preserve"> </v>
      </c>
      <c r="S38" s="25" cm="1">
        <f t="array" ref="S38:S68">_xlfn._xlws.SORT(R38:R68)</f>
        <v>23</v>
      </c>
      <c r="U38" s="31" t="str">
        <f>IF(V3&lt;&gt;0,U3," ")</f>
        <v xml:space="preserve"> </v>
      </c>
      <c r="V38" s="25" cm="1">
        <f t="array" ref="V38:V68">_xlfn._xlws.SORT(U38:U68)</f>
        <v>27</v>
      </c>
      <c r="X38" s="31" t="str">
        <f>IF(Y3&lt;&gt;0,X3," ")</f>
        <v xml:space="preserve"> </v>
      </c>
      <c r="Y38" s="25" cm="1">
        <f t="array" ref="Y38:Y68">_xlfn._xlws.SORT(X38:X68)</f>
        <v>16</v>
      </c>
    </row>
    <row r="39" spans="12:25" x14ac:dyDescent="0.25">
      <c r="L39" s="21" t="str">
        <f t="shared" ref="L39:L68" si="0">IF(M4&lt;&gt;0,L4," ")</f>
        <v xml:space="preserve"> </v>
      </c>
      <c r="M39" s="25">
        <v>18</v>
      </c>
      <c r="O39" s="21" t="str">
        <f t="shared" ref="O39:O68" si="1">IF(P4&lt;&gt;0,O4," ")</f>
        <v xml:space="preserve"> </v>
      </c>
      <c r="P39" s="25">
        <v>18</v>
      </c>
      <c r="R39" s="21" t="str">
        <f t="shared" ref="R39:R68" si="2">IF(S4&lt;&gt;0,R4," ")</f>
        <v xml:space="preserve"> </v>
      </c>
      <c r="S39" s="25">
        <v>25</v>
      </c>
      <c r="U39" s="21" t="str">
        <f t="shared" ref="U39:U68" si="3">IF(V4&lt;&gt;0,U4," ")</f>
        <v xml:space="preserve"> </v>
      </c>
      <c r="V39" s="25">
        <v>30</v>
      </c>
      <c r="X39" s="21" t="str">
        <f t="shared" ref="X39:X68" si="4">IF(Y4&lt;&gt;0,X4," ")</f>
        <v xml:space="preserve"> </v>
      </c>
      <c r="Y39" s="25">
        <v>29</v>
      </c>
    </row>
    <row r="40" spans="12:25" x14ac:dyDescent="0.25">
      <c r="L40" s="21" t="str">
        <f t="shared" si="0"/>
        <v xml:space="preserve"> </v>
      </c>
      <c r="M40" s="25">
        <v>20</v>
      </c>
      <c r="O40" s="21" t="str">
        <f t="shared" si="1"/>
        <v xml:space="preserve"> </v>
      </c>
      <c r="P40" s="25">
        <v>19</v>
      </c>
      <c r="R40" s="21" t="str">
        <f t="shared" si="2"/>
        <v xml:space="preserve"> </v>
      </c>
      <c r="S40" s="25">
        <v>26</v>
      </c>
      <c r="U40" s="21" t="str">
        <f t="shared" si="3"/>
        <v xml:space="preserve"> </v>
      </c>
      <c r="V40" s="25">
        <v>31</v>
      </c>
      <c r="X40" s="21" t="str">
        <f t="shared" si="4"/>
        <v xml:space="preserve"> </v>
      </c>
      <c r="Y40" s="25">
        <v>30</v>
      </c>
    </row>
    <row r="41" spans="12:25" x14ac:dyDescent="0.25">
      <c r="L41" s="21" t="str">
        <f t="shared" si="0"/>
        <v xml:space="preserve"> </v>
      </c>
      <c r="M41" s="25" t="str">
        <v xml:space="preserve"> </v>
      </c>
      <c r="O41" s="21" t="str">
        <f t="shared" si="1"/>
        <v xml:space="preserve"> </v>
      </c>
      <c r="P41" s="25" t="str">
        <v xml:space="preserve"> </v>
      </c>
      <c r="R41" s="21" t="str">
        <f t="shared" si="2"/>
        <v xml:space="preserve"> </v>
      </c>
      <c r="S41" s="25" t="str">
        <v xml:space="preserve"> </v>
      </c>
      <c r="U41" s="21" t="str">
        <f t="shared" si="3"/>
        <v xml:space="preserve"> </v>
      </c>
      <c r="V41" s="25" t="str">
        <v xml:space="preserve"> </v>
      </c>
      <c r="X41" s="21" t="str">
        <f t="shared" si="4"/>
        <v xml:space="preserve"> </v>
      </c>
      <c r="Y41" s="25" t="str">
        <v xml:space="preserve"> </v>
      </c>
    </row>
    <row r="42" spans="12:25" x14ac:dyDescent="0.25">
      <c r="L42" s="21" t="str">
        <f t="shared" si="0"/>
        <v xml:space="preserve"> </v>
      </c>
      <c r="M42" s="25" t="str">
        <v xml:space="preserve"> </v>
      </c>
      <c r="O42" s="21" t="str">
        <f t="shared" si="1"/>
        <v xml:space="preserve"> </v>
      </c>
      <c r="P42" s="25" t="str">
        <v xml:space="preserve"> </v>
      </c>
      <c r="R42" s="21" t="str">
        <f t="shared" si="2"/>
        <v xml:space="preserve"> </v>
      </c>
      <c r="S42" s="25" t="str">
        <v xml:space="preserve"> </v>
      </c>
      <c r="U42" s="21" t="str">
        <f t="shared" si="3"/>
        <v xml:space="preserve"> </v>
      </c>
      <c r="V42" s="25" t="str">
        <v xml:space="preserve"> </v>
      </c>
      <c r="X42" s="21" t="str">
        <f t="shared" si="4"/>
        <v xml:space="preserve"> </v>
      </c>
      <c r="Y42" s="25" t="str">
        <v xml:space="preserve"> </v>
      </c>
    </row>
    <row r="43" spans="12:25" x14ac:dyDescent="0.25">
      <c r="L43" s="21" t="str">
        <f t="shared" si="0"/>
        <v xml:space="preserve"> </v>
      </c>
      <c r="M43" s="25" t="str">
        <v xml:space="preserve"> </v>
      </c>
      <c r="O43" s="21" t="str">
        <f t="shared" si="1"/>
        <v xml:space="preserve"> </v>
      </c>
      <c r="P43" s="25" t="str">
        <v xml:space="preserve"> </v>
      </c>
      <c r="R43" s="21" t="str">
        <f t="shared" si="2"/>
        <v xml:space="preserve"> </v>
      </c>
      <c r="S43" s="25" t="str">
        <v xml:space="preserve"> </v>
      </c>
      <c r="U43" s="21" t="str">
        <f t="shared" si="3"/>
        <v xml:space="preserve"> </v>
      </c>
      <c r="V43" s="25" t="str">
        <v xml:space="preserve"> </v>
      </c>
      <c r="X43" s="21" t="str">
        <f t="shared" si="4"/>
        <v xml:space="preserve"> </v>
      </c>
      <c r="Y43" s="25" t="str">
        <v xml:space="preserve"> </v>
      </c>
    </row>
    <row r="44" spans="12:25" x14ac:dyDescent="0.25">
      <c r="L44" s="21" t="str">
        <f t="shared" si="0"/>
        <v xml:space="preserve"> </v>
      </c>
      <c r="M44" s="25" t="str">
        <v xml:space="preserve"> </v>
      </c>
      <c r="O44" s="21" t="str">
        <f t="shared" si="1"/>
        <v xml:space="preserve"> </v>
      </c>
      <c r="P44" s="25" t="str">
        <v xml:space="preserve"> </v>
      </c>
      <c r="R44" s="21" t="str">
        <f t="shared" si="2"/>
        <v xml:space="preserve"> </v>
      </c>
      <c r="S44" s="25" t="str">
        <v xml:space="preserve"> </v>
      </c>
      <c r="U44" s="21" t="str">
        <f t="shared" si="3"/>
        <v xml:space="preserve"> </v>
      </c>
      <c r="V44" s="25" t="str">
        <v xml:space="preserve"> </v>
      </c>
      <c r="X44" s="21" t="str">
        <f t="shared" si="4"/>
        <v xml:space="preserve"> </v>
      </c>
      <c r="Y44" s="25" t="str">
        <v xml:space="preserve"> </v>
      </c>
    </row>
    <row r="45" spans="12:25" x14ac:dyDescent="0.25">
      <c r="L45" s="21" t="str">
        <f t="shared" si="0"/>
        <v xml:space="preserve"> </v>
      </c>
      <c r="M45" s="25" t="str">
        <v xml:space="preserve"> </v>
      </c>
      <c r="O45" s="21" t="str">
        <f t="shared" si="1"/>
        <v xml:space="preserve"> </v>
      </c>
      <c r="P45" s="25" t="str">
        <v xml:space="preserve"> </v>
      </c>
      <c r="R45" s="21" t="str">
        <f t="shared" si="2"/>
        <v xml:space="preserve"> </v>
      </c>
      <c r="S45" s="25" t="str">
        <v xml:space="preserve"> </v>
      </c>
      <c r="U45" s="21" t="str">
        <f t="shared" si="3"/>
        <v xml:space="preserve"> </v>
      </c>
      <c r="V45" s="25" t="str">
        <v xml:space="preserve"> </v>
      </c>
      <c r="X45" s="21" t="str">
        <f t="shared" si="4"/>
        <v xml:space="preserve"> </v>
      </c>
      <c r="Y45" s="25" t="str">
        <v xml:space="preserve"> </v>
      </c>
    </row>
    <row r="46" spans="12:25" x14ac:dyDescent="0.25">
      <c r="L46" s="21" t="str">
        <f t="shared" si="0"/>
        <v xml:space="preserve"> </v>
      </c>
      <c r="M46" s="25" t="str">
        <v xml:space="preserve"> </v>
      </c>
      <c r="O46" s="21" t="str">
        <f t="shared" si="1"/>
        <v xml:space="preserve"> </v>
      </c>
      <c r="P46" s="25" t="str">
        <v xml:space="preserve"> </v>
      </c>
      <c r="R46" s="21" t="str">
        <f t="shared" si="2"/>
        <v xml:space="preserve"> </v>
      </c>
      <c r="S46" s="25" t="str">
        <v xml:space="preserve"> </v>
      </c>
      <c r="U46" s="21" t="str">
        <f t="shared" si="3"/>
        <v xml:space="preserve"> </v>
      </c>
      <c r="V46" s="25" t="str">
        <v xml:space="preserve"> </v>
      </c>
      <c r="X46" s="21" t="str">
        <f t="shared" si="4"/>
        <v xml:space="preserve"> </v>
      </c>
      <c r="Y46" s="25" t="str">
        <v xml:space="preserve"> </v>
      </c>
    </row>
    <row r="47" spans="12:25" x14ac:dyDescent="0.25">
      <c r="L47" s="21" t="str">
        <f t="shared" si="0"/>
        <v xml:space="preserve"> </v>
      </c>
      <c r="M47" s="25" t="str">
        <v xml:space="preserve"> </v>
      </c>
      <c r="O47" s="21" t="str">
        <f t="shared" si="1"/>
        <v xml:space="preserve"> </v>
      </c>
      <c r="P47" s="25" t="str">
        <v xml:space="preserve"> </v>
      </c>
      <c r="R47" s="21" t="str">
        <f t="shared" si="2"/>
        <v xml:space="preserve"> </v>
      </c>
      <c r="S47" s="25" t="str">
        <v xml:space="preserve"> </v>
      </c>
      <c r="U47" s="21" t="str">
        <f t="shared" si="3"/>
        <v xml:space="preserve"> </v>
      </c>
      <c r="V47" s="25" t="str">
        <v xml:space="preserve"> </v>
      </c>
      <c r="X47" s="21" t="str">
        <f t="shared" si="4"/>
        <v xml:space="preserve"> </v>
      </c>
      <c r="Y47" s="25" t="str">
        <v xml:space="preserve"> </v>
      </c>
    </row>
    <row r="48" spans="12:25" x14ac:dyDescent="0.25">
      <c r="L48" s="21" t="str">
        <f t="shared" si="0"/>
        <v xml:space="preserve"> </v>
      </c>
      <c r="M48" s="25" t="str">
        <v xml:space="preserve"> </v>
      </c>
      <c r="O48" s="21" t="str">
        <f t="shared" si="1"/>
        <v xml:space="preserve"> </v>
      </c>
      <c r="P48" s="25" t="str">
        <v xml:space="preserve"> </v>
      </c>
      <c r="R48" s="21" t="str">
        <f t="shared" si="2"/>
        <v xml:space="preserve"> </v>
      </c>
      <c r="S48" s="25" t="str">
        <v xml:space="preserve"> </v>
      </c>
      <c r="U48" s="21" t="str">
        <f t="shared" si="3"/>
        <v xml:space="preserve"> </v>
      </c>
      <c r="V48" s="25" t="str">
        <v xml:space="preserve"> </v>
      </c>
      <c r="X48" s="21" t="str">
        <f t="shared" si="4"/>
        <v xml:space="preserve"> </v>
      </c>
      <c r="Y48" s="25" t="str">
        <v xml:space="preserve"> </v>
      </c>
    </row>
    <row r="49" spans="12:25" x14ac:dyDescent="0.25">
      <c r="L49" s="21" t="str">
        <f t="shared" si="0"/>
        <v xml:space="preserve"> </v>
      </c>
      <c r="M49" s="25" t="str">
        <v xml:space="preserve"> </v>
      </c>
      <c r="O49" s="21" t="str">
        <f t="shared" si="1"/>
        <v xml:space="preserve"> </v>
      </c>
      <c r="P49" s="25" t="str">
        <v xml:space="preserve"> </v>
      </c>
      <c r="R49" s="21" t="str">
        <f t="shared" si="2"/>
        <v xml:space="preserve"> </v>
      </c>
      <c r="S49" s="25" t="str">
        <v xml:space="preserve"> </v>
      </c>
      <c r="U49" s="21" t="str">
        <f t="shared" si="3"/>
        <v xml:space="preserve"> </v>
      </c>
      <c r="V49" s="25" t="str">
        <v xml:space="preserve"> </v>
      </c>
      <c r="X49" s="21" t="str">
        <f t="shared" si="4"/>
        <v xml:space="preserve"> </v>
      </c>
      <c r="Y49" s="25" t="str">
        <v xml:space="preserve"> </v>
      </c>
    </row>
    <row r="50" spans="12:25" x14ac:dyDescent="0.25">
      <c r="L50" s="21" t="str">
        <f t="shared" si="0"/>
        <v xml:space="preserve"> </v>
      </c>
      <c r="M50" s="25" t="str">
        <v xml:space="preserve"> </v>
      </c>
      <c r="O50" s="21" t="str">
        <f t="shared" si="1"/>
        <v xml:space="preserve"> </v>
      </c>
      <c r="P50" s="25" t="str">
        <v xml:space="preserve"> </v>
      </c>
      <c r="R50" s="21" t="str">
        <f t="shared" si="2"/>
        <v xml:space="preserve"> </v>
      </c>
      <c r="S50" s="25" t="str">
        <v xml:space="preserve"> </v>
      </c>
      <c r="U50" s="21" t="str">
        <f t="shared" si="3"/>
        <v xml:space="preserve"> </v>
      </c>
      <c r="V50" s="25" t="str">
        <v xml:space="preserve"> </v>
      </c>
      <c r="X50" s="21" t="str">
        <f t="shared" si="4"/>
        <v xml:space="preserve"> </v>
      </c>
      <c r="Y50" s="25" t="str">
        <v xml:space="preserve"> </v>
      </c>
    </row>
    <row r="51" spans="12:25" x14ac:dyDescent="0.25">
      <c r="L51" s="21" t="str">
        <f t="shared" si="0"/>
        <v xml:space="preserve"> </v>
      </c>
      <c r="M51" s="25" t="str">
        <v xml:space="preserve"> </v>
      </c>
      <c r="O51" s="21" t="str">
        <f t="shared" si="1"/>
        <v xml:space="preserve"> </v>
      </c>
      <c r="P51" s="25" t="str">
        <v xml:space="preserve"> </v>
      </c>
      <c r="R51" s="21" t="str">
        <f t="shared" si="2"/>
        <v xml:space="preserve"> </v>
      </c>
      <c r="S51" s="25" t="str">
        <v xml:space="preserve"> </v>
      </c>
      <c r="U51" s="21" t="str">
        <f t="shared" si="3"/>
        <v xml:space="preserve"> </v>
      </c>
      <c r="V51" s="25" t="str">
        <v xml:space="preserve"> </v>
      </c>
      <c r="X51" s="21" t="str">
        <f t="shared" si="4"/>
        <v xml:space="preserve"> </v>
      </c>
      <c r="Y51" s="25" t="str">
        <v xml:space="preserve"> </v>
      </c>
    </row>
    <row r="52" spans="12:25" x14ac:dyDescent="0.25">
      <c r="L52" s="21" t="str">
        <f t="shared" si="0"/>
        <v xml:space="preserve"> </v>
      </c>
      <c r="M52" s="25" t="str">
        <v xml:space="preserve"> </v>
      </c>
      <c r="O52" s="21" t="str">
        <f t="shared" si="1"/>
        <v xml:space="preserve"> </v>
      </c>
      <c r="P52" s="25" t="str">
        <v xml:space="preserve"> </v>
      </c>
      <c r="R52" s="21" t="str">
        <f t="shared" si="2"/>
        <v xml:space="preserve"> </v>
      </c>
      <c r="S52" s="25" t="str">
        <v xml:space="preserve"> </v>
      </c>
      <c r="U52" s="21" t="str">
        <f t="shared" si="3"/>
        <v xml:space="preserve"> </v>
      </c>
      <c r="V52" s="25" t="str">
        <v xml:space="preserve"> </v>
      </c>
      <c r="X52" s="21" t="str">
        <f t="shared" si="4"/>
        <v xml:space="preserve"> </v>
      </c>
      <c r="Y52" s="25" t="str">
        <v xml:space="preserve"> </v>
      </c>
    </row>
    <row r="53" spans="12:25" x14ac:dyDescent="0.25">
      <c r="L53" s="21">
        <f t="shared" si="0"/>
        <v>16</v>
      </c>
      <c r="M53" s="25" t="str">
        <v xml:space="preserve"> </v>
      </c>
      <c r="O53" s="21" t="str">
        <f t="shared" si="1"/>
        <v xml:space="preserve"> </v>
      </c>
      <c r="P53" s="25" t="str">
        <v xml:space="preserve"> </v>
      </c>
      <c r="R53" s="21" t="str">
        <f t="shared" si="2"/>
        <v xml:space="preserve"> </v>
      </c>
      <c r="S53" s="25" t="str">
        <v xml:space="preserve"> </v>
      </c>
      <c r="U53" s="21" t="str">
        <f t="shared" si="3"/>
        <v xml:space="preserve"> </v>
      </c>
      <c r="V53" s="25" t="str">
        <v xml:space="preserve"> </v>
      </c>
      <c r="X53" s="21">
        <f t="shared" si="4"/>
        <v>16</v>
      </c>
      <c r="Y53" s="25" t="str">
        <v xml:space="preserve"> </v>
      </c>
    </row>
    <row r="54" spans="12:25" x14ac:dyDescent="0.25">
      <c r="L54" s="21" t="str">
        <f t="shared" si="0"/>
        <v xml:space="preserve"> </v>
      </c>
      <c r="M54" s="25" t="str">
        <v xml:space="preserve"> </v>
      </c>
      <c r="O54" s="21">
        <f t="shared" si="1"/>
        <v>17</v>
      </c>
      <c r="P54" s="25" t="str">
        <v xml:space="preserve"> </v>
      </c>
      <c r="R54" s="21" t="str">
        <f t="shared" si="2"/>
        <v xml:space="preserve"> </v>
      </c>
      <c r="S54" s="25" t="str">
        <v xml:space="preserve"> </v>
      </c>
      <c r="U54" s="21" t="str">
        <f t="shared" si="3"/>
        <v xml:space="preserve"> </v>
      </c>
      <c r="V54" s="25" t="str">
        <v xml:space="preserve"> </v>
      </c>
      <c r="X54" s="21" t="str">
        <f t="shared" si="4"/>
        <v xml:space="preserve"> </v>
      </c>
      <c r="Y54" s="25" t="str">
        <v xml:space="preserve"> </v>
      </c>
    </row>
    <row r="55" spans="12:25" x14ac:dyDescent="0.25">
      <c r="L55" s="21">
        <f t="shared" si="0"/>
        <v>18</v>
      </c>
      <c r="M55" s="25" t="str">
        <v xml:space="preserve"> </v>
      </c>
      <c r="O55" s="21">
        <f t="shared" si="1"/>
        <v>18</v>
      </c>
      <c r="P55" s="25" t="str">
        <v xml:space="preserve"> </v>
      </c>
      <c r="R55" s="21" t="str">
        <f t="shared" si="2"/>
        <v xml:space="preserve"> </v>
      </c>
      <c r="S55" s="25" t="str">
        <v xml:space="preserve"> </v>
      </c>
      <c r="U55" s="21" t="str">
        <f t="shared" si="3"/>
        <v xml:space="preserve"> </v>
      </c>
      <c r="V55" s="25" t="str">
        <v xml:space="preserve"> </v>
      </c>
      <c r="X55" s="21" t="str">
        <f t="shared" si="4"/>
        <v xml:space="preserve"> </v>
      </c>
      <c r="Y55" s="25" t="str">
        <v xml:space="preserve"> </v>
      </c>
    </row>
    <row r="56" spans="12:25" x14ac:dyDescent="0.25">
      <c r="L56" s="21" t="str">
        <f t="shared" si="0"/>
        <v xml:space="preserve"> </v>
      </c>
      <c r="M56" s="25" t="str">
        <v xml:space="preserve"> </v>
      </c>
      <c r="O56" s="21">
        <f t="shared" si="1"/>
        <v>19</v>
      </c>
      <c r="P56" s="25" t="str">
        <v xml:space="preserve"> </v>
      </c>
      <c r="R56" s="21" t="str">
        <f t="shared" si="2"/>
        <v xml:space="preserve"> </v>
      </c>
      <c r="S56" s="25" t="str">
        <v xml:space="preserve"> </v>
      </c>
      <c r="U56" s="21" t="str">
        <f t="shared" si="3"/>
        <v xml:space="preserve"> </v>
      </c>
      <c r="V56" s="25" t="str">
        <v xml:space="preserve"> </v>
      </c>
      <c r="X56" s="21" t="str">
        <f t="shared" si="4"/>
        <v xml:space="preserve"> </v>
      </c>
      <c r="Y56" s="25" t="str">
        <v xml:space="preserve"> </v>
      </c>
    </row>
    <row r="57" spans="12:25" x14ac:dyDescent="0.25">
      <c r="L57" s="21">
        <f t="shared" si="0"/>
        <v>20</v>
      </c>
      <c r="M57" s="25" t="str">
        <v xml:space="preserve"> </v>
      </c>
      <c r="O57" s="21" t="str">
        <f t="shared" si="1"/>
        <v xml:space="preserve"> </v>
      </c>
      <c r="P57" s="25" t="str">
        <v xml:space="preserve"> </v>
      </c>
      <c r="R57" s="21" t="str">
        <f t="shared" si="2"/>
        <v xml:space="preserve"> </v>
      </c>
      <c r="S57" s="25" t="str">
        <v xml:space="preserve"> </v>
      </c>
      <c r="U57" s="21" t="str">
        <f t="shared" si="3"/>
        <v xml:space="preserve"> </v>
      </c>
      <c r="V57" s="25" t="str">
        <v xml:space="preserve"> </v>
      </c>
      <c r="X57" s="21" t="str">
        <f t="shared" si="4"/>
        <v xml:space="preserve"> </v>
      </c>
      <c r="Y57" s="25" t="str">
        <v xml:space="preserve"> </v>
      </c>
    </row>
    <row r="58" spans="12:25" x14ac:dyDescent="0.25">
      <c r="L58" s="21" t="str">
        <f t="shared" si="0"/>
        <v xml:space="preserve"> </v>
      </c>
      <c r="M58" s="25" t="str">
        <v xml:space="preserve"> </v>
      </c>
      <c r="O58" s="21" t="str">
        <f t="shared" si="1"/>
        <v xml:space="preserve"> </v>
      </c>
      <c r="P58" s="25" t="str">
        <v xml:space="preserve"> </v>
      </c>
      <c r="R58" s="21" t="str">
        <f t="shared" si="2"/>
        <v xml:space="preserve"> </v>
      </c>
      <c r="S58" s="25" t="str">
        <v xml:space="preserve"> </v>
      </c>
      <c r="U58" s="21" t="str">
        <f t="shared" si="3"/>
        <v xml:space="preserve"> </v>
      </c>
      <c r="V58" s="25" t="str">
        <v xml:space="preserve"> </v>
      </c>
      <c r="X58" s="21" t="str">
        <f t="shared" si="4"/>
        <v xml:space="preserve"> </v>
      </c>
      <c r="Y58" s="25" t="str">
        <v xml:space="preserve"> </v>
      </c>
    </row>
    <row r="59" spans="12:25" x14ac:dyDescent="0.25">
      <c r="L59" s="21" t="str">
        <f t="shared" si="0"/>
        <v xml:space="preserve"> </v>
      </c>
      <c r="M59" s="25" t="str">
        <v xml:space="preserve"> </v>
      </c>
      <c r="O59" s="21" t="str">
        <f t="shared" si="1"/>
        <v xml:space="preserve"> </v>
      </c>
      <c r="P59" s="25" t="str">
        <v xml:space="preserve"> </v>
      </c>
      <c r="R59" s="21" t="str">
        <f t="shared" si="2"/>
        <v xml:space="preserve"> </v>
      </c>
      <c r="S59" s="25" t="str">
        <v xml:space="preserve"> </v>
      </c>
      <c r="U59" s="21" t="str">
        <f t="shared" si="3"/>
        <v xml:space="preserve"> </v>
      </c>
      <c r="V59" s="25" t="str">
        <v xml:space="preserve"> </v>
      </c>
      <c r="X59" s="21" t="str">
        <f t="shared" si="4"/>
        <v xml:space="preserve"> </v>
      </c>
      <c r="Y59" s="25" t="str">
        <v xml:space="preserve"> </v>
      </c>
    </row>
    <row r="60" spans="12:25" x14ac:dyDescent="0.25">
      <c r="L60" s="21" t="str">
        <f t="shared" si="0"/>
        <v xml:space="preserve"> </v>
      </c>
      <c r="M60" s="25" t="str">
        <v xml:space="preserve"> </v>
      </c>
      <c r="O60" s="21" t="str">
        <f t="shared" si="1"/>
        <v xml:space="preserve"> </v>
      </c>
      <c r="P60" s="25" t="str">
        <v xml:space="preserve"> </v>
      </c>
      <c r="R60" s="21">
        <f t="shared" si="2"/>
        <v>23</v>
      </c>
      <c r="S60" s="25" t="str">
        <v xml:space="preserve"> </v>
      </c>
      <c r="U60" s="21" t="str">
        <f t="shared" si="3"/>
        <v xml:space="preserve"> </v>
      </c>
      <c r="V60" s="25" t="str">
        <v xml:space="preserve"> </v>
      </c>
      <c r="X60" s="21" t="str">
        <f t="shared" si="4"/>
        <v xml:space="preserve"> </v>
      </c>
      <c r="Y60" s="25" t="str">
        <v xml:space="preserve"> </v>
      </c>
    </row>
    <row r="61" spans="12:25" x14ac:dyDescent="0.25">
      <c r="L61" s="21" t="str">
        <f t="shared" si="0"/>
        <v xml:space="preserve"> </v>
      </c>
      <c r="M61" s="25" t="str">
        <v xml:space="preserve"> </v>
      </c>
      <c r="O61" s="21" t="str">
        <f t="shared" si="1"/>
        <v xml:space="preserve"> </v>
      </c>
      <c r="P61" s="25" t="str">
        <v xml:space="preserve"> </v>
      </c>
      <c r="R61" s="21" t="str">
        <f t="shared" si="2"/>
        <v xml:space="preserve"> </v>
      </c>
      <c r="S61" s="25" t="str">
        <v xml:space="preserve"> </v>
      </c>
      <c r="U61" s="21" t="str">
        <f t="shared" si="3"/>
        <v xml:space="preserve"> </v>
      </c>
      <c r="V61" s="25" t="str">
        <v xml:space="preserve"> </v>
      </c>
      <c r="X61" s="21" t="str">
        <f t="shared" si="4"/>
        <v xml:space="preserve"> </v>
      </c>
      <c r="Y61" s="25" t="str">
        <v xml:space="preserve"> </v>
      </c>
    </row>
    <row r="62" spans="12:25" x14ac:dyDescent="0.25">
      <c r="L62" s="21" t="str">
        <f t="shared" si="0"/>
        <v xml:space="preserve"> </v>
      </c>
      <c r="M62" s="25" t="str">
        <v xml:space="preserve"> </v>
      </c>
      <c r="O62" s="21" t="str">
        <f t="shared" si="1"/>
        <v xml:space="preserve"> </v>
      </c>
      <c r="P62" s="25" t="str">
        <v xml:space="preserve"> </v>
      </c>
      <c r="R62" s="21">
        <f t="shared" si="2"/>
        <v>25</v>
      </c>
      <c r="S62" s="25" t="str">
        <v xml:space="preserve"> </v>
      </c>
      <c r="U62" s="21" t="str">
        <f t="shared" si="3"/>
        <v xml:space="preserve"> </v>
      </c>
      <c r="V62" s="25" t="str">
        <v xml:space="preserve"> </v>
      </c>
      <c r="X62" s="21" t="str">
        <f t="shared" si="4"/>
        <v xml:space="preserve"> </v>
      </c>
      <c r="Y62" s="25" t="str">
        <v xml:space="preserve"> </v>
      </c>
    </row>
    <row r="63" spans="12:25" x14ac:dyDescent="0.25">
      <c r="L63" s="21" t="str">
        <f t="shared" si="0"/>
        <v xml:space="preserve"> </v>
      </c>
      <c r="M63" s="25" t="str">
        <v xml:space="preserve"> </v>
      </c>
      <c r="O63" s="21" t="str">
        <f t="shared" si="1"/>
        <v xml:space="preserve"> </v>
      </c>
      <c r="P63" s="25" t="str">
        <v xml:space="preserve"> </v>
      </c>
      <c r="R63" s="21">
        <f t="shared" si="2"/>
        <v>26</v>
      </c>
      <c r="S63" s="25" t="str">
        <v xml:space="preserve"> </v>
      </c>
      <c r="U63" s="21" t="str">
        <f t="shared" si="3"/>
        <v xml:space="preserve"> </v>
      </c>
      <c r="V63" s="25" t="str">
        <v xml:space="preserve"> </v>
      </c>
      <c r="X63" s="21" t="str">
        <f t="shared" si="4"/>
        <v xml:space="preserve"> </v>
      </c>
      <c r="Y63" s="25" t="str">
        <v xml:space="preserve"> </v>
      </c>
    </row>
    <row r="64" spans="12:25" x14ac:dyDescent="0.25">
      <c r="L64" s="21" t="str">
        <f t="shared" si="0"/>
        <v xml:space="preserve"> </v>
      </c>
      <c r="M64" s="25" t="str">
        <v xml:space="preserve"> </v>
      </c>
      <c r="O64" s="21" t="str">
        <f t="shared" si="1"/>
        <v xml:space="preserve"> </v>
      </c>
      <c r="P64" s="25" t="str">
        <v xml:space="preserve"> </v>
      </c>
      <c r="R64" s="21" t="str">
        <f t="shared" si="2"/>
        <v xml:space="preserve"> </v>
      </c>
      <c r="S64" s="25" t="str">
        <v xml:space="preserve"> </v>
      </c>
      <c r="U64" s="21">
        <f t="shared" si="3"/>
        <v>27</v>
      </c>
      <c r="V64" s="25" t="str">
        <v xml:space="preserve"> </v>
      </c>
      <c r="X64" s="21" t="str">
        <f t="shared" si="4"/>
        <v xml:space="preserve"> </v>
      </c>
      <c r="Y64" s="25" t="str">
        <v xml:space="preserve"> </v>
      </c>
    </row>
    <row r="65" spans="12:25" x14ac:dyDescent="0.25">
      <c r="L65" s="21" t="str">
        <f t="shared" si="0"/>
        <v xml:space="preserve"> </v>
      </c>
      <c r="M65" s="25" t="str">
        <v xml:space="preserve"> </v>
      </c>
      <c r="O65" s="21" t="str">
        <f t="shared" si="1"/>
        <v xml:space="preserve"> </v>
      </c>
      <c r="P65" s="25" t="str">
        <v xml:space="preserve"> </v>
      </c>
      <c r="R65" s="21" t="str">
        <f t="shared" si="2"/>
        <v xml:space="preserve"> </v>
      </c>
      <c r="S65" s="25" t="str">
        <v xml:space="preserve"> </v>
      </c>
      <c r="U65" s="21" t="str">
        <f t="shared" si="3"/>
        <v xml:space="preserve"> </v>
      </c>
      <c r="V65" s="25" t="str">
        <v xml:space="preserve"> </v>
      </c>
      <c r="X65" s="21" t="str">
        <f t="shared" si="4"/>
        <v xml:space="preserve"> </v>
      </c>
      <c r="Y65" s="25" t="str">
        <v xml:space="preserve"> </v>
      </c>
    </row>
    <row r="66" spans="12:25" x14ac:dyDescent="0.25">
      <c r="L66" s="21" t="str">
        <f t="shared" si="0"/>
        <v xml:space="preserve"> </v>
      </c>
      <c r="M66" s="25" t="str">
        <v xml:space="preserve"> </v>
      </c>
      <c r="O66" s="21" t="str">
        <f t="shared" si="1"/>
        <v xml:space="preserve"> </v>
      </c>
      <c r="P66" s="25" t="str">
        <v xml:space="preserve"> </v>
      </c>
      <c r="R66" s="21" t="str">
        <f t="shared" si="2"/>
        <v xml:space="preserve"> </v>
      </c>
      <c r="S66" s="25" t="str">
        <v xml:space="preserve"> </v>
      </c>
      <c r="U66" s="21" t="str">
        <f t="shared" si="3"/>
        <v xml:space="preserve"> </v>
      </c>
      <c r="V66" s="25" t="str">
        <v xml:space="preserve"> </v>
      </c>
      <c r="X66" s="21">
        <f t="shared" si="4"/>
        <v>29</v>
      </c>
      <c r="Y66" s="25" t="str">
        <v xml:space="preserve"> </v>
      </c>
    </row>
    <row r="67" spans="12:25" x14ac:dyDescent="0.25">
      <c r="L67" s="32" t="str">
        <f t="shared" si="0"/>
        <v xml:space="preserve"> </v>
      </c>
      <c r="M67" s="25" t="str">
        <v xml:space="preserve"> </v>
      </c>
      <c r="O67" s="21" t="str">
        <f t="shared" si="1"/>
        <v xml:space="preserve"> </v>
      </c>
      <c r="P67" s="25" t="str">
        <v xml:space="preserve"> </v>
      </c>
      <c r="R67" s="21" t="str">
        <f t="shared" si="2"/>
        <v xml:space="preserve"> </v>
      </c>
      <c r="S67" s="25" t="str">
        <v xml:space="preserve"> </v>
      </c>
      <c r="U67" s="21">
        <f t="shared" si="3"/>
        <v>30</v>
      </c>
      <c r="V67" s="25" t="str">
        <v xml:space="preserve"> </v>
      </c>
      <c r="X67" s="21">
        <f t="shared" si="4"/>
        <v>30</v>
      </c>
      <c r="Y67" s="25" t="str">
        <v xml:space="preserve"> </v>
      </c>
    </row>
    <row r="68" spans="12:25" x14ac:dyDescent="0.25">
      <c r="L68" s="21" t="str">
        <f t="shared" si="0"/>
        <v xml:space="preserve"> </v>
      </c>
      <c r="M68" s="25" t="str">
        <v xml:space="preserve"> </v>
      </c>
      <c r="O68" s="21" t="str">
        <f t="shared" si="1"/>
        <v xml:space="preserve"> </v>
      </c>
      <c r="P68" s="25" t="str">
        <v xml:space="preserve"> </v>
      </c>
      <c r="R68" s="21" t="str">
        <f t="shared" si="2"/>
        <v xml:space="preserve"> </v>
      </c>
      <c r="S68" s="25" t="str">
        <v xml:space="preserve"> </v>
      </c>
      <c r="U68" s="21">
        <f t="shared" si="3"/>
        <v>31</v>
      </c>
      <c r="V68" s="25" t="str">
        <v xml:space="preserve"> </v>
      </c>
      <c r="X68" s="21" t="str">
        <f t="shared" si="4"/>
        <v xml:space="preserve"> </v>
      </c>
      <c r="Y68" s="25" t="str">
        <v xml:space="preserve"> </v>
      </c>
    </row>
    <row r="69" spans="12:25" x14ac:dyDescent="0.25">
      <c r="L69" s="26"/>
      <c r="M69" s="26"/>
      <c r="N69" s="26"/>
      <c r="O69" s="26"/>
      <c r="P69" s="26"/>
      <c r="Q69" s="26"/>
      <c r="R69" s="26"/>
      <c r="S69" s="26"/>
      <c r="U69" s="26"/>
    </row>
    <row r="70" spans="12:25" x14ac:dyDescent="0.25">
      <c r="L70" s="26"/>
      <c r="M70" s="26"/>
      <c r="N70" s="26"/>
      <c r="O70" s="26"/>
      <c r="P70" s="26"/>
      <c r="Q70" s="26"/>
      <c r="R70" s="26"/>
      <c r="S70" s="26"/>
      <c r="U70" s="26"/>
    </row>
  </sheetData>
  <mergeCells count="7">
    <mergeCell ref="L1:Y1"/>
    <mergeCell ref="L37:Y37"/>
    <mergeCell ref="L2:M2"/>
    <mergeCell ref="O2:P2"/>
    <mergeCell ref="R2:S2"/>
    <mergeCell ref="U2:V2"/>
    <mergeCell ref="X2:Y2"/>
  </mergeCells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972A4-5BDE-43A0-B1B8-21D7A7FE61DD}">
  <sheetPr>
    <tabColor theme="5" tint="0.39997558519241921"/>
  </sheetPr>
  <dimension ref="B2:AL23"/>
  <sheetViews>
    <sheetView tabSelected="1" zoomScale="115" zoomScaleNormal="115" workbookViewId="0">
      <selection activeCell="E5" sqref="E5"/>
    </sheetView>
  </sheetViews>
  <sheetFormatPr defaultRowHeight="15" x14ac:dyDescent="0.25"/>
  <cols>
    <col min="1" max="50" width="14.7109375" customWidth="1"/>
  </cols>
  <sheetData>
    <row r="2" spans="2:38" x14ac:dyDescent="0.25">
      <c r="B2" s="39" t="s">
        <v>16</v>
      </c>
      <c r="C2" s="40"/>
      <c r="D2" s="40"/>
      <c r="E2" s="40"/>
      <c r="F2" s="41"/>
      <c r="J2" s="39" t="s">
        <v>17</v>
      </c>
      <c r="K2" s="40"/>
      <c r="L2" s="40"/>
      <c r="M2" s="40"/>
      <c r="N2" s="41"/>
      <c r="R2" s="39" t="s">
        <v>18</v>
      </c>
      <c r="S2" s="42"/>
      <c r="T2" s="42"/>
      <c r="U2" s="42"/>
      <c r="V2" s="43"/>
      <c r="Z2" s="39" t="s">
        <v>19</v>
      </c>
      <c r="AA2" s="42"/>
      <c r="AB2" s="42"/>
      <c r="AC2" s="42"/>
      <c r="AD2" s="43"/>
      <c r="AH2" s="39" t="s">
        <v>20</v>
      </c>
      <c r="AI2" s="42"/>
      <c r="AJ2" s="42"/>
      <c r="AK2" s="42"/>
      <c r="AL2" s="43"/>
    </row>
    <row r="4" spans="2:38" x14ac:dyDescent="0.25">
      <c r="C4" s="25" t="s">
        <v>12</v>
      </c>
      <c r="D4" s="25" t="s">
        <v>13</v>
      </c>
      <c r="E4" s="25" t="s">
        <v>14</v>
      </c>
      <c r="F4" s="25" t="s">
        <v>15</v>
      </c>
      <c r="K4" s="25" t="s">
        <v>12</v>
      </c>
      <c r="L4" s="25" t="s">
        <v>13</v>
      </c>
      <c r="M4" s="25" t="s">
        <v>14</v>
      </c>
      <c r="N4" s="25" t="s">
        <v>15</v>
      </c>
      <c r="S4" s="25" t="s">
        <v>12</v>
      </c>
      <c r="T4" s="25" t="s">
        <v>13</v>
      </c>
      <c r="U4" s="25" t="s">
        <v>14</v>
      </c>
      <c r="V4" s="25" t="s">
        <v>15</v>
      </c>
      <c r="AA4" s="25" t="s">
        <v>12</v>
      </c>
      <c r="AB4" s="25" t="s">
        <v>13</v>
      </c>
      <c r="AC4" s="25" t="s">
        <v>14</v>
      </c>
      <c r="AD4" s="25" t="s">
        <v>15</v>
      </c>
      <c r="AI4" s="25" t="s">
        <v>12</v>
      </c>
      <c r="AJ4" s="25" t="s">
        <v>13</v>
      </c>
      <c r="AK4" s="25" t="s">
        <v>14</v>
      </c>
      <c r="AL4" s="25" t="s">
        <v>15</v>
      </c>
    </row>
    <row r="5" spans="2:38" x14ac:dyDescent="0.25">
      <c r="B5" s="30">
        <v>1</v>
      </c>
      <c r="C5" s="25">
        <f>Разряды!M38</f>
        <v>16</v>
      </c>
      <c r="D5" s="25">
        <f>IF(C5=1,Разряды!M3,IF(C5=2,Разряды!M4,IF(C5=3,Разряды!M5,IF(C5=4,Разряды!M6,IF(C5=5,Разряды!M7,IF(C5=6,Разряды!M8,IF(C5=7,Разряды!M9,IF(C5=8,Разряды!M10,IF(C5=9,Разряды!M11,IF(C5=10,Разряды!M12,IF(C5=11,Разряды!M13,IF(C5=12,Разряды!M14,IF(C5=13,Разряды!M15,IF(C5=14,Разряды!M16,IF(C5=15,Разряды!M17,IF(C5=16,Разряды!M18,IF(C5=17,Разряды!M19,IF(C5=18,Разряды!M20,IF(C5=19,Разряды!M21,IF(C5=20,Разряды!M22,IF(C5=21,Разряды!M23,IF(C5=22,Разряды!M24,IF(C5=23,Разряды!M25,IF(C5=24,Разряды!M26,IF(C5=25,Разряды!M27,IF(C5=26,Разряды!M28,IF(C5=27,Разряды!M29,IF(C5=28,Разряды!M30,IF(C5=29,Разряды!M31,IF(C5=30,Разряды!M32,IF(C5=31,Разряды!M33,)))))))))))))))))))))))))))))))</f>
        <v>13</v>
      </c>
      <c r="E5" s="25" t="e" cm="1">
        <f t="array" ref="E5">IF(C5=2,МетодФерма!D26,IF(С5=3,МетодФерма!M26,IF(С5=4,МетодФерма!W26,IF(С5=5,МетодФерма!M26,IF(С5=2,МетодФерма!AG26,IF(С5=6,МетодФерма!AQ26,IF(С5=7,МетодФерма!BA26,IF(С5=8,МетодФерма!BK26,IF(С5=9,МетодФерма!BU26,IF(С5=10,МетодФерма!CE26,IF(С5=11,МетодФерма!CO26,IF(С5=12,МетодФерма!CY26,IF(С5=13,МетодФерма!DI26,IF(С5=14,МетодФерма!DS26,IF(С5=15,МетодФерма!EC26,IF(С5=16,МетодФерма!EM26,IF(С5=17,МетодФерма!EW26,IF(С5=18,МетодФерма!FG26,IF(С5=19,МетодФерма!FQ26,IF(С5=20,МетодФерма!GA26,IF(С5=21,МетодФерма!GK26,IF(С5=22,МетодФерма!GU26,IF(С5=23,МетодФерма!HE26,IF(С5=24,МетодФерма!HO26,IF(С5=25,МетодФерма!HY26,IF(С5=26,МетодФерма!II26,IF(С5=27,МетодФерма!IS26,IF(С5=28,МетодФерма!JC26,IF(С5=29,МетодФерма!JM26,IF(С5=30,МетодФерма!JW26,IF(С5=31,МетодФерма!KG26,)))))))))))))))))))))))))))))))</f>
        <v>#NAME?</v>
      </c>
      <c r="F5" s="33">
        <f>STDEVA(МетодФерма!EK2:EK14,)</f>
        <v>2.3048746896795996E-3</v>
      </c>
      <c r="J5" s="29">
        <v>1</v>
      </c>
      <c r="K5" s="25">
        <f>Разряды!P38</f>
        <v>17</v>
      </c>
      <c r="L5" s="25">
        <f>IF(K5=1,Разряды!P3,IF(K5=2,Разряды!P4,IF(K5=3,Разряды!P5,IF(K5=4,Разряды!P6,IF(K5=5,Разряды!P7,IF(K5=6,Разряды!P8,IF(K5=7,Разряды!P9,IF(K5=8,Разряды!P10,IF(K5=9,Разряды!P11,IF(K5=10,Разряды!P12,IF(K5=11,Разряды!P13,IF(K5=12,Разряды!P14,IF(K5=13,Разряды!P15,IF(K5=14,Разряды!P16,IF(K5=15,Разряды!P17,IF(K5=16,Разряды!P18,IF(K5=17,Разряды!P19,IF(K5=18,Разряды!P20,IF(K5=19,Разряды!P21,IF(K5=20,Разряды!P22,IF(K5=21,Разряды!P23,IF(K5=22,Разряды!P24,IF(K5=23,Разряды!P25,IF(K5=24,Разряды!P26,IF(K5=25,Разряды!P27,IF(K5=26,Разряды!P28,IF(K5=27,Разряды!P29,IF(K5=28,Разряды!P30,IF(K5=29,Разряды!P31,IF(K5=30,Разряды!P32,IF(K5=31,Разряды!P33,)))))))))))))))))))))))))))))))</f>
        <v>6</v>
      </c>
      <c r="M5" s="25"/>
      <c r="N5" s="25"/>
      <c r="R5" s="29">
        <v>1</v>
      </c>
      <c r="S5" s="25">
        <f>Разряды!S38</f>
        <v>23</v>
      </c>
      <c r="T5" s="25">
        <f>IF(S5=1,Разряды!S3,IF(S5=2,Разряды!S4,IF(S5=3,Разряды!S5,IF(S5=4,Разряды!S6,IF(S5=5,Разряды!S7,IF(S5=6,Разряды!S8,IF(S5=7,Разряды!S9,IF(S5=8,Разряды!S10,IF(S5=9,Разряды!S11,IF(S5=10,Разряды!S12,IF(S5=11,Разряды!S13,IF(S5=12,Разряды!S14,IF(S5=13,Разряды!S15,IF(S5=14,Разряды!S16,IF(S5=15,Разряды!S17,IF(S5=16,Разряды!S18,IF(S5=17,Разряды!S19,IF(S5=18,Разряды!S20,IF(S5=19,Разряды!S21,IF(S5=20,Разряды!S22,IF(S5=21,Разряды!S23,IF(S5=22,Разряды!S24,IF(S5=23,Разряды!S25,IF(S5=24,Разряды!S26,IF(S5=25,Разряды!S27,IF(S5=26,Разряды!S28,IF(S5=27,Разряды!S29,IF(S5=28,Разряды!S30,IF(S5=29,Разряды!S31,IF(S5=30,Разряды!S32,IF(S5=31,Разряды!S33,)))))))))))))))))))))))))))))))</f>
        <v>9</v>
      </c>
      <c r="U5" s="25"/>
      <c r="V5" s="25"/>
      <c r="Z5" s="29">
        <v>1</v>
      </c>
      <c r="AA5" s="25">
        <f>Разряды!V38</f>
        <v>27</v>
      </c>
      <c r="AB5" s="25">
        <f>IF(AA5=1,Разряды!V3,IF(AA5=2,Разряды!V4,IF(AA5=3,Разряды!V5,IF(AA5=4,Разряды!V6,IF(AA5=5,Разряды!V7,IF(AA5=6,Разряды!V8,IF(AA5=7,Разряды!V9,IF(AA5=8,Разряды!V10,IF(AA5=9,Разряды!V11,IF(AA5=10,Разряды!V12,IF(AA5=11,Разряды!V13,IF(AA5=12,Разряды!V14,IF(AA5=13,Разряды!V15,IF(AA5=14,Разряды!V16,IF(AA5=15,Разряды!V17,IF(AA5=16,Разряды!V18,IF(AA5=17,Разряды!V19,IF(AA5=18,Разряды!V20,IF(AA5=19,Разряды!V21,IF(AA5=20,Разряды!V22,IF(AA5=21,Разряды!V23,IF(AA5=22,Разряды!V24,IF(AA5=23,Разряды!V25,IF(AA5=24,Разряды!V26,IF(AA5=25,Разряды!V27,IF(AA5=26,Разряды!V28,IF(AA5=27,Разряды!V29,IF(AA5=28,Разряды!V30,IF(AA5=29,Разряды!V31,IF(AA5=30,Разряды!V32,IF(AA5=31,Разряды!V33,)))))))))))))))))))))))))))))))</f>
        <v>7</v>
      </c>
      <c r="AC5" s="25"/>
      <c r="AD5" s="25"/>
      <c r="AH5" s="29">
        <v>1</v>
      </c>
      <c r="AI5" s="25">
        <f>Разряды!Y38</f>
        <v>16</v>
      </c>
      <c r="AJ5" s="25">
        <f>IF(AI5=1,Разряды!Y3,IF(AI5=2,Разряды!Y4,IF(AI5=3,Разряды!Y5,IF(AI5=4,Разряды!Y6,IF(AI5=5,Разряды!Y7,IF(AI5=6,Разряды!Y8,IF(AI5=7,Разряды!Y9,IF(AI5=8,Разряды!Y10,IF(AI5=9,Разряды!Y11,IF(AI5=10,Разряды!Y12,IF(AI5=11,Разряды!Y13,IF(AI5=12,Разряды!Y14,IF(AI5=13,Разряды!Y15,IF(AI5=14,Разряды!Y16,IF(AI5=15,Разряды!Y17,IF(AI5=16,Разряды!Y18,IF(AI5=17,Разряды!Y19,IF(AI5=18,Разряды!Y20,IF(AI5=19,Разряды!Y21,IF(AI5=20,Разряды!Y22,IF(AI5=21,Разряды!Y23,IF(AI5=22,Разряды!Y24,IF(AI5=23,Разряды!Y25,IF(AI5=24,Разряды!Y26,IF(AI5=25,Разряды!Y27,IF(AI5=26,Разряды!Y28,IF(AI5=27,Разряды!Y29,IF(AI5=28,Разряды!Y30,IF(AI5=29,Разряды!Y31,IF(AI5=30,Разряды!Y32,IF(AI5=31,Разряды!Y33,)))))))))))))))))))))))))))))))</f>
        <v>9</v>
      </c>
      <c r="AK5" s="25"/>
      <c r="AL5" s="25"/>
    </row>
    <row r="6" spans="2:38" x14ac:dyDescent="0.25">
      <c r="B6" s="30">
        <v>2</v>
      </c>
      <c r="C6" s="25">
        <f>Разряды!M39</f>
        <v>18</v>
      </c>
      <c r="D6" s="25">
        <f>IF(C6=1,Разряды!M3,IF(C6=2,Разряды!M4,IF(C6=3,Разряды!M5,IF(C6=4,Разряды!M6,IF(C6=5,Разряды!M7,IF(C6=6,Разряды!M8,IF(C6=7,Разряды!M9,IF(C6=8,Разряды!M10,IF(C6=9,Разряды!M11,IF(C6=10,Разряды!M12,IF(C6=11,Разряды!M13,IF(C6=12,Разряды!M14,IF(C6=13,Разряды!M15,IF(C6=14,Разряды!M16,IF(C6=15,Разряды!M17,IF(C6=16,Разряды!M18,IF(C6=17,Разряды!M19,IF(C6=18,Разряды!M20,IF(C6=19,Разряды!M21,IF(C6=20,Разряды!M22,IF(C6=21,Разряды!M23,IF(C6=22,Разряды!M24,IF(C6=23,Разряды!M25,IF(C6=24,Разряды!M26,IF(C6=25,Разряды!M27,IF(C6=26,Разряды!M28,IF(C6=27,Разряды!M29,IF(C6=28,Разряды!M30,IF(C6=29,Разряды!M31,IF(C6=30,Разряды!M32,IF(C6=31,Разряды!M33,)))))))))))))))))))))))))))))))</f>
        <v>9</v>
      </c>
      <c r="E6" s="25" t="e" cm="1">
        <f t="array" ref="E6">IF(C6=2,МетодФерма!D27,IF(С5=3,МетодФерма!M27,IF(С5=4,МетодФерма!W27,IF(С5=5,МетодФерма!M27,IF(С5=2,МетодФерма!AG27,IF(С5=6,МетодФерма!AQ27,IF(С5=7,МетодФерма!BA27,IF(С5=8,МетодФерма!BK27,IF(С5=9,МетодФерма!BU27,IF(С5=10,МетодФерма!CE27,IF(С5=11,МетодФерма!CO27,IF(С5=12,МетодФерма!CY27,IF(С5=13,МетодФерма!DI27,IF(С5=14,МетодФерма!DS27,IF(С5=15,МетодФерма!EC27,IF(С5=16,МетодФерма!EM27,IF(С5=17,МетодФерма!EW27,IF(С5=18,МетодФерма!FG27,IF(С5=19,МетодФерма!FQ27,IF(С5=20,МетодФерма!GA27,IF(С5=21,МетодФерма!GK27,IF(С5=22,МетодФерма!GU27,IF(С5=23,МетодФерма!HE27,IF(С5=24,МетодФерма!HO27,IF(С5=25,МетодФерма!HY27,IF(С5=26,МетодФерма!II27,IF(С5=27,МетодФерма!IS27,IF(С5=28,МетодФерма!JC27,IF(С5=29,МетодФерма!JM27,IF(С5=30,МетодФерма!JW27,IF(С5=31,МетодФерма!KG27,)))))))))))))))))))))))))))))))</f>
        <v>#NAME?</v>
      </c>
      <c r="F6" s="33">
        <f>STDEVA(МетодФерма!FE15:FE23)</f>
        <v>7.4326901044806319E-5</v>
      </c>
      <c r="J6" s="29">
        <v>2</v>
      </c>
      <c r="K6" s="25">
        <f>Разряды!P39</f>
        <v>18</v>
      </c>
      <c r="L6" s="25">
        <f>IF(K6=1,Разряды!P3,IF(K6=2,Разряды!P4,IF(K6=3,Разряды!P5,IF(K6=4,Разряды!P6,IF(K6=5,Разряды!P7,IF(K6=6,Разряды!P8,IF(K6=7,Разряды!P9,IF(K6=8,Разряды!P10,IF(K6=9,Разряды!P11,IF(K6=10,Разряды!P12,IF(K6=11,Разряды!P13,IF(K6=12,Разряды!P14,IF(K6=13,Разряды!P15,IF(K6=14,Разряды!P16,IF(K6=15,Разряды!P17,IF(K6=16,Разряды!P18,IF(K6=17,Разряды!P19,IF(K6=18,Разряды!P20,IF(K6=19,Разряды!P21,IF(K6=20,Разряды!P22,IF(K6=21,Разряды!P23,IF(K6=22,Разряды!P24,IF(K6=23,Разряды!P25,IF(K6=24,Разряды!P26,IF(K6=25,Разряды!P27,IF(K6=26,Разряды!P28,IF(K6=27,Разряды!P29,IF(K6=28,Разряды!P30,IF(K6=29,Разряды!P31,IF(K6=30,Разряды!P32,IF(K6=31,Разряды!P33,)))))))))))))))))))))))))))))))</f>
        <v>3</v>
      </c>
      <c r="M6" s="25"/>
      <c r="N6" s="25"/>
      <c r="R6" s="29">
        <v>2</v>
      </c>
      <c r="S6" s="25">
        <f>Разряды!S39</f>
        <v>25</v>
      </c>
      <c r="T6" s="25">
        <f>IF(S6=1,Разряды!S3,IF(S6=2,Разряды!S4,IF(S6=3,Разряды!S5,IF(S6=4,Разряды!S6,IF(S6=5,Разряды!S7,IF(S6=6,Разряды!S8,IF(S6=7,Разряды!S9,IF(S6=8,Разряды!S10,IF(S6=9,Разряды!S11,IF(S6=10,Разряды!S12,IF(S6=11,Разряды!S13,IF(S6=12,Разряды!S14,IF(S6=13,Разряды!S15,IF(S6=14,Разряды!S16,IF(S6=15,Разряды!S17,IF(S6=16,Разряды!S18,IF(S6=17,Разряды!S19,IF(S6=18,Разряды!S20,IF(S6=19,Разряды!S21,IF(S6=20,Разряды!S22,IF(S6=21,Разряды!S23,IF(S6=22,Разряды!S24,IF(S6=23,Разряды!S25,IF(S6=24,Разряды!S26,IF(S6=25,Разряды!S27,IF(S6=26,Разряды!S28,IF(S6=27,Разряды!S29,IF(S6=28,Разряды!S30,IF(S6=29,Разряды!S31,IF(S6=30,Разряды!S32,IF(S6=31,Разряды!S33,)))))))))))))))))))))))))))))))</f>
        <v>1</v>
      </c>
      <c r="U6" s="25"/>
      <c r="V6" s="25"/>
      <c r="Z6" s="29">
        <v>2</v>
      </c>
      <c r="AA6" s="25">
        <f>Разряды!V39</f>
        <v>30</v>
      </c>
      <c r="AB6" s="25">
        <f>IF(AA6=1,Разряды!V3,IF(AA6=2,Разряды!V4,IF(AA6=3,Разряды!V5,IF(AA6=4,Разряды!V6,IF(AA6=5,Разряды!V7,IF(AA6=6,Разряды!V8,IF(AA6=7,Разряды!V9,IF(AA6=8,Разряды!V10,IF(AA6=9,Разряды!V11,IF(AA6=10,Разряды!V12,IF(AA6=11,Разряды!V13,IF(AA6=12,Разряды!V14,IF(AA6=13,Разряды!V15,IF(AA6=14,Разряды!V16,IF(AA6=15,Разряды!V17,IF(AA6=16,Разряды!V18,IF(AA6=17,Разряды!V19,IF(AA6=18,Разряды!V20,IF(AA6=19,Разряды!V21,IF(AA6=20,Разряды!V22,IF(AA6=21,Разряды!V23,IF(AA6=22,Разряды!V24,IF(AA6=23,Разряды!V25,IF(AA6=24,Разряды!V26,IF(AA6=25,Разряды!V27,IF(AA6=26,Разряды!V28,IF(AA6=27,Разряды!V29,IF(AA6=28,Разряды!V30,IF(AA6=29,Разряды!V31,IF(AA6=30,Разряды!V32,IF(AA6=31,Разряды!V33,)))))))))))))))))))))))))))))))</f>
        <v>13</v>
      </c>
      <c r="AC6" s="25"/>
      <c r="AD6" s="25"/>
      <c r="AH6" s="29">
        <v>2</v>
      </c>
      <c r="AI6" s="25">
        <f>Разряды!Y39</f>
        <v>29</v>
      </c>
      <c r="AJ6" s="25">
        <f>IF(AI6=1,Разряды!Y3,IF(AI6=2,Разряды!Y4,IF(AI6=3,Разряды!Y5,IF(AI6=4,Разряды!Y6,IF(AI6=5,Разряды!Y7,IF(AI6=6,Разряды!Y8,IF(AI6=7,Разряды!Y9,IF(AI6=8,Разряды!Y10,IF(AI6=9,Разряды!Y11,IF(AI6=10,Разряды!Y12,IF(AI6=11,Разряды!Y13,IF(AI6=12,Разряды!Y14,IF(AI6=13,Разряды!Y15,IF(AI6=14,Разряды!Y16,IF(AI6=15,Разряды!Y17,IF(AI6=16,Разряды!Y18,IF(AI6=17,Разряды!Y19,IF(AI6=18,Разряды!Y20,IF(AI6=19,Разряды!Y21,IF(AI6=20,Разряды!Y22,IF(AI6=21,Разряды!Y23,IF(AI6=22,Разряды!Y24,IF(AI6=23,Разряды!Y25,IF(AI6=24,Разряды!Y26,IF(AI6=25,Разряды!Y27,IF(AI6=26,Разряды!Y28,IF(AI6=27,Разряды!Y29,IF(AI6=28,Разряды!Y30,IF(AI6=29,Разряды!Y31,IF(AI6=30,Разряды!Y32,IF(AI6=31,Разряды!Y33,)))))))))))))))))))))))))))))))</f>
        <v>14</v>
      </c>
      <c r="AK6" s="25"/>
      <c r="AL6" s="25"/>
    </row>
    <row r="7" spans="2:38" x14ac:dyDescent="0.25">
      <c r="B7" s="30">
        <v>3</v>
      </c>
      <c r="C7" s="25">
        <f>Разряды!M40</f>
        <v>20</v>
      </c>
      <c r="D7" s="25">
        <f>IF(C7=1,Разряды!M3,IF(C7=2,Разряды!M4,IF(C7=3,Разряды!M5,IF(C7=4,Разряды!M6,IF(C7=5,Разряды!M7,IF(C7=6,Разряды!M8,IF(C7=7,Разряды!M9,IF(C7=8,Разряды!M10,IF(C7=9,Разряды!M11,IF(C7=10,Разряды!M12,IF(C7=11,Разряды!M13,IF(C7=12,Разряды!M14,IF(C7=13,Разряды!M15,IF(C7=14,Разряды!M16,IF(C7=15,Разряды!M17,IF(C7=16,Разряды!M18,IF(C7=17,Разряды!M19,IF(C7=18,Разряды!M20,IF(C7=19,Разряды!M21,IF(C7=20,Разряды!M22,IF(C7=21,Разряды!M23,IF(C7=22,Разряды!M24,IF(C7=23,Разряды!M25,IF(C7=24,Разряды!M26,IF(C7=25,Разряды!M27,IF(C7=26,Разряды!M28,IF(C7=27,Разряды!M29,IF(C7=28,Разряды!M30,IF(C7=29,Разряды!M31,IF(C7=30,Разряды!M32,IF(C7=31,Разряды!M33,)))))))))))))))))))))))))))))))</f>
        <v>9</v>
      </c>
      <c r="E7" s="25" t="e" cm="1">
        <f t="array" ref="E7">IF(C7=2,МетодФерма!D28,IF(С5=3,МетодФерма!M28,IF(С5=4,МетодФерма!W28,IF(С5=5,МетодФерма!M28,IF(С5=2,МетодФерма!AG28,IF(С5=6,МетодФерма!AQ28,IF(С5=7,МетодФерма!BA28,IF(С5=8,МетодФерма!BK28,IF(С5=9,МетодФерма!BU28,IF(С5=10,МетодФерма!CE28,IF(С5=11,МетодФерма!CO28,IF(С5=12,МетодФерма!CY28,IF(С5=13,МетодФерма!DI28,IF(С5=14,МетодФерма!DS28,IF(С5=15,МетодФерма!EC28,IF(С5=16,МетодФерма!EM28,IF(С5=17,МетодФерма!EW28,IF(С5=18,МетодФерма!FG28,IF(С5=19,МетодФерма!FQ28,IF(С5=20,МетодФерма!GA28,IF(С5=21,МетодФерма!GK28,IF(С5=22,МетодФерма!GU28,IF(С5=23,МетодФерма!HE28,IF(С5=24,МетодФерма!HO28,IF(С5=25,МетодФерма!HY28,IF(С5=26,МетодФерма!II28,IF(С5=27,МетодФерма!IS28,IF(С5=28,МетодФерма!JC28,IF(С5=29,МетодФерма!JM28,IF(С5=30,МетодФерма!JW28,IF(С5=31,МетодФерма!KG28,)))))))))))))))))))))))))))))))</f>
        <v>#NAME?</v>
      </c>
      <c r="F7" s="33">
        <f>STDEVA(МетодФерма!FY24:FY32,)</f>
        <v>7.5861494664408518E-4</v>
      </c>
      <c r="J7" s="29">
        <v>3</v>
      </c>
      <c r="K7" s="25">
        <f>Разряды!P40</f>
        <v>19</v>
      </c>
      <c r="L7" s="25">
        <f>IF(K7=1,Разряды!P3,IF(K7=2,Разряды!P4,IF(K7=3,Разряды!P5,IF(K7=4,Разряды!P6,IF(K7=5,Разряды!P7,IF(K7=6,Разряды!P8,IF(K7=7,Разряды!P9,IF(K7=8,Разряды!P10,IF(K7=9,Разряды!P11,IF(K7=10,Разряды!P12,IF(K7=11,Разряды!P13,IF(K7=12,Разряды!P14,IF(K7=13,Разряды!P15,IF(K7=14,Разряды!P16,IF(K7=15,Разряды!P17,IF(K7=16,Разряды!P18,IF(K7=17,Разряды!P19,IF(K7=18,Разряды!P20,IF(K7=19,Разряды!P21,IF(K7=20,Разряды!P22,IF(K7=21,Разряды!P23,IF(K7=22,Разряды!P24,IF(K7=23,Разряды!P25,IF(K7=24,Разряды!P26,IF(K7=25,Разряды!P27,IF(K7=26,Разряды!P28,IF(K7=27,Разряды!P29,IF(K7=28,Разряды!P30,IF(K7=29,Разряды!P31,IF(K7=30,Разряды!P32,IF(K7=31,Разряды!P33,)))))))))))))))))))))))))))))))</f>
        <v>12</v>
      </c>
      <c r="M7" s="25"/>
      <c r="N7" s="25"/>
      <c r="R7" s="29">
        <v>3</v>
      </c>
      <c r="S7" s="25">
        <f>Разряды!S40</f>
        <v>26</v>
      </c>
      <c r="T7" s="25">
        <f>IF(S7=1,Разряды!S3,IF(S7=2,Разряды!S4,IF(S7=3,Разряды!S5,IF(S7=4,Разряды!S6,IF(S7=5,Разряды!S7,IF(S7=6,Разряды!S8,IF(S7=7,Разряды!S9,IF(S7=8,Разряды!S10,IF(S7=9,Разряды!S11,IF(S7=10,Разряды!S12,IF(S7=11,Разряды!S13,IF(S7=12,Разряды!S14,IF(S7=13,Разряды!S15,IF(S7=14,Разряды!S16,IF(S7=15,Разряды!S17,IF(S7=16,Разряды!S18,IF(S7=17,Разряды!S19,IF(S7=18,Разряды!S20,IF(S7=19,Разряды!S21,IF(S7=20,Разряды!S22,IF(S7=21,Разряды!S23,IF(S7=22,Разряды!S24,IF(S7=23,Разряды!S25,IF(S7=24,Разряды!S26,IF(S7=25,Разряды!S27,IF(S7=26,Разряды!S28,IF(S7=27,Разряды!S29,IF(S7=28,Разряды!S30,IF(S7=29,Разряды!S31,IF(S7=30,Разряды!S32,IF(S7=31,Разряды!S33,)))))))))))))))))))))))))))))))</f>
        <v>14</v>
      </c>
      <c r="U7" s="25"/>
      <c r="V7" s="25"/>
      <c r="Z7" s="29">
        <v>3</v>
      </c>
      <c r="AA7" s="25">
        <f>Разряды!V40</f>
        <v>31</v>
      </c>
      <c r="AB7" s="25">
        <f>IF(AA7=1,Разряды!V3,IF(AA7=2,Разряды!V4,IF(AA7=3,Разряды!V5,IF(AA7=4,Разряды!V6,IF(AA7=5,Разряды!V7,IF(AA7=6,Разряды!V8,IF(AA7=7,Разряды!V9,IF(AA7=8,Разряды!V10,IF(AA7=9,Разряды!V11,IF(AA7=10,Разряды!V12,IF(AA7=11,Разряды!V13,IF(AA7=12,Разряды!V14,IF(AA7=13,Разряды!V15,IF(AA7=14,Разряды!V16,IF(AA7=15,Разряды!V17,IF(AA7=16,Разряды!V18,IF(AA7=17,Разряды!V19,IF(AA7=18,Разряды!V20,IF(AA7=19,Разряды!V21,IF(AA7=20,Разряды!V22,IF(AA7=21,Разряды!V23,IF(AA7=22,Разряды!V24,IF(AA7=23,Разряды!V25,IF(AA7=24,Разряды!V26,IF(AA7=25,Разряды!V27,IF(AA7=26,Разряды!V28,IF(AA7=27,Разряды!V29,IF(AA7=28,Разряды!V30,IF(AA7=29,Разряды!V31,IF(AA7=30,Разряды!V32,IF(AA7=31,Разряды!V33,)))))))))))))))))))))))))))))))</f>
        <v>1</v>
      </c>
      <c r="AC7" s="25"/>
      <c r="AD7" s="25"/>
      <c r="AH7" s="29">
        <v>3</v>
      </c>
      <c r="AI7" s="25">
        <f>Разряды!Y40</f>
        <v>30</v>
      </c>
      <c r="AJ7" s="25">
        <f>IF(AI7=1,Разряды!Y3,IF(AI7=2,Разряды!Y4,IF(AI7=3,Разряды!Y5,IF(AI7=4,Разряды!Y6,IF(AI7=5,Разряды!Y7,IF(AI7=6,Разряды!Y8,IF(AI7=7,Разряды!Y9,IF(AI7=8,Разряды!Y10,IF(AI7=9,Разряды!Y11,IF(AI7=10,Разряды!Y12,IF(AI7=11,Разряды!Y13,IF(AI7=12,Разряды!Y14,IF(AI7=13,Разряды!Y15,IF(AI7=14,Разряды!Y16,IF(AI7=15,Разряды!Y17,IF(AI7=16,Разряды!Y18,IF(AI7=17,Разряды!Y19,IF(AI7=18,Разряды!Y20,IF(AI7=19,Разряды!Y21,IF(AI7=20,Разряды!Y22,IF(AI7=21,Разряды!Y23,IF(AI7=22,Разряды!Y24,IF(AI7=23,Разряды!Y25,IF(AI7=24,Разряды!Y26,IF(AI7=25,Разряды!Y27,IF(AI7=26,Разряды!Y28,IF(AI7=27,Разряды!Y29,IF(AI7=28,Разряды!Y30,IF(AI7=29,Разряды!Y31,IF(AI7=30,Разряды!Y32,IF(AI7=31,Разряды!Y33,)))))))))))))))))))))))))))))))</f>
        <v>8</v>
      </c>
      <c r="AK7" s="25"/>
      <c r="AL7" s="25"/>
    </row>
    <row r="8" spans="2:38" x14ac:dyDescent="0.25">
      <c r="B8" s="30">
        <v>4</v>
      </c>
      <c r="C8" s="25" t="str">
        <f>Разряды!M41</f>
        <v xml:space="preserve"> </v>
      </c>
      <c r="D8" s="25"/>
      <c r="E8" s="25"/>
      <c r="F8" s="33"/>
      <c r="J8" s="29">
        <v>4</v>
      </c>
      <c r="K8" s="25" t="str">
        <f>Разряды!P41</f>
        <v xml:space="preserve"> </v>
      </c>
      <c r="L8" s="25"/>
      <c r="M8" s="25"/>
      <c r="N8" s="25"/>
      <c r="R8" s="29">
        <v>4</v>
      </c>
      <c r="S8" s="25" t="str">
        <f>Разряды!S41</f>
        <v xml:space="preserve"> </v>
      </c>
      <c r="T8" s="25"/>
      <c r="U8" s="25"/>
      <c r="V8" s="25"/>
      <c r="Z8" s="29">
        <v>4</v>
      </c>
      <c r="AA8" s="25" t="str">
        <f>Разряды!V41</f>
        <v xml:space="preserve"> </v>
      </c>
      <c r="AB8" s="25"/>
      <c r="AC8" s="25"/>
      <c r="AD8" s="25"/>
      <c r="AH8" s="29">
        <v>4</v>
      </c>
      <c r="AI8" s="25" t="str">
        <f>Разряды!Y41</f>
        <v xml:space="preserve"> </v>
      </c>
      <c r="AJ8" s="25"/>
      <c r="AK8" s="25"/>
      <c r="AL8" s="25"/>
    </row>
    <row r="9" spans="2:38" x14ac:dyDescent="0.25">
      <c r="B9" s="30">
        <v>5</v>
      </c>
      <c r="C9" s="25" t="str">
        <f>Разряды!M42</f>
        <v xml:space="preserve"> </v>
      </c>
      <c r="D9" s="25"/>
      <c r="E9" s="25"/>
      <c r="F9" s="33"/>
      <c r="J9" s="29">
        <v>5</v>
      </c>
      <c r="K9" s="25" t="str">
        <f>Разряды!P42</f>
        <v xml:space="preserve"> </v>
      </c>
      <c r="L9" s="25"/>
      <c r="M9" s="25"/>
      <c r="N9" s="25"/>
      <c r="R9" s="29">
        <v>5</v>
      </c>
      <c r="S9" s="25" t="str">
        <f>Разряды!S42</f>
        <v xml:space="preserve"> </v>
      </c>
      <c r="T9" s="25"/>
      <c r="U9" s="25"/>
      <c r="V9" s="25"/>
      <c r="Z9" s="29">
        <v>5</v>
      </c>
      <c r="AA9" s="25" t="str">
        <f>Разряды!V42</f>
        <v xml:space="preserve"> </v>
      </c>
      <c r="AB9" s="25"/>
      <c r="AC9" s="25"/>
      <c r="AD9" s="25"/>
      <c r="AH9" s="29">
        <v>5</v>
      </c>
      <c r="AI9" s="25" t="str">
        <f>Разряды!Y42</f>
        <v xml:space="preserve"> </v>
      </c>
      <c r="AJ9" s="25"/>
      <c r="AK9" s="25"/>
      <c r="AL9" s="25"/>
    </row>
    <row r="10" spans="2:38" x14ac:dyDescent="0.25">
      <c r="B10" s="30">
        <v>6</v>
      </c>
      <c r="C10" s="25" t="str">
        <f>Разряды!M43</f>
        <v xml:space="preserve"> </v>
      </c>
      <c r="D10" s="25"/>
      <c r="E10" s="25"/>
      <c r="F10" s="33"/>
      <c r="J10" s="29">
        <v>6</v>
      </c>
      <c r="K10" s="25" t="str">
        <f>Разряды!P43</f>
        <v xml:space="preserve"> </v>
      </c>
      <c r="L10" s="25"/>
      <c r="M10" s="25"/>
      <c r="N10" s="25"/>
      <c r="R10" s="29">
        <v>6</v>
      </c>
      <c r="S10" s="25" t="str">
        <f>Разряды!S43</f>
        <v xml:space="preserve"> </v>
      </c>
      <c r="T10" s="25"/>
      <c r="U10" s="25"/>
      <c r="V10" s="25"/>
      <c r="Z10" s="29">
        <v>6</v>
      </c>
      <c r="AA10" s="25" t="str">
        <f>Разряды!V43</f>
        <v xml:space="preserve"> </v>
      </c>
      <c r="AB10" s="25"/>
      <c r="AC10" s="25"/>
      <c r="AD10" s="25"/>
      <c r="AH10" s="29">
        <v>6</v>
      </c>
      <c r="AI10" s="25" t="str">
        <f>Разряды!Y43</f>
        <v xml:space="preserve"> </v>
      </c>
      <c r="AJ10" s="25"/>
      <c r="AK10" s="25"/>
      <c r="AL10" s="25"/>
    </row>
    <row r="11" spans="2:38" x14ac:dyDescent="0.25">
      <c r="B11" s="30">
        <v>7</v>
      </c>
      <c r="C11" s="25" t="str">
        <f>Разряды!M44</f>
        <v xml:space="preserve"> </v>
      </c>
      <c r="D11" s="25"/>
      <c r="E11" s="25"/>
      <c r="F11" s="33"/>
      <c r="J11" s="29">
        <v>7</v>
      </c>
      <c r="K11" s="25" t="str">
        <f>Разряды!P44</f>
        <v xml:space="preserve"> </v>
      </c>
      <c r="L11" s="25"/>
      <c r="M11" s="25"/>
      <c r="N11" s="25"/>
      <c r="R11" s="29">
        <v>7</v>
      </c>
      <c r="S11" s="25" t="str">
        <f>Разряды!S44</f>
        <v xml:space="preserve"> </v>
      </c>
      <c r="T11" s="25"/>
      <c r="U11" s="25"/>
      <c r="V11" s="25"/>
      <c r="Z11" s="29">
        <v>7</v>
      </c>
      <c r="AA11" s="25" t="str">
        <f>Разряды!V44</f>
        <v xml:space="preserve"> </v>
      </c>
      <c r="AB11" s="25"/>
      <c r="AC11" s="25"/>
      <c r="AD11" s="25"/>
      <c r="AH11" s="29">
        <v>7</v>
      </c>
      <c r="AI11" s="25" t="str">
        <f>Разряды!Y44</f>
        <v xml:space="preserve"> </v>
      </c>
      <c r="AJ11" s="25"/>
      <c r="AK11" s="25"/>
      <c r="AL11" s="25"/>
    </row>
    <row r="12" spans="2:38" x14ac:dyDescent="0.25">
      <c r="B12" s="30">
        <v>8</v>
      </c>
      <c r="C12" s="25" t="str">
        <f>Разряды!M45</f>
        <v xml:space="preserve"> </v>
      </c>
      <c r="D12" s="25"/>
      <c r="E12" s="25"/>
      <c r="F12" s="33"/>
      <c r="J12" s="29">
        <v>8</v>
      </c>
      <c r="K12" s="25" t="str">
        <f>Разряды!P45</f>
        <v xml:space="preserve"> </v>
      </c>
      <c r="L12" s="25"/>
      <c r="M12" s="25"/>
      <c r="N12" s="25"/>
      <c r="R12" s="29">
        <v>8</v>
      </c>
      <c r="S12" s="25" t="str">
        <f>Разряды!S45</f>
        <v xml:space="preserve"> </v>
      </c>
      <c r="T12" s="25"/>
      <c r="U12" s="25"/>
      <c r="V12" s="25"/>
      <c r="Z12" s="29">
        <v>8</v>
      </c>
      <c r="AA12" s="25" t="str">
        <f>Разряды!V45</f>
        <v xml:space="preserve"> </v>
      </c>
      <c r="AB12" s="25"/>
      <c r="AC12" s="25"/>
      <c r="AD12" s="25"/>
      <c r="AH12" s="29">
        <v>8</v>
      </c>
      <c r="AI12" s="25" t="str">
        <f>Разряды!Y45</f>
        <v xml:space="preserve"> </v>
      </c>
      <c r="AJ12" s="25"/>
      <c r="AK12" s="25"/>
      <c r="AL12" s="25"/>
    </row>
    <row r="13" spans="2:38" x14ac:dyDescent="0.25">
      <c r="B13" s="30">
        <v>9</v>
      </c>
      <c r="C13" s="25" t="str">
        <f>Разряды!M46</f>
        <v xml:space="preserve"> </v>
      </c>
      <c r="D13" s="25"/>
      <c r="E13" s="25"/>
      <c r="F13" s="33"/>
      <c r="J13" s="29">
        <v>9</v>
      </c>
      <c r="K13" s="25" t="str">
        <f>Разряды!P46</f>
        <v xml:space="preserve"> </v>
      </c>
      <c r="L13" s="25"/>
      <c r="M13" s="25"/>
      <c r="N13" s="25"/>
      <c r="R13" s="29">
        <v>9</v>
      </c>
      <c r="S13" s="25" t="str">
        <f>Разряды!S46</f>
        <v xml:space="preserve"> </v>
      </c>
      <c r="T13" s="25"/>
      <c r="U13" s="25"/>
      <c r="V13" s="25"/>
      <c r="Z13" s="29">
        <v>9</v>
      </c>
      <c r="AA13" s="25" t="str">
        <f>Разряды!V46</f>
        <v xml:space="preserve"> </v>
      </c>
      <c r="AB13" s="25"/>
      <c r="AC13" s="25"/>
      <c r="AD13" s="25"/>
      <c r="AH13" s="29">
        <v>9</v>
      </c>
      <c r="AI13" s="25" t="str">
        <f>Разряды!Y46</f>
        <v xml:space="preserve"> </v>
      </c>
      <c r="AJ13" s="25"/>
      <c r="AK13" s="25"/>
      <c r="AL13" s="25"/>
    </row>
    <row r="14" spans="2:38" x14ac:dyDescent="0.25">
      <c r="B14" s="30">
        <v>10</v>
      </c>
      <c r="C14" s="25" t="str">
        <f>Разряды!M47</f>
        <v xml:space="preserve"> </v>
      </c>
      <c r="D14" s="25"/>
      <c r="E14" s="25"/>
      <c r="F14" s="33"/>
      <c r="J14" s="29">
        <v>10</v>
      </c>
      <c r="K14" s="25" t="str">
        <f>Разряды!P47</f>
        <v xml:space="preserve"> </v>
      </c>
      <c r="L14" s="25"/>
      <c r="M14" s="25"/>
      <c r="N14" s="25"/>
      <c r="R14" s="29">
        <v>10</v>
      </c>
      <c r="S14" s="25" t="str">
        <f>Разряды!S47</f>
        <v xml:space="preserve"> </v>
      </c>
      <c r="T14" s="25"/>
      <c r="U14" s="25"/>
      <c r="V14" s="25"/>
      <c r="Z14" s="29">
        <v>10</v>
      </c>
      <c r="AA14" s="25" t="str">
        <f>Разряды!V47</f>
        <v xml:space="preserve"> </v>
      </c>
      <c r="AB14" s="25"/>
      <c r="AC14" s="25"/>
      <c r="AD14" s="25"/>
      <c r="AH14" s="29">
        <v>10</v>
      </c>
      <c r="AI14" s="25" t="str">
        <f>Разряды!Y47</f>
        <v xml:space="preserve"> </v>
      </c>
      <c r="AJ14" s="25"/>
      <c r="AK14" s="25"/>
      <c r="AL14" s="25"/>
    </row>
    <row r="15" spans="2:38" x14ac:dyDescent="0.25">
      <c r="B15" s="30">
        <v>11</v>
      </c>
      <c r="C15" s="25" t="str">
        <f>Разряды!M48</f>
        <v xml:space="preserve"> </v>
      </c>
      <c r="D15" s="25"/>
      <c r="E15" s="25"/>
      <c r="F15" s="33"/>
      <c r="J15" s="29">
        <v>11</v>
      </c>
      <c r="K15" s="25" t="str">
        <f>Разряды!P48</f>
        <v xml:space="preserve"> </v>
      </c>
      <c r="L15" s="25"/>
      <c r="M15" s="25"/>
      <c r="N15" s="25"/>
      <c r="R15" s="29">
        <v>11</v>
      </c>
      <c r="S15" s="25" t="str">
        <f>Разряды!S48</f>
        <v xml:space="preserve"> </v>
      </c>
      <c r="T15" s="25"/>
      <c r="U15" s="25"/>
      <c r="V15" s="25"/>
      <c r="Z15" s="29">
        <v>11</v>
      </c>
      <c r="AA15" s="25" t="str">
        <f>Разряды!V48</f>
        <v xml:space="preserve"> </v>
      </c>
      <c r="AB15" s="25"/>
      <c r="AC15" s="25"/>
      <c r="AD15" s="25"/>
      <c r="AH15" s="29">
        <v>11</v>
      </c>
      <c r="AI15" s="25" t="str">
        <f>Разряды!Y48</f>
        <v xml:space="preserve"> </v>
      </c>
      <c r="AJ15" s="25"/>
      <c r="AK15" s="25"/>
      <c r="AL15" s="25"/>
    </row>
    <row r="16" spans="2:38" x14ac:dyDescent="0.25">
      <c r="B16" s="30">
        <v>12</v>
      </c>
      <c r="C16" s="25" t="str">
        <f>Разряды!M49</f>
        <v xml:space="preserve"> </v>
      </c>
      <c r="D16" s="25"/>
      <c r="E16" s="25"/>
      <c r="F16" s="33"/>
      <c r="J16" s="29">
        <v>12</v>
      </c>
      <c r="K16" s="25" t="str">
        <f>Разряды!P49</f>
        <v xml:space="preserve"> </v>
      </c>
      <c r="L16" s="25"/>
      <c r="M16" s="25"/>
      <c r="N16" s="25"/>
      <c r="R16" s="29">
        <v>12</v>
      </c>
      <c r="S16" s="25" t="str">
        <f>Разряды!S49</f>
        <v xml:space="preserve"> </v>
      </c>
      <c r="T16" s="25"/>
      <c r="U16" s="25"/>
      <c r="V16" s="25"/>
      <c r="Z16" s="29">
        <v>12</v>
      </c>
      <c r="AA16" s="25" t="str">
        <f>Разряды!V49</f>
        <v xml:space="preserve"> </v>
      </c>
      <c r="AB16" s="25"/>
      <c r="AC16" s="25"/>
      <c r="AD16" s="25"/>
      <c r="AH16" s="29">
        <v>12</v>
      </c>
      <c r="AI16" s="25" t="str">
        <f>Разряды!Y49</f>
        <v xml:space="preserve"> </v>
      </c>
      <c r="AJ16" s="25"/>
      <c r="AK16" s="25"/>
      <c r="AL16" s="25"/>
    </row>
    <row r="17" spans="2:38" x14ac:dyDescent="0.25">
      <c r="B17" s="30">
        <v>13</v>
      </c>
      <c r="C17" s="25" t="str">
        <f>Разряды!M50</f>
        <v xml:space="preserve"> </v>
      </c>
      <c r="D17" s="25"/>
      <c r="E17" s="25"/>
      <c r="F17" s="33"/>
      <c r="J17" s="29">
        <v>13</v>
      </c>
      <c r="K17" s="25" t="str">
        <f>Разряды!P50</f>
        <v xml:space="preserve"> </v>
      </c>
      <c r="L17" s="25"/>
      <c r="M17" s="25"/>
      <c r="N17" s="25"/>
      <c r="R17" s="29">
        <v>13</v>
      </c>
      <c r="S17" s="25" t="str">
        <f>Разряды!S50</f>
        <v xml:space="preserve"> </v>
      </c>
      <c r="T17" s="25"/>
      <c r="U17" s="25"/>
      <c r="V17" s="25"/>
      <c r="Z17" s="29">
        <v>13</v>
      </c>
      <c r="AA17" s="25" t="str">
        <f>Разряды!V50</f>
        <v xml:space="preserve"> </v>
      </c>
      <c r="AB17" s="25"/>
      <c r="AC17" s="25"/>
      <c r="AD17" s="25"/>
      <c r="AH17" s="29">
        <v>13</v>
      </c>
      <c r="AI17" s="25" t="str">
        <f>Разряды!Y50</f>
        <v xml:space="preserve"> </v>
      </c>
      <c r="AJ17" s="25"/>
      <c r="AK17" s="25"/>
      <c r="AL17" s="25"/>
    </row>
    <row r="18" spans="2:38" x14ac:dyDescent="0.25">
      <c r="B18" s="30">
        <v>14</v>
      </c>
      <c r="C18" s="25" t="str">
        <f>Разряды!M51</f>
        <v xml:space="preserve"> </v>
      </c>
      <c r="D18" s="25"/>
      <c r="E18" s="25"/>
      <c r="F18" s="33"/>
      <c r="J18" s="29">
        <v>14</v>
      </c>
      <c r="K18" s="25" t="str">
        <f>Разряды!P51</f>
        <v xml:space="preserve"> </v>
      </c>
      <c r="L18" s="25"/>
      <c r="M18" s="25"/>
      <c r="N18" s="25"/>
      <c r="R18" s="29">
        <v>14</v>
      </c>
      <c r="S18" s="25" t="str">
        <f>Разряды!S51</f>
        <v xml:space="preserve"> </v>
      </c>
      <c r="T18" s="25"/>
      <c r="U18" s="25"/>
      <c r="V18" s="25"/>
      <c r="Z18" s="29">
        <v>14</v>
      </c>
      <c r="AA18" s="25" t="str">
        <f>Разряды!V51</f>
        <v xml:space="preserve"> </v>
      </c>
      <c r="AB18" s="25"/>
      <c r="AC18" s="25"/>
      <c r="AD18" s="25"/>
      <c r="AH18" s="29">
        <v>14</v>
      </c>
      <c r="AI18" s="25" t="str">
        <f>Разряды!Y51</f>
        <v xml:space="preserve"> </v>
      </c>
      <c r="AJ18" s="25"/>
      <c r="AK18" s="25"/>
      <c r="AL18" s="25"/>
    </row>
    <row r="19" spans="2:38" x14ac:dyDescent="0.25">
      <c r="B19" s="30">
        <v>15</v>
      </c>
      <c r="C19" s="25" t="str">
        <f>Разряды!M52</f>
        <v xml:space="preserve"> </v>
      </c>
      <c r="D19" s="25"/>
      <c r="E19" s="25"/>
      <c r="F19" s="33"/>
      <c r="J19" s="29">
        <v>15</v>
      </c>
      <c r="K19" s="25" t="str">
        <f>Разряды!P52</f>
        <v xml:space="preserve"> </v>
      </c>
      <c r="L19" s="25"/>
      <c r="M19" s="25"/>
      <c r="N19" s="25"/>
      <c r="R19" s="29">
        <v>15</v>
      </c>
      <c r="S19" s="25" t="str">
        <f>Разряды!S52</f>
        <v xml:space="preserve"> </v>
      </c>
      <c r="T19" s="25"/>
      <c r="U19" s="25"/>
      <c r="V19" s="25"/>
      <c r="Z19" s="29">
        <v>15</v>
      </c>
      <c r="AA19" s="25" t="str">
        <f>Разряды!V52</f>
        <v xml:space="preserve"> </v>
      </c>
      <c r="AB19" s="25"/>
      <c r="AC19" s="25"/>
      <c r="AD19" s="25"/>
      <c r="AH19" s="29">
        <v>15</v>
      </c>
      <c r="AI19" s="25" t="str">
        <f>Разряды!Y52</f>
        <v xml:space="preserve"> </v>
      </c>
      <c r="AJ19" s="25"/>
      <c r="AK19" s="25"/>
      <c r="AL19" s="25"/>
    </row>
    <row r="20" spans="2:38" x14ac:dyDescent="0.25">
      <c r="B20" s="30">
        <v>16</v>
      </c>
      <c r="C20" s="25" t="str">
        <f>Разряды!M53</f>
        <v xml:space="preserve"> </v>
      </c>
      <c r="D20" s="25"/>
      <c r="E20" s="25"/>
      <c r="F20" s="33"/>
      <c r="J20" s="29">
        <v>16</v>
      </c>
      <c r="K20" s="25" t="str">
        <f>Разряды!P53</f>
        <v xml:space="preserve"> </v>
      </c>
      <c r="L20" s="25"/>
      <c r="M20" s="25"/>
      <c r="N20" s="25"/>
      <c r="R20" s="29">
        <v>16</v>
      </c>
      <c r="S20" s="25" t="str">
        <f>Разряды!S53</f>
        <v xml:space="preserve"> </v>
      </c>
      <c r="T20" s="25"/>
      <c r="U20" s="25"/>
      <c r="V20" s="25"/>
      <c r="Z20" s="29">
        <v>16</v>
      </c>
      <c r="AA20" s="25" t="str">
        <f>Разряды!V53</f>
        <v xml:space="preserve"> </v>
      </c>
      <c r="AB20" s="25"/>
      <c r="AC20" s="25"/>
      <c r="AD20" s="25"/>
      <c r="AH20" s="29">
        <v>16</v>
      </c>
      <c r="AI20" s="25" t="str">
        <f>Разряды!Y53</f>
        <v xml:space="preserve"> </v>
      </c>
      <c r="AJ20" s="25"/>
      <c r="AK20" s="25"/>
      <c r="AL20" s="25"/>
    </row>
    <row r="21" spans="2:38" x14ac:dyDescent="0.25">
      <c r="B21" s="30">
        <v>17</v>
      </c>
      <c r="C21" s="25" t="str">
        <f>Разряды!M54</f>
        <v xml:space="preserve"> </v>
      </c>
      <c r="D21" s="25"/>
      <c r="E21" s="25"/>
      <c r="F21" s="33"/>
      <c r="J21" s="29">
        <v>17</v>
      </c>
      <c r="K21" s="25" t="str">
        <f>Разряды!P54</f>
        <v xml:space="preserve"> </v>
      </c>
      <c r="L21" s="25"/>
      <c r="M21" s="25"/>
      <c r="N21" s="25"/>
      <c r="R21" s="29">
        <v>17</v>
      </c>
      <c r="S21" s="25" t="str">
        <f>Разряды!S54</f>
        <v xml:space="preserve"> </v>
      </c>
      <c r="T21" s="25"/>
      <c r="U21" s="25"/>
      <c r="V21" s="25"/>
      <c r="Z21" s="29">
        <v>17</v>
      </c>
      <c r="AA21" s="25" t="str">
        <f>Разряды!V54</f>
        <v xml:space="preserve"> </v>
      </c>
      <c r="AB21" s="25"/>
      <c r="AC21" s="25"/>
      <c r="AD21" s="25"/>
      <c r="AH21" s="29">
        <v>17</v>
      </c>
      <c r="AI21" s="25" t="str">
        <f>Разряды!Y54</f>
        <v xml:space="preserve"> </v>
      </c>
      <c r="AJ21" s="25"/>
      <c r="AK21" s="25"/>
      <c r="AL21" s="25"/>
    </row>
    <row r="22" spans="2:38" x14ac:dyDescent="0.25">
      <c r="B22" s="30">
        <v>18</v>
      </c>
      <c r="C22" s="25" t="str">
        <f>Разряды!M55</f>
        <v xml:space="preserve"> </v>
      </c>
      <c r="D22" s="25"/>
      <c r="E22" s="25"/>
      <c r="F22" s="33"/>
      <c r="J22" s="29">
        <v>18</v>
      </c>
      <c r="K22" s="25" t="str">
        <f>Разряды!P55</f>
        <v xml:space="preserve"> </v>
      </c>
      <c r="L22" s="25"/>
      <c r="M22" s="25"/>
      <c r="N22" s="25"/>
      <c r="R22" s="29">
        <v>18</v>
      </c>
      <c r="S22" s="25" t="str">
        <f>Разряды!S55</f>
        <v xml:space="preserve"> </v>
      </c>
      <c r="T22" s="25"/>
      <c r="U22" s="25"/>
      <c r="V22" s="25"/>
      <c r="Z22" s="29">
        <v>18</v>
      </c>
      <c r="AA22" s="25" t="str">
        <f>Разряды!V55</f>
        <v xml:space="preserve"> </v>
      </c>
      <c r="AB22" s="25"/>
      <c r="AC22" s="25"/>
      <c r="AD22" s="25"/>
      <c r="AH22" s="29">
        <v>18</v>
      </c>
      <c r="AI22" s="25" t="str">
        <f>Разряды!Y55</f>
        <v xml:space="preserve"> </v>
      </c>
      <c r="AJ22" s="25"/>
      <c r="AK22" s="25"/>
      <c r="AL22" s="25"/>
    </row>
    <row r="23" spans="2:38" x14ac:dyDescent="0.25">
      <c r="B23" s="30">
        <v>19</v>
      </c>
      <c r="C23" s="25" t="str">
        <f>Разряды!M56</f>
        <v xml:space="preserve"> </v>
      </c>
      <c r="D23" s="25"/>
      <c r="E23" s="25"/>
      <c r="F23" s="33"/>
      <c r="J23" s="29">
        <v>19</v>
      </c>
      <c r="K23" s="25" t="str">
        <f>Разряды!P56</f>
        <v xml:space="preserve"> </v>
      </c>
      <c r="L23" s="25"/>
      <c r="M23" s="25"/>
      <c r="N23" s="25"/>
      <c r="R23" s="29">
        <v>19</v>
      </c>
      <c r="S23" s="25" t="str">
        <f>Разряды!S56</f>
        <v xml:space="preserve"> </v>
      </c>
      <c r="T23" s="25"/>
      <c r="U23" s="25"/>
      <c r="V23" s="25"/>
      <c r="Z23" s="29">
        <v>19</v>
      </c>
      <c r="AA23" s="25" t="str">
        <f>Разряды!V56</f>
        <v xml:space="preserve"> </v>
      </c>
      <c r="AB23" s="25"/>
      <c r="AC23" s="25"/>
      <c r="AD23" s="25"/>
      <c r="AH23" s="29">
        <v>19</v>
      </c>
      <c r="AI23" s="25" t="str">
        <f>Разряды!Y56</f>
        <v xml:space="preserve"> </v>
      </c>
      <c r="AJ23" s="25"/>
      <c r="AK23" s="25"/>
      <c r="AL23" s="25"/>
    </row>
  </sheetData>
  <mergeCells count="5">
    <mergeCell ref="B2:F2"/>
    <mergeCell ref="J2:N2"/>
    <mergeCell ref="R2:V2"/>
    <mergeCell ref="Z2:AD2"/>
    <mergeCell ref="AH2:AL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04B3C-EB01-4D5C-BBD1-96E542289AB9}">
  <sheetPr>
    <tabColor theme="4" tint="0.79998168889431442"/>
  </sheetPr>
  <dimension ref="A2:KI106"/>
  <sheetViews>
    <sheetView topLeftCell="DR1" zoomScaleNormal="100" workbookViewId="0">
      <selection activeCell="EM26" sqref="EM26:EO26"/>
    </sheetView>
  </sheetViews>
  <sheetFormatPr defaultRowHeight="15" x14ac:dyDescent="0.25"/>
  <cols>
    <col min="2" max="2" width="12" bestFit="1" customWidth="1"/>
    <col min="4" max="4" width="12" bestFit="1" customWidth="1"/>
    <col min="5" max="5" width="10.5703125" bestFit="1" customWidth="1"/>
    <col min="7" max="7" width="10.5703125" bestFit="1" customWidth="1"/>
    <col min="9" max="9" width="10.5703125" bestFit="1" customWidth="1"/>
    <col min="11" max="11" width="11" bestFit="1" customWidth="1"/>
    <col min="13" max="13" width="11" bestFit="1" customWidth="1"/>
    <col min="21" max="21" width="10.7109375" bestFit="1" customWidth="1"/>
    <col min="31" max="31" width="10.7109375" bestFit="1" customWidth="1"/>
    <col min="41" max="41" width="10.5703125" bestFit="1" customWidth="1"/>
    <col min="51" max="51" width="11.140625" bestFit="1" customWidth="1"/>
    <col min="61" max="61" width="11" bestFit="1" customWidth="1"/>
    <col min="71" max="71" width="11" bestFit="1" customWidth="1"/>
    <col min="81" max="81" width="11" bestFit="1" customWidth="1"/>
    <col min="91" max="91" width="10.5703125" bestFit="1" customWidth="1"/>
    <col min="131" max="131" width="10.7109375" bestFit="1" customWidth="1"/>
    <col min="141" max="141" width="10.5703125" bestFit="1" customWidth="1"/>
    <col min="143" max="143" width="10.5703125" bestFit="1" customWidth="1"/>
    <col min="151" max="151" width="10.7109375" bestFit="1" customWidth="1"/>
    <col min="161" max="161" width="10.5703125" bestFit="1" customWidth="1"/>
    <col min="163" max="163" width="12" bestFit="1" customWidth="1"/>
    <col min="171" max="171" width="10.7109375" bestFit="1" customWidth="1"/>
    <col min="181" max="181" width="10.5703125" bestFit="1" customWidth="1"/>
    <col min="183" max="183" width="10.5703125" bestFit="1" customWidth="1"/>
    <col min="221" max="221" width="10.5703125" bestFit="1" customWidth="1"/>
    <col min="291" max="291" width="10.5703125" bestFit="1" customWidth="1"/>
  </cols>
  <sheetData>
    <row r="2" spans="1:291" x14ac:dyDescent="0.25">
      <c r="A2" s="2" t="str">
        <f>IF(Разряды!A2=2,2," ")</f>
        <v xml:space="preserve"> </v>
      </c>
      <c r="B2" s="17" t="e">
        <f>IF(A2=2,Времявыполнения!A2,NA())</f>
        <v>#N/A</v>
      </c>
      <c r="J2" s="3" t="str">
        <f>IF(Разряды!A2=3,3," ")</f>
        <v xml:space="preserve"> </v>
      </c>
      <c r="K2" s="4" t="e">
        <f>IF(J2=3,Времявыполнения!A3,NA())</f>
        <v>#N/A</v>
      </c>
      <c r="T2" s="5" t="str">
        <f>IF(Разряды!A2=4,4," ")</f>
        <v xml:space="preserve"> </v>
      </c>
      <c r="U2" s="6" t="e">
        <f>IF(T2=4,Времявыполнения!A2,NA())</f>
        <v>#N/A</v>
      </c>
      <c r="AD2" s="7" t="str">
        <f>IF(Разряды!A2=5,5," ")</f>
        <v xml:space="preserve"> </v>
      </c>
      <c r="AE2" s="8" t="e">
        <f>IF(AD2=5,Времявыполнения!A2,NA())</f>
        <v>#N/A</v>
      </c>
      <c r="AN2" s="9" t="str">
        <f>IF(Разряды!A2=6,6," ")</f>
        <v xml:space="preserve"> </v>
      </c>
      <c r="AO2" s="10" t="e">
        <f>IF(AN2=6,Времявыполнения!A2,NA())</f>
        <v>#N/A</v>
      </c>
      <c r="AX2" s="11" t="str">
        <f>IF(Разряды!A2=7,7," ")</f>
        <v xml:space="preserve"> </v>
      </c>
      <c r="AY2" s="12" t="e">
        <f>IF(AX2=7,Времявыполнения!A2,NA())</f>
        <v>#N/A</v>
      </c>
      <c r="BH2" s="13" t="str">
        <f>IF(Разряды!A2=8,8," ")</f>
        <v xml:space="preserve"> </v>
      </c>
      <c r="BI2" s="14" t="e">
        <f>IF(BH2=8,Времявыполнения!A2,NA())</f>
        <v>#N/A</v>
      </c>
      <c r="BR2" s="15" t="str">
        <f>IF(Разряды!A2=9,9," ")</f>
        <v xml:space="preserve"> </v>
      </c>
      <c r="BS2" s="16" t="e">
        <f>IF(BR2=9,Времявыполнения!A2,NA())</f>
        <v>#N/A</v>
      </c>
      <c r="CB2" s="2" t="str">
        <f>IF(Разряды!A2=10,10," ")</f>
        <v xml:space="preserve"> </v>
      </c>
      <c r="CC2" s="17" t="e">
        <f>IF(CB2=10,Времявыполнения!A2,NA())</f>
        <v>#N/A</v>
      </c>
      <c r="CL2" s="3" t="str">
        <f>IF(Разряды!A2=11,11," ")</f>
        <v xml:space="preserve"> </v>
      </c>
      <c r="CM2" s="4" t="e">
        <f>IF(CL2=11,Времявыполнения!A2,NA())</f>
        <v>#N/A</v>
      </c>
      <c r="CV2" s="5" t="str">
        <f>IF(Разряды!A2=12,12," ")</f>
        <v xml:space="preserve"> </v>
      </c>
      <c r="CW2" s="6" t="e">
        <f>IF(CV2=12,Времявыполнения!A2,NA())</f>
        <v>#N/A</v>
      </c>
      <c r="DF2" s="7" t="str">
        <f>IF(Разряды!A2=13,13," ")</f>
        <v xml:space="preserve"> </v>
      </c>
      <c r="DG2" s="8" t="e">
        <f>IF(DF2=13,Времявыполнения!A2,NA())</f>
        <v>#N/A</v>
      </c>
      <c r="DP2" s="9" t="str">
        <f>IF(Разряды!A2=14,14," ")</f>
        <v xml:space="preserve"> </v>
      </c>
      <c r="DQ2" s="10" t="e">
        <f>IF(DP2=14,Времявыполнения!A2,NA())</f>
        <v>#N/A</v>
      </c>
      <c r="DZ2" s="18" t="str">
        <f>IF(Разряды!A2=15,15," ")</f>
        <v xml:space="preserve"> </v>
      </c>
      <c r="EA2" s="19" t="e">
        <f>IF(DZ2=15,Времявыполнения!A2,NA())</f>
        <v>#N/A</v>
      </c>
      <c r="EJ2" s="13">
        <f>IF(Разряды!A2=16,16," ")</f>
        <v>16</v>
      </c>
      <c r="EK2" s="14">
        <f>IF(EJ2=16,Времявыполнения!A2," ")</f>
        <v>1.028760001645423E-2</v>
      </c>
      <c r="ET2" s="15" t="str">
        <f>IF(Разряды!A2=17,17," ")</f>
        <v xml:space="preserve"> </v>
      </c>
      <c r="EU2" s="16" t="e">
        <f>IF(ET2=17,Времявыполнения!A2,NA())</f>
        <v>#N/A</v>
      </c>
      <c r="FD2" s="2" t="str">
        <f>IF(Разряды!A2=18,18," ")</f>
        <v xml:space="preserve"> </v>
      </c>
      <c r="FE2" s="17" t="e">
        <f>IF(FD2=18,Времявыполнения!A2,NA())</f>
        <v>#N/A</v>
      </c>
      <c r="FN2" s="3" t="str">
        <f>IF(Разряды!A2=19,19," ")</f>
        <v xml:space="preserve"> </v>
      </c>
      <c r="FO2" s="4" t="e">
        <f>IF(FN2=19,Времявыполнения!A2,NA())</f>
        <v>#N/A</v>
      </c>
      <c r="FX2" s="5" t="str">
        <f>IF(Разряды!A2=20,20," ")</f>
        <v xml:space="preserve"> </v>
      </c>
      <c r="FY2" s="6" t="e">
        <f>IF(FX2=20,Времявыполнения!A2,NA())</f>
        <v>#N/A</v>
      </c>
      <c r="GH2" s="7" t="str">
        <f>IF(Разряды!A2=21,21," ")</f>
        <v xml:space="preserve"> </v>
      </c>
      <c r="GI2" s="8" t="e">
        <f>IF(GH2=21,Времявыполнения!A2,NA())</f>
        <v>#N/A</v>
      </c>
      <c r="GR2" s="9" t="str">
        <f>IF(Разряды!A2=22,22," ")</f>
        <v xml:space="preserve"> </v>
      </c>
      <c r="GS2" s="10" t="e">
        <f>IF(GR2=22,Времявыполнения!A2,NA())</f>
        <v>#N/A</v>
      </c>
      <c r="HB2" s="18" t="str">
        <f>IF(Разряды!A2=23,23," ")</f>
        <v xml:space="preserve"> </v>
      </c>
      <c r="HC2" s="19" t="e">
        <f>IF(HB2=23,Времявыполнения!A2,NA())</f>
        <v>#N/A</v>
      </c>
      <c r="HL2" s="11" t="str">
        <f>IF(Разряды!A2=24,24," ")</f>
        <v xml:space="preserve"> </v>
      </c>
      <c r="HM2" s="12" t="e">
        <f>IF(HL2=24,Времявыполнения!A2,NA())</f>
        <v>#N/A</v>
      </c>
      <c r="HV2" s="13" t="str">
        <f>IF(Разряды!A2=25,25," ")</f>
        <v xml:space="preserve"> </v>
      </c>
      <c r="HW2" s="14" t="e">
        <f>IF(HV2=25,Времявыполнения!A2,NA())</f>
        <v>#N/A</v>
      </c>
      <c r="IF2" s="15" t="str">
        <f>IF(Разряды!A2=26,26," ")</f>
        <v xml:space="preserve"> </v>
      </c>
      <c r="IG2" s="16" t="e">
        <f>IF(IF2=26,Времявыполнения!A2,NA())</f>
        <v>#N/A</v>
      </c>
      <c r="IP2" s="2" t="str">
        <f>IF(Разряды!A2=27,27," ")</f>
        <v xml:space="preserve"> </v>
      </c>
      <c r="IQ2" s="17" t="e">
        <f>IF(IP2=27,Времявыполнения!A2,NA())</f>
        <v>#N/A</v>
      </c>
      <c r="IZ2" s="3" t="str">
        <f>IF(Разряды!A2=28,28," ")</f>
        <v xml:space="preserve"> </v>
      </c>
      <c r="JA2" s="4" t="e">
        <f>IF(IZ2=28,Времявыполнения!A2,NA())</f>
        <v>#N/A</v>
      </c>
      <c r="JJ2" s="5" t="str">
        <f>IF(Разряды!A2=29,29," ")</f>
        <v xml:space="preserve"> </v>
      </c>
      <c r="JK2" s="6" t="e">
        <f>IF(JJ2=29,Времявыполнения!A2,NA())</f>
        <v>#N/A</v>
      </c>
      <c r="JT2" s="7" t="str">
        <f>IF(Разряды!A2=30,30," ")</f>
        <v xml:space="preserve"> </v>
      </c>
      <c r="JU2" s="8" t="e">
        <f>IF(JT2=30,Времявыполнения!A2,NA())</f>
        <v>#N/A</v>
      </c>
      <c r="KD2" s="9" t="str">
        <f>IF(Разряды!A2=31,31," ")</f>
        <v xml:space="preserve"> </v>
      </c>
      <c r="KE2" s="10" t="e">
        <f>IF(KD2=31,Времявыполнения!A2,NA())</f>
        <v>#N/A</v>
      </c>
    </row>
    <row r="3" spans="1:291" x14ac:dyDescent="0.25">
      <c r="A3" s="2" t="str">
        <f>IF(Разряды!A3=2,2," ")</f>
        <v xml:space="preserve"> </v>
      </c>
      <c r="B3" s="17" t="e">
        <f>IF(A3=2,Времявыполнения!A3,NA())</f>
        <v>#N/A</v>
      </c>
      <c r="J3" s="3" t="str">
        <f>IF(Разряды!A3=3,3," ")</f>
        <v xml:space="preserve"> </v>
      </c>
      <c r="K3" s="4" t="e">
        <f>IF(J3=3,Времявыполнения!A4,NA())</f>
        <v>#N/A</v>
      </c>
      <c r="T3" s="5" t="str">
        <f>IF(Разряды!A3=4,4," ")</f>
        <v xml:space="preserve"> </v>
      </c>
      <c r="U3" s="6" t="e">
        <f>IF(T3=4,Времявыполнения!A3,NA())</f>
        <v>#N/A</v>
      </c>
      <c r="AD3" s="7" t="str">
        <f>IF(Разряды!A3=5,5," ")</f>
        <v xml:space="preserve"> </v>
      </c>
      <c r="AE3" s="8" t="e">
        <f>IF(AD3=5,Времявыполнения!A3,NA())</f>
        <v>#N/A</v>
      </c>
      <c r="AN3" s="9" t="str">
        <f>IF(Разряды!A3=6,6," ")</f>
        <v xml:space="preserve"> </v>
      </c>
      <c r="AO3" s="10" t="e">
        <f>IF(AN3=6,Времявыполнения!A3,NA())</f>
        <v>#N/A</v>
      </c>
      <c r="AX3" s="11" t="str">
        <f>IF(Разряды!A3=7,7," ")</f>
        <v xml:space="preserve"> </v>
      </c>
      <c r="AY3" s="12" t="e">
        <f>IF(AX3=7,Времявыполнения!A3,NA())</f>
        <v>#N/A</v>
      </c>
      <c r="BH3" s="13" t="str">
        <f>IF(Разряды!A3=8,8," ")</f>
        <v xml:space="preserve"> </v>
      </c>
      <c r="BI3" s="14" t="e">
        <f>IF(BH3=8,Времявыполнения!A3,NA())</f>
        <v>#N/A</v>
      </c>
      <c r="BR3" s="15" t="str">
        <f>IF(Разряды!A3=9,9," ")</f>
        <v xml:space="preserve"> </v>
      </c>
      <c r="BS3" s="16" t="e">
        <f>IF(BR3=9,Времявыполнения!A3,NA())</f>
        <v>#N/A</v>
      </c>
      <c r="CB3" s="2" t="str">
        <f>IF(Разряды!A3=10,10," ")</f>
        <v xml:space="preserve"> </v>
      </c>
      <c r="CC3" s="17" t="e">
        <f>IF(CB3=10,Времявыполнения!A3,NA())</f>
        <v>#N/A</v>
      </c>
      <c r="CL3" s="3" t="str">
        <f>IF(Разряды!A3=11,11," ")</f>
        <v xml:space="preserve"> </v>
      </c>
      <c r="CM3" s="4" t="e">
        <f>IF(CL3=11,Времявыполнения!A3,NA())</f>
        <v>#N/A</v>
      </c>
      <c r="CV3" s="5" t="str">
        <f>IF(Разряды!A3=12,12," ")</f>
        <v xml:space="preserve"> </v>
      </c>
      <c r="CW3" s="6" t="e">
        <f>IF(CV3=12,Времявыполнения!A3,NA())</f>
        <v>#N/A</v>
      </c>
      <c r="DF3" s="7" t="str">
        <f>IF(Разряды!A3=13,13," ")</f>
        <v xml:space="preserve"> </v>
      </c>
      <c r="DG3" s="8" t="e">
        <f>IF(DF3=13,Времявыполнения!A3,NA())</f>
        <v>#N/A</v>
      </c>
      <c r="DP3" s="9" t="str">
        <f>IF(Разряды!A3=14,14," ")</f>
        <v xml:space="preserve"> </v>
      </c>
      <c r="DQ3" s="10" t="e">
        <f>IF(DP3=14,Времявыполнения!A3,NA())</f>
        <v>#N/A</v>
      </c>
      <c r="DZ3" s="18" t="str">
        <f>IF(Разряды!A3=15,15," ")</f>
        <v xml:space="preserve"> </v>
      </c>
      <c r="EA3" s="19" t="e">
        <f>IF(DZ3=15,Времявыполнения!A3,NA())</f>
        <v>#N/A</v>
      </c>
      <c r="EJ3" s="13">
        <f>IF(Разряды!A3=16,16," ")</f>
        <v>16</v>
      </c>
      <c r="EK3" s="14">
        <f>IF(EJ3=16,Времявыполнения!A3,NA())</f>
        <v>2.0961000118404631E-3</v>
      </c>
      <c r="ET3" s="15" t="str">
        <f>IF(Разряды!A3=17,17," ")</f>
        <v xml:space="preserve"> </v>
      </c>
      <c r="EU3" s="16" t="e">
        <f>IF(ET3=17,Времявыполнения!A3,NA())</f>
        <v>#N/A</v>
      </c>
      <c r="FD3" s="2" t="str">
        <f>IF(Разряды!A3=18,18," ")</f>
        <v xml:space="preserve"> </v>
      </c>
      <c r="FE3" s="17" t="e">
        <f>IF(FD3=18,Времявыполнения!A3,NA())</f>
        <v>#N/A</v>
      </c>
      <c r="FN3" s="3" t="str">
        <f>IF(Разряды!A3=19,19," ")</f>
        <v xml:space="preserve"> </v>
      </c>
      <c r="FO3" s="4" t="e">
        <f>IF(FN3=19,Времявыполнения!A3,NA())</f>
        <v>#N/A</v>
      </c>
      <c r="FX3" s="5" t="str">
        <f>IF(Разряды!A3=20,20," ")</f>
        <v xml:space="preserve"> </v>
      </c>
      <c r="FY3" s="6" t="e">
        <f>IF(FX3=20,Времявыполнения!A3,NA())</f>
        <v>#N/A</v>
      </c>
      <c r="GH3" s="7" t="str">
        <f>IF(Разряды!A3=21,21," ")</f>
        <v xml:space="preserve"> </v>
      </c>
      <c r="GI3" s="8" t="e">
        <f>IF(GH3=21,Времявыполнения!A3,NA())</f>
        <v>#N/A</v>
      </c>
      <c r="GR3" s="9" t="str">
        <f>IF(Разряды!A3=22,22," ")</f>
        <v xml:space="preserve"> </v>
      </c>
      <c r="GS3" s="10" t="e">
        <f>IF(GR3=22,Времявыполнения!A3,NA())</f>
        <v>#N/A</v>
      </c>
      <c r="HB3" s="18" t="str">
        <f>IF(Разряды!A3=23,23," ")</f>
        <v xml:space="preserve"> </v>
      </c>
      <c r="HC3" s="19" t="e">
        <f>IF(HB3=23,Времявыполнения!A3,NA())</f>
        <v>#N/A</v>
      </c>
      <c r="HL3" s="11" t="str">
        <f>IF(Разряды!A3=24,24," ")</f>
        <v xml:space="preserve"> </v>
      </c>
      <c r="HM3" s="12" t="e">
        <f>IF(HL3=24,Времявыполнения!A3,NA())</f>
        <v>#N/A</v>
      </c>
      <c r="HV3" s="13" t="str">
        <f>IF(Разряды!A3=25,25," ")</f>
        <v xml:space="preserve"> </v>
      </c>
      <c r="HW3" s="14" t="e">
        <f>IF(HV3=25,Времявыполнения!A3,NA())</f>
        <v>#N/A</v>
      </c>
      <c r="IF3" s="15" t="str">
        <f>IF(Разряды!A3=26,26," ")</f>
        <v xml:space="preserve"> </v>
      </c>
      <c r="IG3" s="16" t="e">
        <f>IF(IF3=26,Времявыполнения!A3,NA())</f>
        <v>#N/A</v>
      </c>
      <c r="IP3" s="2" t="str">
        <f>IF(Разряды!A3=27,27," ")</f>
        <v xml:space="preserve"> </v>
      </c>
      <c r="IQ3" s="17" t="e">
        <f>IF(IP3=27,Времявыполнения!A3,NA())</f>
        <v>#N/A</v>
      </c>
      <c r="IZ3" s="3" t="str">
        <f>IF(Разряды!A3=28,28," ")</f>
        <v xml:space="preserve"> </v>
      </c>
      <c r="JA3" s="4" t="e">
        <f>IF(IZ3=28,Времявыполнения!A3,NA())</f>
        <v>#N/A</v>
      </c>
      <c r="JJ3" s="5" t="str">
        <f>IF(Разряды!A3=29,29," ")</f>
        <v xml:space="preserve"> </v>
      </c>
      <c r="JK3" s="6" t="e">
        <f>IF(JJ3=29,Времявыполнения!A3,NA())</f>
        <v>#N/A</v>
      </c>
      <c r="JT3" s="7" t="str">
        <f>IF(Разряды!A3=30,30," ")</f>
        <v xml:space="preserve"> </v>
      </c>
      <c r="JU3" s="8" t="e">
        <f>IF(JT3=30,Времявыполнения!A3,NA())</f>
        <v>#N/A</v>
      </c>
      <c r="KD3" s="9" t="str">
        <f>IF(Разряды!A3=31,31," ")</f>
        <v xml:space="preserve"> </v>
      </c>
      <c r="KE3" s="10" t="e">
        <f>IF(KD3=31,Времявыполнения!A3,NA())</f>
        <v>#N/A</v>
      </c>
    </row>
    <row r="4" spans="1:291" x14ac:dyDescent="0.25">
      <c r="A4" s="2" t="str">
        <f>IF(Разряды!A4=2,2," ")</f>
        <v xml:space="preserve"> </v>
      </c>
      <c r="B4" s="17" t="e">
        <f>IF(A4=2,Времявыполнения!A4,NA())</f>
        <v>#N/A</v>
      </c>
      <c r="J4" s="3" t="str">
        <f>IF(Разряды!A4=3,3," ")</f>
        <v xml:space="preserve"> </v>
      </c>
      <c r="K4" s="4" t="e">
        <f>IF(J4=3,Времявыполнения!A5,NA())</f>
        <v>#N/A</v>
      </c>
      <c r="T4" s="5" t="str">
        <f>IF(Разряды!A4=4,4," ")</f>
        <v xml:space="preserve"> </v>
      </c>
      <c r="U4" s="6" t="e">
        <f>IF(T4=4,Времявыполнения!A4,NA())</f>
        <v>#N/A</v>
      </c>
      <c r="AD4" s="7" t="str">
        <f>IF(Разряды!A4=5,5," ")</f>
        <v xml:space="preserve"> </v>
      </c>
      <c r="AE4" s="8" t="e">
        <f>IF(AD4=5,Времявыполнения!A4,NA())</f>
        <v>#N/A</v>
      </c>
      <c r="AN4" s="9" t="str">
        <f>IF(Разряды!A4=6,6," ")</f>
        <v xml:space="preserve"> </v>
      </c>
      <c r="AO4" s="10" t="e">
        <f>IF(AN4=6,Времявыполнения!A4,NA())</f>
        <v>#N/A</v>
      </c>
      <c r="AX4" s="11" t="str">
        <f>IF(Разряды!A4=7,7," ")</f>
        <v xml:space="preserve"> </v>
      </c>
      <c r="AY4" s="12" t="e">
        <f>IF(AX4=7,Времявыполнения!A4,NA())</f>
        <v>#N/A</v>
      </c>
      <c r="BH4" s="13" t="str">
        <f>IF(Разряды!A4=8,8," ")</f>
        <v xml:space="preserve"> </v>
      </c>
      <c r="BI4" s="14" t="e">
        <f>IF(BH4=8,Времявыполнения!A4,NA())</f>
        <v>#N/A</v>
      </c>
      <c r="BR4" s="15" t="str">
        <f>IF(Разряды!A4=9,9," ")</f>
        <v xml:space="preserve"> </v>
      </c>
      <c r="BS4" s="16" t="e">
        <f>IF(BR4=9,Времявыполнения!A4,NA())</f>
        <v>#N/A</v>
      </c>
      <c r="CB4" s="2" t="str">
        <f>IF(Разряды!A4=10,10," ")</f>
        <v xml:space="preserve"> </v>
      </c>
      <c r="CC4" s="17" t="e">
        <f>IF(CB4=10,Времявыполнения!A4,NA())</f>
        <v>#N/A</v>
      </c>
      <c r="CL4" s="3" t="str">
        <f>IF(Разряды!A4=11,11," ")</f>
        <v xml:space="preserve"> </v>
      </c>
      <c r="CM4" s="4" t="e">
        <f>IF(CL4=11,Времявыполнения!A4,NA())</f>
        <v>#N/A</v>
      </c>
      <c r="CV4" s="5" t="str">
        <f>IF(Разряды!A4=12,12," ")</f>
        <v xml:space="preserve"> </v>
      </c>
      <c r="CW4" s="6" t="e">
        <f>IF(CV4=12,Времявыполнения!A4,NA())</f>
        <v>#N/A</v>
      </c>
      <c r="DF4" s="7" t="str">
        <f>IF(Разряды!A4=13,13," ")</f>
        <v xml:space="preserve"> </v>
      </c>
      <c r="DG4" s="8" t="e">
        <f>IF(DF4=13,Времявыполнения!A4,NA())</f>
        <v>#N/A</v>
      </c>
      <c r="DP4" s="9" t="str">
        <f>IF(Разряды!A4=14,14," ")</f>
        <v xml:space="preserve"> </v>
      </c>
      <c r="DQ4" s="10" t="e">
        <f>IF(DP4=14,Времявыполнения!A4,NA())</f>
        <v>#N/A</v>
      </c>
      <c r="DZ4" s="18" t="str">
        <f>IF(Разряды!A4=15,15," ")</f>
        <v xml:space="preserve"> </v>
      </c>
      <c r="EA4" s="19" t="e">
        <f>IF(DZ4=15,Времявыполнения!A4,NA())</f>
        <v>#N/A</v>
      </c>
      <c r="EJ4" s="13">
        <f>IF(Разряды!A4=16,16," ")</f>
        <v>16</v>
      </c>
      <c r="EK4" s="14">
        <f>IF(EJ4=16,Времявыполнения!A4,NA())</f>
        <v>2.060099999653175E-3</v>
      </c>
      <c r="ET4" s="15" t="str">
        <f>IF(Разряды!A4=17,17," ")</f>
        <v xml:space="preserve"> </v>
      </c>
      <c r="EU4" s="16" t="e">
        <f>IF(ET4=17,Времявыполнения!A4,NA())</f>
        <v>#N/A</v>
      </c>
      <c r="FD4" s="2" t="str">
        <f>IF(Разряды!A4=18,18," ")</f>
        <v xml:space="preserve"> </v>
      </c>
      <c r="FE4" s="17" t="e">
        <f>IF(FD4=18,Времявыполнения!A4,NA())</f>
        <v>#N/A</v>
      </c>
      <c r="FN4" s="3" t="str">
        <f>IF(Разряды!A4=19,19," ")</f>
        <v xml:space="preserve"> </v>
      </c>
      <c r="FO4" s="4" t="e">
        <f>IF(FN4=19,Времявыполнения!A4,NA())</f>
        <v>#N/A</v>
      </c>
      <c r="FX4" s="5" t="str">
        <f>IF(Разряды!A4=20,20," ")</f>
        <v xml:space="preserve"> </v>
      </c>
      <c r="FY4" s="6" t="e">
        <f>IF(FX4=20,Времявыполнения!A4,NA())</f>
        <v>#N/A</v>
      </c>
      <c r="GH4" s="7" t="str">
        <f>IF(Разряды!A4=21,21," ")</f>
        <v xml:space="preserve"> </v>
      </c>
      <c r="GI4" s="8" t="e">
        <f>IF(GH4=21,Времявыполнения!A4,NA())</f>
        <v>#N/A</v>
      </c>
      <c r="GR4" s="9" t="str">
        <f>IF(Разряды!A4=22,22," ")</f>
        <v xml:space="preserve"> </v>
      </c>
      <c r="GS4" s="10" t="e">
        <f>IF(GR4=22,Времявыполнения!A4,NA())</f>
        <v>#N/A</v>
      </c>
      <c r="HB4" s="18" t="str">
        <f>IF(Разряды!A4=23,23," ")</f>
        <v xml:space="preserve"> </v>
      </c>
      <c r="HC4" s="19" t="e">
        <f>IF(HB4=23,Времявыполнения!A4,NA())</f>
        <v>#N/A</v>
      </c>
      <c r="HL4" s="11" t="str">
        <f>IF(Разряды!A4=24,24," ")</f>
        <v xml:space="preserve"> </v>
      </c>
      <c r="HM4" s="12" t="e">
        <f>IF(HL4=24,Времявыполнения!A4,NA())</f>
        <v>#N/A</v>
      </c>
      <c r="HV4" s="13" t="str">
        <f>IF(Разряды!A4=25,25," ")</f>
        <v xml:space="preserve"> </v>
      </c>
      <c r="HW4" s="14" t="e">
        <f>IF(HV4=25,Времявыполнения!A4,NA())</f>
        <v>#N/A</v>
      </c>
      <c r="IF4" s="15" t="str">
        <f>IF(Разряды!A4=26,26," ")</f>
        <v xml:space="preserve"> </v>
      </c>
      <c r="IG4" s="16" t="e">
        <f>IF(IF4=26,Времявыполнения!A4,NA())</f>
        <v>#N/A</v>
      </c>
      <c r="IP4" s="2" t="str">
        <f>IF(Разряды!A4=27,27," ")</f>
        <v xml:space="preserve"> </v>
      </c>
      <c r="IQ4" s="17" t="e">
        <f>IF(IP4=27,Времявыполнения!A4,NA())</f>
        <v>#N/A</v>
      </c>
      <c r="IZ4" s="3" t="str">
        <f>IF(Разряды!A4=28,28," ")</f>
        <v xml:space="preserve"> </v>
      </c>
      <c r="JA4" s="4" t="e">
        <f>IF(IZ4=28,Времявыполнения!A4,NA())</f>
        <v>#N/A</v>
      </c>
      <c r="JJ4" s="5" t="str">
        <f>IF(Разряды!A4=29,29," ")</f>
        <v xml:space="preserve"> </v>
      </c>
      <c r="JK4" s="6" t="e">
        <f>IF(JJ4=29,Времявыполнения!A4,NA())</f>
        <v>#N/A</v>
      </c>
      <c r="JT4" s="7" t="str">
        <f>IF(Разряды!A4=30,30," ")</f>
        <v xml:space="preserve"> </v>
      </c>
      <c r="JU4" s="8" t="e">
        <f>IF(JT4=30,Времявыполнения!A4,NA())</f>
        <v>#N/A</v>
      </c>
      <c r="KD4" s="9" t="str">
        <f>IF(Разряды!A4=31,31," ")</f>
        <v xml:space="preserve"> </v>
      </c>
      <c r="KE4" s="10" t="e">
        <f>IF(KD4=31,Времявыполнения!A4,NA())</f>
        <v>#N/A</v>
      </c>
    </row>
    <row r="5" spans="1:291" x14ac:dyDescent="0.25">
      <c r="A5" s="2" t="str">
        <f>IF(Разряды!A5=2,2," ")</f>
        <v xml:space="preserve"> </v>
      </c>
      <c r="B5" s="17" t="e">
        <f>IF(A5=2,Времявыполнения!A5,NA())</f>
        <v>#N/A</v>
      </c>
      <c r="J5" s="3" t="str">
        <f>IF(Разряды!A5=3,3," ")</f>
        <v xml:space="preserve"> </v>
      </c>
      <c r="K5" s="4" t="e">
        <f>IF(J5=3,Времявыполнения!A6,NA())</f>
        <v>#N/A</v>
      </c>
      <c r="T5" s="5" t="str">
        <f>IF(Разряды!A5=4,4," ")</f>
        <v xml:space="preserve"> </v>
      </c>
      <c r="U5" s="6" t="e">
        <f>IF(T5=4,Времявыполнения!A5,NA())</f>
        <v>#N/A</v>
      </c>
      <c r="AD5" s="7" t="str">
        <f>IF(Разряды!A5=5,5," ")</f>
        <v xml:space="preserve"> </v>
      </c>
      <c r="AE5" s="8" t="e">
        <f>IF(AD5=5,Времявыполнения!A5,NA())</f>
        <v>#N/A</v>
      </c>
      <c r="AN5" s="9" t="str">
        <f>IF(Разряды!A5=6,6," ")</f>
        <v xml:space="preserve"> </v>
      </c>
      <c r="AO5" s="10" t="e">
        <f>IF(AN5=6,Времявыполнения!A5,NA())</f>
        <v>#N/A</v>
      </c>
      <c r="AX5" s="11" t="str">
        <f>IF(Разряды!A5=7,7," ")</f>
        <v xml:space="preserve"> </v>
      </c>
      <c r="AY5" s="12" t="e">
        <f>IF(AX5=7,Времявыполнения!A5,NA())</f>
        <v>#N/A</v>
      </c>
      <c r="BH5" s="13" t="str">
        <f>IF(Разряды!A5=8,8," ")</f>
        <v xml:space="preserve"> </v>
      </c>
      <c r="BI5" s="14" t="e">
        <f>IF(BH5=8,Времявыполнения!A5,NA())</f>
        <v>#N/A</v>
      </c>
      <c r="BR5" s="15" t="str">
        <f>IF(Разряды!A5=9,9," ")</f>
        <v xml:space="preserve"> </v>
      </c>
      <c r="BS5" s="16" t="e">
        <f>IF(BR5=9,Времявыполнения!A5,NA())</f>
        <v>#N/A</v>
      </c>
      <c r="CB5" s="2" t="str">
        <f>IF(Разряды!A5=10,10," ")</f>
        <v xml:space="preserve"> </v>
      </c>
      <c r="CC5" s="17" t="e">
        <f>IF(CB5=10,Времявыполнения!A5,NA())</f>
        <v>#N/A</v>
      </c>
      <c r="CL5" s="3" t="str">
        <f>IF(Разряды!A5=11,11," ")</f>
        <v xml:space="preserve"> </v>
      </c>
      <c r="CM5" s="4" t="e">
        <f>IF(CL5=11,Времявыполнения!A5,NA())</f>
        <v>#N/A</v>
      </c>
      <c r="CV5" s="5" t="str">
        <f>IF(Разряды!A5=12,12," ")</f>
        <v xml:space="preserve"> </v>
      </c>
      <c r="CW5" s="6" t="e">
        <f>IF(CV5=12,Времявыполнения!A5,NA())</f>
        <v>#N/A</v>
      </c>
      <c r="DF5" s="7" t="str">
        <f>IF(Разряды!A5=13,13," ")</f>
        <v xml:space="preserve"> </v>
      </c>
      <c r="DG5" s="8" t="e">
        <f>IF(DF5=13,Времявыполнения!A5,NA())</f>
        <v>#N/A</v>
      </c>
      <c r="DP5" s="9" t="str">
        <f>IF(Разряды!A5=14,14," ")</f>
        <v xml:space="preserve"> </v>
      </c>
      <c r="DQ5" s="10" t="e">
        <f>IF(DP5=14,Времявыполнения!A5,NA())</f>
        <v>#N/A</v>
      </c>
      <c r="DZ5" s="18" t="str">
        <f>IF(Разряды!A5=15,15," ")</f>
        <v xml:space="preserve"> </v>
      </c>
      <c r="EA5" s="19" t="e">
        <f>IF(DZ5=15,Времявыполнения!A5,NA())</f>
        <v>#N/A</v>
      </c>
      <c r="EJ5" s="13">
        <f>IF(Разряды!A5=16,16," ")</f>
        <v>16</v>
      </c>
      <c r="EK5" s="14">
        <f>IF(EJ5=16,Времявыполнения!A5,NA())</f>
        <v>2.015600010054186E-3</v>
      </c>
      <c r="ET5" s="15" t="str">
        <f>IF(Разряды!A5=17,17," ")</f>
        <v xml:space="preserve"> </v>
      </c>
      <c r="EU5" s="16" t="e">
        <f>IF(ET5=17,Времявыполнения!A5,NA())</f>
        <v>#N/A</v>
      </c>
      <c r="FD5" s="2" t="str">
        <f>IF(Разряды!A5=18,18," ")</f>
        <v xml:space="preserve"> </v>
      </c>
      <c r="FE5" s="17" t="e">
        <f>IF(FD5=18,Времявыполнения!A5,NA())</f>
        <v>#N/A</v>
      </c>
      <c r="FN5" s="3" t="str">
        <f>IF(Разряды!A5=19,19," ")</f>
        <v xml:space="preserve"> </v>
      </c>
      <c r="FO5" s="4" t="e">
        <f>IF(FN5=19,Времявыполнения!A5,NA())</f>
        <v>#N/A</v>
      </c>
      <c r="FX5" s="5" t="str">
        <f>IF(Разряды!A5=20,20," ")</f>
        <v xml:space="preserve"> </v>
      </c>
      <c r="FY5" s="6" t="e">
        <f>IF(FX5=20,Времявыполнения!A5,NA())</f>
        <v>#N/A</v>
      </c>
      <c r="GH5" s="7" t="str">
        <f>IF(Разряды!A5=21,21," ")</f>
        <v xml:space="preserve"> </v>
      </c>
      <c r="GI5" s="8" t="e">
        <f>IF(GH5=21,Времявыполнения!A5,NA())</f>
        <v>#N/A</v>
      </c>
      <c r="GR5" s="9" t="str">
        <f>IF(Разряды!A5=22,22," ")</f>
        <v xml:space="preserve"> </v>
      </c>
      <c r="GS5" s="10" t="e">
        <f>IF(GR5=22,Времявыполнения!A5,NA())</f>
        <v>#N/A</v>
      </c>
      <c r="HB5" s="18" t="str">
        <f>IF(Разряды!A5=23,23," ")</f>
        <v xml:space="preserve"> </v>
      </c>
      <c r="HC5" s="19" t="e">
        <f>IF(HB5=23,Времявыполнения!A5,NA())</f>
        <v>#N/A</v>
      </c>
      <c r="HL5" s="11" t="str">
        <f>IF(Разряды!A5=24,24," ")</f>
        <v xml:space="preserve"> </v>
      </c>
      <c r="HM5" s="12" t="e">
        <f>IF(HL5=24,Времявыполнения!A5,NA())</f>
        <v>#N/A</v>
      </c>
      <c r="HV5" s="13" t="str">
        <f>IF(Разряды!A5=25,25," ")</f>
        <v xml:space="preserve"> </v>
      </c>
      <c r="HW5" s="14" t="e">
        <f>IF(HV5=25,Времявыполнения!A5,NA())</f>
        <v>#N/A</v>
      </c>
      <c r="IF5" s="15" t="str">
        <f>IF(Разряды!A5=26,26," ")</f>
        <v xml:space="preserve"> </v>
      </c>
      <c r="IG5" s="16" t="e">
        <f>IF(IF5=26,Времявыполнения!A5,NA())</f>
        <v>#N/A</v>
      </c>
      <c r="IP5" s="2" t="str">
        <f>IF(Разряды!A5=27,27," ")</f>
        <v xml:space="preserve"> </v>
      </c>
      <c r="IQ5" s="17" t="e">
        <f>IF(IP5=27,Времявыполнения!A5,NA())</f>
        <v>#N/A</v>
      </c>
      <c r="IZ5" s="3" t="str">
        <f>IF(Разряды!A5=28,28," ")</f>
        <v xml:space="preserve"> </v>
      </c>
      <c r="JA5" s="4" t="e">
        <f>IF(IZ5=28,Времявыполнения!A5,NA())</f>
        <v>#N/A</v>
      </c>
      <c r="JJ5" s="5" t="str">
        <f>IF(Разряды!A5=29,29," ")</f>
        <v xml:space="preserve"> </v>
      </c>
      <c r="JK5" s="6" t="e">
        <f>IF(JJ5=29,Времявыполнения!A5,NA())</f>
        <v>#N/A</v>
      </c>
      <c r="JT5" s="7" t="str">
        <f>IF(Разряды!A5=30,30," ")</f>
        <v xml:space="preserve"> </v>
      </c>
      <c r="JU5" s="8" t="e">
        <f>IF(JT5=30,Времявыполнения!A5,NA())</f>
        <v>#N/A</v>
      </c>
      <c r="KD5" s="9" t="str">
        <f>IF(Разряды!A5=31,31," ")</f>
        <v xml:space="preserve"> </v>
      </c>
      <c r="KE5" s="10" t="e">
        <f>IF(KD5=31,Времявыполнения!A5,NA())</f>
        <v>#N/A</v>
      </c>
    </row>
    <row r="6" spans="1:291" x14ac:dyDescent="0.25">
      <c r="A6" s="2" t="str">
        <f>IF(Разряды!A6=2,2," ")</f>
        <v xml:space="preserve"> </v>
      </c>
      <c r="B6" s="17" t="e">
        <f>IF(A6=2,Времявыполнения!A6,NA())</f>
        <v>#N/A</v>
      </c>
      <c r="J6" s="3" t="str">
        <f>IF(Разряды!A6=3,3," ")</f>
        <v xml:space="preserve"> </v>
      </c>
      <c r="K6" s="4" t="e">
        <f>IF(J6=3,Времявыполнения!A7,NA())</f>
        <v>#N/A</v>
      </c>
      <c r="T6" s="5" t="str">
        <f>IF(Разряды!A6=4,4," ")</f>
        <v xml:space="preserve"> </v>
      </c>
      <c r="U6" s="6" t="e">
        <f>IF(T6=4,Времявыполнения!A6,NA())</f>
        <v>#N/A</v>
      </c>
      <c r="AD6" s="7" t="str">
        <f>IF(Разряды!A6=5,5," ")</f>
        <v xml:space="preserve"> </v>
      </c>
      <c r="AE6" s="8" t="e">
        <f>IF(AD6=5,Времявыполнения!A6,NA())</f>
        <v>#N/A</v>
      </c>
      <c r="AN6" s="9" t="str">
        <f>IF(Разряды!A6=6,6," ")</f>
        <v xml:space="preserve"> </v>
      </c>
      <c r="AO6" s="10" t="e">
        <f>IF(AN6=6,Времявыполнения!A6,NA())</f>
        <v>#N/A</v>
      </c>
      <c r="AX6" s="11" t="str">
        <f>IF(Разряды!A6=7,7," ")</f>
        <v xml:space="preserve"> </v>
      </c>
      <c r="AY6" s="12" t="e">
        <f>IF(AX6=7,Времявыполнения!A6,NA())</f>
        <v>#N/A</v>
      </c>
      <c r="BH6" s="13" t="str">
        <f>IF(Разряды!A6=8,8," ")</f>
        <v xml:space="preserve"> </v>
      </c>
      <c r="BI6" s="14" t="e">
        <f>IF(BH6=8,Времявыполнения!A6,NA())</f>
        <v>#N/A</v>
      </c>
      <c r="BR6" s="15" t="str">
        <f>IF(Разряды!A6=9,9," ")</f>
        <v xml:space="preserve"> </v>
      </c>
      <c r="BS6" s="16" t="e">
        <f>IF(BR6=9,Времявыполнения!A6,NA())</f>
        <v>#N/A</v>
      </c>
      <c r="CB6" s="2" t="str">
        <f>IF(Разряды!A6=10,10," ")</f>
        <v xml:space="preserve"> </v>
      </c>
      <c r="CC6" s="17" t="e">
        <f>IF(CB6=10,Времявыполнения!A6,NA())</f>
        <v>#N/A</v>
      </c>
      <c r="CL6" s="3" t="str">
        <f>IF(Разряды!A6=11,11," ")</f>
        <v xml:space="preserve"> </v>
      </c>
      <c r="CM6" s="4" t="e">
        <f>IF(CL6=11,Времявыполнения!A6,NA())</f>
        <v>#N/A</v>
      </c>
      <c r="CV6" s="5" t="str">
        <f>IF(Разряды!A6=12,12," ")</f>
        <v xml:space="preserve"> </v>
      </c>
      <c r="CW6" s="6" t="e">
        <f>IF(CV6=12,Времявыполнения!A6,NA())</f>
        <v>#N/A</v>
      </c>
      <c r="DF6" s="7" t="str">
        <f>IF(Разряды!A6=13,13," ")</f>
        <v xml:space="preserve"> </v>
      </c>
      <c r="DG6" s="8" t="e">
        <f>IF(DF6=13,Времявыполнения!A6,NA())</f>
        <v>#N/A</v>
      </c>
      <c r="DP6" s="9" t="str">
        <f>IF(Разряды!A6=14,14," ")</f>
        <v xml:space="preserve"> </v>
      </c>
      <c r="DQ6" s="10" t="e">
        <f>IF(DP6=14,Времявыполнения!A6,NA())</f>
        <v>#N/A</v>
      </c>
      <c r="DZ6" s="18" t="str">
        <f>IF(Разряды!A6=15,15," ")</f>
        <v xml:space="preserve"> </v>
      </c>
      <c r="EA6" s="19" t="e">
        <f>IF(DZ6=15,Времявыполнения!A6,NA())</f>
        <v>#N/A</v>
      </c>
      <c r="EJ6" s="13">
        <f>IF(Разряды!A6=16,16," ")</f>
        <v>16</v>
      </c>
      <c r="EK6" s="14">
        <f>IF(EJ6=16,Времявыполнения!A6,NA())</f>
        <v>2.0086000149603929E-3</v>
      </c>
      <c r="ET6" s="15" t="str">
        <f>IF(Разряды!A6=17,17," ")</f>
        <v xml:space="preserve"> </v>
      </c>
      <c r="EU6" s="16" t="e">
        <f>IF(ET6=17,Времявыполнения!A6,NA())</f>
        <v>#N/A</v>
      </c>
      <c r="FD6" s="2" t="str">
        <f>IF(Разряды!A6=18,18," ")</f>
        <v xml:space="preserve"> </v>
      </c>
      <c r="FE6" s="17" t="e">
        <f>IF(FD6=18,Времявыполнения!A6,NA())</f>
        <v>#N/A</v>
      </c>
      <c r="FN6" s="3" t="str">
        <f>IF(Разряды!A6=19,19," ")</f>
        <v xml:space="preserve"> </v>
      </c>
      <c r="FO6" s="4" t="e">
        <f>IF(FN6=19,Времявыполнения!A6,NA())</f>
        <v>#N/A</v>
      </c>
      <c r="FX6" s="5" t="str">
        <f>IF(Разряды!A6=20,20," ")</f>
        <v xml:space="preserve"> </v>
      </c>
      <c r="FY6" s="6" t="e">
        <f>IF(FX6=20,Времявыполнения!A6,NA())</f>
        <v>#N/A</v>
      </c>
      <c r="GH6" s="7" t="str">
        <f>IF(Разряды!A6=21,21," ")</f>
        <v xml:space="preserve"> </v>
      </c>
      <c r="GI6" s="8" t="e">
        <f>IF(GH6=21,Времявыполнения!A6,NA())</f>
        <v>#N/A</v>
      </c>
      <c r="GR6" s="9" t="str">
        <f>IF(Разряды!A6=22,22," ")</f>
        <v xml:space="preserve"> </v>
      </c>
      <c r="GS6" s="10" t="e">
        <f>IF(GR6=22,Времявыполнения!A6,NA())</f>
        <v>#N/A</v>
      </c>
      <c r="HB6" s="18" t="str">
        <f>IF(Разряды!A6=23,23," ")</f>
        <v xml:space="preserve"> </v>
      </c>
      <c r="HC6" s="19" t="e">
        <f>IF(HB6=23,Времявыполнения!A6,NA())</f>
        <v>#N/A</v>
      </c>
      <c r="HL6" s="11" t="str">
        <f>IF(Разряды!A6=24,24," ")</f>
        <v xml:space="preserve"> </v>
      </c>
      <c r="HM6" s="12" t="e">
        <f>IF(HL6=24,Времявыполнения!A6,NA())</f>
        <v>#N/A</v>
      </c>
      <c r="HV6" s="13" t="str">
        <f>IF(Разряды!A6=25,25," ")</f>
        <v xml:space="preserve"> </v>
      </c>
      <c r="HW6" s="14" t="e">
        <f>IF(HV6=25,Времявыполнения!A6,NA())</f>
        <v>#N/A</v>
      </c>
      <c r="IF6" s="15" t="str">
        <f>IF(Разряды!A6=26,26," ")</f>
        <v xml:space="preserve"> </v>
      </c>
      <c r="IG6" s="16" t="e">
        <f>IF(IF6=26,Времявыполнения!A6,NA())</f>
        <v>#N/A</v>
      </c>
      <c r="IP6" s="2" t="str">
        <f>IF(Разряды!A6=27,27," ")</f>
        <v xml:space="preserve"> </v>
      </c>
      <c r="IQ6" s="17" t="e">
        <f>IF(IP6=27,Времявыполнения!A6,NA())</f>
        <v>#N/A</v>
      </c>
      <c r="IZ6" s="3" t="str">
        <f>IF(Разряды!A6=28,28," ")</f>
        <v xml:space="preserve"> </v>
      </c>
      <c r="JA6" s="4" t="e">
        <f>IF(IZ6=28,Времявыполнения!A6,NA())</f>
        <v>#N/A</v>
      </c>
      <c r="JJ6" s="5" t="str">
        <f>IF(Разряды!A6=29,29," ")</f>
        <v xml:space="preserve"> </v>
      </c>
      <c r="JK6" s="6" t="e">
        <f>IF(JJ6=29,Времявыполнения!A6,NA())</f>
        <v>#N/A</v>
      </c>
      <c r="JT6" s="7" t="str">
        <f>IF(Разряды!A6=30,30," ")</f>
        <v xml:space="preserve"> </v>
      </c>
      <c r="JU6" s="8" t="e">
        <f>IF(JT6=30,Времявыполнения!A6,NA())</f>
        <v>#N/A</v>
      </c>
      <c r="KD6" s="9" t="str">
        <f>IF(Разряды!A6=31,31," ")</f>
        <v xml:space="preserve"> </v>
      </c>
      <c r="KE6" s="10" t="e">
        <f>IF(KD6=31,Времявыполнения!A6,NA())</f>
        <v>#N/A</v>
      </c>
    </row>
    <row r="7" spans="1:291" x14ac:dyDescent="0.25">
      <c r="A7" s="2" t="str">
        <f>IF(Разряды!A7=2,2," ")</f>
        <v xml:space="preserve"> </v>
      </c>
      <c r="B7" s="17" t="e">
        <f>IF(A7=2,Времявыполнения!A7,NA())</f>
        <v>#N/A</v>
      </c>
      <c r="J7" s="3" t="str">
        <f>IF(Разряды!A7=3,3," ")</f>
        <v xml:space="preserve"> </v>
      </c>
      <c r="K7" s="4" t="e">
        <f>IF(J7=3,Времявыполнения!A8,NA())</f>
        <v>#N/A</v>
      </c>
      <c r="T7" s="5" t="str">
        <f>IF(Разряды!A7=4,4," ")</f>
        <v xml:space="preserve"> </v>
      </c>
      <c r="U7" s="6" t="e">
        <f>IF(T7=4,Времявыполнения!A7,NA())</f>
        <v>#N/A</v>
      </c>
      <c r="AD7" s="7" t="str">
        <f>IF(Разряды!A7=5,5," ")</f>
        <v xml:space="preserve"> </v>
      </c>
      <c r="AE7" s="8" t="e">
        <f>IF(AD7=5,Времявыполнения!A7,NA())</f>
        <v>#N/A</v>
      </c>
      <c r="AN7" s="9" t="str">
        <f>IF(Разряды!A7=6,6," ")</f>
        <v xml:space="preserve"> </v>
      </c>
      <c r="AO7" s="10" t="e">
        <f>IF(AN7=6,Времявыполнения!A7,NA())</f>
        <v>#N/A</v>
      </c>
      <c r="AX7" s="11" t="str">
        <f>IF(Разряды!A7=7,7," ")</f>
        <v xml:space="preserve"> </v>
      </c>
      <c r="AY7" s="12" t="e">
        <f>IF(AX7=7,Времявыполнения!A7,NA())</f>
        <v>#N/A</v>
      </c>
      <c r="BH7" s="13" t="str">
        <f>IF(Разряды!A7=8,8," ")</f>
        <v xml:space="preserve"> </v>
      </c>
      <c r="BI7" s="14" t="e">
        <f>IF(BH7=8,Времявыполнения!A7,NA())</f>
        <v>#N/A</v>
      </c>
      <c r="BR7" s="15" t="str">
        <f>IF(Разряды!A7=9,9," ")</f>
        <v xml:space="preserve"> </v>
      </c>
      <c r="BS7" s="16" t="e">
        <f>IF(BR7=9,Времявыполнения!A7,NA())</f>
        <v>#N/A</v>
      </c>
      <c r="CB7" s="2" t="str">
        <f>IF(Разряды!A7=10,10," ")</f>
        <v xml:space="preserve"> </v>
      </c>
      <c r="CC7" s="17" t="e">
        <f>IF(CB7=10,Времявыполнения!A7,NA())</f>
        <v>#N/A</v>
      </c>
      <c r="CL7" s="3" t="str">
        <f>IF(Разряды!A7=11,11," ")</f>
        <v xml:space="preserve"> </v>
      </c>
      <c r="CM7" s="4" t="e">
        <f>IF(CL7=11,Времявыполнения!A7,NA())</f>
        <v>#N/A</v>
      </c>
      <c r="CV7" s="5" t="str">
        <f>IF(Разряды!A7=12,12," ")</f>
        <v xml:space="preserve"> </v>
      </c>
      <c r="CW7" s="6" t="e">
        <f>IF(CV7=12,Времявыполнения!A7,NA())</f>
        <v>#N/A</v>
      </c>
      <c r="DF7" s="7" t="str">
        <f>IF(Разряды!A7=13,13," ")</f>
        <v xml:space="preserve"> </v>
      </c>
      <c r="DG7" s="8" t="e">
        <f>IF(DF7=13,Времявыполнения!A7,NA())</f>
        <v>#N/A</v>
      </c>
      <c r="DP7" s="9" t="str">
        <f>IF(Разряды!A7=14,14," ")</f>
        <v xml:space="preserve"> </v>
      </c>
      <c r="DQ7" s="10" t="e">
        <f>IF(DP7=14,Времявыполнения!A7,NA())</f>
        <v>#N/A</v>
      </c>
      <c r="DZ7" s="18" t="str">
        <f>IF(Разряды!A7=15,15," ")</f>
        <v xml:space="preserve"> </v>
      </c>
      <c r="EA7" s="19" t="e">
        <f>IF(DZ7=15,Времявыполнения!A7,NA())</f>
        <v>#N/A</v>
      </c>
      <c r="EJ7" s="13">
        <f>IF(Разряды!A7=16,16," ")</f>
        <v>16</v>
      </c>
      <c r="EK7" s="14">
        <f>IF(EJ7=16,Времявыполнения!A7,NA())</f>
        <v>2.2109000128693879E-3</v>
      </c>
      <c r="ET7" s="15" t="str">
        <f>IF(Разряды!A7=17,17," ")</f>
        <v xml:space="preserve"> </v>
      </c>
      <c r="EU7" s="16" t="e">
        <f>IF(ET7=17,Времявыполнения!A7,NA())</f>
        <v>#N/A</v>
      </c>
      <c r="FD7" s="2" t="str">
        <f>IF(Разряды!A7=18,18," ")</f>
        <v xml:space="preserve"> </v>
      </c>
      <c r="FE7" s="17" t="e">
        <f>IF(FD7=18,Времявыполнения!A7,NA())</f>
        <v>#N/A</v>
      </c>
      <c r="FN7" s="3" t="str">
        <f>IF(Разряды!A7=19,19," ")</f>
        <v xml:space="preserve"> </v>
      </c>
      <c r="FO7" s="4" t="e">
        <f>IF(FN7=19,Времявыполнения!A7,NA())</f>
        <v>#N/A</v>
      </c>
      <c r="FX7" s="5" t="str">
        <f>IF(Разряды!A7=20,20," ")</f>
        <v xml:space="preserve"> </v>
      </c>
      <c r="FY7" s="6" t="e">
        <f>IF(FX7=20,Времявыполнения!A7,NA())</f>
        <v>#N/A</v>
      </c>
      <c r="GH7" s="7" t="str">
        <f>IF(Разряды!A7=21,21," ")</f>
        <v xml:space="preserve"> </v>
      </c>
      <c r="GI7" s="8" t="e">
        <f>IF(GH7=21,Времявыполнения!A7,NA())</f>
        <v>#N/A</v>
      </c>
      <c r="GR7" s="9" t="str">
        <f>IF(Разряды!A7=22,22," ")</f>
        <v xml:space="preserve"> </v>
      </c>
      <c r="GS7" s="10" t="e">
        <f>IF(GR7=22,Времявыполнения!A7,NA())</f>
        <v>#N/A</v>
      </c>
      <c r="HB7" s="18" t="str">
        <f>IF(Разряды!A7=23,23," ")</f>
        <v xml:space="preserve"> </v>
      </c>
      <c r="HC7" s="19" t="e">
        <f>IF(HB7=23,Времявыполнения!A7,NA())</f>
        <v>#N/A</v>
      </c>
      <c r="HL7" s="11" t="str">
        <f>IF(Разряды!A7=24,24," ")</f>
        <v xml:space="preserve"> </v>
      </c>
      <c r="HM7" s="12" t="e">
        <f>IF(HL7=24,Времявыполнения!A7,NA())</f>
        <v>#N/A</v>
      </c>
      <c r="HV7" s="13" t="str">
        <f>IF(Разряды!A7=25,25," ")</f>
        <v xml:space="preserve"> </v>
      </c>
      <c r="HW7" s="14" t="e">
        <f>IF(HV7=25,Времявыполнения!A7,NA())</f>
        <v>#N/A</v>
      </c>
      <c r="IF7" s="15" t="str">
        <f>IF(Разряды!A7=26,26," ")</f>
        <v xml:space="preserve"> </v>
      </c>
      <c r="IG7" s="16" t="e">
        <f>IF(IF7=26,Времявыполнения!A7,NA())</f>
        <v>#N/A</v>
      </c>
      <c r="IP7" s="2" t="str">
        <f>IF(Разряды!A7=27,27," ")</f>
        <v xml:space="preserve"> </v>
      </c>
      <c r="IQ7" s="17" t="e">
        <f>IF(IP7=27,Времявыполнения!A7,NA())</f>
        <v>#N/A</v>
      </c>
      <c r="IZ7" s="3" t="str">
        <f>IF(Разряды!A7=28,28," ")</f>
        <v xml:space="preserve"> </v>
      </c>
      <c r="JA7" s="4" t="e">
        <f>IF(IZ7=28,Времявыполнения!A7,NA())</f>
        <v>#N/A</v>
      </c>
      <c r="JJ7" s="5" t="str">
        <f>IF(Разряды!A7=29,29," ")</f>
        <v xml:space="preserve"> </v>
      </c>
      <c r="JK7" s="6" t="e">
        <f>IF(JJ7=29,Времявыполнения!A7,NA())</f>
        <v>#N/A</v>
      </c>
      <c r="JT7" s="7" t="str">
        <f>IF(Разряды!A7=30,30," ")</f>
        <v xml:space="preserve"> </v>
      </c>
      <c r="JU7" s="8" t="e">
        <f>IF(JT7=30,Времявыполнения!A7,NA())</f>
        <v>#N/A</v>
      </c>
      <c r="KD7" s="9" t="str">
        <f>IF(Разряды!A7=31,31," ")</f>
        <v xml:space="preserve"> </v>
      </c>
      <c r="KE7" s="10" t="e">
        <f>IF(KD7=31,Времявыполнения!A7,NA())</f>
        <v>#N/A</v>
      </c>
    </row>
    <row r="8" spans="1:291" x14ac:dyDescent="0.25">
      <c r="A8" s="2" t="str">
        <f>IF(Разряды!A8=2,2," ")</f>
        <v xml:space="preserve"> </v>
      </c>
      <c r="B8" s="17" t="e">
        <f>IF(A8=2,Времявыполнения!A8,NA())</f>
        <v>#N/A</v>
      </c>
      <c r="J8" s="3" t="str">
        <f>IF(Разряды!A8=3,3," ")</f>
        <v xml:space="preserve"> </v>
      </c>
      <c r="K8" s="4" t="e">
        <f>IF(J8=3,Времявыполнения!A9,NA())</f>
        <v>#N/A</v>
      </c>
      <c r="T8" s="5" t="str">
        <f>IF(Разряды!A8=4,4," ")</f>
        <v xml:space="preserve"> </v>
      </c>
      <c r="U8" s="6" t="e">
        <f>IF(T8=4,Времявыполнения!A8,NA())</f>
        <v>#N/A</v>
      </c>
      <c r="AD8" s="7" t="str">
        <f>IF(Разряды!A8=5,5," ")</f>
        <v xml:space="preserve"> </v>
      </c>
      <c r="AE8" s="8" t="e">
        <f>IF(AD8=5,Времявыполнения!A8,NA())</f>
        <v>#N/A</v>
      </c>
      <c r="AN8" s="9" t="str">
        <f>IF(Разряды!A8=6,6," ")</f>
        <v xml:space="preserve"> </v>
      </c>
      <c r="AO8" s="10" t="e">
        <f>IF(AN8=6,Времявыполнения!A8,NA())</f>
        <v>#N/A</v>
      </c>
      <c r="AX8" s="11" t="str">
        <f>IF(Разряды!A8=7,7," ")</f>
        <v xml:space="preserve"> </v>
      </c>
      <c r="AY8" s="12" t="e">
        <f>IF(AX8=7,Времявыполнения!A8,NA())</f>
        <v>#N/A</v>
      </c>
      <c r="BH8" s="13" t="str">
        <f>IF(Разряды!A8=8,8," ")</f>
        <v xml:space="preserve"> </v>
      </c>
      <c r="BI8" s="14" t="e">
        <f>IF(BH8=8,Времявыполнения!A8,NA())</f>
        <v>#N/A</v>
      </c>
      <c r="BR8" s="15" t="str">
        <f>IF(Разряды!A8=9,9," ")</f>
        <v xml:space="preserve"> </v>
      </c>
      <c r="BS8" s="16" t="e">
        <f>IF(BR8=9,Времявыполнения!A8,NA())</f>
        <v>#N/A</v>
      </c>
      <c r="CB8" s="2" t="str">
        <f>IF(Разряды!A8=10,10," ")</f>
        <v xml:space="preserve"> </v>
      </c>
      <c r="CC8" s="17" t="e">
        <f>IF(CB8=10,Времявыполнения!A8,NA())</f>
        <v>#N/A</v>
      </c>
      <c r="CL8" s="3" t="str">
        <f>IF(Разряды!A8=11,11," ")</f>
        <v xml:space="preserve"> </v>
      </c>
      <c r="CM8" s="4" t="e">
        <f>IF(CL8=11,Времявыполнения!A8,NA())</f>
        <v>#N/A</v>
      </c>
      <c r="CV8" s="5" t="str">
        <f>IF(Разряды!A8=12,12," ")</f>
        <v xml:space="preserve"> </v>
      </c>
      <c r="CW8" s="6" t="e">
        <f>IF(CV8=12,Времявыполнения!A8,NA())</f>
        <v>#N/A</v>
      </c>
      <c r="DF8" s="7" t="str">
        <f>IF(Разряды!A8=13,13," ")</f>
        <v xml:space="preserve"> </v>
      </c>
      <c r="DG8" s="8" t="e">
        <f>IF(DF8=13,Времявыполнения!A8,NA())</f>
        <v>#N/A</v>
      </c>
      <c r="DP8" s="9" t="str">
        <f>IF(Разряды!A8=14,14," ")</f>
        <v xml:space="preserve"> </v>
      </c>
      <c r="DQ8" s="10" t="e">
        <f>IF(DP8=14,Времявыполнения!A8,NA())</f>
        <v>#N/A</v>
      </c>
      <c r="DZ8" s="18" t="str">
        <f>IF(Разряды!A8=15,15," ")</f>
        <v xml:space="preserve"> </v>
      </c>
      <c r="EA8" s="19" t="e">
        <f>IF(DZ8=15,Времявыполнения!A8,NA())</f>
        <v>#N/A</v>
      </c>
      <c r="EJ8" s="13">
        <f>IF(Разряды!A8=16,16," ")</f>
        <v>16</v>
      </c>
      <c r="EK8" s="14">
        <f>IF(EJ8=16,Времявыполнения!A8,NA())</f>
        <v>2.0479999948292971E-3</v>
      </c>
      <c r="ET8" s="15" t="str">
        <f>IF(Разряды!A8=17,17," ")</f>
        <v xml:space="preserve"> </v>
      </c>
      <c r="EU8" s="16" t="e">
        <f>IF(ET8=17,Времявыполнения!A8,NA())</f>
        <v>#N/A</v>
      </c>
      <c r="FD8" s="2" t="str">
        <f>IF(Разряды!A8=18,18," ")</f>
        <v xml:space="preserve"> </v>
      </c>
      <c r="FE8" s="17" t="e">
        <f>IF(FD8=18,Времявыполнения!A8,NA())</f>
        <v>#N/A</v>
      </c>
      <c r="FN8" s="3" t="str">
        <f>IF(Разряды!A8=19,19," ")</f>
        <v xml:space="preserve"> </v>
      </c>
      <c r="FO8" s="4" t="e">
        <f>IF(FN8=19,Времявыполнения!A8,NA())</f>
        <v>#N/A</v>
      </c>
      <c r="FX8" s="5" t="str">
        <f>IF(Разряды!A8=20,20," ")</f>
        <v xml:space="preserve"> </v>
      </c>
      <c r="FY8" s="6" t="e">
        <f>IF(FX8=20,Времявыполнения!A8,NA())</f>
        <v>#N/A</v>
      </c>
      <c r="GH8" s="7" t="str">
        <f>IF(Разряды!A8=21,21," ")</f>
        <v xml:space="preserve"> </v>
      </c>
      <c r="GI8" s="8" t="e">
        <f>IF(GH8=21,Времявыполнения!A8,NA())</f>
        <v>#N/A</v>
      </c>
      <c r="GR8" s="9" t="str">
        <f>IF(Разряды!A8=22,22," ")</f>
        <v xml:space="preserve"> </v>
      </c>
      <c r="GS8" s="10" t="e">
        <f>IF(GR8=22,Времявыполнения!A8,NA())</f>
        <v>#N/A</v>
      </c>
      <c r="HB8" s="18" t="str">
        <f>IF(Разряды!A8=23,23," ")</f>
        <v xml:space="preserve"> </v>
      </c>
      <c r="HC8" s="19" t="e">
        <f>IF(HB8=23,Времявыполнения!A8,NA())</f>
        <v>#N/A</v>
      </c>
      <c r="HL8" s="11" t="str">
        <f>IF(Разряды!A8=24,24," ")</f>
        <v xml:space="preserve"> </v>
      </c>
      <c r="HM8" s="12" t="e">
        <f>IF(HL8=24,Времявыполнения!A8,NA())</f>
        <v>#N/A</v>
      </c>
      <c r="HV8" s="13" t="str">
        <f>IF(Разряды!A8=25,25," ")</f>
        <v xml:space="preserve"> </v>
      </c>
      <c r="HW8" s="14" t="e">
        <f>IF(HV8=25,Времявыполнения!A8,NA())</f>
        <v>#N/A</v>
      </c>
      <c r="IF8" s="15" t="str">
        <f>IF(Разряды!A8=26,26," ")</f>
        <v xml:space="preserve"> </v>
      </c>
      <c r="IG8" s="16" t="e">
        <f>IF(IF8=26,Времявыполнения!A8,NA())</f>
        <v>#N/A</v>
      </c>
      <c r="IP8" s="2" t="str">
        <f>IF(Разряды!A8=27,27," ")</f>
        <v xml:space="preserve"> </v>
      </c>
      <c r="IQ8" s="17" t="e">
        <f>IF(IP8=27,Времявыполнения!A8,NA())</f>
        <v>#N/A</v>
      </c>
      <c r="IZ8" s="3" t="str">
        <f>IF(Разряды!A8=28,28," ")</f>
        <v xml:space="preserve"> </v>
      </c>
      <c r="JA8" s="4" t="e">
        <f>IF(IZ8=28,Времявыполнения!A8,NA())</f>
        <v>#N/A</v>
      </c>
      <c r="JJ8" s="5" t="str">
        <f>IF(Разряды!A8=29,29," ")</f>
        <v xml:space="preserve"> </v>
      </c>
      <c r="JK8" s="6" t="e">
        <f>IF(JJ8=29,Времявыполнения!A8,NA())</f>
        <v>#N/A</v>
      </c>
      <c r="JT8" s="7" t="str">
        <f>IF(Разряды!A8=30,30," ")</f>
        <v xml:space="preserve"> </v>
      </c>
      <c r="JU8" s="8" t="e">
        <f>IF(JT8=30,Времявыполнения!A8,NA())</f>
        <v>#N/A</v>
      </c>
      <c r="KD8" s="9" t="str">
        <f>IF(Разряды!A8=31,31," ")</f>
        <v xml:space="preserve"> </v>
      </c>
      <c r="KE8" s="10" t="e">
        <f>IF(KD8=31,Времявыполнения!A8,NA())</f>
        <v>#N/A</v>
      </c>
    </row>
    <row r="9" spans="1:291" x14ac:dyDescent="0.25">
      <c r="A9" s="2" t="str">
        <f>IF(Разряды!A9=2,2," ")</f>
        <v xml:space="preserve"> </v>
      </c>
      <c r="B9" s="17" t="e">
        <f>IF(A9=2,Времявыполнения!A9,NA())</f>
        <v>#N/A</v>
      </c>
      <c r="J9" s="3" t="str">
        <f>IF(Разряды!A9=3,3," ")</f>
        <v xml:space="preserve"> </v>
      </c>
      <c r="K9" s="4" t="e">
        <f>IF(J9=3,Времявыполнения!A10,NA())</f>
        <v>#N/A</v>
      </c>
      <c r="T9" s="5" t="str">
        <f>IF(Разряды!A9=4,4," ")</f>
        <v xml:space="preserve"> </v>
      </c>
      <c r="U9" s="6" t="e">
        <f>IF(T9=4,Времявыполнения!A9,NA())</f>
        <v>#N/A</v>
      </c>
      <c r="AD9" s="7" t="str">
        <f>IF(Разряды!A9=5,5," ")</f>
        <v xml:space="preserve"> </v>
      </c>
      <c r="AE9" s="8" t="e">
        <f>IF(AD9=5,Времявыполнения!A9,NA())</f>
        <v>#N/A</v>
      </c>
      <c r="AN9" s="9" t="str">
        <f>IF(Разряды!A9=6,6," ")</f>
        <v xml:space="preserve"> </v>
      </c>
      <c r="AO9" s="10" t="e">
        <f>IF(AN9=6,Времявыполнения!A9,NA())</f>
        <v>#N/A</v>
      </c>
      <c r="AX9" s="11" t="str">
        <f>IF(Разряды!A9=7,7," ")</f>
        <v xml:space="preserve"> </v>
      </c>
      <c r="AY9" s="12" t="e">
        <f>IF(AX9=7,Времявыполнения!A9,NA())</f>
        <v>#N/A</v>
      </c>
      <c r="BH9" s="13" t="str">
        <f>IF(Разряды!A9=8,8," ")</f>
        <v xml:space="preserve"> </v>
      </c>
      <c r="BI9" s="14" t="e">
        <f>IF(BH9=8,Времявыполнения!A9,NA())</f>
        <v>#N/A</v>
      </c>
      <c r="BR9" s="15" t="str">
        <f>IF(Разряды!A9=9,9," ")</f>
        <v xml:space="preserve"> </v>
      </c>
      <c r="BS9" s="16" t="e">
        <f>IF(BR9=9,Времявыполнения!A9,NA())</f>
        <v>#N/A</v>
      </c>
      <c r="CB9" s="2" t="str">
        <f>IF(Разряды!A9=10,10," ")</f>
        <v xml:space="preserve"> </v>
      </c>
      <c r="CC9" s="17" t="e">
        <f>IF(CB9=10,Времявыполнения!A9,NA())</f>
        <v>#N/A</v>
      </c>
      <c r="CL9" s="3" t="str">
        <f>IF(Разряды!A9=11,11," ")</f>
        <v xml:space="preserve"> </v>
      </c>
      <c r="CM9" s="4" t="e">
        <f>IF(CL9=11,Времявыполнения!A9,NA())</f>
        <v>#N/A</v>
      </c>
      <c r="CV9" s="5" t="str">
        <f>IF(Разряды!A9=12,12," ")</f>
        <v xml:space="preserve"> </v>
      </c>
      <c r="CW9" s="6" t="e">
        <f>IF(CV9=12,Времявыполнения!A9,NA())</f>
        <v>#N/A</v>
      </c>
      <c r="DF9" s="7" t="str">
        <f>IF(Разряды!A9=13,13," ")</f>
        <v xml:space="preserve"> </v>
      </c>
      <c r="DG9" s="8" t="e">
        <f>IF(DF9=13,Времявыполнения!A9,NA())</f>
        <v>#N/A</v>
      </c>
      <c r="DP9" s="9" t="str">
        <f>IF(Разряды!A9=14,14," ")</f>
        <v xml:space="preserve"> </v>
      </c>
      <c r="DQ9" s="10" t="e">
        <f>IF(DP9=14,Времявыполнения!A9,NA())</f>
        <v>#N/A</v>
      </c>
      <c r="DZ9" s="18" t="str">
        <f>IF(Разряды!A9=15,15," ")</f>
        <v xml:space="preserve"> </v>
      </c>
      <c r="EA9" s="19" t="e">
        <f>IF(DZ9=15,Времявыполнения!A9,NA())</f>
        <v>#N/A</v>
      </c>
      <c r="EJ9" s="13">
        <f>IF(Разряды!A9=16,16," ")</f>
        <v>16</v>
      </c>
      <c r="EK9" s="14">
        <f>IF(EJ9=16,Времявыполнения!A9,NA())</f>
        <v>2.0775999873876572E-3</v>
      </c>
      <c r="ET9" s="15" t="str">
        <f>IF(Разряды!A9=17,17," ")</f>
        <v xml:space="preserve"> </v>
      </c>
      <c r="EU9" s="16" t="e">
        <f>IF(ET9=17,Времявыполнения!A9,NA())</f>
        <v>#N/A</v>
      </c>
      <c r="FD9" s="2" t="str">
        <f>IF(Разряды!A9=18,18," ")</f>
        <v xml:space="preserve"> </v>
      </c>
      <c r="FE9" s="17" t="e">
        <f>IF(FD9=18,Времявыполнения!A9,NA())</f>
        <v>#N/A</v>
      </c>
      <c r="FN9" s="3" t="str">
        <f>IF(Разряды!A9=19,19," ")</f>
        <v xml:space="preserve"> </v>
      </c>
      <c r="FO9" s="4" t="e">
        <f>IF(FN9=19,Времявыполнения!A9,NA())</f>
        <v>#N/A</v>
      </c>
      <c r="FX9" s="5" t="str">
        <f>IF(Разряды!A9=20,20," ")</f>
        <v xml:space="preserve"> </v>
      </c>
      <c r="FY9" s="6" t="e">
        <f>IF(FX9=20,Времявыполнения!A9,NA())</f>
        <v>#N/A</v>
      </c>
      <c r="GH9" s="7" t="str">
        <f>IF(Разряды!A9=21,21," ")</f>
        <v xml:space="preserve"> </v>
      </c>
      <c r="GI9" s="8" t="e">
        <f>IF(GH9=21,Времявыполнения!A9,NA())</f>
        <v>#N/A</v>
      </c>
      <c r="GR9" s="9" t="str">
        <f>IF(Разряды!A9=22,22," ")</f>
        <v xml:space="preserve"> </v>
      </c>
      <c r="GS9" s="10" t="e">
        <f>IF(GR9=22,Времявыполнения!A9,NA())</f>
        <v>#N/A</v>
      </c>
      <c r="HB9" s="18" t="str">
        <f>IF(Разряды!A9=23,23," ")</f>
        <v xml:space="preserve"> </v>
      </c>
      <c r="HC9" s="19" t="e">
        <f>IF(HB9=23,Времявыполнения!A9,NA())</f>
        <v>#N/A</v>
      </c>
      <c r="HL9" s="11" t="str">
        <f>IF(Разряды!A9=24,24," ")</f>
        <v xml:space="preserve"> </v>
      </c>
      <c r="HM9" s="12" t="e">
        <f>IF(HL9=24,Времявыполнения!A9,NA())</f>
        <v>#N/A</v>
      </c>
      <c r="HV9" s="13" t="str">
        <f>IF(Разряды!A9=25,25," ")</f>
        <v xml:space="preserve"> </v>
      </c>
      <c r="HW9" s="14" t="e">
        <f>IF(HV9=25,Времявыполнения!A9,NA())</f>
        <v>#N/A</v>
      </c>
      <c r="IF9" s="15" t="str">
        <f>IF(Разряды!A9=26,26," ")</f>
        <v xml:space="preserve"> </v>
      </c>
      <c r="IG9" s="16" t="e">
        <f>IF(IF9=26,Времявыполнения!A9,NA())</f>
        <v>#N/A</v>
      </c>
      <c r="IP9" s="2" t="str">
        <f>IF(Разряды!A9=27,27," ")</f>
        <v xml:space="preserve"> </v>
      </c>
      <c r="IQ9" s="17" t="e">
        <f>IF(IP9=27,Времявыполнения!A9,NA())</f>
        <v>#N/A</v>
      </c>
      <c r="IZ9" s="3" t="str">
        <f>IF(Разряды!A9=28,28," ")</f>
        <v xml:space="preserve"> </v>
      </c>
      <c r="JA9" s="4" t="e">
        <f>IF(IZ9=28,Времявыполнения!A9,NA())</f>
        <v>#N/A</v>
      </c>
      <c r="JJ9" s="5" t="str">
        <f>IF(Разряды!A9=29,29," ")</f>
        <v xml:space="preserve"> </v>
      </c>
      <c r="JK9" s="6" t="e">
        <f>IF(JJ9=29,Времявыполнения!A9,NA())</f>
        <v>#N/A</v>
      </c>
      <c r="JT9" s="7" t="str">
        <f>IF(Разряды!A9=30,30," ")</f>
        <v xml:space="preserve"> </v>
      </c>
      <c r="JU9" s="8" t="e">
        <f>IF(JT9=30,Времявыполнения!A9,NA())</f>
        <v>#N/A</v>
      </c>
      <c r="KD9" s="9" t="str">
        <f>IF(Разряды!A9=31,31," ")</f>
        <v xml:space="preserve"> </v>
      </c>
      <c r="KE9" s="10" t="e">
        <f>IF(KD9=31,Времявыполнения!A9,NA())</f>
        <v>#N/A</v>
      </c>
    </row>
    <row r="10" spans="1:291" x14ac:dyDescent="0.25">
      <c r="A10" s="2" t="str">
        <f>IF(Разряды!A10=2,2," ")</f>
        <v xml:space="preserve"> </v>
      </c>
      <c r="B10" s="17" t="e">
        <f>IF(A10=2,Времявыполнения!A10,NA())</f>
        <v>#N/A</v>
      </c>
      <c r="J10" s="3" t="str">
        <f>IF(Разряды!A10=3,3," ")</f>
        <v xml:space="preserve"> </v>
      </c>
      <c r="K10" s="4" t="e">
        <f>IF(J10=3,Времявыполнения!A11,NA())</f>
        <v>#N/A</v>
      </c>
      <c r="T10" s="5" t="str">
        <f>IF(Разряды!A10=4,4," ")</f>
        <v xml:space="preserve"> </v>
      </c>
      <c r="U10" s="6" t="e">
        <f>IF(T10=4,Времявыполнения!A10,NA())</f>
        <v>#N/A</v>
      </c>
      <c r="AD10" s="7" t="str">
        <f>IF(Разряды!A10=5,5," ")</f>
        <v xml:space="preserve"> </v>
      </c>
      <c r="AE10" s="8" t="e">
        <f>IF(AD10=5,Времявыполнения!A10,NA())</f>
        <v>#N/A</v>
      </c>
      <c r="AN10" s="9" t="str">
        <f>IF(Разряды!A10=6,6," ")</f>
        <v xml:space="preserve"> </v>
      </c>
      <c r="AO10" s="10" t="e">
        <f>IF(AN10=6,Времявыполнения!A10,NA())</f>
        <v>#N/A</v>
      </c>
      <c r="AX10" s="11" t="str">
        <f>IF(Разряды!A10=7,7," ")</f>
        <v xml:space="preserve"> </v>
      </c>
      <c r="AY10" s="12" t="e">
        <f>IF(AX10=7,Времявыполнения!A10,NA())</f>
        <v>#N/A</v>
      </c>
      <c r="BH10" s="13" t="str">
        <f>IF(Разряды!A10=8,8," ")</f>
        <v xml:space="preserve"> </v>
      </c>
      <c r="BI10" s="14" t="e">
        <f>IF(BH10=8,Времявыполнения!A10,NA())</f>
        <v>#N/A</v>
      </c>
      <c r="BR10" s="15" t="str">
        <f>IF(Разряды!A10=9,9," ")</f>
        <v xml:space="preserve"> </v>
      </c>
      <c r="BS10" s="16" t="e">
        <f>IF(BR10=9,Времявыполнения!A10,NA())</f>
        <v>#N/A</v>
      </c>
      <c r="CB10" s="2" t="str">
        <f>IF(Разряды!A10=10,10," ")</f>
        <v xml:space="preserve"> </v>
      </c>
      <c r="CC10" s="17" t="e">
        <f>IF(CB10=10,Времявыполнения!A10,NA())</f>
        <v>#N/A</v>
      </c>
      <c r="CL10" s="3" t="str">
        <f>IF(Разряды!A10=11,11," ")</f>
        <v xml:space="preserve"> </v>
      </c>
      <c r="CM10" s="4" t="e">
        <f>IF(CL10=11,Времявыполнения!A10,NA())</f>
        <v>#N/A</v>
      </c>
      <c r="CV10" s="5" t="str">
        <f>IF(Разряды!A10=12,12," ")</f>
        <v xml:space="preserve"> </v>
      </c>
      <c r="CW10" s="6" t="e">
        <f>IF(CV10=12,Времявыполнения!A10,NA())</f>
        <v>#N/A</v>
      </c>
      <c r="DF10" s="7" t="str">
        <f>IF(Разряды!A10=13,13," ")</f>
        <v xml:space="preserve"> </v>
      </c>
      <c r="DG10" s="8" t="e">
        <f>IF(DF10=13,Времявыполнения!A10,NA())</f>
        <v>#N/A</v>
      </c>
      <c r="DP10" s="9" t="str">
        <f>IF(Разряды!A10=14,14," ")</f>
        <v xml:space="preserve"> </v>
      </c>
      <c r="DQ10" s="10" t="e">
        <f>IF(DP10=14,Времявыполнения!A10,NA())</f>
        <v>#N/A</v>
      </c>
      <c r="DZ10" s="18" t="str">
        <f>IF(Разряды!A10=15,15," ")</f>
        <v xml:space="preserve"> </v>
      </c>
      <c r="EA10" s="19" t="e">
        <f>IF(DZ10=15,Времявыполнения!A10,NA())</f>
        <v>#N/A</v>
      </c>
      <c r="EJ10" s="13">
        <f>IF(Разряды!A10=16,16," ")</f>
        <v>16</v>
      </c>
      <c r="EK10" s="14">
        <f>IF(EJ10=16,Времявыполнения!A10,NA())</f>
        <v>2.067100023850799E-3</v>
      </c>
      <c r="ET10" s="15" t="str">
        <f>IF(Разряды!A10=17,17," ")</f>
        <v xml:space="preserve"> </v>
      </c>
      <c r="EU10" s="16" t="e">
        <f>IF(ET10=17,Времявыполнения!A10,NA())</f>
        <v>#N/A</v>
      </c>
      <c r="FD10" s="2" t="str">
        <f>IF(Разряды!A10=18,18," ")</f>
        <v xml:space="preserve"> </v>
      </c>
      <c r="FE10" s="17" t="e">
        <f>IF(FD10=18,Времявыполнения!A10,NA())</f>
        <v>#N/A</v>
      </c>
      <c r="FN10" s="3" t="str">
        <f>IF(Разряды!A10=19,19," ")</f>
        <v xml:space="preserve"> </v>
      </c>
      <c r="FO10" s="4" t="e">
        <f>IF(FN10=19,Времявыполнения!A10,NA())</f>
        <v>#N/A</v>
      </c>
      <c r="FX10" s="5" t="str">
        <f>IF(Разряды!A10=20,20," ")</f>
        <v xml:space="preserve"> </v>
      </c>
      <c r="FY10" s="6" t="e">
        <f>IF(FX10=20,Времявыполнения!A10,NA())</f>
        <v>#N/A</v>
      </c>
      <c r="GH10" s="7" t="str">
        <f>IF(Разряды!A10=21,21," ")</f>
        <v xml:space="preserve"> </v>
      </c>
      <c r="GI10" s="8" t="e">
        <f>IF(GH10=21,Времявыполнения!A10,NA())</f>
        <v>#N/A</v>
      </c>
      <c r="GR10" s="9" t="str">
        <f>IF(Разряды!A10=22,22," ")</f>
        <v xml:space="preserve"> </v>
      </c>
      <c r="GS10" s="10" t="e">
        <f>IF(GR10=22,Времявыполнения!A10,NA())</f>
        <v>#N/A</v>
      </c>
      <c r="HB10" s="18" t="str">
        <f>IF(Разряды!A10=23,23," ")</f>
        <v xml:space="preserve"> </v>
      </c>
      <c r="HC10" s="19" t="e">
        <f>IF(HB10=23,Времявыполнения!A10,NA())</f>
        <v>#N/A</v>
      </c>
      <c r="HL10" s="11" t="str">
        <f>IF(Разряды!A10=24,24," ")</f>
        <v xml:space="preserve"> </v>
      </c>
      <c r="HM10" s="12" t="e">
        <f>IF(HL10=24,Времявыполнения!A10,NA())</f>
        <v>#N/A</v>
      </c>
      <c r="HV10" s="13" t="str">
        <f>IF(Разряды!A10=25,25," ")</f>
        <v xml:space="preserve"> </v>
      </c>
      <c r="HW10" s="14" t="e">
        <f>IF(HV10=25,Времявыполнения!A10,NA())</f>
        <v>#N/A</v>
      </c>
      <c r="IF10" s="15" t="str">
        <f>IF(Разряды!A10=26,26," ")</f>
        <v xml:space="preserve"> </v>
      </c>
      <c r="IG10" s="16" t="e">
        <f>IF(IF10=26,Времявыполнения!A10,NA())</f>
        <v>#N/A</v>
      </c>
      <c r="IP10" s="2" t="str">
        <f>IF(Разряды!A10=27,27," ")</f>
        <v xml:space="preserve"> </v>
      </c>
      <c r="IQ10" s="17" t="e">
        <f>IF(IP10=27,Времявыполнения!A10,NA())</f>
        <v>#N/A</v>
      </c>
      <c r="IZ10" s="3" t="str">
        <f>IF(Разряды!A10=28,28," ")</f>
        <v xml:space="preserve"> </v>
      </c>
      <c r="JA10" s="4" t="e">
        <f>IF(IZ10=28,Времявыполнения!A10,NA())</f>
        <v>#N/A</v>
      </c>
      <c r="JJ10" s="5" t="str">
        <f>IF(Разряды!A10=29,29," ")</f>
        <v xml:space="preserve"> </v>
      </c>
      <c r="JK10" s="6" t="e">
        <f>IF(JJ10=29,Времявыполнения!A10,NA())</f>
        <v>#N/A</v>
      </c>
      <c r="JT10" s="7" t="str">
        <f>IF(Разряды!A10=30,30," ")</f>
        <v xml:space="preserve"> </v>
      </c>
      <c r="JU10" s="8" t="e">
        <f>IF(JT10=30,Времявыполнения!A10,NA())</f>
        <v>#N/A</v>
      </c>
      <c r="KD10" s="9" t="str">
        <f>IF(Разряды!A10=31,31," ")</f>
        <v xml:space="preserve"> </v>
      </c>
      <c r="KE10" s="10" t="e">
        <f>IF(KD10=31,Времявыполнения!A10,NA())</f>
        <v>#N/A</v>
      </c>
    </row>
    <row r="11" spans="1:291" x14ac:dyDescent="0.25">
      <c r="A11" s="2" t="str">
        <f>IF(Разряды!A11=2,2," ")</f>
        <v xml:space="preserve"> </v>
      </c>
      <c r="B11" s="17" t="e">
        <f>IF(A11=2,Времявыполнения!A11,NA())</f>
        <v>#N/A</v>
      </c>
      <c r="J11" s="3" t="str">
        <f>IF(Разряды!A11=3,3," ")</f>
        <v xml:space="preserve"> </v>
      </c>
      <c r="K11" s="4" t="e">
        <f>IF(J11=3,Времявыполнения!A12,NA())</f>
        <v>#N/A</v>
      </c>
      <c r="T11" s="5" t="str">
        <f>IF(Разряды!A11=4,4," ")</f>
        <v xml:space="preserve"> </v>
      </c>
      <c r="U11" s="6" t="e">
        <f>IF(T11=4,Времявыполнения!A11,NA())</f>
        <v>#N/A</v>
      </c>
      <c r="AD11" s="7" t="str">
        <f>IF(Разряды!A11=5,5," ")</f>
        <v xml:space="preserve"> </v>
      </c>
      <c r="AE11" s="8" t="e">
        <f>IF(AD11=5,Времявыполнения!A11,NA())</f>
        <v>#N/A</v>
      </c>
      <c r="AN11" s="9" t="str">
        <f>IF(Разряды!A11=6,6," ")</f>
        <v xml:space="preserve"> </v>
      </c>
      <c r="AO11" s="10" t="e">
        <f>IF(AN11=6,Времявыполнения!A11,NA())</f>
        <v>#N/A</v>
      </c>
      <c r="AX11" s="11" t="str">
        <f>IF(Разряды!A11=7,7," ")</f>
        <v xml:space="preserve"> </v>
      </c>
      <c r="AY11" s="12" t="e">
        <f>IF(AX11=7,Времявыполнения!A11,NA())</f>
        <v>#N/A</v>
      </c>
      <c r="BH11" s="13" t="str">
        <f>IF(Разряды!A11=8,8," ")</f>
        <v xml:space="preserve"> </v>
      </c>
      <c r="BI11" s="14" t="e">
        <f>IF(BH11=8,Времявыполнения!A11,NA())</f>
        <v>#N/A</v>
      </c>
      <c r="BR11" s="15" t="str">
        <f>IF(Разряды!A11=9,9," ")</f>
        <v xml:space="preserve"> </v>
      </c>
      <c r="BS11" s="16" t="e">
        <f>IF(BR11=9,Времявыполнения!A11,NA())</f>
        <v>#N/A</v>
      </c>
      <c r="CB11" s="2" t="str">
        <f>IF(Разряды!A11=10,10," ")</f>
        <v xml:space="preserve"> </v>
      </c>
      <c r="CC11" s="17" t="e">
        <f>IF(CB11=10,Времявыполнения!A11,NA())</f>
        <v>#N/A</v>
      </c>
      <c r="CL11" s="3" t="str">
        <f>IF(Разряды!A11=11,11," ")</f>
        <v xml:space="preserve"> </v>
      </c>
      <c r="CM11" s="4" t="e">
        <f>IF(CL11=11,Времявыполнения!A11,NA())</f>
        <v>#N/A</v>
      </c>
      <c r="CV11" s="5" t="str">
        <f>IF(Разряды!A11=12,12," ")</f>
        <v xml:space="preserve"> </v>
      </c>
      <c r="CW11" s="6" t="e">
        <f>IF(CV11=12,Времявыполнения!A11,NA())</f>
        <v>#N/A</v>
      </c>
      <c r="DF11" s="7" t="str">
        <f>IF(Разряды!A11=13,13," ")</f>
        <v xml:space="preserve"> </v>
      </c>
      <c r="DG11" s="8" t="e">
        <f>IF(DF11=13,Времявыполнения!A11,NA())</f>
        <v>#N/A</v>
      </c>
      <c r="DP11" s="9" t="str">
        <f>IF(Разряды!A11=14,14," ")</f>
        <v xml:space="preserve"> </v>
      </c>
      <c r="DQ11" s="10" t="e">
        <f>IF(DP11=14,Времявыполнения!A11,NA())</f>
        <v>#N/A</v>
      </c>
      <c r="DZ11" s="18" t="str">
        <f>IF(Разряды!A11=15,15," ")</f>
        <v xml:space="preserve"> </v>
      </c>
      <c r="EA11" s="19" t="e">
        <f>IF(DZ11=15,Времявыполнения!A11,NA())</f>
        <v>#N/A</v>
      </c>
      <c r="EJ11" s="13">
        <f>IF(Разряды!A11=16,16," ")</f>
        <v>16</v>
      </c>
      <c r="EK11" s="14">
        <f>IF(EJ11=16,Времявыполнения!A11,NA())</f>
        <v>2.0516999938990921E-3</v>
      </c>
      <c r="ET11" s="15" t="str">
        <f>IF(Разряды!A11=17,17," ")</f>
        <v xml:space="preserve"> </v>
      </c>
      <c r="EU11" s="16" t="e">
        <f>IF(ET11=17,Времявыполнения!A11,NA())</f>
        <v>#N/A</v>
      </c>
      <c r="FD11" s="2" t="str">
        <f>IF(Разряды!A11=18,18," ")</f>
        <v xml:space="preserve"> </v>
      </c>
      <c r="FE11" s="17" t="e">
        <f>IF(FD11=18,Времявыполнения!A11,NA())</f>
        <v>#N/A</v>
      </c>
      <c r="FN11" s="3" t="str">
        <f>IF(Разряды!A11=19,19," ")</f>
        <v xml:space="preserve"> </v>
      </c>
      <c r="FO11" s="4" t="e">
        <f>IF(FN11=19,Времявыполнения!A11,NA())</f>
        <v>#N/A</v>
      </c>
      <c r="FX11" s="5" t="str">
        <f>IF(Разряды!A11=20,20," ")</f>
        <v xml:space="preserve"> </v>
      </c>
      <c r="FY11" s="6" t="e">
        <f>IF(FX11=20,Времявыполнения!A11,NA())</f>
        <v>#N/A</v>
      </c>
      <c r="GH11" s="7" t="str">
        <f>IF(Разряды!A11=21,21," ")</f>
        <v xml:space="preserve"> </v>
      </c>
      <c r="GI11" s="8" t="e">
        <f>IF(GH11=21,Времявыполнения!A11,NA())</f>
        <v>#N/A</v>
      </c>
      <c r="GR11" s="9" t="str">
        <f>IF(Разряды!A11=22,22," ")</f>
        <v xml:space="preserve"> </v>
      </c>
      <c r="GS11" s="10" t="e">
        <f>IF(GR11=22,Времявыполнения!A11,NA())</f>
        <v>#N/A</v>
      </c>
      <c r="HB11" s="18" t="str">
        <f>IF(Разряды!A11=23,23," ")</f>
        <v xml:space="preserve"> </v>
      </c>
      <c r="HC11" s="19" t="e">
        <f>IF(HB11=23,Времявыполнения!A11,NA())</f>
        <v>#N/A</v>
      </c>
      <c r="HL11" s="11" t="str">
        <f>IF(Разряды!A11=24,24," ")</f>
        <v xml:space="preserve"> </v>
      </c>
      <c r="HM11" s="12" t="e">
        <f>IF(HL11=24,Времявыполнения!A11,NA())</f>
        <v>#N/A</v>
      </c>
      <c r="HV11" s="13" t="str">
        <f>IF(Разряды!A11=25,25," ")</f>
        <v xml:space="preserve"> </v>
      </c>
      <c r="HW11" s="14" t="e">
        <f>IF(HV11=25,Времявыполнения!A11,NA())</f>
        <v>#N/A</v>
      </c>
      <c r="IF11" s="15" t="str">
        <f>IF(Разряды!A11=26,26," ")</f>
        <v xml:space="preserve"> </v>
      </c>
      <c r="IG11" s="16" t="e">
        <f>IF(IF11=26,Времявыполнения!A11,NA())</f>
        <v>#N/A</v>
      </c>
      <c r="IP11" s="2" t="str">
        <f>IF(Разряды!A11=27,27," ")</f>
        <v xml:space="preserve"> </v>
      </c>
      <c r="IQ11" s="17" t="e">
        <f>IF(IP11=27,Времявыполнения!A11,NA())</f>
        <v>#N/A</v>
      </c>
      <c r="IZ11" s="3" t="str">
        <f>IF(Разряды!A11=28,28," ")</f>
        <v xml:space="preserve"> </v>
      </c>
      <c r="JA11" s="4" t="e">
        <f>IF(IZ11=28,Времявыполнения!A11,NA())</f>
        <v>#N/A</v>
      </c>
      <c r="JJ11" s="5" t="str">
        <f>IF(Разряды!A11=29,29," ")</f>
        <v xml:space="preserve"> </v>
      </c>
      <c r="JK11" s="6" t="e">
        <f>IF(JJ11=29,Времявыполнения!A11,NA())</f>
        <v>#N/A</v>
      </c>
      <c r="JT11" s="7" t="str">
        <f>IF(Разряды!A11=30,30," ")</f>
        <v xml:space="preserve"> </v>
      </c>
      <c r="JU11" s="8" t="e">
        <f>IF(JT11=30,Времявыполнения!A11,NA())</f>
        <v>#N/A</v>
      </c>
      <c r="KD11" s="9" t="str">
        <f>IF(Разряды!A11=31,31," ")</f>
        <v xml:space="preserve"> </v>
      </c>
      <c r="KE11" s="10" t="e">
        <f>IF(KD11=31,Времявыполнения!A11,NA())</f>
        <v>#N/A</v>
      </c>
    </row>
    <row r="12" spans="1:291" x14ac:dyDescent="0.25">
      <c r="A12" s="2" t="str">
        <f>IF(Разряды!A12=2,2," ")</f>
        <v xml:space="preserve"> </v>
      </c>
      <c r="B12" s="17" t="e">
        <f>IF(A12=2,Времявыполнения!A12,NA())</f>
        <v>#N/A</v>
      </c>
      <c r="J12" s="3" t="str">
        <f>IF(Разряды!A12=3,3," ")</f>
        <v xml:space="preserve"> </v>
      </c>
      <c r="K12" s="4" t="e">
        <f>IF(J12=3,Времявыполнения!A13,NA())</f>
        <v>#N/A</v>
      </c>
      <c r="T12" s="5" t="str">
        <f>IF(Разряды!A12=4,4," ")</f>
        <v xml:space="preserve"> </v>
      </c>
      <c r="U12" s="6" t="e">
        <f>IF(T12=4,Времявыполнения!A12,NA())</f>
        <v>#N/A</v>
      </c>
      <c r="AD12" s="7" t="str">
        <f>IF(Разряды!A12=5,5," ")</f>
        <v xml:space="preserve"> </v>
      </c>
      <c r="AE12" s="8" t="e">
        <f>IF(AD12=5,Времявыполнения!A12,NA())</f>
        <v>#N/A</v>
      </c>
      <c r="AN12" s="9" t="str">
        <f>IF(Разряды!A12=6,6," ")</f>
        <v xml:space="preserve"> </v>
      </c>
      <c r="AO12" s="10" t="e">
        <f>IF(AN12=6,Времявыполнения!A12,NA())</f>
        <v>#N/A</v>
      </c>
      <c r="AX12" s="11" t="str">
        <f>IF(Разряды!A12=7,7," ")</f>
        <v xml:space="preserve"> </v>
      </c>
      <c r="AY12" s="12" t="e">
        <f>IF(AX12=7,Времявыполнения!A12,NA())</f>
        <v>#N/A</v>
      </c>
      <c r="BH12" s="13" t="str">
        <f>IF(Разряды!A12=8,8," ")</f>
        <v xml:space="preserve"> </v>
      </c>
      <c r="BI12" s="14" t="e">
        <f>IF(BH12=8,Времявыполнения!A12,NA())</f>
        <v>#N/A</v>
      </c>
      <c r="BR12" s="15" t="str">
        <f>IF(Разряды!A12=9,9," ")</f>
        <v xml:space="preserve"> </v>
      </c>
      <c r="BS12" s="16" t="e">
        <f>IF(BR12=9,Времявыполнения!A12,NA())</f>
        <v>#N/A</v>
      </c>
      <c r="CB12" s="2" t="str">
        <f>IF(Разряды!A12=10,10," ")</f>
        <v xml:space="preserve"> </v>
      </c>
      <c r="CC12" s="17" t="e">
        <f>IF(CB12=10,Времявыполнения!A12,NA())</f>
        <v>#N/A</v>
      </c>
      <c r="CL12" s="3" t="str">
        <f>IF(Разряды!A12=11,11," ")</f>
        <v xml:space="preserve"> </v>
      </c>
      <c r="CM12" s="4" t="e">
        <f>IF(CL12=11,Времявыполнения!A12,NA())</f>
        <v>#N/A</v>
      </c>
      <c r="CV12" s="5" t="str">
        <f>IF(Разряды!A12=12,12," ")</f>
        <v xml:space="preserve"> </v>
      </c>
      <c r="CW12" s="6" t="e">
        <f>IF(CV12=12,Времявыполнения!A12,NA())</f>
        <v>#N/A</v>
      </c>
      <c r="DF12" s="7" t="str">
        <f>IF(Разряды!A12=13,13," ")</f>
        <v xml:space="preserve"> </v>
      </c>
      <c r="DG12" s="8" t="e">
        <f>IF(DF12=13,Времявыполнения!A12,NA())</f>
        <v>#N/A</v>
      </c>
      <c r="DP12" s="9" t="str">
        <f>IF(Разряды!A12=14,14," ")</f>
        <v xml:space="preserve"> </v>
      </c>
      <c r="DQ12" s="10" t="e">
        <f>IF(DP12=14,Времявыполнения!A12,NA())</f>
        <v>#N/A</v>
      </c>
      <c r="DZ12" s="18" t="str">
        <f>IF(Разряды!A12=15,15," ")</f>
        <v xml:space="preserve"> </v>
      </c>
      <c r="EA12" s="19" t="e">
        <f>IF(DZ12=15,Времявыполнения!A12,NA())</f>
        <v>#N/A</v>
      </c>
      <c r="EJ12" s="13">
        <f>IF(Разряды!A12=16,16," ")</f>
        <v>16</v>
      </c>
      <c r="EK12" s="14">
        <f>IF(EJ12=16,Времявыполнения!A12,NA())</f>
        <v>2.1841999841853981E-3</v>
      </c>
      <c r="ET12" s="15" t="str">
        <f>IF(Разряды!A12=17,17," ")</f>
        <v xml:space="preserve"> </v>
      </c>
      <c r="EU12" s="16" t="e">
        <f>IF(ET12=17,Времявыполнения!A12,NA())</f>
        <v>#N/A</v>
      </c>
      <c r="FD12" s="2" t="str">
        <f>IF(Разряды!A12=18,18," ")</f>
        <v xml:space="preserve"> </v>
      </c>
      <c r="FE12" s="17" t="e">
        <f>IF(FD12=18,Времявыполнения!A12,NA())</f>
        <v>#N/A</v>
      </c>
      <c r="FN12" s="3" t="str">
        <f>IF(Разряды!A12=19,19," ")</f>
        <v xml:space="preserve"> </v>
      </c>
      <c r="FO12" s="4" t="e">
        <f>IF(FN12=19,Времявыполнения!A12,NA())</f>
        <v>#N/A</v>
      </c>
      <c r="FX12" s="5" t="str">
        <f>IF(Разряды!A12=20,20," ")</f>
        <v xml:space="preserve"> </v>
      </c>
      <c r="FY12" s="6" t="e">
        <f>IF(FX12=20,Времявыполнения!A12,NA())</f>
        <v>#N/A</v>
      </c>
      <c r="GH12" s="7" t="str">
        <f>IF(Разряды!A12=21,21," ")</f>
        <v xml:space="preserve"> </v>
      </c>
      <c r="GI12" s="8" t="e">
        <f>IF(GH12=21,Времявыполнения!A12,NA())</f>
        <v>#N/A</v>
      </c>
      <c r="GR12" s="9" t="str">
        <f>IF(Разряды!A12=22,22," ")</f>
        <v xml:space="preserve"> </v>
      </c>
      <c r="GS12" s="10" t="e">
        <f>IF(GR12=22,Времявыполнения!A12,NA())</f>
        <v>#N/A</v>
      </c>
      <c r="HB12" s="18" t="str">
        <f>IF(Разряды!A12=23,23," ")</f>
        <v xml:space="preserve"> </v>
      </c>
      <c r="HC12" s="19" t="e">
        <f>IF(HB12=23,Времявыполнения!A12,NA())</f>
        <v>#N/A</v>
      </c>
      <c r="HL12" s="11" t="str">
        <f>IF(Разряды!A12=24,24," ")</f>
        <v xml:space="preserve"> </v>
      </c>
      <c r="HM12" s="12" t="e">
        <f>IF(HL12=24,Времявыполнения!A12,NA())</f>
        <v>#N/A</v>
      </c>
      <c r="HV12" s="13" t="str">
        <f>IF(Разряды!A12=25,25," ")</f>
        <v xml:space="preserve"> </v>
      </c>
      <c r="HW12" s="14" t="e">
        <f>IF(HV12=25,Времявыполнения!A12,NA())</f>
        <v>#N/A</v>
      </c>
      <c r="IF12" s="15" t="str">
        <f>IF(Разряды!A12=26,26," ")</f>
        <v xml:space="preserve"> </v>
      </c>
      <c r="IG12" s="16" t="e">
        <f>IF(IF12=26,Времявыполнения!A12,NA())</f>
        <v>#N/A</v>
      </c>
      <c r="IP12" s="2" t="str">
        <f>IF(Разряды!A12=27,27," ")</f>
        <v xml:space="preserve"> </v>
      </c>
      <c r="IQ12" s="17" t="e">
        <f>IF(IP12=27,Времявыполнения!A12,NA())</f>
        <v>#N/A</v>
      </c>
      <c r="IZ12" s="3" t="str">
        <f>IF(Разряды!A12=28,28," ")</f>
        <v xml:space="preserve"> </v>
      </c>
      <c r="JA12" s="4" t="e">
        <f>IF(IZ12=28,Времявыполнения!A12,NA())</f>
        <v>#N/A</v>
      </c>
      <c r="JJ12" s="5" t="str">
        <f>IF(Разряды!A12=29,29," ")</f>
        <v xml:space="preserve"> </v>
      </c>
      <c r="JK12" s="6" t="e">
        <f>IF(JJ12=29,Времявыполнения!A12,NA())</f>
        <v>#N/A</v>
      </c>
      <c r="JT12" s="7" t="str">
        <f>IF(Разряды!A12=30,30," ")</f>
        <v xml:space="preserve"> </v>
      </c>
      <c r="JU12" s="8" t="e">
        <f>IF(JT12=30,Времявыполнения!A12,NA())</f>
        <v>#N/A</v>
      </c>
      <c r="KD12" s="9" t="str">
        <f>IF(Разряды!A12=31,31," ")</f>
        <v xml:space="preserve"> </v>
      </c>
      <c r="KE12" s="10" t="e">
        <f>IF(KD12=31,Времявыполнения!A12,NA())</f>
        <v>#N/A</v>
      </c>
    </row>
    <row r="13" spans="1:291" x14ac:dyDescent="0.25">
      <c r="A13" s="2" t="str">
        <f>IF(Разряды!A13=2,2," ")</f>
        <v xml:space="preserve"> </v>
      </c>
      <c r="B13" s="17" t="e">
        <f>IF(A13=2,Времявыполнения!A13,NA())</f>
        <v>#N/A</v>
      </c>
      <c r="J13" s="3" t="str">
        <f>IF(Разряды!A13=3,3," ")</f>
        <v xml:space="preserve"> </v>
      </c>
      <c r="K13" s="4" t="e">
        <f>IF(J13=3,Времявыполнения!A32,NA())</f>
        <v>#N/A</v>
      </c>
      <c r="T13" s="5" t="str">
        <f>IF(Разряды!A13=4,4," ")</f>
        <v xml:space="preserve"> </v>
      </c>
      <c r="U13" s="6" t="e">
        <f>IF(T13=4,Времявыполнения!A13,NA())</f>
        <v>#N/A</v>
      </c>
      <c r="AD13" s="7" t="str">
        <f>IF(Разряды!A13=5,5," ")</f>
        <v xml:space="preserve"> </v>
      </c>
      <c r="AE13" s="8" t="e">
        <f>IF(AD13=5,Времявыполнения!A13,NA())</f>
        <v>#N/A</v>
      </c>
      <c r="AN13" s="9" t="str">
        <f>IF(Разряды!A13=6,6," ")</f>
        <v xml:space="preserve"> </v>
      </c>
      <c r="AO13" s="10" t="e">
        <f>IF(AN13=6,Времявыполнения!A13,NA())</f>
        <v>#N/A</v>
      </c>
      <c r="AX13" s="11" t="str">
        <f>IF(Разряды!A13=7,7," ")</f>
        <v xml:space="preserve"> </v>
      </c>
      <c r="AY13" s="12" t="e">
        <f>IF(AX13=7,Времявыполнения!A13,NA())</f>
        <v>#N/A</v>
      </c>
      <c r="BH13" s="13" t="str">
        <f>IF(Разряды!A13=8,8," ")</f>
        <v xml:space="preserve"> </v>
      </c>
      <c r="BI13" s="14" t="e">
        <f>IF(BH13=8,Времявыполнения!A13,NA())</f>
        <v>#N/A</v>
      </c>
      <c r="BR13" s="15" t="str">
        <f>IF(Разряды!A13=9,9," ")</f>
        <v xml:space="preserve"> </v>
      </c>
      <c r="BS13" s="16" t="e">
        <f>IF(BR13=9,Времявыполнения!A13,NA())</f>
        <v>#N/A</v>
      </c>
      <c r="CB13" s="2" t="str">
        <f>IF(Разряды!A13=10,10," ")</f>
        <v xml:space="preserve"> </v>
      </c>
      <c r="CC13" s="17" t="e">
        <f>IF(CB13=10,Времявыполнения!A13,NA())</f>
        <v>#N/A</v>
      </c>
      <c r="CL13" s="3" t="str">
        <f>IF(Разряды!A13=11,11," ")</f>
        <v xml:space="preserve"> </v>
      </c>
      <c r="CM13" s="4" t="e">
        <f>IF(CL13=11,Времявыполнения!A13,NA())</f>
        <v>#N/A</v>
      </c>
      <c r="CV13" s="5" t="str">
        <f>IF(Разряды!A13=12,12," ")</f>
        <v xml:space="preserve"> </v>
      </c>
      <c r="CW13" s="6" t="e">
        <f>IF(CV13=12,Времявыполнения!A13,NA())</f>
        <v>#N/A</v>
      </c>
      <c r="DF13" s="7" t="str">
        <f>IF(Разряды!A13=13,13," ")</f>
        <v xml:space="preserve"> </v>
      </c>
      <c r="DG13" s="8" t="e">
        <f>IF(DF13=13,Времявыполнения!A13,NA())</f>
        <v>#N/A</v>
      </c>
      <c r="DP13" s="9" t="str">
        <f>IF(Разряды!A13=14,14," ")</f>
        <v xml:space="preserve"> </v>
      </c>
      <c r="DQ13" s="10" t="e">
        <f>IF(DP13=14,Времявыполнения!A13,NA())</f>
        <v>#N/A</v>
      </c>
      <c r="DZ13" s="18" t="str">
        <f>IF(Разряды!A13=15,15," ")</f>
        <v xml:space="preserve"> </v>
      </c>
      <c r="EA13" s="19" t="e">
        <f>IF(DZ13=15,Времявыполнения!A13,NA())</f>
        <v>#N/A</v>
      </c>
      <c r="EJ13" s="13">
        <f>IF(Разряды!A13=16,16," ")</f>
        <v>16</v>
      </c>
      <c r="EK13" s="14">
        <f>IF(EJ13=16,Времявыполнения!A13,NA())</f>
        <v>2.0866999984718859E-3</v>
      </c>
      <c r="ET13" s="15" t="str">
        <f>IF(Разряды!A13=17,17," ")</f>
        <v xml:space="preserve"> </v>
      </c>
      <c r="EU13" s="16" t="e">
        <f>IF(ET13=17,Времявыполнения!A13,NA())</f>
        <v>#N/A</v>
      </c>
      <c r="FD13" s="2" t="str">
        <f>IF(Разряды!A13=18,18," ")</f>
        <v xml:space="preserve"> </v>
      </c>
      <c r="FE13" s="17" t="e">
        <f>IF(FD13=18,Времявыполнения!A13,NA())</f>
        <v>#N/A</v>
      </c>
      <c r="FN13" s="3" t="str">
        <f>IF(Разряды!A13=19,19," ")</f>
        <v xml:space="preserve"> </v>
      </c>
      <c r="FO13" s="4" t="e">
        <f>IF(FN13=19,Времявыполнения!A13,NA())</f>
        <v>#N/A</v>
      </c>
      <c r="FX13" s="5" t="str">
        <f>IF(Разряды!A13=20,20," ")</f>
        <v xml:space="preserve"> </v>
      </c>
      <c r="FY13" s="6" t="e">
        <f>IF(FX13=20,Времявыполнения!A13,NA())</f>
        <v>#N/A</v>
      </c>
      <c r="GH13" s="7" t="str">
        <f>IF(Разряды!A13=21,21," ")</f>
        <v xml:space="preserve"> </v>
      </c>
      <c r="GI13" s="8" t="e">
        <f>IF(GH13=21,Времявыполнения!A13,NA())</f>
        <v>#N/A</v>
      </c>
      <c r="GR13" s="9" t="str">
        <f>IF(Разряды!A13=22,22," ")</f>
        <v xml:space="preserve"> </v>
      </c>
      <c r="GS13" s="10" t="e">
        <f>IF(GR13=22,Времявыполнения!A13,NA())</f>
        <v>#N/A</v>
      </c>
      <c r="HB13" s="18" t="str">
        <f>IF(Разряды!A13=23,23," ")</f>
        <v xml:space="preserve"> </v>
      </c>
      <c r="HC13" s="19" t="e">
        <f>IF(HB13=23,Времявыполнения!A13,NA())</f>
        <v>#N/A</v>
      </c>
      <c r="HL13" s="11" t="str">
        <f>IF(Разряды!A13=24,24," ")</f>
        <v xml:space="preserve"> </v>
      </c>
      <c r="HM13" s="12" t="e">
        <f>IF(HL13=24,Времявыполнения!A13,NA())</f>
        <v>#N/A</v>
      </c>
      <c r="HV13" s="13" t="str">
        <f>IF(Разряды!A13=25,25," ")</f>
        <v xml:space="preserve"> </v>
      </c>
      <c r="HW13" s="14" t="e">
        <f>IF(HV13=25,Времявыполнения!A13,NA())</f>
        <v>#N/A</v>
      </c>
      <c r="IF13" s="15" t="str">
        <f>IF(Разряды!A13=26,26," ")</f>
        <v xml:space="preserve"> </v>
      </c>
      <c r="IG13" s="16" t="e">
        <f>IF(IF13=26,Времявыполнения!A13,NA())</f>
        <v>#N/A</v>
      </c>
      <c r="IP13" s="2" t="str">
        <f>IF(Разряды!A13=27,27," ")</f>
        <v xml:space="preserve"> </v>
      </c>
      <c r="IQ13" s="17" t="e">
        <f>IF(IP13=27,Времявыполнения!A13,NA())</f>
        <v>#N/A</v>
      </c>
      <c r="IZ13" s="3" t="str">
        <f>IF(Разряды!A13=28,28," ")</f>
        <v xml:space="preserve"> </v>
      </c>
      <c r="JA13" s="4" t="e">
        <f>IF(IZ13=28,Времявыполнения!A13,NA())</f>
        <v>#N/A</v>
      </c>
      <c r="JJ13" s="5" t="str">
        <f>IF(Разряды!A13=29,29," ")</f>
        <v xml:space="preserve"> </v>
      </c>
      <c r="JK13" s="6" t="e">
        <f>IF(JJ13=29,Времявыполнения!A13,NA())</f>
        <v>#N/A</v>
      </c>
      <c r="JT13" s="7" t="str">
        <f>IF(Разряды!A13=30,30," ")</f>
        <v xml:space="preserve"> </v>
      </c>
      <c r="JU13" s="8" t="e">
        <f>IF(JT13=30,Времявыполнения!A13,NA())</f>
        <v>#N/A</v>
      </c>
      <c r="KD13" s="9" t="str">
        <f>IF(Разряды!A13=31,31," ")</f>
        <v xml:space="preserve"> </v>
      </c>
      <c r="KE13" s="10" t="e">
        <f>IF(KD13=31,Времявыполнения!A13,NA())</f>
        <v>#N/A</v>
      </c>
    </row>
    <row r="14" spans="1:291" x14ac:dyDescent="0.25">
      <c r="A14" s="2" t="str">
        <f>IF(Разряды!A32=2,2," ")</f>
        <v xml:space="preserve"> </v>
      </c>
      <c r="B14" s="17" t="e">
        <f>IF(A14=2,Времявыполнения!A32,NA())</f>
        <v>#N/A</v>
      </c>
      <c r="J14" s="3" t="str">
        <f>IF(Разряды!A32=3,3," ")</f>
        <v xml:space="preserve"> </v>
      </c>
      <c r="K14" s="4" t="e">
        <f>IF(J14=3,Времявыполнения!A33,NA())</f>
        <v>#N/A</v>
      </c>
      <c r="S14" t="s">
        <v>10</v>
      </c>
      <c r="T14" s="5" t="str">
        <f>IF(Разряды!A32=4,4," ")</f>
        <v xml:space="preserve"> </v>
      </c>
      <c r="U14" s="6" t="e">
        <f>IF(T14=4,Времявыполнения!A32,NA())</f>
        <v>#N/A</v>
      </c>
      <c r="AD14" s="7" t="str">
        <f>IF(Разряды!A32=5,5," ")</f>
        <v xml:space="preserve"> </v>
      </c>
      <c r="AE14" s="8" t="e">
        <f>IF(AD14=5,Времявыполнения!A32,NA())</f>
        <v>#N/A</v>
      </c>
      <c r="AN14" s="9" t="str">
        <f>IF(Разряды!A32=6,6," ")</f>
        <v xml:space="preserve"> </v>
      </c>
      <c r="AO14" s="10" t="e">
        <f>IF(AN14=6,Времявыполнения!A32,NA())</f>
        <v>#N/A</v>
      </c>
      <c r="AX14" s="11" t="str">
        <f>IF(Разряды!A32=7,7," ")</f>
        <v xml:space="preserve"> </v>
      </c>
      <c r="AY14" s="12" t="e">
        <f>IF(AX14=7,Времявыполнения!A32,NA())</f>
        <v>#N/A</v>
      </c>
      <c r="BH14" s="13" t="str">
        <f>IF(Разряды!A32=8,8," ")</f>
        <v xml:space="preserve"> </v>
      </c>
      <c r="BI14" s="14" t="e">
        <f>IF(BH14=8,Времявыполнения!A32,NA())</f>
        <v>#N/A</v>
      </c>
      <c r="BR14" s="15" t="str">
        <f>IF(Разряды!A32=9,9," ")</f>
        <v xml:space="preserve"> </v>
      </c>
      <c r="BS14" s="16" t="e">
        <f>IF(BR14=9,Времявыполнения!A32,NA())</f>
        <v>#N/A</v>
      </c>
      <c r="CB14" s="2" t="str">
        <f>IF(Разряды!A32=10,10," ")</f>
        <v xml:space="preserve"> </v>
      </c>
      <c r="CC14" s="17" t="e">
        <f>IF(CB14=10,Времявыполнения!A32,NA())</f>
        <v>#N/A</v>
      </c>
      <c r="CL14" s="3" t="str">
        <f>IF(Разряды!A32=11,11," ")</f>
        <v xml:space="preserve"> </v>
      </c>
      <c r="CM14" s="4" t="e">
        <f>IF(CL14=11,Времявыполнения!A32,NA())</f>
        <v>#N/A</v>
      </c>
      <c r="CV14" s="5" t="str">
        <f>IF(Разряды!A32=12,12," ")</f>
        <v xml:space="preserve"> </v>
      </c>
      <c r="CW14" s="6" t="e">
        <f>IF(CV14=12,Времявыполнения!A32,NA())</f>
        <v>#N/A</v>
      </c>
      <c r="DF14" s="7" t="str">
        <f>IF(Разряды!A32=13,13," ")</f>
        <v xml:space="preserve"> </v>
      </c>
      <c r="DG14" s="8" t="e">
        <f>IF(DF14=13,Времявыполнения!A32,NA())</f>
        <v>#N/A</v>
      </c>
      <c r="DP14" s="9" t="str">
        <f>IF(Разряды!A32=14,14," ")</f>
        <v xml:space="preserve"> </v>
      </c>
      <c r="DQ14" s="10" t="e">
        <f>IF(DP14=14,Времявыполнения!A32,NA())</f>
        <v>#N/A</v>
      </c>
      <c r="DZ14" s="18" t="str">
        <f>IF(Разряды!A32=15,15," ")</f>
        <v xml:space="preserve"> </v>
      </c>
      <c r="EA14" s="19" t="e">
        <f>IF(DZ14=15,Времявыполнения!A32,NA())</f>
        <v>#N/A</v>
      </c>
      <c r="EJ14" s="13">
        <f>IF(Разряды!A14=16,16," ")</f>
        <v>16</v>
      </c>
      <c r="EK14" s="14">
        <f>IF(EJ14=16,Времявыполнения!A14,NA())</f>
        <v>2.040599996689707E-3</v>
      </c>
      <c r="ET14" s="15" t="str">
        <f>IF(Разряды!A32=17,17," ")</f>
        <v xml:space="preserve"> </v>
      </c>
      <c r="EU14" s="16" t="e">
        <f>IF(ET14=17,Времявыполнения!A32,NA())</f>
        <v>#N/A</v>
      </c>
      <c r="FD14" s="2" t="str">
        <f>IF(Разряды!A14=18,18," ")</f>
        <v xml:space="preserve"> </v>
      </c>
      <c r="FE14" s="17" t="e">
        <f>IF(FD14=18,Времявыполнения!A14,NA())</f>
        <v>#N/A</v>
      </c>
      <c r="FN14" s="3" t="str">
        <f>IF(Разряды!A14=19,19," ")</f>
        <v xml:space="preserve"> </v>
      </c>
      <c r="FO14" s="4" t="e">
        <f>IF(FN14=19,Времявыполнения!A14,NA())</f>
        <v>#N/A</v>
      </c>
      <c r="FX14" s="5" t="str">
        <f>IF(Разряды!A14=20,20," ")</f>
        <v xml:space="preserve"> </v>
      </c>
      <c r="FY14" s="6" t="e">
        <f>IF(FX14=20,Времявыполнения!A14,NA())</f>
        <v>#N/A</v>
      </c>
      <c r="GH14" s="7" t="str">
        <f>IF(Разряды!A14=21,21," ")</f>
        <v xml:space="preserve"> </v>
      </c>
      <c r="GI14" s="8" t="e">
        <f>IF(GH14=21,Времявыполнения!A14,NA())</f>
        <v>#N/A</v>
      </c>
      <c r="GR14" s="9" t="str">
        <f>IF(Разряды!A14=22,22," ")</f>
        <v xml:space="preserve"> </v>
      </c>
      <c r="GS14" s="10" t="e">
        <f>IF(GR14=22,Времявыполнения!A14,NA())</f>
        <v>#N/A</v>
      </c>
      <c r="HB14" s="18" t="str">
        <f>IF(Разряды!A14=23,23," ")</f>
        <v xml:space="preserve"> </v>
      </c>
      <c r="HC14" s="19" t="e">
        <f>IF(HB14=23,Времявыполнения!A14,NA())</f>
        <v>#N/A</v>
      </c>
      <c r="HL14" s="11" t="str">
        <f>IF(Разряды!A14=24,24," ")</f>
        <v xml:space="preserve"> </v>
      </c>
      <c r="HM14" s="12" t="e">
        <f>IF(HL14=24,Времявыполнения!A14,NA())</f>
        <v>#N/A</v>
      </c>
      <c r="HV14" s="13" t="str">
        <f>IF(Разряды!A14=25,25," ")</f>
        <v xml:space="preserve"> </v>
      </c>
      <c r="HW14" s="14" t="e">
        <f>IF(HV14=25,Времявыполнения!A14,NA())</f>
        <v>#N/A</v>
      </c>
      <c r="IF14" s="15" t="str">
        <f>IF(Разряды!A14=26,26," ")</f>
        <v xml:space="preserve"> </v>
      </c>
      <c r="IG14" s="16" t="e">
        <f>IF(IF14=26,Времявыполнения!A14,NA())</f>
        <v>#N/A</v>
      </c>
      <c r="IP14" s="2" t="str">
        <f>IF(Разряды!A14=27,27," ")</f>
        <v xml:space="preserve"> </v>
      </c>
      <c r="IQ14" s="17" t="e">
        <f>IF(IP14=27,Времявыполнения!A14,NA())</f>
        <v>#N/A</v>
      </c>
      <c r="IZ14" s="3" t="str">
        <f>IF(Разряды!A14=28,28," ")</f>
        <v xml:space="preserve"> </v>
      </c>
      <c r="JA14" s="4" t="e">
        <f>IF(IZ14=28,Времявыполнения!A14,NA())</f>
        <v>#N/A</v>
      </c>
      <c r="JJ14" s="5" t="str">
        <f>IF(Разряды!A14=29,29," ")</f>
        <v xml:space="preserve"> </v>
      </c>
      <c r="JK14" s="6" t="e">
        <f>IF(JJ14=29,Времявыполнения!A14,NA())</f>
        <v>#N/A</v>
      </c>
      <c r="JT14" s="7" t="str">
        <f>IF(Разряды!A14=30,30," ")</f>
        <v xml:space="preserve"> </v>
      </c>
      <c r="JU14" s="8" t="e">
        <f>IF(JT14=30,Времявыполнения!A14,NA())</f>
        <v>#N/A</v>
      </c>
      <c r="KD14" s="9" t="str">
        <f>IF(Разряды!A14=31,31," ")</f>
        <v xml:space="preserve"> </v>
      </c>
      <c r="KE14" s="10" t="e">
        <f>IF(KD14=31,Времявыполнения!A14,NA())</f>
        <v>#N/A</v>
      </c>
    </row>
    <row r="15" spans="1:291" x14ac:dyDescent="0.25">
      <c r="A15" s="2" t="str">
        <f>IF(Разряды!A33=2,2," ")</f>
        <v xml:space="preserve"> </v>
      </c>
      <c r="B15" s="17" t="e">
        <f>IF(A15=2,Времявыполнения!A33,NA())</f>
        <v>#N/A</v>
      </c>
      <c r="J15" s="3" t="str">
        <f>IF(Разряды!A33=3,3," ")</f>
        <v xml:space="preserve"> </v>
      </c>
      <c r="K15" s="4" t="e">
        <f>IF(J15=3,Времявыполнения!A34,NA())</f>
        <v>#N/A</v>
      </c>
      <c r="T15" s="5" t="str">
        <f>IF(Разряды!A33=4,4," ")</f>
        <v xml:space="preserve"> </v>
      </c>
      <c r="U15" s="6" t="e">
        <f>IF(T15=4,Времявыполнения!A33,NA())</f>
        <v>#N/A</v>
      </c>
      <c r="AD15" s="7" t="str">
        <f>IF(Разряды!A33=5,5," ")</f>
        <v xml:space="preserve"> </v>
      </c>
      <c r="AE15" s="8" t="e">
        <f>IF(AD15=5,Времявыполнения!A33,NA())</f>
        <v>#N/A</v>
      </c>
      <c r="AN15" s="9" t="str">
        <f>IF(Разряды!A33=6,6," ")</f>
        <v xml:space="preserve"> </v>
      </c>
      <c r="AO15" s="10" t="e">
        <f>IF(AN15=6,Времявыполнения!A33,NA())</f>
        <v>#N/A</v>
      </c>
      <c r="AX15" s="11" t="str">
        <f>IF(Разряды!A33=7,7," ")</f>
        <v xml:space="preserve"> </v>
      </c>
      <c r="AY15" s="12" t="e">
        <f>IF(AX15=7,Времявыполнения!A33,NA())</f>
        <v>#N/A</v>
      </c>
      <c r="BH15" s="13" t="str">
        <f>IF(Разряды!A33=8,8," ")</f>
        <v xml:space="preserve"> </v>
      </c>
      <c r="BI15" s="14" t="e">
        <f>IF(BH15=8,Времявыполнения!A33,NA())</f>
        <v>#N/A</v>
      </c>
      <c r="BR15" s="15" t="str">
        <f>IF(Разряды!A33=9,9," ")</f>
        <v xml:space="preserve"> </v>
      </c>
      <c r="BS15" s="16" t="e">
        <f>IF(BR15=9,Времявыполнения!A33,NA())</f>
        <v>#N/A</v>
      </c>
      <c r="CB15" s="2" t="str">
        <f>IF(Разряды!A33=10,10," ")</f>
        <v xml:space="preserve"> </v>
      </c>
      <c r="CC15" s="17" t="e">
        <f>IF(CB15=10,Времявыполнения!A33,NA())</f>
        <v>#N/A</v>
      </c>
      <c r="CL15" s="3" t="str">
        <f>IF(Разряды!A33=11,11," ")</f>
        <v xml:space="preserve"> </v>
      </c>
      <c r="CM15" s="4" t="e">
        <f>IF(CL15=11,Времявыполнения!A33,NA())</f>
        <v>#N/A</v>
      </c>
      <c r="CV15" s="5" t="str">
        <f>IF(Разряды!A33=12,12," ")</f>
        <v xml:space="preserve"> </v>
      </c>
      <c r="CW15" s="6" t="e">
        <f>IF(CV15=12,Времявыполнения!A33,NA())</f>
        <v>#N/A</v>
      </c>
      <c r="DF15" s="7" t="str">
        <f>IF(Разряды!A33=13,13," ")</f>
        <v xml:space="preserve"> </v>
      </c>
      <c r="DG15" s="8" t="e">
        <f>IF(DF15=13,Времявыполнения!A33,NA())</f>
        <v>#N/A</v>
      </c>
      <c r="DP15" s="9" t="str">
        <f>IF(Разряды!A33=14,14," ")</f>
        <v xml:space="preserve"> </v>
      </c>
      <c r="DQ15" s="10" t="e">
        <f>IF(DP15=14,Времявыполнения!A33,NA())</f>
        <v>#N/A</v>
      </c>
      <c r="DZ15" s="18" t="str">
        <f>IF(Разряды!A33=15,15," ")</f>
        <v xml:space="preserve"> </v>
      </c>
      <c r="EA15" s="19" t="e">
        <f>IF(DZ15=15,Времявыполнения!A33,NA())</f>
        <v>#N/A</v>
      </c>
      <c r="EJ15" s="13" t="str">
        <f>IF(Разряды!A15=16,16," ")</f>
        <v xml:space="preserve"> </v>
      </c>
      <c r="EK15" s="14" t="e">
        <f>IF(EJ15=16,Времявыполнения!A15,NA())</f>
        <v>#N/A</v>
      </c>
      <c r="ET15" s="15" t="str">
        <f>IF(Разряды!A33=17,17," ")</f>
        <v xml:space="preserve"> </v>
      </c>
      <c r="EU15" s="16" t="e">
        <f>IF(ET15=17,Времявыполнения!A33,NA())</f>
        <v>#N/A</v>
      </c>
      <c r="FD15" s="2">
        <f>IF(Разряды!A15=18,18," ")</f>
        <v>18</v>
      </c>
      <c r="FE15" s="17">
        <f>IF(FD15=18,Времявыполнения!A15,NA())</f>
        <v>2.1068999776616688E-3</v>
      </c>
      <c r="FN15" s="3" t="str">
        <f>IF(Разряды!A15=19,19," ")</f>
        <v xml:space="preserve"> </v>
      </c>
      <c r="FO15" s="4" t="e">
        <f>IF(FN15=19,Времявыполнения!A15,NA())</f>
        <v>#N/A</v>
      </c>
      <c r="FX15" s="5" t="str">
        <f>IF(Разряды!A15=20,20," ")</f>
        <v xml:space="preserve"> </v>
      </c>
      <c r="FY15" s="6" t="e">
        <f>IF(FX15=20,Времявыполнения!A15,NA())</f>
        <v>#N/A</v>
      </c>
      <c r="GH15" s="7" t="str">
        <f>IF(Разряды!A15=21,21," ")</f>
        <v xml:space="preserve"> </v>
      </c>
      <c r="GI15" s="8" t="e">
        <f>IF(GH15=21,Времявыполнения!A15,NA())</f>
        <v>#N/A</v>
      </c>
      <c r="GR15" s="9" t="str">
        <f>IF(Разряды!A15=22,22," ")</f>
        <v xml:space="preserve"> </v>
      </c>
      <c r="GS15" s="10" t="e">
        <f>IF(GR15=22,Времявыполнения!A15,NA())</f>
        <v>#N/A</v>
      </c>
      <c r="HB15" s="18" t="str">
        <f>IF(Разряды!A15=23,23," ")</f>
        <v xml:space="preserve"> </v>
      </c>
      <c r="HC15" s="19" t="e">
        <f>IF(HB15=23,Времявыполнения!A15,NA())</f>
        <v>#N/A</v>
      </c>
      <c r="HL15" s="11" t="str">
        <f>IF(Разряды!A15=24,24," ")</f>
        <v xml:space="preserve"> </v>
      </c>
      <c r="HM15" s="12" t="e">
        <f>IF(HL15=24,Времявыполнения!A15,NA())</f>
        <v>#N/A</v>
      </c>
      <c r="HV15" s="13" t="str">
        <f>IF(Разряды!A15=25,25," ")</f>
        <v xml:space="preserve"> </v>
      </c>
      <c r="HW15" s="14" t="e">
        <f>IF(HV15=25,Времявыполнения!A15,NA())</f>
        <v>#N/A</v>
      </c>
      <c r="IF15" s="15" t="str">
        <f>IF(Разряды!A15=26,26," ")</f>
        <v xml:space="preserve"> </v>
      </c>
      <c r="IG15" s="16" t="e">
        <f>IF(IF15=26,Времявыполнения!A15,NA())</f>
        <v>#N/A</v>
      </c>
      <c r="IP15" s="2" t="str">
        <f>IF(Разряды!A15=27,27," ")</f>
        <v xml:space="preserve"> </v>
      </c>
      <c r="IQ15" s="17" t="e">
        <f>IF(IP15=27,Времявыполнения!A15,NA())</f>
        <v>#N/A</v>
      </c>
      <c r="IZ15" s="3" t="str">
        <f>IF(Разряды!A15=28,28," ")</f>
        <v xml:space="preserve"> </v>
      </c>
      <c r="JA15" s="4" t="e">
        <f>IF(IZ15=28,Времявыполнения!A15,NA())</f>
        <v>#N/A</v>
      </c>
      <c r="JJ15" s="5" t="str">
        <f>IF(Разряды!A15=29,29," ")</f>
        <v xml:space="preserve"> </v>
      </c>
      <c r="JK15" s="6" t="e">
        <f>IF(JJ15=29,Времявыполнения!A15,NA())</f>
        <v>#N/A</v>
      </c>
      <c r="JT15" s="7" t="str">
        <f>IF(Разряды!A15=30,30," ")</f>
        <v xml:space="preserve"> </v>
      </c>
      <c r="JU15" s="8" t="e">
        <f>IF(JT15=30,Времявыполнения!A15,NA())</f>
        <v>#N/A</v>
      </c>
      <c r="KD15" s="9" t="str">
        <f>IF(Разряды!A15=31,31," ")</f>
        <v xml:space="preserve"> </v>
      </c>
      <c r="KE15" s="10" t="e">
        <f>IF(KD15=31,Времявыполнения!A15,NA())</f>
        <v>#N/A</v>
      </c>
    </row>
    <row r="16" spans="1:291" x14ac:dyDescent="0.25">
      <c r="A16" s="2" t="str">
        <f>IF(Разряды!A34=2,2," ")</f>
        <v xml:space="preserve"> </v>
      </c>
      <c r="B16" s="17" t="e">
        <f>IF(A16=2,Времявыполнения!A34,NA())</f>
        <v>#N/A</v>
      </c>
      <c r="J16" s="3" t="str">
        <f>IF(Разряды!A34=3,3," ")</f>
        <v xml:space="preserve"> </v>
      </c>
      <c r="K16" s="4" t="e">
        <f>IF(J16=3,Времявыполнения!A35,NA())</f>
        <v>#N/A</v>
      </c>
      <c r="T16" s="5" t="str">
        <f>IF(Разряды!A34=4,4," ")</f>
        <v xml:space="preserve"> </v>
      </c>
      <c r="U16" s="6" t="e">
        <f>IF(T16=4,Времявыполнения!A34,NA())</f>
        <v>#N/A</v>
      </c>
      <c r="AD16" s="7" t="str">
        <f>IF(Разряды!A34=5,5," ")</f>
        <v xml:space="preserve"> </v>
      </c>
      <c r="AE16" s="8" t="e">
        <f>IF(AD16=5,Времявыполнения!A34,NA())</f>
        <v>#N/A</v>
      </c>
      <c r="AN16" s="9" t="str">
        <f>IF(Разряды!A34=6,6," ")</f>
        <v xml:space="preserve"> </v>
      </c>
      <c r="AO16" s="10" t="e">
        <f>IF(AN16=6,Времявыполнения!A34,NA())</f>
        <v>#N/A</v>
      </c>
      <c r="AX16" s="11" t="str">
        <f>IF(Разряды!A34=7,7," ")</f>
        <v xml:space="preserve"> </v>
      </c>
      <c r="AY16" s="12" t="e">
        <f>IF(AX16=7,Времявыполнения!A34,NA())</f>
        <v>#N/A</v>
      </c>
      <c r="BH16" s="13" t="str">
        <f>IF(Разряды!A34=8,8," ")</f>
        <v xml:space="preserve"> </v>
      </c>
      <c r="BI16" s="14" t="e">
        <f>IF(BH16=8,Времявыполнения!A34,NA())</f>
        <v>#N/A</v>
      </c>
      <c r="BR16" s="15" t="str">
        <f>IF(Разряды!A34=9,9," ")</f>
        <v xml:space="preserve"> </v>
      </c>
      <c r="BS16" s="16" t="e">
        <f>IF(BR16=9,Времявыполнения!A34,NA())</f>
        <v>#N/A</v>
      </c>
      <c r="CB16" s="2" t="str">
        <f>IF(Разряды!A34=10,10," ")</f>
        <v xml:space="preserve"> </v>
      </c>
      <c r="CC16" s="17" t="e">
        <f>IF(CB16=10,Времявыполнения!A34,NA())</f>
        <v>#N/A</v>
      </c>
      <c r="CL16" s="3" t="str">
        <f>IF(Разряды!A34=11,11," ")</f>
        <v xml:space="preserve"> </v>
      </c>
      <c r="CM16" s="4" t="e">
        <f>IF(CL16=11,Времявыполнения!A34,NA())</f>
        <v>#N/A</v>
      </c>
      <c r="CV16" s="5" t="str">
        <f>IF(Разряды!A34=12,12," ")</f>
        <v xml:space="preserve"> </v>
      </c>
      <c r="CW16" s="6" t="e">
        <f>IF(CV16=12,Времявыполнения!A34,NA())</f>
        <v>#N/A</v>
      </c>
      <c r="DF16" s="7" t="str">
        <f>IF(Разряды!A34=13,13," ")</f>
        <v xml:space="preserve"> </v>
      </c>
      <c r="DG16" s="8" t="e">
        <f>IF(DF16=13,Времявыполнения!A34,NA())</f>
        <v>#N/A</v>
      </c>
      <c r="DP16" s="9" t="str">
        <f>IF(Разряды!A34=14,14," ")</f>
        <v xml:space="preserve"> </v>
      </c>
      <c r="DQ16" s="10" t="e">
        <f>IF(DP16=14,Времявыполнения!A34,NA())</f>
        <v>#N/A</v>
      </c>
      <c r="DZ16" s="18" t="str">
        <f>IF(Разряды!A34=15,15," ")</f>
        <v xml:space="preserve"> </v>
      </c>
      <c r="EA16" s="19" t="e">
        <f>IF(DZ16=15,Времявыполнения!A34,NA())</f>
        <v>#N/A</v>
      </c>
      <c r="EJ16" s="13" t="str">
        <f>IF(Разряды!A16=16,16," ")</f>
        <v xml:space="preserve"> </v>
      </c>
      <c r="EK16" s="14" t="e">
        <f>IF(EJ16=16,Времявыполнения!A16,NA())</f>
        <v>#N/A</v>
      </c>
      <c r="ET16" s="15" t="str">
        <f>IF(Разряды!A34=17,17," ")</f>
        <v xml:space="preserve"> </v>
      </c>
      <c r="EU16" s="16" t="e">
        <f>IF(ET16=17,Времявыполнения!A34,NA())</f>
        <v>#N/A</v>
      </c>
      <c r="FD16" s="2">
        <f>IF(Разряды!A16=18,18," ")</f>
        <v>18</v>
      </c>
      <c r="FE16" s="17">
        <f>IF(FD16=18,Времявыполнения!A16,NA())</f>
        <v>2.0839000062551349E-3</v>
      </c>
      <c r="FN16" s="3" t="str">
        <f>IF(Разряды!A16=19,19," ")</f>
        <v xml:space="preserve"> </v>
      </c>
      <c r="FO16" s="4" t="e">
        <f>IF(FN16=19,Времявыполнения!A16,NA())</f>
        <v>#N/A</v>
      </c>
      <c r="FX16" s="5" t="str">
        <f>IF(Разряды!A16=20,20," ")</f>
        <v xml:space="preserve"> </v>
      </c>
      <c r="FY16" s="6" t="e">
        <f>IF(FX16=20,Времявыполнения!A16,NA())</f>
        <v>#N/A</v>
      </c>
      <c r="GH16" s="7" t="str">
        <f>IF(Разряды!A16=21,21," ")</f>
        <v xml:space="preserve"> </v>
      </c>
      <c r="GI16" s="8" t="e">
        <f>IF(GH16=21,Времявыполнения!A16,NA())</f>
        <v>#N/A</v>
      </c>
      <c r="GR16" s="9" t="str">
        <f>IF(Разряды!A16=22,22," ")</f>
        <v xml:space="preserve"> </v>
      </c>
      <c r="GS16" s="10" t="e">
        <f>IF(GR16=22,Времявыполнения!A16,NA())</f>
        <v>#N/A</v>
      </c>
      <c r="HB16" s="18" t="str">
        <f>IF(Разряды!A16=23,23," ")</f>
        <v xml:space="preserve"> </v>
      </c>
      <c r="HC16" s="19" t="e">
        <f>IF(HB16=23,Времявыполнения!A16,NA())</f>
        <v>#N/A</v>
      </c>
      <c r="HL16" s="11" t="str">
        <f>IF(Разряды!A16=24,24," ")</f>
        <v xml:space="preserve"> </v>
      </c>
      <c r="HM16" s="12" t="e">
        <f>IF(HL16=24,Времявыполнения!A16,NA())</f>
        <v>#N/A</v>
      </c>
      <c r="HV16" s="13" t="str">
        <f>IF(Разряды!A16=25,25," ")</f>
        <v xml:space="preserve"> </v>
      </c>
      <c r="HW16" s="14" t="e">
        <f>IF(HV16=25,Времявыполнения!A16,NA())</f>
        <v>#N/A</v>
      </c>
      <c r="IF16" s="15" t="str">
        <f>IF(Разряды!A16=26,26," ")</f>
        <v xml:space="preserve"> </v>
      </c>
      <c r="IG16" s="16" t="e">
        <f>IF(IF16=26,Времявыполнения!A16,NA())</f>
        <v>#N/A</v>
      </c>
      <c r="IP16" s="2" t="str">
        <f>IF(Разряды!A16=27,27," ")</f>
        <v xml:space="preserve"> </v>
      </c>
      <c r="IQ16" s="17" t="e">
        <f>IF(IP16=27,Времявыполнения!A16,NA())</f>
        <v>#N/A</v>
      </c>
      <c r="IZ16" s="3" t="str">
        <f>IF(Разряды!A16=28,28," ")</f>
        <v xml:space="preserve"> </v>
      </c>
      <c r="JA16" s="4" t="e">
        <f>IF(IZ16=28,Времявыполнения!A16,NA())</f>
        <v>#N/A</v>
      </c>
      <c r="JJ16" s="5" t="str">
        <f>IF(Разряды!A16=29,29," ")</f>
        <v xml:space="preserve"> </v>
      </c>
      <c r="JK16" s="6" t="e">
        <f>IF(JJ16=29,Времявыполнения!A16,NA())</f>
        <v>#N/A</v>
      </c>
      <c r="JT16" s="7" t="str">
        <f>IF(Разряды!A16=30,30," ")</f>
        <v xml:space="preserve"> </v>
      </c>
      <c r="JU16" s="8" t="e">
        <f>IF(JT16=30,Времявыполнения!A16,NA())</f>
        <v>#N/A</v>
      </c>
      <c r="KD16" s="9" t="str">
        <f>IF(Разряды!A16=31,31," ")</f>
        <v xml:space="preserve"> </v>
      </c>
      <c r="KE16" s="10" t="e">
        <f>IF(KD16=31,Времявыполнения!A16,NA())</f>
        <v>#N/A</v>
      </c>
    </row>
    <row r="17" spans="1:295" x14ac:dyDescent="0.25">
      <c r="A17" s="2" t="str">
        <f>IF(Разряды!A35=2,2," ")</f>
        <v xml:space="preserve"> </v>
      </c>
      <c r="B17" s="17" t="e">
        <f>IF(A17=2,Времявыполнения!A35,NA())</f>
        <v>#N/A</v>
      </c>
      <c r="J17" s="3" t="str">
        <f>IF(Разряды!A35=3,3," ")</f>
        <v xml:space="preserve"> </v>
      </c>
      <c r="K17" s="4" t="e">
        <f>IF(J17=3,Времявыполнения!A36,NA())</f>
        <v>#N/A</v>
      </c>
      <c r="T17" s="5" t="str">
        <f>IF(Разряды!A35=4,4," ")</f>
        <v xml:space="preserve"> </v>
      </c>
      <c r="U17" s="6" t="e">
        <f>IF(T17=4,Времявыполнения!A35,NA())</f>
        <v>#N/A</v>
      </c>
      <c r="AD17" s="7" t="str">
        <f>IF(Разряды!A35=5,5," ")</f>
        <v xml:space="preserve"> </v>
      </c>
      <c r="AE17" s="8" t="e">
        <f>IF(AD17=5,Времявыполнения!A35,NA())</f>
        <v>#N/A</v>
      </c>
      <c r="AN17" s="9" t="str">
        <f>IF(Разряды!A35=6,6," ")</f>
        <v xml:space="preserve"> </v>
      </c>
      <c r="AO17" s="10" t="e">
        <f>IF(AN17=6,Времявыполнения!A35,NA())</f>
        <v>#N/A</v>
      </c>
      <c r="AX17" s="11" t="str">
        <f>IF(Разряды!A35=7,7," ")</f>
        <v xml:space="preserve"> </v>
      </c>
      <c r="AY17" s="12" t="e">
        <f>IF(AX17=7,Времявыполнения!A35,NA())</f>
        <v>#N/A</v>
      </c>
      <c r="BH17" s="13" t="str">
        <f>IF(Разряды!A35=8,8," ")</f>
        <v xml:space="preserve"> </v>
      </c>
      <c r="BI17" s="14" t="e">
        <f>IF(BH17=8,Времявыполнения!A35,NA())</f>
        <v>#N/A</v>
      </c>
      <c r="BR17" s="15" t="str">
        <f>IF(Разряды!A35=9,9," ")</f>
        <v xml:space="preserve"> </v>
      </c>
      <c r="BS17" s="16" t="e">
        <f>IF(BR17=9,Времявыполнения!A35,NA())</f>
        <v>#N/A</v>
      </c>
      <c r="CB17" s="2" t="str">
        <f>IF(Разряды!A35=10,10," ")</f>
        <v xml:space="preserve"> </v>
      </c>
      <c r="CC17" s="17" t="e">
        <f>IF(CB17=10,Времявыполнения!A35,NA())</f>
        <v>#N/A</v>
      </c>
      <c r="CL17" s="3" t="str">
        <f>IF(Разряды!A35=11,11," ")</f>
        <v xml:space="preserve"> </v>
      </c>
      <c r="CM17" s="4" t="e">
        <f>IF(CL17=11,Времявыполнения!A35,NA())</f>
        <v>#N/A</v>
      </c>
      <c r="CV17" s="5" t="str">
        <f>IF(Разряды!A35=12,12," ")</f>
        <v xml:space="preserve"> </v>
      </c>
      <c r="CW17" s="6" t="e">
        <f>IF(CV17=12,Времявыполнения!A35,NA())</f>
        <v>#N/A</v>
      </c>
      <c r="DF17" s="7" t="str">
        <f>IF(Разряды!A35=13,13," ")</f>
        <v xml:space="preserve"> </v>
      </c>
      <c r="DG17" s="8" t="e">
        <f>IF(DF17=13,Времявыполнения!A35,NA())</f>
        <v>#N/A</v>
      </c>
      <c r="DP17" s="9" t="str">
        <f>IF(Разряды!A35=14,14," ")</f>
        <v xml:space="preserve"> </v>
      </c>
      <c r="DQ17" s="10" t="e">
        <f>IF(DP17=14,Времявыполнения!A35,NA())</f>
        <v>#N/A</v>
      </c>
      <c r="DZ17" s="18" t="str">
        <f>IF(Разряды!A35=15,15," ")</f>
        <v xml:space="preserve"> </v>
      </c>
      <c r="EA17" s="19" t="e">
        <f>IF(DZ17=15,Времявыполнения!A35,NA())</f>
        <v>#N/A</v>
      </c>
      <c r="EJ17" s="13" t="str">
        <f>IF(Разряды!A17=16,16," ")</f>
        <v xml:space="preserve"> </v>
      </c>
      <c r="EK17" s="14" t="e">
        <f>IF(EJ17=16,Времявыполнения!A17,NA())</f>
        <v>#N/A</v>
      </c>
      <c r="ET17" s="15" t="str">
        <f>IF(Разряды!A35=17,17," ")</f>
        <v xml:space="preserve"> </v>
      </c>
      <c r="EU17" s="16" t="e">
        <f>IF(ET17=17,Времявыполнения!A35,NA())</f>
        <v>#N/A</v>
      </c>
      <c r="FD17" s="2">
        <f>IF(Разряды!A17=18,18," ")</f>
        <v>18</v>
      </c>
      <c r="FE17" s="17">
        <f>IF(FD17=18,Времявыполнения!A17,NA())</f>
        <v>2.0651999802794312E-3</v>
      </c>
      <c r="FN17" s="3" t="str">
        <f>IF(Разряды!A17=19,19," ")</f>
        <v xml:space="preserve"> </v>
      </c>
      <c r="FO17" s="4" t="e">
        <f>IF(FN17=19,Времявыполнения!A17,NA())</f>
        <v>#N/A</v>
      </c>
      <c r="FX17" s="5" t="str">
        <f>IF(Разряды!A17=20,20," ")</f>
        <v xml:space="preserve"> </v>
      </c>
      <c r="FY17" s="6" t="e">
        <f>IF(FX17=20,Времявыполнения!A17,NA())</f>
        <v>#N/A</v>
      </c>
      <c r="GH17" s="7" t="str">
        <f>IF(Разряды!A17=21,21," ")</f>
        <v xml:space="preserve"> </v>
      </c>
      <c r="GI17" s="8" t="e">
        <f>IF(GH17=21,Времявыполнения!A17,NA())</f>
        <v>#N/A</v>
      </c>
      <c r="GR17" s="9" t="str">
        <f>IF(Разряды!A17=22,22," ")</f>
        <v xml:space="preserve"> </v>
      </c>
      <c r="GS17" s="10" t="e">
        <f>IF(GR17=22,Времявыполнения!A17,NA())</f>
        <v>#N/A</v>
      </c>
      <c r="HB17" s="18" t="str">
        <f>IF(Разряды!A17=23,23," ")</f>
        <v xml:space="preserve"> </v>
      </c>
      <c r="HC17" s="19" t="e">
        <f>IF(HB17=23,Времявыполнения!A17,NA())</f>
        <v>#N/A</v>
      </c>
      <c r="HL17" s="11" t="str">
        <f>IF(Разряды!A17=24,24," ")</f>
        <v xml:space="preserve"> </v>
      </c>
      <c r="HM17" s="12" t="e">
        <f>IF(HL17=24,Времявыполнения!A17,NA())</f>
        <v>#N/A</v>
      </c>
      <c r="HV17" s="13" t="str">
        <f>IF(Разряды!A17=25,25," ")</f>
        <v xml:space="preserve"> </v>
      </c>
      <c r="HW17" s="14" t="e">
        <f>IF(HV17=25,Времявыполнения!A17,NA())</f>
        <v>#N/A</v>
      </c>
      <c r="IF17" s="15" t="str">
        <f>IF(Разряды!A17=26,26," ")</f>
        <v xml:space="preserve"> </v>
      </c>
      <c r="IG17" s="16" t="e">
        <f>IF(IF17=26,Времявыполнения!A17,NA())</f>
        <v>#N/A</v>
      </c>
      <c r="IP17" s="2" t="str">
        <f>IF(Разряды!A17=27,27," ")</f>
        <v xml:space="preserve"> </v>
      </c>
      <c r="IQ17" s="17" t="e">
        <f>IF(IP17=27,Времявыполнения!A17,NA())</f>
        <v>#N/A</v>
      </c>
      <c r="IZ17" s="3" t="str">
        <f>IF(Разряды!A17=28,28," ")</f>
        <v xml:space="preserve"> </v>
      </c>
      <c r="JA17" s="4" t="e">
        <f>IF(IZ17=28,Времявыполнения!A17,NA())</f>
        <v>#N/A</v>
      </c>
      <c r="JJ17" s="5" t="str">
        <f>IF(Разряды!A17=29,29," ")</f>
        <v xml:space="preserve"> </v>
      </c>
      <c r="JK17" s="6" t="e">
        <f>IF(JJ17=29,Времявыполнения!A17,NA())</f>
        <v>#N/A</v>
      </c>
      <c r="JT17" s="7" t="str">
        <f>IF(Разряды!A17=30,30," ")</f>
        <v xml:space="preserve"> </v>
      </c>
      <c r="JU17" s="8" t="e">
        <f>IF(JT17=30,Времявыполнения!A17,NA())</f>
        <v>#N/A</v>
      </c>
      <c r="KD17" s="9" t="str">
        <f>IF(Разряды!A17=31,31," ")</f>
        <v xml:space="preserve"> </v>
      </c>
      <c r="KE17" s="10" t="e">
        <f>IF(KD17=31,Времявыполнения!A17,NA())</f>
        <v>#N/A</v>
      </c>
    </row>
    <row r="18" spans="1:295" x14ac:dyDescent="0.25">
      <c r="A18" s="2" t="str">
        <f>IF(Разряды!A36=2,2," ")</f>
        <v xml:space="preserve"> </v>
      </c>
      <c r="B18" s="17" t="e">
        <f>IF(A18=2,Времявыполнения!A36,NA())</f>
        <v>#N/A</v>
      </c>
      <c r="J18" s="3" t="str">
        <f>IF(Разряды!A36=3,3," ")</f>
        <v xml:space="preserve"> </v>
      </c>
      <c r="K18" s="4" t="e">
        <f>IF(J18=3,Времявыполнения!A37,NA())</f>
        <v>#N/A</v>
      </c>
      <c r="T18" s="5" t="str">
        <f>IF(Разряды!A36=4,4," ")</f>
        <v xml:space="preserve"> </v>
      </c>
      <c r="U18" s="6" t="e">
        <f>IF(T18=4,Времявыполнения!A36,NA())</f>
        <v>#N/A</v>
      </c>
      <c r="AD18" s="7" t="str">
        <f>IF(Разряды!A36=5,5," ")</f>
        <v xml:space="preserve"> </v>
      </c>
      <c r="AE18" s="8" t="e">
        <f>IF(AD18=5,Времявыполнения!A36,NA())</f>
        <v>#N/A</v>
      </c>
      <c r="AN18" s="9" t="str">
        <f>IF(Разряды!A36=6,6," ")</f>
        <v xml:space="preserve"> </v>
      </c>
      <c r="AO18" s="10" t="e">
        <f>IF(AN18=6,Времявыполнения!A36,NA())</f>
        <v>#N/A</v>
      </c>
      <c r="AX18" s="11" t="str">
        <f>IF(Разряды!A36=7,7," ")</f>
        <v xml:space="preserve"> </v>
      </c>
      <c r="AY18" s="12" t="e">
        <f>IF(AX18=7,Времявыполнения!A36,NA())</f>
        <v>#N/A</v>
      </c>
      <c r="BH18" s="13" t="str">
        <f>IF(Разряды!A36=8,8," ")</f>
        <v xml:space="preserve"> </v>
      </c>
      <c r="BI18" s="14" t="e">
        <f>IF(BH18=8,Времявыполнения!A36,NA())</f>
        <v>#N/A</v>
      </c>
      <c r="BR18" s="15" t="str">
        <f>IF(Разряды!A36=9,9," ")</f>
        <v xml:space="preserve"> </v>
      </c>
      <c r="BS18" s="16" t="e">
        <f>IF(BR18=9,Времявыполнения!A36,NA())</f>
        <v>#N/A</v>
      </c>
      <c r="CB18" s="2" t="str">
        <f>IF(Разряды!A36=10,10," ")</f>
        <v xml:space="preserve"> </v>
      </c>
      <c r="CC18" s="17" t="e">
        <f>IF(CB18=10,Времявыполнения!A36,NA())</f>
        <v>#N/A</v>
      </c>
      <c r="CL18" s="3" t="str">
        <f>IF(Разряды!A36=11,11," ")</f>
        <v xml:space="preserve"> </v>
      </c>
      <c r="CM18" s="4" t="e">
        <f>IF(CL18=11,Времявыполнения!A36,NA())</f>
        <v>#N/A</v>
      </c>
      <c r="CV18" s="5" t="str">
        <f>IF(Разряды!A36=12,12," ")</f>
        <v xml:space="preserve"> </v>
      </c>
      <c r="CW18" s="6" t="e">
        <f>IF(CV18=12,Времявыполнения!A36,NA())</f>
        <v>#N/A</v>
      </c>
      <c r="DF18" s="7" t="str">
        <f>IF(Разряды!A36=13,13," ")</f>
        <v xml:space="preserve"> </v>
      </c>
      <c r="DG18" s="8" t="e">
        <f>IF(DF18=13,Времявыполнения!A36,NA())</f>
        <v>#N/A</v>
      </c>
      <c r="DP18" s="9" t="str">
        <f>IF(Разряды!A36=14,14," ")</f>
        <v xml:space="preserve"> </v>
      </c>
      <c r="DQ18" s="10" t="e">
        <f>IF(DP18=14,Времявыполнения!A36,NA())</f>
        <v>#N/A</v>
      </c>
      <c r="DZ18" s="18" t="str">
        <f>IF(Разряды!A36=15,15," ")</f>
        <v xml:space="preserve"> </v>
      </c>
      <c r="EA18" s="19" t="e">
        <f>IF(DZ18=15,Времявыполнения!A36,NA())</f>
        <v>#N/A</v>
      </c>
      <c r="EJ18" s="13" t="str">
        <f>IF(Разряды!A18=16,16," ")</f>
        <v xml:space="preserve"> </v>
      </c>
      <c r="EK18" s="14" t="e">
        <f>IF(EJ18=16,Времявыполнения!A18,NA())</f>
        <v>#N/A</v>
      </c>
      <c r="ET18" s="15" t="str">
        <f>IF(Разряды!A36=17,17," ")</f>
        <v xml:space="preserve"> </v>
      </c>
      <c r="EU18" s="16" t="e">
        <f>IF(ET18=17,Времявыполнения!A36,NA())</f>
        <v>#N/A</v>
      </c>
      <c r="FD18" s="2">
        <f>IF(Разряды!A18=18,18," ")</f>
        <v>18</v>
      </c>
      <c r="FE18" s="17">
        <f>IF(FD18=18,Времявыполнения!A18,NA())</f>
        <v>2.08320000092499E-3</v>
      </c>
      <c r="FN18" s="3" t="str">
        <f>IF(Разряды!A18=19,19," ")</f>
        <v xml:space="preserve"> </v>
      </c>
      <c r="FO18" s="4" t="e">
        <f>IF(FN18=19,Времявыполнения!A18,NA())</f>
        <v>#N/A</v>
      </c>
      <c r="FX18" s="5" t="str">
        <f>IF(Разряды!A18=20,20," ")</f>
        <v xml:space="preserve"> </v>
      </c>
      <c r="FY18" s="6" t="e">
        <f>IF(FX18=20,Времявыполнения!A18,NA())</f>
        <v>#N/A</v>
      </c>
      <c r="GH18" s="7" t="str">
        <f>IF(Разряды!A18=21,21," ")</f>
        <v xml:space="preserve"> </v>
      </c>
      <c r="GI18" s="8" t="e">
        <f>IF(GH18=21,Времявыполнения!A18,NA())</f>
        <v>#N/A</v>
      </c>
      <c r="GR18" s="9" t="str">
        <f>IF(Разряды!A18=22,22," ")</f>
        <v xml:space="preserve"> </v>
      </c>
      <c r="GS18" s="10" t="e">
        <f>IF(GR18=22,Времявыполнения!A18,NA())</f>
        <v>#N/A</v>
      </c>
      <c r="HB18" s="18" t="str">
        <f>IF(Разряды!A18=23,23," ")</f>
        <v xml:space="preserve"> </v>
      </c>
      <c r="HC18" s="19" t="e">
        <f>IF(HB18=23,Времявыполнения!A18,NA())</f>
        <v>#N/A</v>
      </c>
      <c r="HL18" s="11" t="str">
        <f>IF(Разряды!A18=24,24," ")</f>
        <v xml:space="preserve"> </v>
      </c>
      <c r="HM18" s="12" t="e">
        <f>IF(HL18=24,Времявыполнения!A18,NA())</f>
        <v>#N/A</v>
      </c>
      <c r="HV18" s="13" t="str">
        <f>IF(Разряды!A18=25,25," ")</f>
        <v xml:space="preserve"> </v>
      </c>
      <c r="HW18" s="14" t="e">
        <f>IF(HV18=25,Времявыполнения!A18,NA())</f>
        <v>#N/A</v>
      </c>
      <c r="IF18" s="15" t="str">
        <f>IF(Разряды!A18=26,26," ")</f>
        <v xml:space="preserve"> </v>
      </c>
      <c r="IG18" s="16" t="e">
        <f>IF(IF18=26,Времявыполнения!A18,NA())</f>
        <v>#N/A</v>
      </c>
      <c r="IP18" s="2" t="str">
        <f>IF(Разряды!A18=27,27," ")</f>
        <v xml:space="preserve"> </v>
      </c>
      <c r="IQ18" s="17" t="e">
        <f>IF(IP18=27,Времявыполнения!A18,NA())</f>
        <v>#N/A</v>
      </c>
      <c r="IZ18" s="3" t="str">
        <f>IF(Разряды!A18=28,28," ")</f>
        <v xml:space="preserve"> </v>
      </c>
      <c r="JA18" s="4" t="e">
        <f>IF(IZ18=28,Времявыполнения!A18,NA())</f>
        <v>#N/A</v>
      </c>
      <c r="JJ18" s="5" t="str">
        <f>IF(Разряды!A18=29,29," ")</f>
        <v xml:space="preserve"> </v>
      </c>
      <c r="JK18" s="6" t="e">
        <f>IF(JJ18=29,Времявыполнения!A18,NA())</f>
        <v>#N/A</v>
      </c>
      <c r="JT18" s="7" t="str">
        <f>IF(Разряды!A18=30,30," ")</f>
        <v xml:space="preserve"> </v>
      </c>
      <c r="JU18" s="8" t="e">
        <f>IF(JT18=30,Времявыполнения!A18,NA())</f>
        <v>#N/A</v>
      </c>
      <c r="KD18" s="9" t="str">
        <f>IF(Разряды!A18=31,31," ")</f>
        <v xml:space="preserve"> </v>
      </c>
      <c r="KE18" s="10" t="e">
        <f>IF(KD18=31,Времявыполнения!A18,NA())</f>
        <v>#N/A</v>
      </c>
    </row>
    <row r="19" spans="1:295" x14ac:dyDescent="0.25">
      <c r="A19" s="2" t="str">
        <f>IF(Разряды!A37=2,2," ")</f>
        <v xml:space="preserve"> </v>
      </c>
      <c r="B19" s="17" t="e">
        <f>IF(A19=2,Времявыполнения!A37,NA())</f>
        <v>#N/A</v>
      </c>
      <c r="J19" s="3" t="str">
        <f>IF(Разряды!A37=3,3," ")</f>
        <v xml:space="preserve"> </v>
      </c>
      <c r="K19" s="4" t="e">
        <f>IF(J19=3,Времявыполнения!A38,NA())</f>
        <v>#N/A</v>
      </c>
      <c r="T19" s="5" t="str">
        <f>IF(Разряды!A37=4,4," ")</f>
        <v xml:space="preserve"> </v>
      </c>
      <c r="U19" s="6" t="e">
        <f>IF(T19=4,Времявыполнения!A37,NA())</f>
        <v>#N/A</v>
      </c>
      <c r="AD19" s="7" t="str">
        <f>IF(Разряды!A37=5,5," ")</f>
        <v xml:space="preserve"> </v>
      </c>
      <c r="AE19" s="8" t="e">
        <f>IF(AD19=5,Времявыполнения!A37,NA())</f>
        <v>#N/A</v>
      </c>
      <c r="AN19" s="9" t="str">
        <f>IF(Разряды!A37=6,6," ")</f>
        <v xml:space="preserve"> </v>
      </c>
      <c r="AO19" s="10" t="e">
        <f>IF(AN19=6,Времявыполнения!A37,NA())</f>
        <v>#N/A</v>
      </c>
      <c r="AX19" s="11" t="str">
        <f>IF(Разряды!A37=7,7," ")</f>
        <v xml:space="preserve"> </v>
      </c>
      <c r="AY19" s="12" t="e">
        <f>IF(AX19=7,Времявыполнения!A37,NA())</f>
        <v>#N/A</v>
      </c>
      <c r="BH19" s="13" t="str">
        <f>IF(Разряды!A37=8,8," ")</f>
        <v xml:space="preserve"> </v>
      </c>
      <c r="BI19" s="14" t="e">
        <f>IF(BH19=8,Времявыполнения!A37,NA())</f>
        <v>#N/A</v>
      </c>
      <c r="BR19" s="15" t="str">
        <f>IF(Разряды!A37=9,9," ")</f>
        <v xml:space="preserve"> </v>
      </c>
      <c r="BS19" s="16" t="e">
        <f>IF(BR19=9,Времявыполнения!A37,NA())</f>
        <v>#N/A</v>
      </c>
      <c r="CB19" s="2" t="str">
        <f>IF(Разряды!A37=10,10," ")</f>
        <v xml:space="preserve"> </v>
      </c>
      <c r="CC19" s="17" t="e">
        <f>IF(CB19=10,Времявыполнения!A37,NA())</f>
        <v>#N/A</v>
      </c>
      <c r="CL19" s="3" t="str">
        <f>IF(Разряды!A37=11,11," ")</f>
        <v xml:space="preserve"> </v>
      </c>
      <c r="CM19" s="4" t="e">
        <f>IF(CL19=11,Времявыполнения!A37,NA())</f>
        <v>#N/A</v>
      </c>
      <c r="CV19" s="5" t="str">
        <f>IF(Разряды!A37=12,12," ")</f>
        <v xml:space="preserve"> </v>
      </c>
      <c r="CW19" s="6" t="e">
        <f>IF(CV19=12,Времявыполнения!A37,NA())</f>
        <v>#N/A</v>
      </c>
      <c r="DF19" s="7" t="str">
        <f>IF(Разряды!A37=13,13," ")</f>
        <v xml:space="preserve"> </v>
      </c>
      <c r="DG19" s="8" t="e">
        <f>IF(DF19=13,Времявыполнения!A37,NA())</f>
        <v>#N/A</v>
      </c>
      <c r="DP19" s="9" t="str">
        <f>IF(Разряды!A37=14,14," ")</f>
        <v xml:space="preserve"> </v>
      </c>
      <c r="DQ19" s="10" t="e">
        <f>IF(DP19=14,Времявыполнения!A37,NA())</f>
        <v>#N/A</v>
      </c>
      <c r="DZ19" s="18" t="str">
        <f>IF(Разряды!A37=15,15," ")</f>
        <v xml:space="preserve"> </v>
      </c>
      <c r="EA19" s="19" t="e">
        <f>IF(DZ19=15,Времявыполнения!A37,NA())</f>
        <v>#N/A</v>
      </c>
      <c r="EJ19" s="13" t="str">
        <f>IF(Разряды!A19=16,16," ")</f>
        <v xml:space="preserve"> </v>
      </c>
      <c r="EK19" s="14" t="e">
        <f>IF(EJ19=16,Времявыполнения!A19,NA())</f>
        <v>#N/A</v>
      </c>
      <c r="ET19" s="15" t="str">
        <f>IF(Разряды!A37=17,17," ")</f>
        <v xml:space="preserve"> </v>
      </c>
      <c r="EU19" s="16" t="e">
        <f>IF(ET19=17,Времявыполнения!A37,NA())</f>
        <v>#N/A</v>
      </c>
      <c r="FD19" s="2">
        <f>IF(Разряды!A19=18,18," ")</f>
        <v>18</v>
      </c>
      <c r="FE19" s="17">
        <f>IF(FD19=18,Времявыполнения!A19,NA())</f>
        <v>2.286599978106096E-3</v>
      </c>
      <c r="FN19" s="3" t="str">
        <f>IF(Разряды!A19=19,19," ")</f>
        <v xml:space="preserve"> </v>
      </c>
      <c r="FO19" s="4" t="e">
        <f>IF(FN19=19,Времявыполнения!A19,NA())</f>
        <v>#N/A</v>
      </c>
      <c r="FX19" s="5" t="str">
        <f>IF(Разряды!A19=20,20," ")</f>
        <v xml:space="preserve"> </v>
      </c>
      <c r="FY19" s="6" t="e">
        <f>IF(FX19=20,Времявыполнения!A19,NA())</f>
        <v>#N/A</v>
      </c>
      <c r="GH19" s="7" t="str">
        <f>IF(Разряды!A19=21,21," ")</f>
        <v xml:space="preserve"> </v>
      </c>
      <c r="GI19" s="8" t="e">
        <f>IF(GH19=21,Времявыполнения!A19,NA())</f>
        <v>#N/A</v>
      </c>
      <c r="GR19" s="9" t="str">
        <f>IF(Разряды!A19=22,22," ")</f>
        <v xml:space="preserve"> </v>
      </c>
      <c r="GS19" s="10" t="e">
        <f>IF(GR19=22,Времявыполнения!A19,NA())</f>
        <v>#N/A</v>
      </c>
      <c r="HB19" s="18" t="str">
        <f>IF(Разряды!A19=23,23," ")</f>
        <v xml:space="preserve"> </v>
      </c>
      <c r="HC19" s="19" t="e">
        <f>IF(HB19=23,Времявыполнения!A19,NA())</f>
        <v>#N/A</v>
      </c>
      <c r="HL19" s="11" t="str">
        <f>IF(Разряды!A19=24,24," ")</f>
        <v xml:space="preserve"> </v>
      </c>
      <c r="HM19" s="12" t="e">
        <f>IF(HL19=24,Времявыполнения!A19,NA())</f>
        <v>#N/A</v>
      </c>
      <c r="HV19" s="13" t="str">
        <f>IF(Разряды!A19=25,25," ")</f>
        <v xml:space="preserve"> </v>
      </c>
      <c r="HW19" s="14" t="e">
        <f>IF(HV19=25,Времявыполнения!A19,NA())</f>
        <v>#N/A</v>
      </c>
      <c r="IF19" s="15" t="str">
        <f>IF(Разряды!A19=26,26," ")</f>
        <v xml:space="preserve"> </v>
      </c>
      <c r="IG19" s="16" t="e">
        <f>IF(IF19=26,Времявыполнения!A19,NA())</f>
        <v>#N/A</v>
      </c>
      <c r="IP19" s="2" t="str">
        <f>IF(Разряды!A19=27,27," ")</f>
        <v xml:space="preserve"> </v>
      </c>
      <c r="IQ19" s="17" t="e">
        <f>IF(IP19=27,Времявыполнения!A19,NA())</f>
        <v>#N/A</v>
      </c>
      <c r="IZ19" s="3" t="str">
        <f>IF(Разряды!A19=28,28," ")</f>
        <v xml:space="preserve"> </v>
      </c>
      <c r="JA19" s="4" t="e">
        <f>IF(IZ19=28,Времявыполнения!A19,NA())</f>
        <v>#N/A</v>
      </c>
      <c r="JJ19" s="5" t="str">
        <f>IF(Разряды!A19=29,29," ")</f>
        <v xml:space="preserve"> </v>
      </c>
      <c r="JK19" s="6" t="e">
        <f>IF(JJ19=29,Времявыполнения!A19,NA())</f>
        <v>#N/A</v>
      </c>
      <c r="JT19" s="7" t="str">
        <f>IF(Разряды!A19=30,30," ")</f>
        <v xml:space="preserve"> </v>
      </c>
      <c r="JU19" s="8" t="e">
        <f>IF(JT19=30,Времявыполнения!A19,NA())</f>
        <v>#N/A</v>
      </c>
      <c r="KD19" s="9" t="str">
        <f>IF(Разряды!A19=31,31," ")</f>
        <v xml:space="preserve"> </v>
      </c>
      <c r="KE19" s="10" t="e">
        <f>IF(KD19=31,Времявыполнения!A19,NA())</f>
        <v>#N/A</v>
      </c>
    </row>
    <row r="20" spans="1:295" x14ac:dyDescent="0.25">
      <c r="A20" s="2" t="str">
        <f>IF(Разряды!A38=2,2," ")</f>
        <v xml:space="preserve"> </v>
      </c>
      <c r="B20" s="17" t="e">
        <f>IF(A20=2,Времявыполнения!A38,NA())</f>
        <v>#N/A</v>
      </c>
      <c r="J20" s="3" t="str">
        <f>IF(Разряды!A38=3,3," ")</f>
        <v xml:space="preserve"> </v>
      </c>
      <c r="K20" s="4" t="e">
        <f>IF(J20=3,Времявыполнения!A39,NA())</f>
        <v>#N/A</v>
      </c>
      <c r="T20" s="5" t="str">
        <f>IF(Разряды!A38=4,4," ")</f>
        <v xml:space="preserve"> </v>
      </c>
      <c r="U20" s="6" t="e">
        <f>IF(T20=4,Времявыполнения!A38,NA())</f>
        <v>#N/A</v>
      </c>
      <c r="AD20" s="7" t="str">
        <f>IF(Разряды!A38=5,5," ")</f>
        <v xml:space="preserve"> </v>
      </c>
      <c r="AE20" s="8" t="e">
        <f>IF(AD20=5,Времявыполнения!A38,NA())</f>
        <v>#N/A</v>
      </c>
      <c r="AN20" s="9" t="str">
        <f>IF(Разряды!A38=6,6," ")</f>
        <v xml:space="preserve"> </v>
      </c>
      <c r="AO20" s="10" t="e">
        <f>IF(AN20=6,Времявыполнения!A38,NA())</f>
        <v>#N/A</v>
      </c>
      <c r="AX20" s="11" t="str">
        <f>IF(Разряды!A38=7,7," ")</f>
        <v xml:space="preserve"> </v>
      </c>
      <c r="AY20" s="12" t="e">
        <f>IF(AX20=7,Времявыполнения!A38,NA())</f>
        <v>#N/A</v>
      </c>
      <c r="BH20" s="13" t="str">
        <f>IF(Разряды!A38=8,8," ")</f>
        <v xml:space="preserve"> </v>
      </c>
      <c r="BI20" s="14" t="e">
        <f>IF(BH20=8,Времявыполнения!A38,NA())</f>
        <v>#N/A</v>
      </c>
      <c r="BR20" s="15" t="str">
        <f>IF(Разряды!A38=9,9," ")</f>
        <v xml:space="preserve"> </v>
      </c>
      <c r="BS20" s="16" t="e">
        <f>IF(BR20=9,Времявыполнения!A38,NA())</f>
        <v>#N/A</v>
      </c>
      <c r="CB20" s="2" t="str">
        <f>IF(Разряды!A38=10,10," ")</f>
        <v xml:space="preserve"> </v>
      </c>
      <c r="CC20" s="17" t="e">
        <f>IF(CB20=10,Времявыполнения!A38,NA())</f>
        <v>#N/A</v>
      </c>
      <c r="CL20" s="3" t="str">
        <f>IF(Разряды!A38=11,11," ")</f>
        <v xml:space="preserve"> </v>
      </c>
      <c r="CM20" s="4" t="e">
        <f>IF(CL20=11,Времявыполнения!A38,NA())</f>
        <v>#N/A</v>
      </c>
      <c r="CV20" s="5" t="str">
        <f>IF(Разряды!A38=12,12," ")</f>
        <v xml:space="preserve"> </v>
      </c>
      <c r="CW20" s="6" t="e">
        <f>IF(CV20=12,Времявыполнения!A38,NA())</f>
        <v>#N/A</v>
      </c>
      <c r="DF20" s="7" t="str">
        <f>IF(Разряды!A38=13,13," ")</f>
        <v xml:space="preserve"> </v>
      </c>
      <c r="DG20" s="8" t="e">
        <f>IF(DF20=13,Времявыполнения!A38,NA())</f>
        <v>#N/A</v>
      </c>
      <c r="DP20" s="9" t="str">
        <f>IF(Разряды!A38=14,14," ")</f>
        <v xml:space="preserve"> </v>
      </c>
      <c r="DQ20" s="10" t="e">
        <f>IF(DP20=14,Времявыполнения!A38,NA())</f>
        <v>#N/A</v>
      </c>
      <c r="DZ20" s="18" t="str">
        <f>IF(Разряды!A38=15,15," ")</f>
        <v xml:space="preserve"> </v>
      </c>
      <c r="EA20" s="19" t="e">
        <f>IF(DZ20=15,Времявыполнения!A38,NA())</f>
        <v>#N/A</v>
      </c>
      <c r="EJ20" s="13" t="str">
        <f>IF(Разряды!A20=16,16," ")</f>
        <v xml:space="preserve"> </v>
      </c>
      <c r="EK20" s="14" t="e">
        <f>IF(EJ20=16,Времявыполнения!A20,NA())</f>
        <v>#N/A</v>
      </c>
      <c r="ET20" s="15" t="str">
        <f>IF(Разряды!A38=17,17," ")</f>
        <v xml:space="preserve"> </v>
      </c>
      <c r="EU20" s="16" t="e">
        <f>IF(ET20=17,Времявыполнения!A38,NA())</f>
        <v>#N/A</v>
      </c>
      <c r="FD20" s="2">
        <f>IF(Разряды!A20=18,18," ")</f>
        <v>18</v>
      </c>
      <c r="FE20" s="17">
        <f>IF(FD20=18,Времявыполнения!A20,NA())</f>
        <v>2.0423000096343462E-3</v>
      </c>
      <c r="FN20" s="3" t="str">
        <f>IF(Разряды!A20=19,19," ")</f>
        <v xml:space="preserve"> </v>
      </c>
      <c r="FO20" s="4" t="e">
        <f>IF(FN20=19,Времявыполнения!A20,NA())</f>
        <v>#N/A</v>
      </c>
      <c r="FX20" s="5" t="str">
        <f>IF(Разряды!A20=20,20," ")</f>
        <v xml:space="preserve"> </v>
      </c>
      <c r="FY20" s="6" t="e">
        <f>IF(FX20=20,Времявыполнения!A20,NA())</f>
        <v>#N/A</v>
      </c>
      <c r="GH20" s="7" t="str">
        <f>IF(Разряды!A20=21,21," ")</f>
        <v xml:space="preserve"> </v>
      </c>
      <c r="GI20" s="8" t="e">
        <f>IF(GH20=21,Времявыполнения!A20,NA())</f>
        <v>#N/A</v>
      </c>
      <c r="GR20" s="9" t="str">
        <f>IF(Разряды!A20=22,22," ")</f>
        <v xml:space="preserve"> </v>
      </c>
      <c r="GS20" s="10" t="e">
        <f>IF(GR20=22,Времявыполнения!A20,NA())</f>
        <v>#N/A</v>
      </c>
      <c r="HB20" s="18" t="str">
        <f>IF(Разряды!A20=23,23," ")</f>
        <v xml:space="preserve"> </v>
      </c>
      <c r="HC20" s="19" t="e">
        <f>IF(HB20=23,Времявыполнения!A20,NA())</f>
        <v>#N/A</v>
      </c>
      <c r="HL20" s="11" t="str">
        <f>IF(Разряды!A20=24,24," ")</f>
        <v xml:space="preserve"> </v>
      </c>
      <c r="HM20" s="12" t="e">
        <f>IF(HL20=24,Времявыполнения!A20,NA())</f>
        <v>#N/A</v>
      </c>
      <c r="HV20" s="13" t="str">
        <f>IF(Разряды!A20=25,25," ")</f>
        <v xml:space="preserve"> </v>
      </c>
      <c r="HW20" s="14" t="e">
        <f>IF(HV20=25,Времявыполнения!A20,NA())</f>
        <v>#N/A</v>
      </c>
      <c r="IF20" s="15" t="str">
        <f>IF(Разряды!A20=26,26," ")</f>
        <v xml:space="preserve"> </v>
      </c>
      <c r="IG20" s="16" t="e">
        <f>IF(IF20=26,Времявыполнения!A20,NA())</f>
        <v>#N/A</v>
      </c>
      <c r="IP20" s="2" t="str">
        <f>IF(Разряды!A20=27,27," ")</f>
        <v xml:space="preserve"> </v>
      </c>
      <c r="IQ20" s="17" t="e">
        <f>IF(IP20=27,Времявыполнения!A20,NA())</f>
        <v>#N/A</v>
      </c>
      <c r="IZ20" s="3" t="str">
        <f>IF(Разряды!A20=28,28," ")</f>
        <v xml:space="preserve"> </v>
      </c>
      <c r="JA20" s="4" t="e">
        <f>IF(IZ20=28,Времявыполнения!A20,NA())</f>
        <v>#N/A</v>
      </c>
      <c r="JJ20" s="5" t="str">
        <f>IF(Разряды!A20=29,29," ")</f>
        <v xml:space="preserve"> </v>
      </c>
      <c r="JK20" s="6" t="e">
        <f>IF(JJ20=29,Времявыполнения!A20,NA())</f>
        <v>#N/A</v>
      </c>
      <c r="JT20" s="7" t="str">
        <f>IF(Разряды!A20=30,30," ")</f>
        <v xml:space="preserve"> </v>
      </c>
      <c r="JU20" s="8" t="e">
        <f>IF(JT20=30,Времявыполнения!A20,NA())</f>
        <v>#N/A</v>
      </c>
      <c r="KD20" s="9" t="str">
        <f>IF(Разряды!A20=31,31," ")</f>
        <v xml:space="preserve"> </v>
      </c>
      <c r="KE20" s="10" t="e">
        <f>IF(KD20=31,Времявыполнения!A20,NA())</f>
        <v>#N/A</v>
      </c>
    </row>
    <row r="21" spans="1:295" x14ac:dyDescent="0.25">
      <c r="A21" s="2" t="str">
        <f>IF(Разряды!A39=2,2," ")</f>
        <v xml:space="preserve"> </v>
      </c>
      <c r="B21" s="17" t="e">
        <f>IF(A21=2,Времявыполнения!A39,NA())</f>
        <v>#N/A</v>
      </c>
      <c r="J21" s="3" t="str">
        <f>IF(Разряды!A39=3,3," ")</f>
        <v xml:space="preserve"> </v>
      </c>
      <c r="K21" s="4" t="e">
        <f>IF(J21=3,Времявыполнения!A40,NA())</f>
        <v>#N/A</v>
      </c>
      <c r="T21" s="5" t="str">
        <f>IF(Разряды!A39=4,4," ")</f>
        <v xml:space="preserve"> </v>
      </c>
      <c r="U21" s="6" t="e">
        <f>IF(T21=4,Времявыполнения!A39,NA())</f>
        <v>#N/A</v>
      </c>
      <c r="AD21" s="7" t="str">
        <f>IF(Разряды!A39=5,5," ")</f>
        <v xml:space="preserve"> </v>
      </c>
      <c r="AE21" s="8" t="e">
        <f>IF(AD21=5,Времявыполнения!A39,NA())</f>
        <v>#N/A</v>
      </c>
      <c r="AN21" s="9" t="str">
        <f>IF(Разряды!A39=6,6," ")</f>
        <v xml:space="preserve"> </v>
      </c>
      <c r="AO21" s="10" t="e">
        <f>IF(AN21=6,Времявыполнения!A39,NA())</f>
        <v>#N/A</v>
      </c>
      <c r="AX21" s="11" t="str">
        <f>IF(Разряды!A39=7,7," ")</f>
        <v xml:space="preserve"> </v>
      </c>
      <c r="AY21" s="12" t="e">
        <f>IF(AX21=7,Времявыполнения!A39,NA())</f>
        <v>#N/A</v>
      </c>
      <c r="BH21" s="13" t="str">
        <f>IF(Разряды!A39=8,8," ")</f>
        <v xml:space="preserve"> </v>
      </c>
      <c r="BI21" s="14" t="e">
        <f>IF(BH21=8,Времявыполнения!A39,NA())</f>
        <v>#N/A</v>
      </c>
      <c r="BR21" s="15" t="str">
        <f>IF(Разряды!A39=9,9," ")</f>
        <v xml:space="preserve"> </v>
      </c>
      <c r="BS21" s="16" t="e">
        <f>IF(BR21=9,Времявыполнения!A39,NA())</f>
        <v>#N/A</v>
      </c>
      <c r="CB21" s="2" t="str">
        <f>IF(Разряды!A39=10,10," ")</f>
        <v xml:space="preserve"> </v>
      </c>
      <c r="CC21" s="17" t="e">
        <f>IF(CB21=10,Времявыполнения!A39,NA())</f>
        <v>#N/A</v>
      </c>
      <c r="CL21" s="3" t="str">
        <f>IF(Разряды!A39=11,11," ")</f>
        <v xml:space="preserve"> </v>
      </c>
      <c r="CM21" s="4" t="e">
        <f>IF(CL21=11,Времявыполнения!A39,NA())</f>
        <v>#N/A</v>
      </c>
      <c r="CV21" s="5" t="str">
        <f>IF(Разряды!A39=12,12," ")</f>
        <v xml:space="preserve"> </v>
      </c>
      <c r="CW21" s="6" t="e">
        <f>IF(CV21=12,Времявыполнения!A39,NA())</f>
        <v>#N/A</v>
      </c>
      <c r="DF21" s="7" t="str">
        <f>IF(Разряды!A39=13,13," ")</f>
        <v xml:space="preserve"> </v>
      </c>
      <c r="DG21" s="8" t="e">
        <f>IF(DF21=13,Времявыполнения!A39,NA())</f>
        <v>#N/A</v>
      </c>
      <c r="DP21" s="9" t="str">
        <f>IF(Разряды!A39=14,14," ")</f>
        <v xml:space="preserve"> </v>
      </c>
      <c r="DQ21" s="10" t="e">
        <f>IF(DP21=14,Времявыполнения!A39,NA())</f>
        <v>#N/A</v>
      </c>
      <c r="DZ21" s="18" t="str">
        <f>IF(Разряды!A39=15,15," ")</f>
        <v xml:space="preserve"> </v>
      </c>
      <c r="EA21" s="19" t="e">
        <f>IF(DZ21=15,Времявыполнения!A39,NA())</f>
        <v>#N/A</v>
      </c>
      <c r="EJ21" s="13" t="str">
        <f>IF(Разряды!A21=16,16," ")</f>
        <v xml:space="preserve"> </v>
      </c>
      <c r="EK21" s="14" t="e">
        <f>IF(EJ21=16,Времявыполнения!A21,NA())</f>
        <v>#N/A</v>
      </c>
      <c r="ET21" s="15" t="str">
        <f>IF(Разряды!A39=17,17," ")</f>
        <v xml:space="preserve"> </v>
      </c>
      <c r="EU21" s="16" t="e">
        <f>IF(ET21=17,Времявыполнения!A39,NA())</f>
        <v>#N/A</v>
      </c>
      <c r="FD21" s="2">
        <f>IF(Разряды!A21=18,18," ")</f>
        <v>18</v>
      </c>
      <c r="FE21" s="17">
        <f>IF(FD21=18,Времявыполнения!A21,NA())</f>
        <v>2.0902000251226131E-3</v>
      </c>
      <c r="FN21" s="3" t="str">
        <f>IF(Разряды!A21=19,19," ")</f>
        <v xml:space="preserve"> </v>
      </c>
      <c r="FO21" s="4" t="e">
        <f>IF(FN21=19,Времявыполнения!A21,NA())</f>
        <v>#N/A</v>
      </c>
      <c r="FX21" s="5" t="str">
        <f>IF(Разряды!A21=20,20," ")</f>
        <v xml:space="preserve"> </v>
      </c>
      <c r="FY21" s="6" t="e">
        <f>IF(FX21=20,Времявыполнения!A21,NA())</f>
        <v>#N/A</v>
      </c>
      <c r="GH21" s="7" t="str">
        <f>IF(Разряды!A21=21,21," ")</f>
        <v xml:space="preserve"> </v>
      </c>
      <c r="GI21" s="8" t="e">
        <f>IF(GH21=21,Времявыполнения!A21,NA())</f>
        <v>#N/A</v>
      </c>
      <c r="GR21" s="9" t="str">
        <f>IF(Разряды!A21=22,22," ")</f>
        <v xml:space="preserve"> </v>
      </c>
      <c r="GS21" s="10" t="e">
        <f>IF(GR21=22,Времявыполнения!A21,NA())</f>
        <v>#N/A</v>
      </c>
      <c r="HB21" s="18" t="str">
        <f>IF(Разряды!A21=23,23," ")</f>
        <v xml:space="preserve"> </v>
      </c>
      <c r="HC21" s="19" t="e">
        <f>IF(HB21=23,Времявыполнения!A21,NA())</f>
        <v>#N/A</v>
      </c>
      <c r="HL21" s="11" t="str">
        <f>IF(Разряды!A21=24,24," ")</f>
        <v xml:space="preserve"> </v>
      </c>
      <c r="HM21" s="12" t="e">
        <f>IF(HL21=24,Времявыполнения!A21,NA())</f>
        <v>#N/A</v>
      </c>
      <c r="HV21" s="13" t="str">
        <f>IF(Разряды!A21=25,25," ")</f>
        <v xml:space="preserve"> </v>
      </c>
      <c r="HW21" s="14" t="e">
        <f>IF(HV21=25,Времявыполнения!A21,NA())</f>
        <v>#N/A</v>
      </c>
      <c r="IF21" s="15" t="str">
        <f>IF(Разряды!A21=26,26," ")</f>
        <v xml:space="preserve"> </v>
      </c>
      <c r="IG21" s="16" t="e">
        <f>IF(IF21=26,Времявыполнения!A21,NA())</f>
        <v>#N/A</v>
      </c>
      <c r="IP21" s="2" t="str">
        <f>IF(Разряды!A21=27,27," ")</f>
        <v xml:space="preserve"> </v>
      </c>
      <c r="IQ21" s="17" t="e">
        <f>IF(IP21=27,Времявыполнения!A21,NA())</f>
        <v>#N/A</v>
      </c>
      <c r="IZ21" s="3" t="str">
        <f>IF(Разряды!A21=28,28," ")</f>
        <v xml:space="preserve"> </v>
      </c>
      <c r="JA21" s="4" t="e">
        <f>IF(IZ21=28,Времявыполнения!A21,NA())</f>
        <v>#N/A</v>
      </c>
      <c r="JJ21" s="5" t="str">
        <f>IF(Разряды!A21=29,29," ")</f>
        <v xml:space="preserve"> </v>
      </c>
      <c r="JK21" s="6" t="e">
        <f>IF(JJ21=29,Времявыполнения!A21,NA())</f>
        <v>#N/A</v>
      </c>
      <c r="JT21" s="7" t="str">
        <f>IF(Разряды!A21=30,30," ")</f>
        <v xml:space="preserve"> </v>
      </c>
      <c r="JU21" s="8" t="e">
        <f>IF(JT21=30,Времявыполнения!A21,NA())</f>
        <v>#N/A</v>
      </c>
      <c r="KD21" s="9" t="str">
        <f>IF(Разряды!A21=31,31," ")</f>
        <v xml:space="preserve"> </v>
      </c>
      <c r="KE21" s="10" t="e">
        <f>IF(KD21=31,Времявыполнения!A21,NA())</f>
        <v>#N/A</v>
      </c>
    </row>
    <row r="22" spans="1:295" x14ac:dyDescent="0.25">
      <c r="A22" s="2" t="str">
        <f>IF(Разряды!A40=2,2," ")</f>
        <v xml:space="preserve"> </v>
      </c>
      <c r="B22" s="17" t="e">
        <f>IF(A22=2,Времявыполнения!A40,NA())</f>
        <v>#N/A</v>
      </c>
      <c r="D22" s="44" t="s">
        <v>11</v>
      </c>
      <c r="E22" s="45"/>
      <c r="F22" s="46"/>
      <c r="J22" s="3" t="str">
        <f>IF(Разряды!A40=3,3," ")</f>
        <v xml:space="preserve"> </v>
      </c>
      <c r="K22" s="4" t="e">
        <f>IF(J22=3,Времявыполнения!A41,NA())</f>
        <v>#N/A</v>
      </c>
      <c r="M22" s="44" t="s">
        <v>11</v>
      </c>
      <c r="N22" s="45"/>
      <c r="O22" s="46"/>
      <c r="T22" s="5" t="str">
        <f>IF(Разряды!A40=4,4," ")</f>
        <v xml:space="preserve"> </v>
      </c>
      <c r="U22" s="6" t="e">
        <f>IF(T22=4,Времявыполнения!A40,NA())</f>
        <v>#N/A</v>
      </c>
      <c r="W22" s="44" t="s">
        <v>11</v>
      </c>
      <c r="X22" s="45"/>
      <c r="Y22" s="46"/>
      <c r="AD22" s="7" t="str">
        <f>IF(Разряды!A40=5,5," ")</f>
        <v xml:space="preserve"> </v>
      </c>
      <c r="AE22" s="8" t="e">
        <f>IF(AD22=5,Времявыполнения!A40,NA())</f>
        <v>#N/A</v>
      </c>
      <c r="AG22" s="44" t="s">
        <v>11</v>
      </c>
      <c r="AH22" s="45"/>
      <c r="AI22" s="46"/>
      <c r="AN22" s="9" t="str">
        <f>IF(Разряды!A40=6,6," ")</f>
        <v xml:space="preserve"> </v>
      </c>
      <c r="AO22" s="10" t="e">
        <f>IF(AN22=6,Времявыполнения!A40,NA())</f>
        <v>#N/A</v>
      </c>
      <c r="AQ22" s="44" t="s">
        <v>11</v>
      </c>
      <c r="AR22" s="45"/>
      <c r="AS22" s="46"/>
      <c r="AX22" s="11" t="str">
        <f>IF(Разряды!A40=7,7," ")</f>
        <v xml:space="preserve"> </v>
      </c>
      <c r="AY22" s="12" t="e">
        <f>IF(AX22=7,Времявыполнения!A40,NA())</f>
        <v>#N/A</v>
      </c>
      <c r="BA22" s="44" t="s">
        <v>11</v>
      </c>
      <c r="BB22" s="45"/>
      <c r="BC22" s="46"/>
      <c r="BH22" s="13" t="str">
        <f>IF(Разряды!A40=8,8," ")</f>
        <v xml:space="preserve"> </v>
      </c>
      <c r="BI22" s="14" t="e">
        <f>IF(BH22=8,Времявыполнения!A40,NA())</f>
        <v>#N/A</v>
      </c>
      <c r="BK22" s="44" t="s">
        <v>11</v>
      </c>
      <c r="BL22" s="45"/>
      <c r="BM22" s="46"/>
      <c r="BR22" s="15" t="str">
        <f>IF(Разряды!A40=9,9," ")</f>
        <v xml:space="preserve"> </v>
      </c>
      <c r="BS22" s="16" t="e">
        <f>IF(BR22=9,Времявыполнения!A40,NA())</f>
        <v>#N/A</v>
      </c>
      <c r="BU22" s="44" t="s">
        <v>11</v>
      </c>
      <c r="BV22" s="45"/>
      <c r="BW22" s="46"/>
      <c r="CB22" s="2" t="str">
        <f>IF(Разряды!A40=10,10," ")</f>
        <v xml:space="preserve"> </v>
      </c>
      <c r="CC22" s="17" t="e">
        <f>IF(CB22=10,Времявыполнения!A40,NA())</f>
        <v>#N/A</v>
      </c>
      <c r="CE22" s="44" t="s">
        <v>11</v>
      </c>
      <c r="CF22" s="45"/>
      <c r="CG22" s="46"/>
      <c r="CL22" s="3" t="str">
        <f>IF(Разряды!A40=11,11," ")</f>
        <v xml:space="preserve"> </v>
      </c>
      <c r="CM22" s="4" t="e">
        <f>IF(CL22=11,Времявыполнения!A40,NA())</f>
        <v>#N/A</v>
      </c>
      <c r="CO22" s="44" t="s">
        <v>11</v>
      </c>
      <c r="CP22" s="45"/>
      <c r="CQ22" s="46"/>
      <c r="CV22" s="5" t="str">
        <f>IF(Разряды!A40=12,12," ")</f>
        <v xml:space="preserve"> </v>
      </c>
      <c r="CW22" s="6" t="e">
        <f>IF(CV22=12,Времявыполнения!A40,NA())</f>
        <v>#N/A</v>
      </c>
      <c r="CY22" s="44" t="s">
        <v>11</v>
      </c>
      <c r="CZ22" s="45"/>
      <c r="DA22" s="46"/>
      <c r="DF22" s="7" t="str">
        <f>IF(Разряды!A40=13,13," ")</f>
        <v xml:space="preserve"> </v>
      </c>
      <c r="DG22" s="8" t="e">
        <f>IF(DF22=13,Времявыполнения!A40,NA())</f>
        <v>#N/A</v>
      </c>
      <c r="DI22" s="44" t="s">
        <v>11</v>
      </c>
      <c r="DJ22" s="45"/>
      <c r="DK22" s="46"/>
      <c r="DP22" s="9" t="str">
        <f>IF(Разряды!A40=14,14," ")</f>
        <v xml:space="preserve"> </v>
      </c>
      <c r="DQ22" s="10" t="e">
        <f>IF(DP22=14,Времявыполнения!A40,NA())</f>
        <v>#N/A</v>
      </c>
      <c r="DS22" s="44" t="s">
        <v>11</v>
      </c>
      <c r="DT22" s="45"/>
      <c r="DU22" s="46"/>
      <c r="DZ22" s="18" t="str">
        <f>IF(Разряды!A40=15,15," ")</f>
        <v xml:space="preserve"> </v>
      </c>
      <c r="EA22" s="19" t="e">
        <f>IF(DZ22=15,Времявыполнения!A40,NA())</f>
        <v>#N/A</v>
      </c>
      <c r="EC22" s="44" t="s">
        <v>11</v>
      </c>
      <c r="ED22" s="45"/>
      <c r="EE22" s="46"/>
      <c r="EJ22" s="13" t="str">
        <f>IF(Разряды!A22=16,16," ")</f>
        <v xml:space="preserve"> </v>
      </c>
      <c r="EK22" s="14" t="e">
        <f>IF(EJ22=16,Времявыполнения!A22,NA())</f>
        <v>#N/A</v>
      </c>
      <c r="EM22" s="44" t="s">
        <v>11</v>
      </c>
      <c r="EN22" s="45"/>
      <c r="EO22" s="46"/>
      <c r="ET22" s="15" t="str">
        <f>IF(Разряды!A40=17,17," ")</f>
        <v xml:space="preserve"> </v>
      </c>
      <c r="EU22" s="16" t="e">
        <f>IF(ET22=17,Времявыполнения!A40,NA())</f>
        <v>#N/A</v>
      </c>
      <c r="EW22" s="44" t="s">
        <v>11</v>
      </c>
      <c r="EX22" s="45"/>
      <c r="EY22" s="46"/>
      <c r="FD22" s="2">
        <f>IF(Разряды!A22=18,18," ")</f>
        <v>18</v>
      </c>
      <c r="FE22" s="17">
        <f>IF(FD22=18,Времявыполнения!A22,NA())</f>
        <v>2.14229998528026E-3</v>
      </c>
      <c r="FG22" s="44" t="s">
        <v>11</v>
      </c>
      <c r="FH22" s="45"/>
      <c r="FI22" s="46"/>
      <c r="FN22" s="3" t="str">
        <f>IF(Разряды!A22=19,19," ")</f>
        <v xml:space="preserve"> </v>
      </c>
      <c r="FO22" s="4" t="e">
        <f>IF(FN22=19,Времявыполнения!A22,NA())</f>
        <v>#N/A</v>
      </c>
      <c r="FQ22" s="44" t="s">
        <v>11</v>
      </c>
      <c r="FR22" s="45"/>
      <c r="FS22" s="46"/>
      <c r="FX22" s="5" t="str">
        <f>IF(Разряды!A22=20,20," ")</f>
        <v xml:space="preserve"> </v>
      </c>
      <c r="FY22" s="6" t="e">
        <f>IF(FX22=20,Времявыполнения!A22,NA())</f>
        <v>#N/A</v>
      </c>
      <c r="GA22" s="44" t="s">
        <v>11</v>
      </c>
      <c r="GB22" s="45"/>
      <c r="GC22" s="46"/>
      <c r="GH22" s="7" t="str">
        <f>IF(Разряды!A22=21,21," ")</f>
        <v xml:space="preserve"> </v>
      </c>
      <c r="GI22" s="8" t="e">
        <f>IF(GH22=21,Времявыполнения!A22,NA())</f>
        <v>#N/A</v>
      </c>
      <c r="GK22" s="44" t="s">
        <v>11</v>
      </c>
      <c r="GL22" s="45"/>
      <c r="GM22" s="46"/>
      <c r="GR22" s="9" t="str">
        <f>IF(Разряды!A22=22,22," ")</f>
        <v xml:space="preserve"> </v>
      </c>
      <c r="GS22" s="10" t="e">
        <f>IF(GR22=22,Времявыполнения!A22,NA())</f>
        <v>#N/A</v>
      </c>
      <c r="GU22" s="44" t="s">
        <v>11</v>
      </c>
      <c r="GV22" s="45"/>
      <c r="GW22" s="46"/>
      <c r="HB22" s="18" t="str">
        <f>IF(Разряды!A22=23,23," ")</f>
        <v xml:space="preserve"> </v>
      </c>
      <c r="HC22" s="19" t="e">
        <f>IF(HB22=23,Времявыполнения!A22,NA())</f>
        <v>#N/A</v>
      </c>
      <c r="HE22" s="44" t="s">
        <v>11</v>
      </c>
      <c r="HF22" s="45"/>
      <c r="HG22" s="46"/>
      <c r="HL22" s="11" t="str">
        <f>IF(Разряды!A22=24,24," ")</f>
        <v xml:space="preserve"> </v>
      </c>
      <c r="HM22" s="12" t="e">
        <f>IF(HL22=24,Времявыполнения!A22,NA())</f>
        <v>#N/A</v>
      </c>
      <c r="HO22" s="44" t="s">
        <v>11</v>
      </c>
      <c r="HP22" s="45"/>
      <c r="HQ22" s="46"/>
      <c r="HV22" s="13" t="str">
        <f>IF(Разряды!A22=25,25," ")</f>
        <v xml:space="preserve"> </v>
      </c>
      <c r="HW22" s="14" t="e">
        <f>IF(HV22=25,Времявыполнения!A22,NA())</f>
        <v>#N/A</v>
      </c>
      <c r="HY22" s="44" t="s">
        <v>11</v>
      </c>
      <c r="HZ22" s="45"/>
      <c r="IA22" s="46"/>
      <c r="IF22" s="15" t="str">
        <f>IF(Разряды!A22=26,26," ")</f>
        <v xml:space="preserve"> </v>
      </c>
      <c r="IG22" s="16" t="e">
        <f>IF(IF22=26,Времявыполнения!A22,NA())</f>
        <v>#N/A</v>
      </c>
      <c r="II22" s="44" t="s">
        <v>11</v>
      </c>
      <c r="IJ22" s="45"/>
      <c r="IK22" s="46"/>
      <c r="IP22" s="2" t="str">
        <f>IF(Разряды!A22=27,27," ")</f>
        <v xml:space="preserve"> </v>
      </c>
      <c r="IQ22" s="17" t="e">
        <f>IF(IP22=27,Времявыполнения!A22,NA())</f>
        <v>#N/A</v>
      </c>
      <c r="IS22" s="44" t="s">
        <v>11</v>
      </c>
      <c r="IT22" s="45"/>
      <c r="IU22" s="46"/>
      <c r="IZ22" s="3" t="str">
        <f>IF(Разряды!A22=28,28," ")</f>
        <v xml:space="preserve"> </v>
      </c>
      <c r="JA22" s="4" t="e">
        <f>IF(IZ22=28,Времявыполнения!A22,NA())</f>
        <v>#N/A</v>
      </c>
      <c r="JC22" s="44" t="s">
        <v>11</v>
      </c>
      <c r="JD22" s="45"/>
      <c r="JE22" s="46"/>
      <c r="JJ22" s="5" t="str">
        <f>IF(Разряды!A22=29,29," ")</f>
        <v xml:space="preserve"> </v>
      </c>
      <c r="JK22" s="6" t="e">
        <f>IF(JJ22=29,Времявыполнения!A22,NA())</f>
        <v>#N/A</v>
      </c>
      <c r="JM22" s="44" t="s">
        <v>11</v>
      </c>
      <c r="JN22" s="45"/>
      <c r="JO22" s="46"/>
      <c r="JT22" s="7" t="str">
        <f>IF(Разряды!A22=30,30," ")</f>
        <v xml:space="preserve"> </v>
      </c>
      <c r="JU22" s="8" t="e">
        <f>IF(JT22=30,Времявыполнения!A22,NA())</f>
        <v>#N/A</v>
      </c>
      <c r="JW22" s="44" t="s">
        <v>11</v>
      </c>
      <c r="JX22" s="45"/>
      <c r="JY22" s="46"/>
      <c r="KD22" s="9" t="str">
        <f>IF(Разряды!A22=31,31," ")</f>
        <v xml:space="preserve"> </v>
      </c>
      <c r="KE22" s="10" t="e">
        <f>IF(KD22=31,Времявыполнения!A22,NA())</f>
        <v>#N/A</v>
      </c>
      <c r="KG22" s="44" t="s">
        <v>11</v>
      </c>
      <c r="KH22" s="45"/>
      <c r="KI22" s="46"/>
    </row>
    <row r="23" spans="1:295" x14ac:dyDescent="0.25">
      <c r="A23" s="2" t="str">
        <f>IF(Разряды!A41=2,2," ")</f>
        <v xml:space="preserve"> </v>
      </c>
      <c r="B23" s="17" t="e">
        <f>IF(A23=2,Времявыполнения!A41,NA())</f>
        <v>#N/A</v>
      </c>
      <c r="D23" s="21" t="e">
        <f>STDEVA(B2:B16,)</f>
        <v>#N/A</v>
      </c>
      <c r="E23" s="22"/>
      <c r="F23" s="23"/>
      <c r="J23" s="3" t="str">
        <f>IF(Разряды!A41=3,3," ")</f>
        <v xml:space="preserve"> </v>
      </c>
      <c r="K23" s="4" t="e">
        <f>IF(J23=3,Времявыполнения!A42,NA())</f>
        <v>#N/A</v>
      </c>
      <c r="M23" s="21" t="e">
        <f>STDEVA(K2:K16,)</f>
        <v>#N/A</v>
      </c>
      <c r="N23" s="22"/>
      <c r="O23" s="23"/>
      <c r="T23" s="5" t="str">
        <f>IF(Разряды!A41=4,4," ")</f>
        <v xml:space="preserve"> </v>
      </c>
      <c r="U23" s="6" t="e">
        <f>IF(T23=4,Времявыполнения!A41,NA())</f>
        <v>#N/A</v>
      </c>
      <c r="W23" s="21" t="e">
        <f>STDEVA(U2:U16,)</f>
        <v>#N/A</v>
      </c>
      <c r="X23" s="22"/>
      <c r="Y23" s="23"/>
      <c r="AD23" s="7" t="str">
        <f>IF(Разряды!A41=5,5," ")</f>
        <v xml:space="preserve"> </v>
      </c>
      <c r="AE23" s="8" t="e">
        <f>IF(AD23=5,Времявыполнения!A41,NA())</f>
        <v>#N/A</v>
      </c>
      <c r="AG23" s="21" t="e">
        <f>STDEVA(AE2:AE16,)</f>
        <v>#N/A</v>
      </c>
      <c r="AH23" s="22"/>
      <c r="AI23" s="23"/>
      <c r="AN23" s="9" t="str">
        <f>IF(Разряды!A41=6,6," ")</f>
        <v xml:space="preserve"> </v>
      </c>
      <c r="AO23" s="10" t="e">
        <f>IF(AN23=6,Времявыполнения!A41,NA())</f>
        <v>#N/A</v>
      </c>
      <c r="AQ23" s="21" t="e">
        <f>STDEVA(AO2:AO16,)</f>
        <v>#N/A</v>
      </c>
      <c r="AR23" s="22"/>
      <c r="AS23" s="23"/>
      <c r="AX23" s="11" t="str">
        <f>IF(Разряды!A41=7,7," ")</f>
        <v xml:space="preserve"> </v>
      </c>
      <c r="AY23" s="12" t="e">
        <f>IF(AX23=7,Времявыполнения!A41,NA())</f>
        <v>#N/A</v>
      </c>
      <c r="BA23" s="21" t="e">
        <f>STDEVA(AY2:AY16,)</f>
        <v>#N/A</v>
      </c>
      <c r="BB23" s="22"/>
      <c r="BC23" s="23"/>
      <c r="BH23" s="13" t="str">
        <f>IF(Разряды!A41=8,8," ")</f>
        <v xml:space="preserve"> </v>
      </c>
      <c r="BI23" s="14" t="e">
        <f>IF(BH23=8,Времявыполнения!A41,NA())</f>
        <v>#N/A</v>
      </c>
      <c r="BK23" s="21" t="e">
        <f>STDEVA(BI2:BI16,)</f>
        <v>#N/A</v>
      </c>
      <c r="BL23" s="22"/>
      <c r="BM23" s="23"/>
      <c r="BR23" s="15" t="str">
        <f>IF(Разряды!A41=9,9," ")</f>
        <v xml:space="preserve"> </v>
      </c>
      <c r="BS23" s="16" t="e">
        <f>IF(BR23=9,Времявыполнения!A41,NA())</f>
        <v>#N/A</v>
      </c>
      <c r="BU23" s="21" t="e">
        <f>STDEVA(BS2:BS16,)</f>
        <v>#N/A</v>
      </c>
      <c r="BV23" s="22"/>
      <c r="BW23" s="23"/>
      <c r="CB23" s="2" t="str">
        <f>IF(Разряды!A41=10,10," ")</f>
        <v xml:space="preserve"> </v>
      </c>
      <c r="CC23" s="17" t="e">
        <f>IF(CB23=10,Времявыполнения!A41,NA())</f>
        <v>#N/A</v>
      </c>
      <c r="CE23" s="21" t="e">
        <f>STDEVA(CC2:CC16,)</f>
        <v>#N/A</v>
      </c>
      <c r="CF23" s="22"/>
      <c r="CG23" s="23"/>
      <c r="CL23" s="3" t="str">
        <f>IF(Разряды!A41=11,11," ")</f>
        <v xml:space="preserve"> </v>
      </c>
      <c r="CM23" s="4" t="e">
        <f>IF(CL23=11,Времявыполнения!A41,NA())</f>
        <v>#N/A</v>
      </c>
      <c r="CO23" s="21" t="e">
        <f>STDEVA(CM2:CM16,)</f>
        <v>#N/A</v>
      </c>
      <c r="CP23" s="22"/>
      <c r="CQ23" s="23"/>
      <c r="CV23" s="5" t="str">
        <f>IF(Разряды!A41=12,12," ")</f>
        <v xml:space="preserve"> </v>
      </c>
      <c r="CW23" s="6" t="e">
        <f>IF(CV23=12,Времявыполнения!A41,NA())</f>
        <v>#N/A</v>
      </c>
      <c r="CY23" s="21" t="e">
        <f>STDEVA(CW2:CW16,)</f>
        <v>#N/A</v>
      </c>
      <c r="CZ23" s="22"/>
      <c r="DA23" s="23"/>
      <c r="DF23" s="7" t="str">
        <f>IF(Разряды!A41=13,13," ")</f>
        <v xml:space="preserve"> </v>
      </c>
      <c r="DG23" s="8" t="e">
        <f>IF(DF23=13,Времявыполнения!A41,NA())</f>
        <v>#N/A</v>
      </c>
      <c r="DI23" s="21" t="e">
        <f>STDEVA(DG2:DG16,)</f>
        <v>#N/A</v>
      </c>
      <c r="DJ23" s="22"/>
      <c r="DK23" s="23"/>
      <c r="DP23" s="9" t="str">
        <f>IF(Разряды!A41=14,14," ")</f>
        <v xml:space="preserve"> </v>
      </c>
      <c r="DQ23" s="10" t="e">
        <f>IF(DP23=14,Времявыполнения!A41,NA())</f>
        <v>#N/A</v>
      </c>
      <c r="DS23" s="21" t="e">
        <f>STDEVA(DQ2:DQ16,)</f>
        <v>#N/A</v>
      </c>
      <c r="DT23" s="22"/>
      <c r="DU23" s="23"/>
      <c r="DZ23" s="18" t="str">
        <f>IF(Разряды!A41=15,15," ")</f>
        <v xml:space="preserve"> </v>
      </c>
      <c r="EA23" s="19" t="e">
        <f>IF(DZ23=15,Времявыполнения!A41,NA())</f>
        <v>#N/A</v>
      </c>
      <c r="EC23" s="21" t="e">
        <f>STDEVA(EA2:EA14,)</f>
        <v>#N/A</v>
      </c>
      <c r="ED23" s="22"/>
      <c r="EE23" s="23"/>
      <c r="EJ23" s="13" t="str">
        <f>IF(Разряды!A23=16,16," ")</f>
        <v xml:space="preserve"> </v>
      </c>
      <c r="EK23" s="14" t="e">
        <f>IF(EJ23=16,Времявыполнения!A23,NA())</f>
        <v>#N/A</v>
      </c>
      <c r="EM23" s="48">
        <f>STDEVA(EK2:EK14,)</f>
        <v>2.3048746896795996E-3</v>
      </c>
      <c r="EN23" s="49"/>
      <c r="EO23" s="50"/>
      <c r="ET23" s="15" t="str">
        <f>IF(Разряды!A41=17,17," ")</f>
        <v xml:space="preserve"> </v>
      </c>
      <c r="EU23" s="16" t="e">
        <f>IF(ET23=17,Времявыполнения!A41,NA())</f>
        <v>#N/A</v>
      </c>
      <c r="EW23" s="21" t="e">
        <f>STDEVA(EU2:EU16,)</f>
        <v>#N/A</v>
      </c>
      <c r="EX23" s="22"/>
      <c r="EY23" s="23"/>
      <c r="FD23" s="2">
        <f>IF(Разряды!A23=18,18," ")</f>
        <v>18</v>
      </c>
      <c r="FE23" s="17">
        <f>IF(FD23=18,Времявыполнения!A23,NA())</f>
        <v>2.048700000159442E-3</v>
      </c>
      <c r="FG23" s="24">
        <f>STDEVA(FE15:FE23)</f>
        <v>7.4326901044806319E-5</v>
      </c>
      <c r="FH23" s="22"/>
      <c r="FI23" s="23"/>
      <c r="FN23" s="3" t="str">
        <f>IF(Разряды!A23=19,19," ")</f>
        <v xml:space="preserve"> </v>
      </c>
      <c r="FO23" s="4" t="e">
        <f>IF(FN23=19,Времявыполнения!A23,NA())</f>
        <v>#N/A</v>
      </c>
      <c r="FQ23" s="21" t="e">
        <f>STDEVA(FO2:FO16,)</f>
        <v>#N/A</v>
      </c>
      <c r="FR23" s="22"/>
      <c r="FS23" s="23"/>
      <c r="FX23" s="5" t="str">
        <f>IF(Разряды!A23=20,20," ")</f>
        <v xml:space="preserve"> </v>
      </c>
      <c r="FY23" s="6" t="e">
        <f>IF(FX23=20,Времявыполнения!A23,NA())</f>
        <v>#N/A</v>
      </c>
      <c r="GA23" s="24">
        <f>STDEVA(FY24:FY32,)</f>
        <v>7.5861494664408518E-4</v>
      </c>
      <c r="GB23" s="22"/>
      <c r="GC23" s="23"/>
      <c r="GH23" s="7" t="str">
        <f>IF(Разряды!A23=21,21," ")</f>
        <v xml:space="preserve"> </v>
      </c>
      <c r="GI23" s="8" t="e">
        <f>IF(GH23=21,Времявыполнения!A23,NA())</f>
        <v>#N/A</v>
      </c>
      <c r="GK23" s="21" t="e">
        <f>STDEVA(GI2:GI16,)</f>
        <v>#N/A</v>
      </c>
      <c r="GL23" s="22"/>
      <c r="GM23" s="23"/>
      <c r="GR23" s="9" t="str">
        <f>IF(Разряды!A23=22,22," ")</f>
        <v xml:space="preserve"> </v>
      </c>
      <c r="GS23" s="10" t="e">
        <f>IF(GR23=22,Времявыполнения!A23,NA())</f>
        <v>#N/A</v>
      </c>
      <c r="GU23" s="21" t="e">
        <f>STDEVA(GS2:GS16,)</f>
        <v>#N/A</v>
      </c>
      <c r="GV23" s="22"/>
      <c r="GW23" s="23"/>
      <c r="HB23" s="18" t="str">
        <f>IF(Разряды!A23=23,23," ")</f>
        <v xml:space="preserve"> </v>
      </c>
      <c r="HC23" s="19" t="e">
        <f>IF(HB23=23,Времявыполнения!A23,NA())</f>
        <v>#N/A</v>
      </c>
      <c r="HE23" s="21" t="e">
        <f>STDEVA(HC2:HC16,)</f>
        <v>#N/A</v>
      </c>
      <c r="HF23" s="22"/>
      <c r="HG23" s="23"/>
      <c r="HL23" s="11" t="str">
        <f>IF(Разряды!A23=24,24," ")</f>
        <v xml:space="preserve"> </v>
      </c>
      <c r="HM23" s="12" t="e">
        <f>IF(HL23=24,Времявыполнения!A23,NA())</f>
        <v>#N/A</v>
      </c>
      <c r="HO23" s="21" t="e">
        <f>STDEVA(HM2:HM16,)</f>
        <v>#N/A</v>
      </c>
      <c r="HP23" s="22"/>
      <c r="HQ23" s="23"/>
      <c r="HV23" s="13" t="str">
        <f>IF(Разряды!A23=25,25," ")</f>
        <v xml:space="preserve"> </v>
      </c>
      <c r="HW23" s="14" t="e">
        <f>IF(HV23=25,Времявыполнения!A23,NA())</f>
        <v>#N/A</v>
      </c>
      <c r="HY23" s="21" t="e">
        <f>STDEVA(HW2:HW16,)</f>
        <v>#N/A</v>
      </c>
      <c r="HZ23" s="22"/>
      <c r="IA23" s="23"/>
      <c r="IF23" s="15" t="str">
        <f>IF(Разряды!A23=26,26," ")</f>
        <v xml:space="preserve"> </v>
      </c>
      <c r="IG23" s="16" t="e">
        <f>IF(IF23=26,Времявыполнения!A23,NA())</f>
        <v>#N/A</v>
      </c>
      <c r="II23" s="21" t="e">
        <f>STDEVA(IG2:IG16,)</f>
        <v>#N/A</v>
      </c>
      <c r="IJ23" s="22"/>
      <c r="IK23" s="23"/>
      <c r="IP23" s="2" t="str">
        <f>IF(Разряды!A23=27,27," ")</f>
        <v xml:space="preserve"> </v>
      </c>
      <c r="IQ23" s="17" t="e">
        <f>IF(IP23=27,Времявыполнения!A23,NA())</f>
        <v>#N/A</v>
      </c>
      <c r="IS23" s="21" t="e">
        <f>STDEVA(IQ2:IQ16,)</f>
        <v>#N/A</v>
      </c>
      <c r="IT23" s="22"/>
      <c r="IU23" s="23"/>
      <c r="IZ23" s="3" t="str">
        <f>IF(Разряды!A23=28,28," ")</f>
        <v xml:space="preserve"> </v>
      </c>
      <c r="JA23" s="4" t="e">
        <f>IF(IZ23=28,Времявыполнения!A23,NA())</f>
        <v>#N/A</v>
      </c>
      <c r="JC23" s="21" t="e">
        <f>STDEVA(JA2:JA16,)</f>
        <v>#N/A</v>
      </c>
      <c r="JD23" s="22"/>
      <c r="JE23" s="23"/>
      <c r="JJ23" s="5" t="str">
        <f>IF(Разряды!A23=29,29," ")</f>
        <v xml:space="preserve"> </v>
      </c>
      <c r="JK23" s="6" t="e">
        <f>IF(JJ23=29,Времявыполнения!A23,NA())</f>
        <v>#N/A</v>
      </c>
      <c r="JM23" s="21" t="e">
        <f>STDEVA(JK2:JK16,)</f>
        <v>#N/A</v>
      </c>
      <c r="JN23" s="22"/>
      <c r="JO23" s="23"/>
      <c r="JT23" s="7" t="str">
        <f>IF(Разряды!A23=30,30," ")</f>
        <v xml:space="preserve"> </v>
      </c>
      <c r="JU23" s="8" t="e">
        <f>IF(JT23=30,Времявыполнения!A23,NA())</f>
        <v>#N/A</v>
      </c>
      <c r="JW23" s="21" t="e">
        <f>STDEVA(JU2:JU16,)</f>
        <v>#N/A</v>
      </c>
      <c r="JX23" s="22"/>
      <c r="JY23" s="23"/>
      <c r="KD23" s="9" t="str">
        <f>IF(Разряды!A23=31,31," ")</f>
        <v xml:space="preserve"> </v>
      </c>
      <c r="KE23" s="10" t="e">
        <f>IF(KD23=31,Времявыполнения!A23,NA())</f>
        <v>#N/A</v>
      </c>
      <c r="KG23" s="21" t="e">
        <f>STDEVA(KE2:KE16)</f>
        <v>#N/A</v>
      </c>
      <c r="KH23" s="22"/>
      <c r="KI23" s="23"/>
    </row>
    <row r="24" spans="1:295" x14ac:dyDescent="0.25">
      <c r="A24" s="2" t="str">
        <f>IF(Разряды!A42=2,2," ")</f>
        <v xml:space="preserve"> </v>
      </c>
      <c r="B24" s="17" t="e">
        <f>IF(A24=2,Времявыполнения!A42,NA())</f>
        <v>#N/A</v>
      </c>
      <c r="J24" s="3" t="str">
        <f>IF(Разряды!A42=3,3," ")</f>
        <v xml:space="preserve"> </v>
      </c>
      <c r="K24" s="4" t="e">
        <f>IF(J24=3,Времявыполнения!A43,NA())</f>
        <v>#N/A</v>
      </c>
      <c r="T24" s="5" t="str">
        <f>IF(Разряды!A42=4,4," ")</f>
        <v xml:space="preserve"> </v>
      </c>
      <c r="U24" s="6" t="e">
        <f>IF(T24=4,Времявыполнения!A42,NA())</f>
        <v>#N/A</v>
      </c>
      <c r="AD24" s="7" t="str">
        <f>IF(Разряды!A42=5,5," ")</f>
        <v xml:space="preserve"> </v>
      </c>
      <c r="AE24" s="8" t="e">
        <f>IF(AD24=5,Времявыполнения!A42,NA())</f>
        <v>#N/A</v>
      </c>
      <c r="AN24" s="9" t="str">
        <f>IF(Разряды!A42=6,6," ")</f>
        <v xml:space="preserve"> </v>
      </c>
      <c r="AO24" s="10" t="e">
        <f>IF(AN24=6,Времявыполнения!A42,NA())</f>
        <v>#N/A</v>
      </c>
      <c r="AX24" s="11" t="str">
        <f>IF(Разряды!A42=7,7," ")</f>
        <v xml:space="preserve"> </v>
      </c>
      <c r="AY24" s="12" t="e">
        <f>IF(AX24=7,Времявыполнения!A42,NA())</f>
        <v>#N/A</v>
      </c>
      <c r="BH24" s="13" t="str">
        <f>IF(Разряды!A42=8,8," ")</f>
        <v xml:space="preserve"> </v>
      </c>
      <c r="BI24" s="14" t="e">
        <f>IF(BH24=8,Времявыполнения!A42,NA())</f>
        <v>#N/A</v>
      </c>
      <c r="BR24" s="15" t="str">
        <f>IF(Разряды!A42=9,9," ")</f>
        <v xml:space="preserve"> </v>
      </c>
      <c r="BS24" s="16" t="e">
        <f>IF(BR24=9,Времявыполнения!A42,NA())</f>
        <v>#N/A</v>
      </c>
      <c r="CB24" s="2" t="str">
        <f>IF(Разряды!A42=10,10," ")</f>
        <v xml:space="preserve"> </v>
      </c>
      <c r="CC24" s="17" t="e">
        <f>IF(CB24=10,Времявыполнения!A42,NA())</f>
        <v>#N/A</v>
      </c>
      <c r="CL24" s="3" t="str">
        <f>IF(Разряды!A42=11,11," ")</f>
        <v xml:space="preserve"> </v>
      </c>
      <c r="CM24" s="4" t="e">
        <f>IF(CL24=11,Времявыполнения!A42,NA())</f>
        <v>#N/A</v>
      </c>
      <c r="CV24" s="5" t="str">
        <f>IF(Разряды!A42=12,12," ")</f>
        <v xml:space="preserve"> </v>
      </c>
      <c r="CW24" s="6" t="e">
        <f>IF(CV24=12,Времявыполнения!A42,NA())</f>
        <v>#N/A</v>
      </c>
      <c r="DF24" s="7" t="str">
        <f>IF(Разряды!A42=13,13," ")</f>
        <v xml:space="preserve"> </v>
      </c>
      <c r="DG24" s="8" t="e">
        <f>IF(DF24=13,Времявыполнения!A42,NA())</f>
        <v>#N/A</v>
      </c>
      <c r="DP24" s="9" t="str">
        <f>IF(Разряды!A42=14,14," ")</f>
        <v xml:space="preserve"> </v>
      </c>
      <c r="DQ24" s="10" t="e">
        <f>IF(DP24=14,Времявыполнения!A42,NA())</f>
        <v>#N/A</v>
      </c>
      <c r="DZ24" s="18" t="str">
        <f>IF(Разряды!A42=15,15," ")</f>
        <v xml:space="preserve"> </v>
      </c>
      <c r="EA24" s="19" t="e">
        <f>IF(DZ24=15,Времявыполнения!A42,NA())</f>
        <v>#N/A</v>
      </c>
      <c r="EJ24" s="13" t="str">
        <f>IF(Разряды!A24=16,16," ")</f>
        <v xml:space="preserve"> </v>
      </c>
      <c r="EK24" s="14" t="e">
        <f>IF(EJ24=16,Времявыполнения!A24,NA())</f>
        <v>#N/A</v>
      </c>
      <c r="ET24" s="15" t="str">
        <f>IF(Разряды!A42=17,17," ")</f>
        <v xml:space="preserve"> </v>
      </c>
      <c r="EU24" s="16" t="e">
        <f>IF(ET24=17,Времявыполнения!A42,NA())</f>
        <v>#N/A</v>
      </c>
      <c r="FD24" s="2" t="str">
        <f>IF(Разряды!A24=18,18," ")</f>
        <v xml:space="preserve"> </v>
      </c>
      <c r="FE24" s="17" t="e">
        <f>IF(FD24=18,Времявыполнения!A24,NA())</f>
        <v>#N/A</v>
      </c>
      <c r="FN24" s="3" t="str">
        <f>IF(Разряды!A24=19,19," ")</f>
        <v xml:space="preserve"> </v>
      </c>
      <c r="FO24" s="4" t="e">
        <f>IF(FN24=19,Времявыполнения!A24,NA())</f>
        <v>#N/A</v>
      </c>
      <c r="FX24" s="5">
        <f>IF(Разряды!A24=20,20," ")</f>
        <v>20</v>
      </c>
      <c r="FY24" s="6">
        <f>IF(FX24=20,Времявыполнения!A24,NA())</f>
        <v>2.3435999755747621E-3</v>
      </c>
      <c r="GH24" s="7" t="str">
        <f>IF(Разряды!A24=21,21," ")</f>
        <v xml:space="preserve"> </v>
      </c>
      <c r="GI24" s="8" t="e">
        <f>IF(GH24=21,Времявыполнения!A24,NA())</f>
        <v>#N/A</v>
      </c>
      <c r="GR24" s="9" t="str">
        <f>IF(Разряды!A24=22,22," ")</f>
        <v xml:space="preserve"> </v>
      </c>
      <c r="GS24" s="10" t="e">
        <f>IF(GR24=22,Времявыполнения!A24,NA())</f>
        <v>#N/A</v>
      </c>
      <c r="HB24" s="18" t="str">
        <f>IF(Разряды!A24=23,23," ")</f>
        <v xml:space="preserve"> </v>
      </c>
      <c r="HC24" s="19" t="e">
        <f>IF(HB24=23,Времявыполнения!A24,NA())</f>
        <v>#N/A</v>
      </c>
      <c r="HL24" s="11" t="str">
        <f>IF(Разряды!A24=24,24," ")</f>
        <v xml:space="preserve"> </v>
      </c>
      <c r="HM24" s="12" t="e">
        <f>IF(HL24=24,Времявыполнения!A24,NA())</f>
        <v>#N/A</v>
      </c>
      <c r="HV24" s="13" t="str">
        <f>IF(Разряды!A24=25,25," ")</f>
        <v xml:space="preserve"> </v>
      </c>
      <c r="HW24" s="14" t="e">
        <f>IF(HV24=25,Времявыполнения!A24,NA())</f>
        <v>#N/A</v>
      </c>
      <c r="IF24" s="15" t="str">
        <f>IF(Разряды!A24=26,26," ")</f>
        <v xml:space="preserve"> </v>
      </c>
      <c r="IG24" s="16" t="e">
        <f>IF(IF24=26,Времявыполнения!A24,NA())</f>
        <v>#N/A</v>
      </c>
      <c r="IP24" s="2" t="str">
        <f>IF(Разряды!A24=27,27," ")</f>
        <v xml:space="preserve"> </v>
      </c>
      <c r="IQ24" s="17" t="e">
        <f>IF(IP24=27,Времявыполнения!A24,NA())</f>
        <v>#N/A</v>
      </c>
      <c r="IZ24" s="3" t="str">
        <f>IF(Разряды!A24=28,28," ")</f>
        <v xml:space="preserve"> </v>
      </c>
      <c r="JA24" s="4" t="e">
        <f>IF(IZ24=28,Времявыполнения!A24,NA())</f>
        <v>#N/A</v>
      </c>
      <c r="JJ24" s="5" t="str">
        <f>IF(Разряды!A24=29,29," ")</f>
        <v xml:space="preserve"> </v>
      </c>
      <c r="JK24" s="6" t="e">
        <f>IF(JJ24=29,Времявыполнения!A24,NA())</f>
        <v>#N/A</v>
      </c>
      <c r="JT24" s="7" t="str">
        <f>IF(Разряды!A24=30,30," ")</f>
        <v xml:space="preserve"> </v>
      </c>
      <c r="JU24" s="8" t="e">
        <f>IF(JT24=30,Времявыполнения!A24,NA())</f>
        <v>#N/A</v>
      </c>
      <c r="KD24" s="9" t="str">
        <f>IF(Разряды!A24=31,31," ")</f>
        <v xml:space="preserve"> </v>
      </c>
      <c r="KE24" s="10" t="e">
        <f>IF(KD24=31,Времявыполнения!A24,NA())</f>
        <v>#N/A</v>
      </c>
    </row>
    <row r="25" spans="1:295" x14ac:dyDescent="0.25">
      <c r="A25" s="2" t="str">
        <f>IF(Разряды!A43=2,2," ")</f>
        <v xml:space="preserve"> </v>
      </c>
      <c r="B25" s="17" t="e">
        <f>IF(A25=2,Времявыполнения!A43,NA())</f>
        <v>#N/A</v>
      </c>
      <c r="D25" s="47" t="s">
        <v>14</v>
      </c>
      <c r="E25" s="40"/>
      <c r="F25" s="41"/>
      <c r="J25" s="3" t="str">
        <f>IF(Разряды!A43=3,3," ")</f>
        <v xml:space="preserve"> </v>
      </c>
      <c r="K25" s="4" t="e">
        <f>IF(J25=3,Времявыполнения!A44,NA())</f>
        <v>#N/A</v>
      </c>
      <c r="M25" s="47" t="s">
        <v>14</v>
      </c>
      <c r="N25" s="40"/>
      <c r="O25" s="41"/>
      <c r="T25" s="5" t="str">
        <f>IF(Разряды!A43=4,4," ")</f>
        <v xml:space="preserve"> </v>
      </c>
      <c r="U25" s="6" t="e">
        <f>IF(T25=4,Времявыполнения!A43,NA())</f>
        <v>#N/A</v>
      </c>
      <c r="W25" s="47" t="s">
        <v>14</v>
      </c>
      <c r="X25" s="40"/>
      <c r="Y25" s="41"/>
      <c r="AD25" s="7" t="str">
        <f>IF(Разряды!A43=5,5," ")</f>
        <v xml:space="preserve"> </v>
      </c>
      <c r="AE25" s="8" t="e">
        <f>IF(AD25=5,Времявыполнения!A43,NA())</f>
        <v>#N/A</v>
      </c>
      <c r="AG25" s="47" t="s">
        <v>14</v>
      </c>
      <c r="AH25" s="40"/>
      <c r="AI25" s="41"/>
      <c r="AN25" s="9" t="str">
        <f>IF(Разряды!A43=6,6," ")</f>
        <v xml:space="preserve"> </v>
      </c>
      <c r="AO25" s="10" t="e">
        <f>IF(AN25=6,Времявыполнения!A43,NA())</f>
        <v>#N/A</v>
      </c>
      <c r="AQ25" s="47" t="s">
        <v>14</v>
      </c>
      <c r="AR25" s="40"/>
      <c r="AS25" s="41"/>
      <c r="AX25" s="11" t="str">
        <f>IF(Разряды!A43=7,7," ")</f>
        <v xml:space="preserve"> </v>
      </c>
      <c r="AY25" s="12" t="e">
        <f>IF(AX25=7,Времявыполнения!A43,NA())</f>
        <v>#N/A</v>
      </c>
      <c r="BA25" s="47" t="s">
        <v>14</v>
      </c>
      <c r="BB25" s="40"/>
      <c r="BC25" s="41"/>
      <c r="BH25" s="13" t="str">
        <f>IF(Разряды!A43=8,8," ")</f>
        <v xml:space="preserve"> </v>
      </c>
      <c r="BI25" s="14" t="e">
        <f>IF(BH25=8,Времявыполнения!A43,NA())</f>
        <v>#N/A</v>
      </c>
      <c r="BK25" s="47" t="s">
        <v>14</v>
      </c>
      <c r="BL25" s="40"/>
      <c r="BM25" s="41"/>
      <c r="BR25" s="15" t="str">
        <f>IF(Разряды!A43=9,9," ")</f>
        <v xml:space="preserve"> </v>
      </c>
      <c r="BS25" s="16" t="e">
        <f>IF(BR25=9,Времявыполнения!A43,NA())</f>
        <v>#N/A</v>
      </c>
      <c r="BU25" s="47" t="s">
        <v>14</v>
      </c>
      <c r="BV25" s="40"/>
      <c r="BW25" s="41"/>
      <c r="CB25" s="2" t="str">
        <f>IF(Разряды!A43=10,10," ")</f>
        <v xml:space="preserve"> </v>
      </c>
      <c r="CC25" s="17" t="e">
        <f>IF(CB25=10,Времявыполнения!A43,NA())</f>
        <v>#N/A</v>
      </c>
      <c r="CE25" s="47" t="s">
        <v>14</v>
      </c>
      <c r="CF25" s="40"/>
      <c r="CG25" s="41"/>
      <c r="CL25" s="3" t="str">
        <f>IF(Разряды!A43=11,11," ")</f>
        <v xml:space="preserve"> </v>
      </c>
      <c r="CM25" s="4" t="e">
        <f>IF(CL25=11,Времявыполнения!A43,NA())</f>
        <v>#N/A</v>
      </c>
      <c r="CO25" s="47" t="s">
        <v>14</v>
      </c>
      <c r="CP25" s="40"/>
      <c r="CQ25" s="41"/>
      <c r="CV25" s="5" t="str">
        <f>IF(Разряды!A43=12,12," ")</f>
        <v xml:space="preserve"> </v>
      </c>
      <c r="CW25" s="6" t="e">
        <f>IF(CV25=12,Времявыполнения!A43,NA())</f>
        <v>#N/A</v>
      </c>
      <c r="CY25" s="47" t="s">
        <v>14</v>
      </c>
      <c r="CZ25" s="40"/>
      <c r="DA25" s="41"/>
      <c r="DF25" s="7" t="str">
        <f>IF(Разряды!A43=13,13," ")</f>
        <v xml:space="preserve"> </v>
      </c>
      <c r="DG25" s="8" t="e">
        <f>IF(DF25=13,Времявыполнения!A43,NA())</f>
        <v>#N/A</v>
      </c>
      <c r="DI25" s="47" t="s">
        <v>14</v>
      </c>
      <c r="DJ25" s="40"/>
      <c r="DK25" s="41"/>
      <c r="DP25" s="9" t="str">
        <f>IF(Разряды!A43=14,14," ")</f>
        <v xml:space="preserve"> </v>
      </c>
      <c r="DQ25" s="10" t="e">
        <f>IF(DP25=14,Времявыполнения!A43,NA())</f>
        <v>#N/A</v>
      </c>
      <c r="DS25" s="47" t="s">
        <v>14</v>
      </c>
      <c r="DT25" s="40"/>
      <c r="DU25" s="41"/>
      <c r="DZ25" s="18" t="str">
        <f>IF(Разряды!A43=15,15," ")</f>
        <v xml:space="preserve"> </v>
      </c>
      <c r="EA25" s="19" t="e">
        <f>IF(DZ25=15,Времявыполнения!A43,NA())</f>
        <v>#N/A</v>
      </c>
      <c r="EC25" s="47" t="s">
        <v>14</v>
      </c>
      <c r="ED25" s="40"/>
      <c r="EE25" s="41"/>
      <c r="EJ25" s="13" t="str">
        <f>IF(Разряды!A25=16,16," ")</f>
        <v xml:space="preserve"> </v>
      </c>
      <c r="EK25" s="14" t="e">
        <f>IF(EJ25=16,Времявыполнения!A25,NA())</f>
        <v>#N/A</v>
      </c>
      <c r="EM25" s="47" t="s">
        <v>14</v>
      </c>
      <c r="EN25" s="40"/>
      <c r="EO25" s="41"/>
      <c r="ET25" s="15" t="str">
        <f>IF(Разряды!A43=17,17," ")</f>
        <v xml:space="preserve"> </v>
      </c>
      <c r="EU25" s="16" t="e">
        <f>IF(ET25=17,Времявыполнения!A43,NA())</f>
        <v>#N/A</v>
      </c>
      <c r="EW25" s="47" t="s">
        <v>14</v>
      </c>
      <c r="EX25" s="40"/>
      <c r="EY25" s="41"/>
      <c r="FD25" s="2" t="str">
        <f>IF(Разряды!A25=18,18," ")</f>
        <v xml:space="preserve"> </v>
      </c>
      <c r="FE25" s="17" t="e">
        <f>IF(FD25=18,Времявыполнения!A25,NA())</f>
        <v>#N/A</v>
      </c>
      <c r="FG25" s="47" t="s">
        <v>14</v>
      </c>
      <c r="FH25" s="40"/>
      <c r="FI25" s="41"/>
      <c r="FN25" s="3" t="str">
        <f>IF(Разряды!A25=19,19," ")</f>
        <v xml:space="preserve"> </v>
      </c>
      <c r="FO25" s="4" t="e">
        <f>IF(FN25=19,Времявыполнения!A25,NA())</f>
        <v>#N/A</v>
      </c>
      <c r="FQ25" s="47" t="s">
        <v>14</v>
      </c>
      <c r="FR25" s="40"/>
      <c r="FS25" s="41"/>
      <c r="FX25" s="5">
        <f>IF(Разряды!A25=20,20," ")</f>
        <v>20</v>
      </c>
      <c r="FY25" s="6">
        <f>IF(FX25=20,Времявыполнения!A25,NA())</f>
        <v>2.4243999796453859E-3</v>
      </c>
      <c r="GA25" s="47" t="s">
        <v>14</v>
      </c>
      <c r="GB25" s="40"/>
      <c r="GC25" s="41"/>
      <c r="GH25" s="7" t="str">
        <f>IF(Разряды!A25=21,21," ")</f>
        <v xml:space="preserve"> </v>
      </c>
      <c r="GI25" s="8" t="e">
        <f>IF(GH25=21,Времявыполнения!A25,NA())</f>
        <v>#N/A</v>
      </c>
      <c r="GK25" s="47" t="s">
        <v>14</v>
      </c>
      <c r="GL25" s="40"/>
      <c r="GM25" s="41"/>
      <c r="GR25" s="9" t="str">
        <f>IF(Разряды!A25=22,22," ")</f>
        <v xml:space="preserve"> </v>
      </c>
      <c r="GS25" s="10" t="e">
        <f>IF(GR25=22,Времявыполнения!A25,NA())</f>
        <v>#N/A</v>
      </c>
      <c r="GU25" s="47" t="s">
        <v>14</v>
      </c>
      <c r="GV25" s="40"/>
      <c r="GW25" s="41"/>
      <c r="HB25" s="18" t="str">
        <f>IF(Разряды!A25=23,23," ")</f>
        <v xml:space="preserve"> </v>
      </c>
      <c r="HC25" s="19" t="e">
        <f>IF(HB25=23,Времявыполнения!A25,NA())</f>
        <v>#N/A</v>
      </c>
      <c r="HE25" s="47" t="s">
        <v>14</v>
      </c>
      <c r="HF25" s="40"/>
      <c r="HG25" s="41"/>
      <c r="HL25" s="11" t="str">
        <f>IF(Разряды!A25=24,24," ")</f>
        <v xml:space="preserve"> </v>
      </c>
      <c r="HM25" s="12" t="e">
        <f>IF(HL25=24,Времявыполнения!A25,NA())</f>
        <v>#N/A</v>
      </c>
      <c r="HO25" s="47" t="s">
        <v>14</v>
      </c>
      <c r="HP25" s="40"/>
      <c r="HQ25" s="41"/>
      <c r="HV25" s="13" t="str">
        <f>IF(Разряды!A25=25,25," ")</f>
        <v xml:space="preserve"> </v>
      </c>
      <c r="HW25" s="14" t="e">
        <f>IF(HV25=25,Времявыполнения!A25,NA())</f>
        <v>#N/A</v>
      </c>
      <c r="HY25" s="47" t="s">
        <v>14</v>
      </c>
      <c r="HZ25" s="40"/>
      <c r="IA25" s="41"/>
      <c r="IF25" s="15" t="str">
        <f>IF(Разряды!A25=26,26," ")</f>
        <v xml:space="preserve"> </v>
      </c>
      <c r="IG25" s="16" t="e">
        <f>IF(IF25=26,Времявыполнения!A25,NA())</f>
        <v>#N/A</v>
      </c>
      <c r="II25" s="47" t="s">
        <v>14</v>
      </c>
      <c r="IJ25" s="40"/>
      <c r="IK25" s="41"/>
      <c r="IP25" s="2" t="str">
        <f>IF(Разряды!A25=27,27," ")</f>
        <v xml:space="preserve"> </v>
      </c>
      <c r="IQ25" s="17" t="e">
        <f>IF(IP25=27,Времявыполнения!A25,NA())</f>
        <v>#N/A</v>
      </c>
      <c r="IS25" s="47" t="s">
        <v>14</v>
      </c>
      <c r="IT25" s="40"/>
      <c r="IU25" s="41"/>
      <c r="IZ25" s="3" t="str">
        <f>IF(Разряды!A25=28,28," ")</f>
        <v xml:space="preserve"> </v>
      </c>
      <c r="JA25" s="4" t="e">
        <f>IF(IZ25=28,Времявыполнения!A25,NA())</f>
        <v>#N/A</v>
      </c>
      <c r="JC25" s="47" t="s">
        <v>14</v>
      </c>
      <c r="JD25" s="40"/>
      <c r="JE25" s="41"/>
      <c r="JJ25" s="5" t="str">
        <f>IF(Разряды!A25=29,29," ")</f>
        <v xml:space="preserve"> </v>
      </c>
      <c r="JK25" s="6" t="e">
        <f>IF(JJ25=29,Времявыполнения!A25,NA())</f>
        <v>#N/A</v>
      </c>
      <c r="JM25" s="47" t="s">
        <v>14</v>
      </c>
      <c r="JN25" s="40"/>
      <c r="JO25" s="41"/>
      <c r="JT25" s="7" t="str">
        <f>IF(Разряды!A25=30,30," ")</f>
        <v xml:space="preserve"> </v>
      </c>
      <c r="JU25" s="8" t="e">
        <f>IF(JT25=30,Времявыполнения!A25,NA())</f>
        <v>#N/A</v>
      </c>
      <c r="JW25" s="47" t="s">
        <v>14</v>
      </c>
      <c r="JX25" s="40"/>
      <c r="JY25" s="41"/>
      <c r="KD25" s="9" t="str">
        <f>IF(Разряды!A25=31,31," ")</f>
        <v xml:space="preserve"> </v>
      </c>
      <c r="KE25" s="10" t="e">
        <f>IF(KD25=31,Времявыполнения!A25,NA())</f>
        <v>#N/A</v>
      </c>
      <c r="KG25" s="47" t="s">
        <v>14</v>
      </c>
      <c r="KH25" s="40"/>
      <c r="KI25" s="41"/>
    </row>
    <row r="26" spans="1:295" x14ac:dyDescent="0.25">
      <c r="A26" s="2" t="str">
        <f>IF(Разряды!A44=2,2," ")</f>
        <v xml:space="preserve"> </v>
      </c>
      <c r="B26" s="17" t="e">
        <f>IF(A26=2,Времявыполнения!A44,NA())</f>
        <v>#N/A</v>
      </c>
      <c r="D26" s="48" t="e">
        <f>(B2+B3+B4+B5+B6+B7+B8+B9+B10+B11)/10</f>
        <v>#N/A</v>
      </c>
      <c r="E26" s="49"/>
      <c r="F26" s="50"/>
      <c r="J26" s="3" t="str">
        <f>IF(Разряды!A44=3,3," ")</f>
        <v xml:space="preserve"> </v>
      </c>
      <c r="K26" s="4" t="e">
        <f>IF(J26=3,Времявыполнения!A45,NA())</f>
        <v>#N/A</v>
      </c>
      <c r="M26" s="48" t="e">
        <f>(K2+K3+K4+K5+K6+K7+K8+K9+K10+K11)/10</f>
        <v>#N/A</v>
      </c>
      <c r="N26" s="49"/>
      <c r="O26" s="50"/>
      <c r="T26" s="5" t="str">
        <f>IF(Разряды!A44=4,4," ")</f>
        <v xml:space="preserve"> </v>
      </c>
      <c r="U26" s="6" t="e">
        <f>IF(T26=4,Времявыполнения!A44,NA())</f>
        <v>#N/A</v>
      </c>
      <c r="W26" s="48" t="e">
        <f>(U2+U3+U4+U5+U6+U7+U8+U9+U10+U11)/10</f>
        <v>#N/A</v>
      </c>
      <c r="X26" s="49"/>
      <c r="Y26" s="50"/>
      <c r="AD26" s="7" t="str">
        <f>IF(Разряды!A44=5,5," ")</f>
        <v xml:space="preserve"> </v>
      </c>
      <c r="AE26" s="8" t="e">
        <f>IF(AD26=5,Времявыполнения!A44,NA())</f>
        <v>#N/A</v>
      </c>
      <c r="AG26" s="48" t="e">
        <f>(AE2+AE3+AE4+AE5+AE6+AE7+AE8+AE9+AE10+AE11)/10</f>
        <v>#N/A</v>
      </c>
      <c r="AH26" s="49"/>
      <c r="AI26" s="50"/>
      <c r="AN26" s="9" t="str">
        <f>IF(Разряды!A44=6,6," ")</f>
        <v xml:space="preserve"> </v>
      </c>
      <c r="AO26" s="10" t="e">
        <f>IF(AN26=6,Времявыполнения!A44,NA())</f>
        <v>#N/A</v>
      </c>
      <c r="AQ26" s="48" t="e">
        <f>(AO2+AO3+AO4+AO5+AO6+AO7+AO8+AO9+AO10+AO11)/10</f>
        <v>#N/A</v>
      </c>
      <c r="AR26" s="49"/>
      <c r="AS26" s="50"/>
      <c r="AX26" s="11" t="str">
        <f>IF(Разряды!A44=7,7," ")</f>
        <v xml:space="preserve"> </v>
      </c>
      <c r="AY26" s="12" t="e">
        <f>IF(AX26=7,Времявыполнения!A44,NA())</f>
        <v>#N/A</v>
      </c>
      <c r="BA26" s="48" t="e">
        <f>(AY2+AY3+AY4+AY5+AY6+AY7+AY8+AY9+AY10+AY11)/10</f>
        <v>#N/A</v>
      </c>
      <c r="BB26" s="49"/>
      <c r="BC26" s="50"/>
      <c r="BH26" s="13" t="str">
        <f>IF(Разряды!A44=8,8," ")</f>
        <v xml:space="preserve"> </v>
      </c>
      <c r="BI26" s="14" t="e">
        <f>IF(BH26=8,Времявыполнения!A44,NA())</f>
        <v>#N/A</v>
      </c>
      <c r="BK26" s="48" t="e">
        <f>(BI2+BI3+BI4+BI5+BI6+BI7+BI8+BI9+BI10+BI11)/10</f>
        <v>#N/A</v>
      </c>
      <c r="BL26" s="49"/>
      <c r="BM26" s="50"/>
      <c r="BR26" s="15" t="str">
        <f>IF(Разряды!A44=9,9," ")</f>
        <v xml:space="preserve"> </v>
      </c>
      <c r="BS26" s="16" t="e">
        <f>IF(BR26=9,Времявыполнения!A44,NA())</f>
        <v>#N/A</v>
      </c>
      <c r="BU26" s="48" t="e">
        <f>(BS2+BS3+BS4+BS5+BS6+BS7+BS8+BS9+BS10+BS11)/10</f>
        <v>#N/A</v>
      </c>
      <c r="BV26" s="49"/>
      <c r="BW26" s="50"/>
      <c r="CB26" s="2" t="str">
        <f>IF(Разряды!A44=10,10," ")</f>
        <v xml:space="preserve"> </v>
      </c>
      <c r="CC26" s="17" t="e">
        <f>IF(CB26=10,Времявыполнения!A44,NA())</f>
        <v>#N/A</v>
      </c>
      <c r="CE26" s="48" t="e">
        <f>(CC2+CC3+CC4+CC5+CC6+CC7+CC8+CC9+CC10+CC11)/10</f>
        <v>#N/A</v>
      </c>
      <c r="CF26" s="49"/>
      <c r="CG26" s="50"/>
      <c r="CL26" s="3" t="str">
        <f>IF(Разряды!A44=11,11," ")</f>
        <v xml:space="preserve"> </v>
      </c>
      <c r="CM26" s="4" t="e">
        <f>IF(CL26=11,Времявыполнения!A44,NA())</f>
        <v>#N/A</v>
      </c>
      <c r="CO26" s="48" t="e">
        <f>(CM2+CM3+CM4+CM5+CM6+CM7+CM8+CM9+CM10+CM11)/10</f>
        <v>#N/A</v>
      </c>
      <c r="CP26" s="49"/>
      <c r="CQ26" s="50"/>
      <c r="CV26" s="5" t="str">
        <f>IF(Разряды!A44=12,12," ")</f>
        <v xml:space="preserve"> </v>
      </c>
      <c r="CW26" s="6" t="e">
        <f>IF(CV26=12,Времявыполнения!A44,NA())</f>
        <v>#N/A</v>
      </c>
      <c r="CY26" s="48" t="e">
        <f>(CW2+CW3+CW4+CW5+CW6+CW7+CW8+CW9+CW10+CW11)/10</f>
        <v>#N/A</v>
      </c>
      <c r="CZ26" s="49"/>
      <c r="DA26" s="50"/>
      <c r="DF26" s="7" t="str">
        <f>IF(Разряды!A44=13,13," ")</f>
        <v xml:space="preserve"> </v>
      </c>
      <c r="DG26" s="8" t="e">
        <f>IF(DF26=13,Времявыполнения!A44,NA())</f>
        <v>#N/A</v>
      </c>
      <c r="DI26" s="48" t="e">
        <f>(DG2+DG3+DG4+DG5+DG6+DG7+DG8+DG9+DG10+DG11)/10</f>
        <v>#N/A</v>
      </c>
      <c r="DJ26" s="49"/>
      <c r="DK26" s="50"/>
      <c r="DP26" s="9" t="str">
        <f>IF(Разряды!A44=14,14," ")</f>
        <v xml:space="preserve"> </v>
      </c>
      <c r="DQ26" s="10" t="e">
        <f>IF(DP26=14,Времявыполнения!A44,NA())</f>
        <v>#N/A</v>
      </c>
      <c r="DS26" s="48" t="e">
        <f>(DQ2+DQ3+DQ4+DQ5+DQ6+DQ7+DQ8+DQ9+DQ10+DQ11)/10</f>
        <v>#N/A</v>
      </c>
      <c r="DT26" s="49"/>
      <c r="DU26" s="50"/>
      <c r="DZ26" s="18" t="str">
        <f>IF(Разряды!A44=15,15," ")</f>
        <v xml:space="preserve"> </v>
      </c>
      <c r="EA26" s="19" t="e">
        <f>IF(DZ26=15,Времявыполнения!A44,NA())</f>
        <v>#N/A</v>
      </c>
      <c r="EC26" s="48" t="e">
        <f>(EA2+EA3+EA4+EA5+EA6+EA7+EA8+EA9+EA10+EA11)/10</f>
        <v>#N/A</v>
      </c>
      <c r="ED26" s="49"/>
      <c r="EE26" s="50"/>
      <c r="EJ26" s="13" t="str">
        <f>IF(Разряды!A26=16,16," ")</f>
        <v xml:space="preserve"> </v>
      </c>
      <c r="EK26" s="14" t="e">
        <f>IF(EJ26=16,Времявыполнения!A26,NA())</f>
        <v>#N/A</v>
      </c>
      <c r="EM26" s="48">
        <f>(EK2+EK3+EK4+EK5+EK6+EK7+EK8+EK9+EK10+EK11)/10</f>
        <v>2.892330006579868E-3</v>
      </c>
      <c r="EN26" s="49"/>
      <c r="EO26" s="50"/>
      <c r="ET26" s="15" t="str">
        <f>IF(Разряды!A44=17,17," ")</f>
        <v xml:space="preserve"> </v>
      </c>
      <c r="EU26" s="16" t="e">
        <f>IF(ET26=17,Времявыполнения!A44,NA())</f>
        <v>#N/A</v>
      </c>
      <c r="EW26" s="48" t="e">
        <f>(EU2+EU3+EU4+EU5+EU6+EU7+EU8+EU9+EU10+EU11)/10</f>
        <v>#N/A</v>
      </c>
      <c r="EX26" s="49"/>
      <c r="EY26" s="50"/>
      <c r="FD26" s="2" t="str">
        <f>IF(Разряды!A26=18,18," ")</f>
        <v xml:space="preserve"> </v>
      </c>
      <c r="FE26" s="17" t="e">
        <f>IF(FD26=18,Времявыполнения!A26,NA())</f>
        <v>#N/A</v>
      </c>
      <c r="FG26" s="48" t="e">
        <f>(FE2+FE3+FE4+FE5+FE6+FE7+FE8+FE9+FE10+FE11)/10</f>
        <v>#N/A</v>
      </c>
      <c r="FH26" s="49"/>
      <c r="FI26" s="50"/>
      <c r="FN26" s="3" t="str">
        <f>IF(Разряды!A26=19,19," ")</f>
        <v xml:space="preserve"> </v>
      </c>
      <c r="FO26" s="4" t="e">
        <f>IF(FN26=19,Времявыполнения!A26,NA())</f>
        <v>#N/A</v>
      </c>
      <c r="FQ26" s="48" t="e">
        <f>(FO2+FO3+FO4+FO5+FO6+FO7+FO8+FO9+FO10+FO11)/10</f>
        <v>#N/A</v>
      </c>
      <c r="FR26" s="49"/>
      <c r="FS26" s="50"/>
      <c r="FX26" s="5">
        <f>IF(Разряды!A26=20,20," ")</f>
        <v>20</v>
      </c>
      <c r="FY26" s="6">
        <f>IF(FX26=20,Времявыполнения!A26,NA())</f>
        <v>2.4153999984264369E-3</v>
      </c>
      <c r="GA26" s="48" t="e">
        <f>(FY2+FY3+FY4+FY5+FY6+FY7+FY8+FY9+FY10+FY11)/10</f>
        <v>#N/A</v>
      </c>
      <c r="GB26" s="49"/>
      <c r="GC26" s="50"/>
      <c r="GH26" s="7" t="str">
        <f>IF(Разряды!A26=21,21," ")</f>
        <v xml:space="preserve"> </v>
      </c>
      <c r="GI26" s="8" t="e">
        <f>IF(GH26=21,Времявыполнения!A26,NA())</f>
        <v>#N/A</v>
      </c>
      <c r="GK26" s="48" t="e">
        <f>(GI2+GI3+GI4+GI5+GI6+GI7+GI8+GI9+GI10+GI11)/10</f>
        <v>#N/A</v>
      </c>
      <c r="GL26" s="49"/>
      <c r="GM26" s="50"/>
      <c r="GR26" s="9" t="str">
        <f>IF(Разряды!A26=22,22," ")</f>
        <v xml:space="preserve"> </v>
      </c>
      <c r="GS26" s="10" t="e">
        <f>IF(GR26=22,Времявыполнения!A26,NA())</f>
        <v>#N/A</v>
      </c>
      <c r="GU26" s="48" t="e">
        <f>(GS2+GS3+GS4+GS5+GS6+GS7+GS8+GS9+GS10+GS11)/10</f>
        <v>#N/A</v>
      </c>
      <c r="GV26" s="49"/>
      <c r="GW26" s="50"/>
      <c r="HB26" s="18" t="str">
        <f>IF(Разряды!A26=23,23," ")</f>
        <v xml:space="preserve"> </v>
      </c>
      <c r="HC26" s="19" t="e">
        <f>IF(HB26=23,Времявыполнения!A26,NA())</f>
        <v>#N/A</v>
      </c>
      <c r="HE26" s="48" t="e">
        <f>(HC2+HC3+HC4+HC5+HC6+HC7+HC8+HC9+HC10+HC11)/10</f>
        <v>#N/A</v>
      </c>
      <c r="HF26" s="49"/>
      <c r="HG26" s="50"/>
      <c r="HL26" s="11" t="str">
        <f>IF(Разряды!A26=24,24," ")</f>
        <v xml:space="preserve"> </v>
      </c>
      <c r="HM26" s="12" t="e">
        <f>IF(HL26=24,Времявыполнения!A26,NA())</f>
        <v>#N/A</v>
      </c>
      <c r="HO26" s="48" t="e">
        <f>(HM2+HM3+HM4+HM5+HM6+HM7+HM8+HM9+HM10+HM11)/10</f>
        <v>#N/A</v>
      </c>
      <c r="HP26" s="49"/>
      <c r="HQ26" s="50"/>
      <c r="HV26" s="13" t="str">
        <f>IF(Разряды!A26=25,25," ")</f>
        <v xml:space="preserve"> </v>
      </c>
      <c r="HW26" s="14" t="e">
        <f>IF(HV26=25,Времявыполнения!A26,NA())</f>
        <v>#N/A</v>
      </c>
      <c r="HY26" s="48" t="e">
        <f>(HW2+HW3+HW4+HW5+HW6+HW7+HW8+HW9+HW10+HW11)/10</f>
        <v>#N/A</v>
      </c>
      <c r="HZ26" s="49"/>
      <c r="IA26" s="50"/>
      <c r="IF26" s="15" t="str">
        <f>IF(Разряды!A26=26,26," ")</f>
        <v xml:space="preserve"> </v>
      </c>
      <c r="IG26" s="16" t="e">
        <f>IF(IF26=26,Времявыполнения!A26,NA())</f>
        <v>#N/A</v>
      </c>
      <c r="II26" s="48" t="e">
        <f>(IG2+IG3+IG4+IG5+IG6+IG7+IG8+IG9+IG10+IG11)/10</f>
        <v>#N/A</v>
      </c>
      <c r="IJ26" s="49"/>
      <c r="IK26" s="50"/>
      <c r="IP26" s="2" t="str">
        <f>IF(Разряды!A26=27,27," ")</f>
        <v xml:space="preserve"> </v>
      </c>
      <c r="IQ26" s="17" t="e">
        <f>IF(IP26=27,Времявыполнения!A26,NA())</f>
        <v>#N/A</v>
      </c>
      <c r="IS26" s="48" t="e">
        <f>(IQ2+IQ3+IQ4+IQ5+IQ6+IQ7+IQ8+IQ9+IQ10+IQ11)/10</f>
        <v>#N/A</v>
      </c>
      <c r="IT26" s="49"/>
      <c r="IU26" s="50"/>
      <c r="IZ26" s="3" t="str">
        <f>IF(Разряды!A26=28,28," ")</f>
        <v xml:space="preserve"> </v>
      </c>
      <c r="JA26" s="4" t="e">
        <f>IF(IZ26=28,Времявыполнения!A26,NA())</f>
        <v>#N/A</v>
      </c>
      <c r="JC26" s="48" t="e">
        <f>(JA2+JA3+JA4+JA5+JA6+JA7+JA8+JA9+JA10+JA11)/10</f>
        <v>#N/A</v>
      </c>
      <c r="JD26" s="49"/>
      <c r="JE26" s="50"/>
      <c r="JJ26" s="5" t="str">
        <f>IF(Разряды!A26=29,29," ")</f>
        <v xml:space="preserve"> </v>
      </c>
      <c r="JK26" s="6" t="e">
        <f>IF(JJ26=29,Времявыполнения!A26,NA())</f>
        <v>#N/A</v>
      </c>
      <c r="JM26" s="48" t="e">
        <f>(JK2+JK3+JK4+JK5+JK6+JK7+JK8+JK9+JK10+JK11)/10</f>
        <v>#N/A</v>
      </c>
      <c r="JN26" s="49"/>
      <c r="JO26" s="50"/>
      <c r="JT26" s="7" t="str">
        <f>IF(Разряды!A26=30,30," ")</f>
        <v xml:space="preserve"> </v>
      </c>
      <c r="JU26" s="8" t="e">
        <f>IF(JT26=30,Времявыполнения!A26,NA())</f>
        <v>#N/A</v>
      </c>
      <c r="JW26" s="48" t="e">
        <f>(JU2+JU3+JU4+JU5+JU6+JU7+JU8+JU9+JU10+JU11)/10</f>
        <v>#N/A</v>
      </c>
      <c r="JX26" s="49"/>
      <c r="JY26" s="50"/>
      <c r="KD26" s="9" t="str">
        <f>IF(Разряды!A26=31,31," ")</f>
        <v xml:space="preserve"> </v>
      </c>
      <c r="KE26" s="10" t="e">
        <f>IF(KD26=31,Времявыполнения!A26,NA())</f>
        <v>#N/A</v>
      </c>
      <c r="KG26" s="48" t="e">
        <f>(KE2+KE3+KE4+KE5+KE6+KE7+KE8+KE9+KE10+KE11)/10</f>
        <v>#N/A</v>
      </c>
      <c r="KH26" s="49"/>
      <c r="KI26" s="50"/>
    </row>
    <row r="27" spans="1:295" x14ac:dyDescent="0.25">
      <c r="A27" s="2" t="str">
        <f>IF(Разряды!A45=2,2," ")</f>
        <v xml:space="preserve"> </v>
      </c>
      <c r="B27" s="17" t="e">
        <f>IF(A27=2,Времявыполнения!A45,NA())</f>
        <v>#N/A</v>
      </c>
      <c r="J27" s="3" t="str">
        <f>IF(Разряды!A45=3,3," ")</f>
        <v xml:space="preserve"> </v>
      </c>
      <c r="K27" s="4" t="e">
        <f>IF(J27=3,Времявыполнения!A46,NA())</f>
        <v>#N/A</v>
      </c>
      <c r="T27" s="5" t="str">
        <f>IF(Разряды!A45=4,4," ")</f>
        <v xml:space="preserve"> </v>
      </c>
      <c r="U27" s="6" t="e">
        <f>IF(T27=4,Времявыполнения!A45,NA())</f>
        <v>#N/A</v>
      </c>
      <c r="AD27" s="7" t="str">
        <f>IF(Разряды!A45=5,5," ")</f>
        <v xml:space="preserve"> </v>
      </c>
      <c r="AE27" s="8" t="e">
        <f>IF(AD27=5,Времявыполнения!A45,NA())</f>
        <v>#N/A</v>
      </c>
      <c r="AN27" s="9" t="str">
        <f>IF(Разряды!A45=6,6," ")</f>
        <v xml:space="preserve"> </v>
      </c>
      <c r="AO27" s="10" t="e">
        <f>IF(AN27=6,Времявыполнения!A45,NA())</f>
        <v>#N/A</v>
      </c>
      <c r="AX27" s="11" t="str">
        <f>IF(Разряды!A45=7,7," ")</f>
        <v xml:space="preserve"> </v>
      </c>
      <c r="AY27" s="12" t="e">
        <f>IF(AX27=7,Времявыполнения!A45,NA())</f>
        <v>#N/A</v>
      </c>
      <c r="BH27" s="13" t="str">
        <f>IF(Разряды!A45=8,8," ")</f>
        <v xml:space="preserve"> </v>
      </c>
      <c r="BI27" s="14" t="e">
        <f>IF(BH27=8,Времявыполнения!A45,NA())</f>
        <v>#N/A</v>
      </c>
      <c r="BR27" s="15" t="str">
        <f>IF(Разряды!A45=9,9," ")</f>
        <v xml:space="preserve"> </v>
      </c>
      <c r="BS27" s="16" t="e">
        <f>IF(BR27=9,Времявыполнения!A45,NA())</f>
        <v>#N/A</v>
      </c>
      <c r="CB27" s="2" t="str">
        <f>IF(Разряды!A45=10,10," ")</f>
        <v xml:space="preserve"> </v>
      </c>
      <c r="CC27" s="17" t="e">
        <f>IF(CB27=10,Времявыполнения!A45,NA())</f>
        <v>#N/A</v>
      </c>
      <c r="CL27" s="3" t="str">
        <f>IF(Разряды!A45=11,11," ")</f>
        <v xml:space="preserve"> </v>
      </c>
      <c r="CM27" s="4" t="e">
        <f>IF(CL27=11,Времявыполнения!A45,NA())</f>
        <v>#N/A</v>
      </c>
      <c r="CV27" s="5" t="str">
        <f>IF(Разряды!A45=12,12," ")</f>
        <v xml:space="preserve"> </v>
      </c>
      <c r="CW27" s="6" t="e">
        <f>IF(CV27=12,Времявыполнения!A45,NA())</f>
        <v>#N/A</v>
      </c>
      <c r="DF27" s="7" t="str">
        <f>IF(Разряды!A45=13,13," ")</f>
        <v xml:space="preserve"> </v>
      </c>
      <c r="DG27" s="8" t="e">
        <f>IF(DF27=13,Времявыполнения!A45,NA())</f>
        <v>#N/A</v>
      </c>
      <c r="DP27" s="9" t="str">
        <f>IF(Разряды!A45=14,14," ")</f>
        <v xml:space="preserve"> </v>
      </c>
      <c r="DQ27" s="10" t="e">
        <f>IF(DP27=14,Времявыполнения!A45,NA())</f>
        <v>#N/A</v>
      </c>
      <c r="DZ27" s="18" t="str">
        <f>IF(Разряды!A45=15,15," ")</f>
        <v xml:space="preserve"> </v>
      </c>
      <c r="EA27" s="19" t="e">
        <f>IF(DZ27=15,Времявыполнения!A45,NA())</f>
        <v>#N/A</v>
      </c>
      <c r="EJ27" s="13" t="str">
        <f>IF(Разряды!A27=16,16," ")</f>
        <v xml:space="preserve"> </v>
      </c>
      <c r="EK27" s="14" t="e">
        <f>IF(EJ27=16,Времявыполнения!A27,NA())</f>
        <v>#N/A</v>
      </c>
      <c r="ET27" s="15" t="str">
        <f>IF(Разряды!A45=17,17," ")</f>
        <v xml:space="preserve"> </v>
      </c>
      <c r="EU27" s="16" t="e">
        <f>IF(ET27=17,Времявыполнения!A45,NA())</f>
        <v>#N/A</v>
      </c>
      <c r="FD27" s="2" t="str">
        <f>IF(Разряды!A27=18,18," ")</f>
        <v xml:space="preserve"> </v>
      </c>
      <c r="FE27" s="17" t="e">
        <f>IF(FD27=18,Времявыполнения!A27,NA())</f>
        <v>#N/A</v>
      </c>
      <c r="FN27" s="3" t="str">
        <f>IF(Разряды!A27=19,19," ")</f>
        <v xml:space="preserve"> </v>
      </c>
      <c r="FO27" s="4" t="e">
        <f>IF(FN27=19,Времявыполнения!A27,NA())</f>
        <v>#N/A</v>
      </c>
      <c r="FX27" s="5">
        <f>IF(Разряды!A27=20,20," ")</f>
        <v>20</v>
      </c>
      <c r="FY27" s="6">
        <f>IF(FX27=20,Времявыполнения!A27,NA())</f>
        <v>2.3287000076379631E-3</v>
      </c>
      <c r="GH27" s="7" t="str">
        <f>IF(Разряды!A27=21,21," ")</f>
        <v xml:space="preserve"> </v>
      </c>
      <c r="GI27" s="8" t="e">
        <f>IF(GH27=21,Времявыполнения!A27,NA())</f>
        <v>#N/A</v>
      </c>
      <c r="GR27" s="9" t="str">
        <f>IF(Разряды!A27=22,22," ")</f>
        <v xml:space="preserve"> </v>
      </c>
      <c r="GS27" s="10" t="e">
        <f>IF(GR27=22,Времявыполнения!A27,NA())</f>
        <v>#N/A</v>
      </c>
      <c r="HB27" s="18" t="str">
        <f>IF(Разряды!A27=23,23," ")</f>
        <v xml:space="preserve"> </v>
      </c>
      <c r="HC27" s="19" t="e">
        <f>IF(HB27=23,Времявыполнения!A27,NA())</f>
        <v>#N/A</v>
      </c>
      <c r="HL27" s="11" t="str">
        <f>IF(Разряды!A27=24,24," ")</f>
        <v xml:space="preserve"> </v>
      </c>
      <c r="HM27" s="12" t="e">
        <f>IF(HL27=24,Времявыполнения!A27,NA())</f>
        <v>#N/A</v>
      </c>
      <c r="HV27" s="13" t="str">
        <f>IF(Разряды!A27=25,25," ")</f>
        <v xml:space="preserve"> </v>
      </c>
      <c r="HW27" s="14" t="e">
        <f>IF(HV27=25,Времявыполнения!A27,NA())</f>
        <v>#N/A</v>
      </c>
      <c r="IF27" s="15" t="str">
        <f>IF(Разряды!A27=26,26," ")</f>
        <v xml:space="preserve"> </v>
      </c>
      <c r="IG27" s="16" t="e">
        <f>IF(IF27=26,Времявыполнения!A27,NA())</f>
        <v>#N/A</v>
      </c>
      <c r="IP27" s="2" t="str">
        <f>IF(Разряды!A27=27,27," ")</f>
        <v xml:space="preserve"> </v>
      </c>
      <c r="IQ27" s="17" t="e">
        <f>IF(IP27=27,Времявыполнения!A27,NA())</f>
        <v>#N/A</v>
      </c>
      <c r="IZ27" s="3" t="str">
        <f>IF(Разряды!A27=28,28," ")</f>
        <v xml:space="preserve"> </v>
      </c>
      <c r="JA27" s="4" t="e">
        <f>IF(IZ27=28,Времявыполнения!A27,NA())</f>
        <v>#N/A</v>
      </c>
      <c r="JJ27" s="5" t="str">
        <f>IF(Разряды!A27=29,29," ")</f>
        <v xml:space="preserve"> </v>
      </c>
      <c r="JK27" s="6" t="e">
        <f>IF(JJ27=29,Времявыполнения!A27,NA())</f>
        <v>#N/A</v>
      </c>
      <c r="JT27" s="7" t="str">
        <f>IF(Разряды!A27=30,30," ")</f>
        <v xml:space="preserve"> </v>
      </c>
      <c r="JU27" s="8" t="e">
        <f>IF(JT27=30,Времявыполнения!A27,NA())</f>
        <v>#N/A</v>
      </c>
      <c r="KD27" s="9" t="str">
        <f>IF(Разряды!A27=31,31," ")</f>
        <v xml:space="preserve"> </v>
      </c>
      <c r="KE27" s="10" t="e">
        <f>IF(KD27=31,Времявыполнения!A27,NA())</f>
        <v>#N/A</v>
      </c>
    </row>
    <row r="28" spans="1:295" x14ac:dyDescent="0.25">
      <c r="A28" s="2" t="str">
        <f>IF(Разряды!A46=2,2," ")</f>
        <v xml:space="preserve"> </v>
      </c>
      <c r="B28" s="17" t="e">
        <f>IF(A28=2,Времявыполнения!A46,NA())</f>
        <v>#N/A</v>
      </c>
      <c r="J28" s="3" t="str">
        <f>IF(Разряды!A46=3,3," ")</f>
        <v xml:space="preserve"> </v>
      </c>
      <c r="K28" s="4" t="e">
        <f>IF(J28=3,Времявыполнения!A47,NA())</f>
        <v>#N/A</v>
      </c>
      <c r="T28" s="5" t="str">
        <f>IF(Разряды!A46=4,4," ")</f>
        <v xml:space="preserve"> </v>
      </c>
      <c r="U28" s="6" t="e">
        <f>IF(T28=4,Времявыполнения!A46,NA())</f>
        <v>#N/A</v>
      </c>
      <c r="AD28" s="7" t="str">
        <f>IF(Разряды!A46=5,5," ")</f>
        <v xml:space="preserve"> </v>
      </c>
      <c r="AE28" s="8" t="e">
        <f>IF(AD28=5,Времявыполнения!A46,NA())</f>
        <v>#N/A</v>
      </c>
      <c r="AN28" s="9" t="str">
        <f>IF(Разряды!A46=6,6," ")</f>
        <v xml:space="preserve"> </v>
      </c>
      <c r="AO28" s="10" t="e">
        <f>IF(AN28=6,Времявыполнения!A46,NA())</f>
        <v>#N/A</v>
      </c>
      <c r="AX28" s="11" t="str">
        <f>IF(Разряды!A46=7,7," ")</f>
        <v xml:space="preserve"> </v>
      </c>
      <c r="AY28" s="12" t="e">
        <f>IF(AX28=7,Времявыполнения!A46,NA())</f>
        <v>#N/A</v>
      </c>
      <c r="BH28" s="13" t="str">
        <f>IF(Разряды!A46=8,8," ")</f>
        <v xml:space="preserve"> </v>
      </c>
      <c r="BI28" s="14" t="e">
        <f>IF(BH28=8,Времявыполнения!A46,NA())</f>
        <v>#N/A</v>
      </c>
      <c r="BR28" s="15" t="str">
        <f>IF(Разряды!A46=9,9," ")</f>
        <v xml:space="preserve"> </v>
      </c>
      <c r="BS28" s="16" t="e">
        <f>IF(BR28=9,Времявыполнения!A46,NA())</f>
        <v>#N/A</v>
      </c>
      <c r="CB28" s="2" t="str">
        <f>IF(Разряды!A46=10,10," ")</f>
        <v xml:space="preserve"> </v>
      </c>
      <c r="CC28" s="17" t="e">
        <f>IF(CB28=10,Времявыполнения!A46,NA())</f>
        <v>#N/A</v>
      </c>
      <c r="CL28" s="3" t="str">
        <f>IF(Разряды!A46=11,11," ")</f>
        <v xml:space="preserve"> </v>
      </c>
      <c r="CM28" s="4" t="e">
        <f>IF(CL28=11,Времявыполнения!A46,NA())</f>
        <v>#N/A</v>
      </c>
      <c r="CV28" s="5" t="str">
        <f>IF(Разряды!A46=12,12," ")</f>
        <v xml:space="preserve"> </v>
      </c>
      <c r="CW28" s="6" t="e">
        <f>IF(CV28=12,Времявыполнения!A46,NA())</f>
        <v>#N/A</v>
      </c>
      <c r="DF28" s="7" t="str">
        <f>IF(Разряды!A46=13,13," ")</f>
        <v xml:space="preserve"> </v>
      </c>
      <c r="DG28" s="8" t="e">
        <f>IF(DF28=13,Времявыполнения!A46,NA())</f>
        <v>#N/A</v>
      </c>
      <c r="DP28" s="9" t="str">
        <f>IF(Разряды!A46=14,14," ")</f>
        <v xml:space="preserve"> </v>
      </c>
      <c r="DQ28" s="10" t="e">
        <f>IF(DP28=14,Времявыполнения!A46,NA())</f>
        <v>#N/A</v>
      </c>
      <c r="DZ28" s="18" t="str">
        <f>IF(Разряды!A46=15,15," ")</f>
        <v xml:space="preserve"> </v>
      </c>
      <c r="EA28" s="19" t="e">
        <f>IF(DZ28=15,Времявыполнения!A46,NA())</f>
        <v>#N/A</v>
      </c>
      <c r="EJ28" s="13" t="str">
        <f>IF(Разряды!A28=16,16," ")</f>
        <v xml:space="preserve"> </v>
      </c>
      <c r="EK28" s="14" t="e">
        <f>IF(EJ28=16,Времявыполнения!A28,NA())</f>
        <v>#N/A</v>
      </c>
      <c r="ET28" s="15" t="str">
        <f>IF(Разряды!A46=17,17," ")</f>
        <v xml:space="preserve"> </v>
      </c>
      <c r="EU28" s="16" t="e">
        <f>IF(ET28=17,Времявыполнения!A46,NA())</f>
        <v>#N/A</v>
      </c>
      <c r="FD28" s="2" t="str">
        <f>IF(Разряды!A28=18,18," ")</f>
        <v xml:space="preserve"> </v>
      </c>
      <c r="FE28" s="17" t="e">
        <f>IF(FD28=18,Времявыполнения!A28,NA())</f>
        <v>#N/A</v>
      </c>
      <c r="FN28" s="3" t="str">
        <f>IF(Разряды!A28=19,19," ")</f>
        <v xml:space="preserve"> </v>
      </c>
      <c r="FO28" s="4" t="e">
        <f>IF(FN28=19,Времявыполнения!A28,NA())</f>
        <v>#N/A</v>
      </c>
      <c r="FX28" s="5">
        <f>IF(Разряды!A28=20,20," ")</f>
        <v>20</v>
      </c>
      <c r="FY28" s="6">
        <f>IF(FX28=20,Времявыполнения!A28,NA())</f>
        <v>2.3485000128857791E-3</v>
      </c>
      <c r="GH28" s="7" t="str">
        <f>IF(Разряды!A28=21,21," ")</f>
        <v xml:space="preserve"> </v>
      </c>
      <c r="GI28" s="8" t="e">
        <f>IF(GH28=21,Времявыполнения!A28,NA())</f>
        <v>#N/A</v>
      </c>
      <c r="GR28" s="9" t="str">
        <f>IF(Разряды!A28=22,22," ")</f>
        <v xml:space="preserve"> </v>
      </c>
      <c r="GS28" s="10" t="e">
        <f>IF(GR28=22,Времявыполнения!A28,NA())</f>
        <v>#N/A</v>
      </c>
      <c r="HB28" s="18" t="str">
        <f>IF(Разряды!A28=23,23," ")</f>
        <v xml:space="preserve"> </v>
      </c>
      <c r="HC28" s="19" t="e">
        <f>IF(HB28=23,Времявыполнения!A28,NA())</f>
        <v>#N/A</v>
      </c>
      <c r="HL28" s="11" t="str">
        <f>IF(Разряды!A28=24,24," ")</f>
        <v xml:space="preserve"> </v>
      </c>
      <c r="HM28" s="12" t="e">
        <f>IF(HL28=24,Времявыполнения!A28,NA())</f>
        <v>#N/A</v>
      </c>
      <c r="HV28" s="13" t="str">
        <f>IF(Разряды!A28=25,25," ")</f>
        <v xml:space="preserve"> </v>
      </c>
      <c r="HW28" s="14" t="e">
        <f>IF(HV28=25,Времявыполнения!A28,NA())</f>
        <v>#N/A</v>
      </c>
      <c r="IF28" s="15" t="str">
        <f>IF(Разряды!A28=26,26," ")</f>
        <v xml:space="preserve"> </v>
      </c>
      <c r="IG28" s="16" t="e">
        <f>IF(IF28=26,Времявыполнения!A28,NA())</f>
        <v>#N/A</v>
      </c>
      <c r="IP28" s="2" t="str">
        <f>IF(Разряды!A28=27,27," ")</f>
        <v xml:space="preserve"> </v>
      </c>
      <c r="IQ28" s="17" t="e">
        <f>IF(IP28=27,Времявыполнения!A28,NA())</f>
        <v>#N/A</v>
      </c>
      <c r="IZ28" s="3" t="str">
        <f>IF(Разряды!A28=28,28," ")</f>
        <v xml:space="preserve"> </v>
      </c>
      <c r="JA28" s="4" t="e">
        <f>IF(IZ28=28,Времявыполнения!A28,NA())</f>
        <v>#N/A</v>
      </c>
      <c r="JJ28" s="5" t="str">
        <f>IF(Разряды!A28=29,29," ")</f>
        <v xml:space="preserve"> </v>
      </c>
      <c r="JK28" s="6" t="e">
        <f>IF(JJ28=29,Времявыполнения!A28,NA())</f>
        <v>#N/A</v>
      </c>
      <c r="JT28" s="7" t="str">
        <f>IF(Разряды!A28=30,30," ")</f>
        <v xml:space="preserve"> </v>
      </c>
      <c r="JU28" s="8" t="e">
        <f>IF(JT28=30,Времявыполнения!A28,NA())</f>
        <v>#N/A</v>
      </c>
      <c r="KD28" s="9" t="str">
        <f>IF(Разряды!A28=31,31," ")</f>
        <v xml:space="preserve"> </v>
      </c>
      <c r="KE28" s="10" t="e">
        <f>IF(KD28=31,Времявыполнения!A28,NA())</f>
        <v>#N/A</v>
      </c>
    </row>
    <row r="29" spans="1:295" x14ac:dyDescent="0.25">
      <c r="A29" s="2" t="str">
        <f>IF(Разряды!A47=2,2," ")</f>
        <v xml:space="preserve"> </v>
      </c>
      <c r="B29" s="17" t="e">
        <f>IF(A29=2,Времявыполнения!A47,NA())</f>
        <v>#N/A</v>
      </c>
      <c r="J29" s="3" t="str">
        <f>IF(Разряды!A47=3,3," ")</f>
        <v xml:space="preserve"> </v>
      </c>
      <c r="K29" s="4" t="e">
        <f>IF(J29=3,Времявыполнения!A48,NA())</f>
        <v>#N/A</v>
      </c>
      <c r="T29" s="5" t="str">
        <f>IF(Разряды!A47=4,4," ")</f>
        <v xml:space="preserve"> </v>
      </c>
      <c r="U29" s="6" t="e">
        <f>IF(T29=4,Времявыполнения!A47,NA())</f>
        <v>#N/A</v>
      </c>
      <c r="AD29" s="7" t="str">
        <f>IF(Разряды!A47=5,5," ")</f>
        <v xml:space="preserve"> </v>
      </c>
      <c r="AE29" s="8" t="e">
        <f>IF(AD29=5,Времявыполнения!A47,NA())</f>
        <v>#N/A</v>
      </c>
      <c r="AN29" s="9" t="str">
        <f>IF(Разряды!A47=6,6," ")</f>
        <v xml:space="preserve"> </v>
      </c>
      <c r="AO29" s="10" t="e">
        <f>IF(AN29=6,Времявыполнения!A47,NA())</f>
        <v>#N/A</v>
      </c>
      <c r="AX29" s="11" t="str">
        <f>IF(Разряды!A47=7,7," ")</f>
        <v xml:space="preserve"> </v>
      </c>
      <c r="AY29" s="12" t="e">
        <f>IF(AX29=7,Времявыполнения!A47,NA())</f>
        <v>#N/A</v>
      </c>
      <c r="BH29" s="13" t="str">
        <f>IF(Разряды!A47=8,8," ")</f>
        <v xml:space="preserve"> </v>
      </c>
      <c r="BI29" s="14" t="e">
        <f>IF(BH29=8,Времявыполнения!A47,NA())</f>
        <v>#N/A</v>
      </c>
      <c r="BR29" s="15" t="str">
        <f>IF(Разряды!A47=9,9," ")</f>
        <v xml:space="preserve"> </v>
      </c>
      <c r="BS29" s="16" t="e">
        <f>IF(BR29=9,Времявыполнения!A47,NA())</f>
        <v>#N/A</v>
      </c>
      <c r="CB29" s="2" t="str">
        <f>IF(Разряды!A47=10,10," ")</f>
        <v xml:space="preserve"> </v>
      </c>
      <c r="CC29" s="17" t="e">
        <f>IF(CB29=10,Времявыполнения!A47,NA())</f>
        <v>#N/A</v>
      </c>
      <c r="CL29" s="3" t="str">
        <f>IF(Разряды!A47=11,11," ")</f>
        <v xml:space="preserve"> </v>
      </c>
      <c r="CM29" s="4" t="e">
        <f>IF(CL29=11,Времявыполнения!A47,NA())</f>
        <v>#N/A</v>
      </c>
      <c r="CV29" s="5" t="str">
        <f>IF(Разряды!A47=12,12," ")</f>
        <v xml:space="preserve"> </v>
      </c>
      <c r="CW29" s="6" t="e">
        <f>IF(CV29=12,Времявыполнения!A47,NA())</f>
        <v>#N/A</v>
      </c>
      <c r="DF29" s="7" t="str">
        <f>IF(Разряды!A47=13,13," ")</f>
        <v xml:space="preserve"> </v>
      </c>
      <c r="DG29" s="8" t="e">
        <f>IF(DF29=13,Времявыполнения!A47,NA())</f>
        <v>#N/A</v>
      </c>
      <c r="DP29" s="9" t="str">
        <f>IF(Разряды!A47=14,14," ")</f>
        <v xml:space="preserve"> </v>
      </c>
      <c r="DQ29" s="10" t="e">
        <f>IF(DP29=14,Времявыполнения!A47,NA())</f>
        <v>#N/A</v>
      </c>
      <c r="DZ29" s="18" t="str">
        <f>IF(Разряды!A47=15,15," ")</f>
        <v xml:space="preserve"> </v>
      </c>
      <c r="EA29" s="19" t="e">
        <f>IF(DZ29=15,Времявыполнения!A47,NA())</f>
        <v>#N/A</v>
      </c>
      <c r="EJ29" s="13" t="str">
        <f>IF(Разряды!A29=16,16," ")</f>
        <v xml:space="preserve"> </v>
      </c>
      <c r="EK29" s="14" t="e">
        <f>IF(EJ29=16,Времявыполнения!A29,NA())</f>
        <v>#N/A</v>
      </c>
      <c r="ET29" s="15" t="str">
        <f>IF(Разряды!A47=17,17," ")</f>
        <v xml:space="preserve"> </v>
      </c>
      <c r="EU29" s="16" t="e">
        <f>IF(ET29=17,Времявыполнения!A47,NA())</f>
        <v>#N/A</v>
      </c>
      <c r="FD29" s="2" t="str">
        <f>IF(Разряды!A29=18,18," ")</f>
        <v xml:space="preserve"> </v>
      </c>
      <c r="FE29" s="17" t="e">
        <f>IF(FD29=18,Времявыполнения!A29,NA())</f>
        <v>#N/A</v>
      </c>
      <c r="FN29" s="3" t="str">
        <f>IF(Разряды!A29=19,19," ")</f>
        <v xml:space="preserve"> </v>
      </c>
      <c r="FO29" s="4" t="e">
        <f>IF(FN29=19,Времявыполнения!A29,NA())</f>
        <v>#N/A</v>
      </c>
      <c r="FX29" s="5">
        <f>IF(Разряды!A29=20,20," ")</f>
        <v>20</v>
      </c>
      <c r="FY29" s="6">
        <f>IF(FX29=20,Времявыполнения!A29,NA())</f>
        <v>2.4671000137459491E-3</v>
      </c>
      <c r="GH29" s="7" t="str">
        <f>IF(Разряды!A29=21,21," ")</f>
        <v xml:space="preserve"> </v>
      </c>
      <c r="GI29" s="8" t="e">
        <f>IF(GH29=21,Времявыполнения!A29,NA())</f>
        <v>#N/A</v>
      </c>
      <c r="GR29" s="9" t="str">
        <f>IF(Разряды!A29=22,22," ")</f>
        <v xml:space="preserve"> </v>
      </c>
      <c r="GS29" s="10" t="e">
        <f>IF(GR29=22,Времявыполнения!A29,NA())</f>
        <v>#N/A</v>
      </c>
      <c r="HB29" s="18" t="str">
        <f>IF(Разряды!A29=23,23," ")</f>
        <v xml:space="preserve"> </v>
      </c>
      <c r="HC29" s="19" t="e">
        <f>IF(HB29=23,Времявыполнения!A29,NA())</f>
        <v>#N/A</v>
      </c>
      <c r="HL29" s="11" t="str">
        <f>IF(Разряды!A29=24,24," ")</f>
        <v xml:space="preserve"> </v>
      </c>
      <c r="HM29" s="12" t="e">
        <f>IF(HL29=24,Времявыполнения!A29,NA())</f>
        <v>#N/A</v>
      </c>
      <c r="HV29" s="13" t="str">
        <f>IF(Разряды!A29=25,25," ")</f>
        <v xml:space="preserve"> </v>
      </c>
      <c r="HW29" s="14" t="e">
        <f>IF(HV29=25,Времявыполнения!A29,NA())</f>
        <v>#N/A</v>
      </c>
      <c r="IF29" s="15" t="str">
        <f>IF(Разряды!A29=26,26," ")</f>
        <v xml:space="preserve"> </v>
      </c>
      <c r="IG29" s="16" t="e">
        <f>IF(IF29=26,Времявыполнения!A29,NA())</f>
        <v>#N/A</v>
      </c>
      <c r="IP29" s="2" t="str">
        <f>IF(Разряды!A29=27,27," ")</f>
        <v xml:space="preserve"> </v>
      </c>
      <c r="IQ29" s="17" t="e">
        <f>IF(IP29=27,Времявыполнения!A29,NA())</f>
        <v>#N/A</v>
      </c>
      <c r="IZ29" s="3" t="str">
        <f>IF(Разряды!A29=28,28," ")</f>
        <v xml:space="preserve"> </v>
      </c>
      <c r="JA29" s="4" t="e">
        <f>IF(IZ29=28,Времявыполнения!A29,NA())</f>
        <v>#N/A</v>
      </c>
      <c r="JJ29" s="5" t="str">
        <f>IF(Разряды!A29=29,29," ")</f>
        <v xml:space="preserve"> </v>
      </c>
      <c r="JK29" s="6" t="e">
        <f>IF(JJ29=29,Времявыполнения!A29,NA())</f>
        <v>#N/A</v>
      </c>
      <c r="JT29" s="7" t="str">
        <f>IF(Разряды!A29=30,30," ")</f>
        <v xml:space="preserve"> </v>
      </c>
      <c r="JU29" s="8" t="e">
        <f>IF(JT29=30,Времявыполнения!A29,NA())</f>
        <v>#N/A</v>
      </c>
      <c r="KD29" s="9" t="str">
        <f>IF(Разряды!A29=31,31," ")</f>
        <v xml:space="preserve"> </v>
      </c>
      <c r="KE29" s="10" t="e">
        <f>IF(KD29=31,Времявыполнения!A29,NA())</f>
        <v>#N/A</v>
      </c>
    </row>
    <row r="30" spans="1:295" x14ac:dyDescent="0.25">
      <c r="A30" s="2" t="str">
        <f>IF(Разряды!A48=2,2," ")</f>
        <v xml:space="preserve"> </v>
      </c>
      <c r="B30" s="17" t="e">
        <f>IF(A30=2,Времявыполнения!A48,NA())</f>
        <v>#N/A</v>
      </c>
      <c r="J30" s="3" t="str">
        <f>IF(Разряды!A48=3,3," ")</f>
        <v xml:space="preserve"> </v>
      </c>
      <c r="K30" s="4" t="e">
        <f>IF(J30=3,Времявыполнения!A49,NA())</f>
        <v>#N/A</v>
      </c>
      <c r="T30" s="5" t="str">
        <f>IF(Разряды!A48=4,4," ")</f>
        <v xml:space="preserve"> </v>
      </c>
      <c r="U30" s="6" t="e">
        <f>IF(T30=4,Времявыполнения!A48,NA())</f>
        <v>#N/A</v>
      </c>
      <c r="AD30" s="7" t="str">
        <f>IF(Разряды!A48=5,5," ")</f>
        <v xml:space="preserve"> </v>
      </c>
      <c r="AE30" s="8" t="e">
        <f>IF(AD30=5,Времявыполнения!A48,NA())</f>
        <v>#N/A</v>
      </c>
      <c r="AN30" s="9" t="str">
        <f>IF(Разряды!A48=6,6," ")</f>
        <v xml:space="preserve"> </v>
      </c>
      <c r="AO30" s="10" t="e">
        <f>IF(AN30=6,Времявыполнения!A48,NA())</f>
        <v>#N/A</v>
      </c>
      <c r="AX30" s="11" t="str">
        <f>IF(Разряды!A48=7,7," ")</f>
        <v xml:space="preserve"> </v>
      </c>
      <c r="AY30" s="12" t="e">
        <f>IF(AX30=7,Времявыполнения!A48,NA())</f>
        <v>#N/A</v>
      </c>
      <c r="BH30" s="13" t="str">
        <f>IF(Разряды!A48=8,8," ")</f>
        <v xml:space="preserve"> </v>
      </c>
      <c r="BI30" s="14" t="e">
        <f>IF(BH30=8,Времявыполнения!A48,NA())</f>
        <v>#N/A</v>
      </c>
      <c r="BR30" s="15" t="str">
        <f>IF(Разряды!A48=9,9," ")</f>
        <v xml:space="preserve"> </v>
      </c>
      <c r="BS30" s="16" t="e">
        <f>IF(BR30=9,Времявыполнения!A48,NA())</f>
        <v>#N/A</v>
      </c>
      <c r="CB30" s="2" t="str">
        <f>IF(Разряды!A48=10,10," ")</f>
        <v xml:space="preserve"> </v>
      </c>
      <c r="CC30" s="17" t="e">
        <f>IF(CB30=10,Времявыполнения!A48,NA())</f>
        <v>#N/A</v>
      </c>
      <c r="CL30" s="3" t="str">
        <f>IF(Разряды!A48=11,11," ")</f>
        <v xml:space="preserve"> </v>
      </c>
      <c r="CM30" s="4" t="e">
        <f>IF(CL30=11,Времявыполнения!A48,NA())</f>
        <v>#N/A</v>
      </c>
      <c r="CV30" s="5" t="str">
        <f>IF(Разряды!A48=12,12," ")</f>
        <v xml:space="preserve"> </v>
      </c>
      <c r="CW30" s="6" t="e">
        <f>IF(CV30=12,Времявыполнения!A48,NA())</f>
        <v>#N/A</v>
      </c>
      <c r="DF30" s="7" t="str">
        <f>IF(Разряды!A48=13,13," ")</f>
        <v xml:space="preserve"> </v>
      </c>
      <c r="DG30" s="8" t="e">
        <f>IF(DF30=13,Времявыполнения!A48,NA())</f>
        <v>#N/A</v>
      </c>
      <c r="DP30" s="9" t="str">
        <f>IF(Разряды!A48=14,14," ")</f>
        <v xml:space="preserve"> </v>
      </c>
      <c r="DQ30" s="10" t="e">
        <f>IF(DP30=14,Времявыполнения!A48,NA())</f>
        <v>#N/A</v>
      </c>
      <c r="DZ30" s="18" t="str">
        <f>IF(Разряды!A48=15,15," ")</f>
        <v xml:space="preserve"> </v>
      </c>
      <c r="EA30" s="19" t="e">
        <f>IF(DZ30=15,Времявыполнения!A48,NA())</f>
        <v>#N/A</v>
      </c>
      <c r="EJ30" s="13" t="str">
        <f>IF(Разряды!A30=16,16," ")</f>
        <v xml:space="preserve"> </v>
      </c>
      <c r="EK30" s="14" t="e">
        <f>IF(EJ30=16,Времявыполнения!A30,NA())</f>
        <v>#N/A</v>
      </c>
      <c r="ET30" s="15" t="str">
        <f>IF(Разряды!A48=17,17," ")</f>
        <v xml:space="preserve"> </v>
      </c>
      <c r="EU30" s="16" t="e">
        <f>IF(ET30=17,Времявыполнения!A48,NA())</f>
        <v>#N/A</v>
      </c>
      <c r="FD30" s="2" t="str">
        <f>IF(Разряды!A30=18,18," ")</f>
        <v xml:space="preserve"> </v>
      </c>
      <c r="FE30" s="17" t="e">
        <f>IF(FD30=18,Времявыполнения!A30,NA())</f>
        <v>#N/A</v>
      </c>
      <c r="FN30" s="3" t="str">
        <f>IF(Разряды!A30=19,19," ")</f>
        <v xml:space="preserve"> </v>
      </c>
      <c r="FO30" s="4" t="e">
        <f>IF(FN30=19,Времявыполнения!A30,NA())</f>
        <v>#N/A</v>
      </c>
      <c r="FX30" s="5">
        <f>IF(Разряды!A30=20,20," ")</f>
        <v>20</v>
      </c>
      <c r="FY30" s="6">
        <f>IF(FX30=20,Времявыполнения!A30,NA())</f>
        <v>2.4266999971587211E-3</v>
      </c>
      <c r="GH30" s="7" t="str">
        <f>IF(Разряды!A30=21,21," ")</f>
        <v xml:space="preserve"> </v>
      </c>
      <c r="GI30" s="8" t="e">
        <f>IF(GH30=21,Времявыполнения!A30,NA())</f>
        <v>#N/A</v>
      </c>
      <c r="GR30" s="9" t="str">
        <f>IF(Разряды!A30=22,22," ")</f>
        <v xml:space="preserve"> </v>
      </c>
      <c r="GS30" s="10" t="e">
        <f>IF(GR30=22,Времявыполнения!A30,NA())</f>
        <v>#N/A</v>
      </c>
      <c r="HB30" s="18" t="str">
        <f>IF(Разряды!A30=23,23," ")</f>
        <v xml:space="preserve"> </v>
      </c>
      <c r="HC30" s="19" t="e">
        <f>IF(HB30=23,Времявыполнения!A30,NA())</f>
        <v>#N/A</v>
      </c>
      <c r="HL30" s="11" t="str">
        <f>IF(Разряды!A30=24,24," ")</f>
        <v xml:space="preserve"> </v>
      </c>
      <c r="HM30" s="12" t="e">
        <f>IF(HL30=24,Времявыполнения!A30,NA())</f>
        <v>#N/A</v>
      </c>
      <c r="HV30" s="13" t="str">
        <f>IF(Разряды!A30=25,25," ")</f>
        <v xml:space="preserve"> </v>
      </c>
      <c r="HW30" s="14" t="e">
        <f>IF(HV30=25,Времявыполнения!A30,NA())</f>
        <v>#N/A</v>
      </c>
      <c r="IF30" s="15" t="str">
        <f>IF(Разряды!A30=26,26," ")</f>
        <v xml:space="preserve"> </v>
      </c>
      <c r="IG30" s="16" t="e">
        <f>IF(IF30=26,Времявыполнения!A30,NA())</f>
        <v>#N/A</v>
      </c>
      <c r="IP30" s="2" t="str">
        <f>IF(Разряды!A30=27,27," ")</f>
        <v xml:space="preserve"> </v>
      </c>
      <c r="IQ30" s="17" t="e">
        <f>IF(IP30=27,Времявыполнения!A30,NA())</f>
        <v>#N/A</v>
      </c>
      <c r="IZ30" s="3" t="str">
        <f>IF(Разряды!A30=28,28," ")</f>
        <v xml:space="preserve"> </v>
      </c>
      <c r="JA30" s="4" t="e">
        <f>IF(IZ30=28,Времявыполнения!A30,NA())</f>
        <v>#N/A</v>
      </c>
      <c r="JJ30" s="5" t="str">
        <f>IF(Разряды!A30=29,29," ")</f>
        <v xml:space="preserve"> </v>
      </c>
      <c r="JK30" s="6" t="e">
        <f>IF(JJ30=29,Времявыполнения!A30,NA())</f>
        <v>#N/A</v>
      </c>
      <c r="JT30" s="7" t="str">
        <f>IF(Разряды!A30=30,30," ")</f>
        <v xml:space="preserve"> </v>
      </c>
      <c r="JU30" s="8" t="e">
        <f>IF(JT30=30,Времявыполнения!A30,NA())</f>
        <v>#N/A</v>
      </c>
      <c r="KD30" s="9" t="str">
        <f>IF(Разряды!A30=31,31," ")</f>
        <v xml:space="preserve"> </v>
      </c>
      <c r="KE30" s="10" t="e">
        <f>IF(KD30=31,Времявыполнения!A30,NA())</f>
        <v>#N/A</v>
      </c>
    </row>
    <row r="31" spans="1:295" x14ac:dyDescent="0.25">
      <c r="A31" s="2" t="str">
        <f>IF(Разряды!A49=2,2," ")</f>
        <v xml:space="preserve"> </v>
      </c>
      <c r="B31" s="17" t="e">
        <f>IF(A31=2,Времявыполнения!A49,NA())</f>
        <v>#N/A</v>
      </c>
      <c r="J31" s="3" t="str">
        <f>IF(Разряды!A49=3,3," ")</f>
        <v xml:space="preserve"> </v>
      </c>
      <c r="K31" s="4" t="e">
        <f>IF(J31=3,Времявыполнения!A50,NA())</f>
        <v>#N/A</v>
      </c>
      <c r="T31" s="5" t="str">
        <f>IF(Разряды!A49=4,4," ")</f>
        <v xml:space="preserve"> </v>
      </c>
      <c r="U31" s="6" t="e">
        <f>IF(T31=4,Времявыполнения!A49,NA())</f>
        <v>#N/A</v>
      </c>
      <c r="AD31" s="7" t="str">
        <f>IF(Разряды!A49=5,5," ")</f>
        <v xml:space="preserve"> </v>
      </c>
      <c r="AE31" s="8" t="e">
        <f>IF(AD31=5,Времявыполнения!A49,NA())</f>
        <v>#N/A</v>
      </c>
      <c r="AN31" s="9" t="str">
        <f>IF(Разряды!A49=6,6," ")</f>
        <v xml:space="preserve"> </v>
      </c>
      <c r="AO31" s="10" t="e">
        <f>IF(AN31=6,Времявыполнения!A49,NA())</f>
        <v>#N/A</v>
      </c>
      <c r="AX31" s="11" t="str">
        <f>IF(Разряды!A49=7,7," ")</f>
        <v xml:space="preserve"> </v>
      </c>
      <c r="AY31" s="12" t="e">
        <f>IF(AX31=7,Времявыполнения!A49,NA())</f>
        <v>#N/A</v>
      </c>
      <c r="BH31" s="13" t="str">
        <f>IF(Разряды!A49=8,8," ")</f>
        <v xml:space="preserve"> </v>
      </c>
      <c r="BI31" s="14" t="e">
        <f>IF(BH31=8,Времявыполнения!A49,NA())</f>
        <v>#N/A</v>
      </c>
      <c r="BR31" s="15" t="str">
        <f>IF(Разряды!A49=9,9," ")</f>
        <v xml:space="preserve"> </v>
      </c>
      <c r="BS31" s="16" t="e">
        <f>IF(BR31=9,Времявыполнения!A49,NA())</f>
        <v>#N/A</v>
      </c>
      <c r="CB31" s="2" t="str">
        <f>IF(Разряды!A49=10,10," ")</f>
        <v xml:space="preserve"> </v>
      </c>
      <c r="CC31" s="17" t="e">
        <f>IF(CB31=10,Времявыполнения!A49,NA())</f>
        <v>#N/A</v>
      </c>
      <c r="CL31" s="3" t="str">
        <f>IF(Разряды!A49=11,11," ")</f>
        <v xml:space="preserve"> </v>
      </c>
      <c r="CM31" s="4" t="e">
        <f>IF(CL31=11,Времявыполнения!A49,NA())</f>
        <v>#N/A</v>
      </c>
      <c r="CV31" s="5" t="str">
        <f>IF(Разряды!A49=12,12," ")</f>
        <v xml:space="preserve"> </v>
      </c>
      <c r="CW31" s="6" t="e">
        <f>IF(CV31=12,Времявыполнения!A49,NA())</f>
        <v>#N/A</v>
      </c>
      <c r="DF31" s="7" t="str">
        <f>IF(Разряды!A49=13,13," ")</f>
        <v xml:space="preserve"> </v>
      </c>
      <c r="DG31" s="8" t="e">
        <f>IF(DF31=13,Времявыполнения!A49,NA())</f>
        <v>#N/A</v>
      </c>
      <c r="DP31" s="9" t="str">
        <f>IF(Разряды!A49=14,14," ")</f>
        <v xml:space="preserve"> </v>
      </c>
      <c r="DQ31" s="10" t="e">
        <f>IF(DP31=14,Времявыполнения!A49,NA())</f>
        <v>#N/A</v>
      </c>
      <c r="DZ31" s="18" t="str">
        <f>IF(Разряды!A49=15,15," ")</f>
        <v xml:space="preserve"> </v>
      </c>
      <c r="EA31" s="19" t="e">
        <f>IF(DZ31=15,Времявыполнения!A49,NA())</f>
        <v>#N/A</v>
      </c>
      <c r="EJ31" s="13" t="str">
        <f>IF(Разряды!A31=16,16," ")</f>
        <v xml:space="preserve"> </v>
      </c>
      <c r="EK31" s="14" t="e">
        <f>IF(EJ31=16,Времявыполнения!A31,NA())</f>
        <v>#N/A</v>
      </c>
      <c r="ET31" s="15" t="str">
        <f>IF(Разряды!A49=17,17," ")</f>
        <v xml:space="preserve"> </v>
      </c>
      <c r="EU31" s="16" t="e">
        <f>IF(ET31=17,Времявыполнения!A49,NA())</f>
        <v>#N/A</v>
      </c>
      <c r="FD31" s="2" t="str">
        <f>IF(Разряды!A31=18,18," ")</f>
        <v xml:space="preserve"> </v>
      </c>
      <c r="FE31" s="17" t="e">
        <f>IF(FD31=18,Времявыполнения!A31,NA())</f>
        <v>#N/A</v>
      </c>
      <c r="FN31" s="3" t="str">
        <f>IF(Разряды!A31=19,19," ")</f>
        <v xml:space="preserve"> </v>
      </c>
      <c r="FO31" s="4" t="e">
        <f>IF(FN31=19,Времявыполнения!A31,NA())</f>
        <v>#N/A</v>
      </c>
      <c r="FX31" s="5">
        <f>IF(Разряды!A31=20,20," ")</f>
        <v>20</v>
      </c>
      <c r="FY31" s="6">
        <f>IF(FX31=20,Времявыполнения!A31,NA())</f>
        <v>2.4503000022377819E-3</v>
      </c>
      <c r="GH31" s="7" t="str">
        <f>IF(Разряды!A31=21,21," ")</f>
        <v xml:space="preserve"> </v>
      </c>
      <c r="GI31" s="8" t="e">
        <f>IF(GH31=21,Времявыполнения!A31,NA())</f>
        <v>#N/A</v>
      </c>
      <c r="GR31" s="9" t="str">
        <f>IF(Разряды!A31=22,22," ")</f>
        <v xml:space="preserve"> </v>
      </c>
      <c r="GS31" s="10" t="e">
        <f>IF(GR31=22,Времявыполнения!A31,NA())</f>
        <v>#N/A</v>
      </c>
      <c r="HB31" s="18" t="str">
        <f>IF(Разряды!A31=23,23," ")</f>
        <v xml:space="preserve"> </v>
      </c>
      <c r="HC31" s="19" t="e">
        <f>IF(HB31=23,Времявыполнения!A31,NA())</f>
        <v>#N/A</v>
      </c>
      <c r="HL31" s="11" t="str">
        <f>IF(Разряды!A31=24,24," ")</f>
        <v xml:space="preserve"> </v>
      </c>
      <c r="HM31" s="12" t="e">
        <f>IF(HL31=24,Времявыполнения!A31,NA())</f>
        <v>#N/A</v>
      </c>
      <c r="HV31" s="13" t="str">
        <f>IF(Разряды!A31=25,25," ")</f>
        <v xml:space="preserve"> </v>
      </c>
      <c r="HW31" s="14" t="e">
        <f>IF(HV31=25,Времявыполнения!A31,NA())</f>
        <v>#N/A</v>
      </c>
      <c r="IF31" s="15" t="str">
        <f>IF(Разряды!A31=26,26," ")</f>
        <v xml:space="preserve"> </v>
      </c>
      <c r="IG31" s="16" t="e">
        <f>IF(IF31=26,Времявыполнения!A31,NA())</f>
        <v>#N/A</v>
      </c>
      <c r="IP31" s="2" t="str">
        <f>IF(Разряды!A31=27,27," ")</f>
        <v xml:space="preserve"> </v>
      </c>
      <c r="IQ31" s="17" t="e">
        <f>IF(IP31=27,Времявыполнения!A31,NA())</f>
        <v>#N/A</v>
      </c>
      <c r="IZ31" s="3" t="str">
        <f>IF(Разряды!A31=28,28," ")</f>
        <v xml:space="preserve"> </v>
      </c>
      <c r="JA31" s="4" t="e">
        <f>IF(IZ31=28,Времявыполнения!A31,NA())</f>
        <v>#N/A</v>
      </c>
      <c r="JJ31" s="5" t="str">
        <f>IF(Разряды!A31=29,29," ")</f>
        <v xml:space="preserve"> </v>
      </c>
      <c r="JK31" s="6" t="e">
        <f>IF(JJ31=29,Времявыполнения!A31,NA())</f>
        <v>#N/A</v>
      </c>
      <c r="JT31" s="7" t="str">
        <f>IF(Разряды!A31=30,30," ")</f>
        <v xml:space="preserve"> </v>
      </c>
      <c r="JU31" s="8" t="e">
        <f>IF(JT31=30,Времявыполнения!A31,NA())</f>
        <v>#N/A</v>
      </c>
      <c r="KD31" s="9" t="str">
        <f>IF(Разряды!A31=31,31," ")</f>
        <v xml:space="preserve"> </v>
      </c>
      <c r="KE31" s="10" t="e">
        <f>IF(KD31=31,Времявыполнения!A31,NA())</f>
        <v>#N/A</v>
      </c>
    </row>
    <row r="32" spans="1:295" x14ac:dyDescent="0.25">
      <c r="A32" s="2" t="str">
        <f>IF(Разряды!A50=2,2," ")</f>
        <v xml:space="preserve"> </v>
      </c>
      <c r="B32" s="17" t="e">
        <f>IF(A32=2,Времявыполнения!A50,NA())</f>
        <v>#N/A</v>
      </c>
      <c r="J32" s="3" t="str">
        <f>IF(Разряды!A50=3,3," ")</f>
        <v xml:space="preserve"> </v>
      </c>
      <c r="K32" s="4" t="e">
        <f>IF(J32=3,Времявыполнения!A51,NA())</f>
        <v>#N/A</v>
      </c>
      <c r="T32" s="5" t="str">
        <f>IF(Разряды!A50=4,4," ")</f>
        <v xml:space="preserve"> </v>
      </c>
      <c r="U32" s="6" t="e">
        <f>IF(T32=4,Времявыполнения!A50,NA())</f>
        <v>#N/A</v>
      </c>
      <c r="AD32" s="7" t="str">
        <f>IF(Разряды!A50=5,5," ")</f>
        <v xml:space="preserve"> </v>
      </c>
      <c r="AE32" s="8" t="e">
        <f>IF(AD32=5,Времявыполнения!A50,NA())</f>
        <v>#N/A</v>
      </c>
      <c r="AN32" s="9" t="str">
        <f>IF(Разряды!A50=6,6," ")</f>
        <v xml:space="preserve"> </v>
      </c>
      <c r="AO32" s="10" t="e">
        <f>IF(AN32=6,Времявыполнения!A50,NA())</f>
        <v>#N/A</v>
      </c>
      <c r="AX32" s="11" t="str">
        <f>IF(Разряды!A50=7,7," ")</f>
        <v xml:space="preserve"> </v>
      </c>
      <c r="AY32" s="12" t="e">
        <f>IF(AX32=7,Времявыполнения!A50,NA())</f>
        <v>#N/A</v>
      </c>
      <c r="BH32" s="13" t="str">
        <f>IF(Разряды!A50=8,8," ")</f>
        <v xml:space="preserve"> </v>
      </c>
      <c r="BI32" s="14" t="e">
        <f>IF(BH32=8,Времявыполнения!A50,NA())</f>
        <v>#N/A</v>
      </c>
      <c r="BR32" s="15" t="str">
        <f>IF(Разряды!A50=9,9," ")</f>
        <v xml:space="preserve"> </v>
      </c>
      <c r="BS32" s="16" t="e">
        <f>IF(BR32=9,Времявыполнения!A50,NA())</f>
        <v>#N/A</v>
      </c>
      <c r="CB32" s="2" t="str">
        <f>IF(Разряды!A50=10,10," ")</f>
        <v xml:space="preserve"> </v>
      </c>
      <c r="CC32" s="17" t="e">
        <f>IF(CB32=10,Времявыполнения!A50,NA())</f>
        <v>#N/A</v>
      </c>
      <c r="CL32" s="3" t="str">
        <f>IF(Разряды!A50=11,11," ")</f>
        <v xml:space="preserve"> </v>
      </c>
      <c r="CM32" s="4" t="e">
        <f>IF(CL32=11,Времявыполнения!A50,NA())</f>
        <v>#N/A</v>
      </c>
      <c r="CV32" s="5" t="str">
        <f>IF(Разряды!A50=12,12," ")</f>
        <v xml:space="preserve"> </v>
      </c>
      <c r="CW32" s="6" t="e">
        <f>IF(CV32=12,Времявыполнения!A50,NA())</f>
        <v>#N/A</v>
      </c>
      <c r="DF32" s="7" t="str">
        <f>IF(Разряды!A50=13,13," ")</f>
        <v xml:space="preserve"> </v>
      </c>
      <c r="DG32" s="8" t="e">
        <f>IF(DF32=13,Времявыполнения!A50,NA())</f>
        <v>#N/A</v>
      </c>
      <c r="DP32" s="9" t="str">
        <f>IF(Разряды!A50=14,14," ")</f>
        <v xml:space="preserve"> </v>
      </c>
      <c r="DQ32" s="10" t="e">
        <f>IF(DP32=14,Времявыполнения!A50,NA())</f>
        <v>#N/A</v>
      </c>
      <c r="DZ32" s="18" t="str">
        <f>IF(Разряды!A50=15,15," ")</f>
        <v xml:space="preserve"> </v>
      </c>
      <c r="EA32" s="19" t="e">
        <f>IF(DZ32=15,Времявыполнения!A50,NA())</f>
        <v>#N/A</v>
      </c>
      <c r="EJ32" s="13" t="str">
        <f>IF(Разряды!A32=16,16," ")</f>
        <v xml:space="preserve"> </v>
      </c>
      <c r="EK32" s="14" t="e">
        <f>IF(EJ32=16,Времявыполнения!A32,NA())</f>
        <v>#N/A</v>
      </c>
      <c r="ET32" s="15" t="str">
        <f>IF(Разряды!A50=17,17," ")</f>
        <v xml:space="preserve"> </v>
      </c>
      <c r="EU32" s="16" t="e">
        <f>IF(ET32=17,Времявыполнения!A50,NA())</f>
        <v>#N/A</v>
      </c>
      <c r="FD32" s="2" t="str">
        <f>IF(Разряды!A32=18,18," ")</f>
        <v xml:space="preserve"> </v>
      </c>
      <c r="FE32" s="17" t="e">
        <f>IF(FD32=18,Времявыполнения!A32,NA())</f>
        <v>#N/A</v>
      </c>
      <c r="FN32" s="3" t="str">
        <f>IF(Разряды!A32=19,19," ")</f>
        <v xml:space="preserve"> </v>
      </c>
      <c r="FO32" s="4" t="e">
        <f>IF(FN32=19,Времявыполнения!A32,NA())</f>
        <v>#N/A</v>
      </c>
      <c r="FX32" s="5">
        <f>IF(Разряды!A32=20,20," ")</f>
        <v>20</v>
      </c>
      <c r="FY32" s="6">
        <f>IF(FX32=20,Времявыполнения!A32,NA())</f>
        <v>2.3378999903798099E-3</v>
      </c>
      <c r="GH32" s="7" t="str">
        <f>IF(Разряды!A32=21,21," ")</f>
        <v xml:space="preserve"> </v>
      </c>
      <c r="GI32" s="8" t="e">
        <f>IF(GH32=21,Времявыполнения!A32,NA())</f>
        <v>#N/A</v>
      </c>
      <c r="GR32" s="9" t="str">
        <f>IF(Разряды!A32=22,22," ")</f>
        <v xml:space="preserve"> </v>
      </c>
      <c r="GS32" s="10" t="e">
        <f>IF(GR32=22,Времявыполнения!A32,NA())</f>
        <v>#N/A</v>
      </c>
      <c r="HB32" s="18" t="str">
        <f>IF(Разряды!A32=23,23," ")</f>
        <v xml:space="preserve"> </v>
      </c>
      <c r="HC32" s="19" t="e">
        <f>IF(HB32=23,Времявыполнения!A32,NA())</f>
        <v>#N/A</v>
      </c>
      <c r="HL32" s="11" t="str">
        <f>IF(Разряды!A32=24,24," ")</f>
        <v xml:space="preserve"> </v>
      </c>
      <c r="HM32" s="12" t="e">
        <f>IF(HL32=24,Времявыполнения!A32,NA())</f>
        <v>#N/A</v>
      </c>
      <c r="HV32" s="13" t="str">
        <f>IF(Разряды!A32=25,25," ")</f>
        <v xml:space="preserve"> </v>
      </c>
      <c r="HW32" s="14" t="e">
        <f>IF(HV32=25,Времявыполнения!A32,NA())</f>
        <v>#N/A</v>
      </c>
      <c r="IF32" s="15" t="str">
        <f>IF(Разряды!A32=26,26," ")</f>
        <v xml:space="preserve"> </v>
      </c>
      <c r="IG32" s="16" t="e">
        <f>IF(IF32=26,Времявыполнения!A32,NA())</f>
        <v>#N/A</v>
      </c>
      <c r="IP32" s="2" t="str">
        <f>IF(Разряды!A32=27,27," ")</f>
        <v xml:space="preserve"> </v>
      </c>
      <c r="IQ32" s="17" t="e">
        <f>IF(IP32=27,Времявыполнения!A32,NA())</f>
        <v>#N/A</v>
      </c>
      <c r="IZ32" s="3" t="str">
        <f>IF(Разряды!A32=28,28," ")</f>
        <v xml:space="preserve"> </v>
      </c>
      <c r="JA32" s="4" t="e">
        <f>IF(IZ32=28,Времявыполнения!A32,NA())</f>
        <v>#N/A</v>
      </c>
      <c r="JJ32" s="5" t="str">
        <f>IF(Разряды!A32=29,29," ")</f>
        <v xml:space="preserve"> </v>
      </c>
      <c r="JK32" s="6" t="e">
        <f>IF(JJ32=29,Времявыполнения!A32,NA())</f>
        <v>#N/A</v>
      </c>
      <c r="JT32" s="7" t="str">
        <f>IF(Разряды!A32=30,30," ")</f>
        <v xml:space="preserve"> </v>
      </c>
      <c r="JU32" s="8" t="e">
        <f>IF(JT32=30,Времявыполнения!A32,NA())</f>
        <v>#N/A</v>
      </c>
      <c r="KD32" s="9" t="str">
        <f>IF(Разряды!A32=31,31," ")</f>
        <v xml:space="preserve"> </v>
      </c>
      <c r="KE32" s="10" t="e">
        <f>IF(KD32=31,Времявыполнения!A32,NA())</f>
        <v>#N/A</v>
      </c>
    </row>
    <row r="33" spans="1:291" x14ac:dyDescent="0.25">
      <c r="A33" s="2" t="str">
        <f>IF(Разряды!A51=2,2," ")</f>
        <v xml:space="preserve"> </v>
      </c>
      <c r="B33" s="17" t="e">
        <f>IF(A33=2,Времявыполнения!A51,NA())</f>
        <v>#N/A</v>
      </c>
      <c r="J33" s="3" t="str">
        <f>IF(Разряды!A51=3,3," ")</f>
        <v xml:space="preserve"> </v>
      </c>
      <c r="K33" s="4" t="e">
        <f>IF(J33=3,Времявыполнения!A52,NA())</f>
        <v>#N/A</v>
      </c>
      <c r="T33" s="5" t="str">
        <f>IF(Разряды!A51=4,4," ")</f>
        <v xml:space="preserve"> </v>
      </c>
      <c r="U33" s="6" t="e">
        <f>IF(T33=4,Времявыполнения!A51,NA())</f>
        <v>#N/A</v>
      </c>
      <c r="AD33" s="7" t="str">
        <f>IF(Разряды!A51=5,5," ")</f>
        <v xml:space="preserve"> </v>
      </c>
      <c r="AE33" s="8" t="e">
        <f>IF(AD33=5,Времявыполнения!A51,NA())</f>
        <v>#N/A</v>
      </c>
      <c r="AN33" s="9" t="str">
        <f>IF(Разряды!A51=6,6," ")</f>
        <v xml:space="preserve"> </v>
      </c>
      <c r="AO33" s="10" t="e">
        <f>IF(AN33=6,Времявыполнения!A51,NA())</f>
        <v>#N/A</v>
      </c>
      <c r="AX33" s="11" t="str">
        <f>IF(Разряды!A51=7,7," ")</f>
        <v xml:space="preserve"> </v>
      </c>
      <c r="AY33" s="12" t="e">
        <f>IF(AX33=7,Времявыполнения!A51,NA())</f>
        <v>#N/A</v>
      </c>
      <c r="BH33" s="13" t="str">
        <f>IF(Разряды!A51=8,8," ")</f>
        <v xml:space="preserve"> </v>
      </c>
      <c r="BI33" s="14" t="e">
        <f>IF(BH33=8,Времявыполнения!A51,NA())</f>
        <v>#N/A</v>
      </c>
      <c r="BR33" s="15" t="str">
        <f>IF(Разряды!A51=9,9," ")</f>
        <v xml:space="preserve"> </v>
      </c>
      <c r="BS33" s="16" t="e">
        <f>IF(BR33=9,Времявыполнения!A51,NA())</f>
        <v>#N/A</v>
      </c>
      <c r="CB33" s="2" t="str">
        <f>IF(Разряды!A51=10,10," ")</f>
        <v xml:space="preserve"> </v>
      </c>
      <c r="CC33" s="17" t="e">
        <f>IF(CB33=10,Времявыполнения!A51,NA())</f>
        <v>#N/A</v>
      </c>
      <c r="CL33" s="3" t="str">
        <f>IF(Разряды!A51=11,11," ")</f>
        <v xml:space="preserve"> </v>
      </c>
      <c r="CM33" s="4" t="e">
        <f>IF(CL33=11,Времявыполнения!A51,NA())</f>
        <v>#N/A</v>
      </c>
      <c r="CV33" s="5" t="str">
        <f>IF(Разряды!A51=12,12," ")</f>
        <v xml:space="preserve"> </v>
      </c>
      <c r="CW33" s="6" t="e">
        <f>IF(CV33=12,Времявыполнения!A51,NA())</f>
        <v>#N/A</v>
      </c>
      <c r="DF33" s="7" t="str">
        <f>IF(Разряды!A51=13,13," ")</f>
        <v xml:space="preserve"> </v>
      </c>
      <c r="DG33" s="8" t="e">
        <f>IF(DF33=13,Времявыполнения!A51,NA())</f>
        <v>#N/A</v>
      </c>
      <c r="DP33" s="9" t="str">
        <f>IF(Разряды!A51=14,14," ")</f>
        <v xml:space="preserve"> </v>
      </c>
      <c r="DQ33" s="10" t="e">
        <f>IF(DP33=14,Времявыполнения!A51,NA())</f>
        <v>#N/A</v>
      </c>
      <c r="DZ33" s="18" t="str">
        <f>IF(Разряды!A51=15,15," ")</f>
        <v xml:space="preserve"> </v>
      </c>
      <c r="EA33" s="19" t="e">
        <f>IF(DZ33=15,Времявыполнения!A51,NA())</f>
        <v>#N/A</v>
      </c>
      <c r="EJ33" s="13" t="str">
        <f>IF(Разряды!A33=16,16," ")</f>
        <v xml:space="preserve"> </v>
      </c>
      <c r="EK33" s="14" t="e">
        <f>IF(EJ33=16,Времявыполнения!A33,NA())</f>
        <v>#N/A</v>
      </c>
      <c r="ET33" s="15" t="str">
        <f>IF(Разряды!A51=17,17," ")</f>
        <v xml:space="preserve"> </v>
      </c>
      <c r="EU33" s="16" t="e">
        <f>IF(ET33=17,Времявыполнения!A51,NA())</f>
        <v>#N/A</v>
      </c>
      <c r="FD33" s="2" t="str">
        <f>IF(Разряды!A33=18,18," ")</f>
        <v xml:space="preserve"> </v>
      </c>
      <c r="FE33" s="17" t="e">
        <f>IF(FD33=18,Времявыполнения!A33,NA())</f>
        <v>#N/A</v>
      </c>
      <c r="FN33" s="3" t="str">
        <f>IF(Разряды!A33=19,19," ")</f>
        <v xml:space="preserve"> </v>
      </c>
      <c r="FO33" s="4" t="e">
        <f>IF(FN33=19,Времявыполнения!A33,NA())</f>
        <v>#N/A</v>
      </c>
      <c r="FX33" s="5" t="str">
        <f>IF(Разряды!A33=20,20," ")</f>
        <v xml:space="preserve"> </v>
      </c>
      <c r="FY33" s="6" t="e">
        <f>IF(FX33=20,Времявыполнения!A33,NA())</f>
        <v>#N/A</v>
      </c>
      <c r="GH33" s="7" t="str">
        <f>IF(Разряды!A33=21,21," ")</f>
        <v xml:space="preserve"> </v>
      </c>
      <c r="GI33" s="8" t="e">
        <f>IF(GH33=21,Времявыполнения!A33,NA())</f>
        <v>#N/A</v>
      </c>
      <c r="GR33" s="9" t="str">
        <f>IF(Разряды!A33=22,22," ")</f>
        <v xml:space="preserve"> </v>
      </c>
      <c r="GS33" s="10" t="e">
        <f>IF(GR33=22,Времявыполнения!A33,NA())</f>
        <v>#N/A</v>
      </c>
      <c r="HB33" s="18" t="str">
        <f>IF(Разряды!A33=23,23," ")</f>
        <v xml:space="preserve"> </v>
      </c>
      <c r="HC33" s="19" t="e">
        <f>IF(HB33=23,Времявыполнения!A33,NA())</f>
        <v>#N/A</v>
      </c>
      <c r="HL33" s="11" t="str">
        <f>IF(Разряды!A33=24,24," ")</f>
        <v xml:space="preserve"> </v>
      </c>
      <c r="HM33" s="12" t="e">
        <f>IF(HL33=24,Времявыполнения!A33,NA())</f>
        <v>#N/A</v>
      </c>
      <c r="HV33" s="13" t="str">
        <f>IF(Разряды!A33=25,25," ")</f>
        <v xml:space="preserve"> </v>
      </c>
      <c r="HW33" s="14" t="e">
        <f>IF(HV33=25,Времявыполнения!A33,NA())</f>
        <v>#N/A</v>
      </c>
      <c r="IF33" s="15" t="str">
        <f>IF(Разряды!A33=26,26," ")</f>
        <v xml:space="preserve"> </v>
      </c>
      <c r="IG33" s="16" t="e">
        <f>IF(IF33=26,Времявыполнения!A33,NA())</f>
        <v>#N/A</v>
      </c>
      <c r="IP33" s="2" t="str">
        <f>IF(Разряды!A33=27,27," ")</f>
        <v xml:space="preserve"> </v>
      </c>
      <c r="IQ33" s="17" t="e">
        <f>IF(IP33=27,Времявыполнения!A33,NA())</f>
        <v>#N/A</v>
      </c>
      <c r="IZ33" s="3" t="str">
        <f>IF(Разряды!A33=28,28," ")</f>
        <v xml:space="preserve"> </v>
      </c>
      <c r="JA33" s="4" t="e">
        <f>IF(IZ33=28,Времявыполнения!A33,NA())</f>
        <v>#N/A</v>
      </c>
      <c r="JJ33" s="5" t="str">
        <f>IF(Разряды!A33=29,29," ")</f>
        <v xml:space="preserve"> </v>
      </c>
      <c r="JK33" s="6" t="e">
        <f>IF(JJ33=29,Времявыполнения!A33,NA())</f>
        <v>#N/A</v>
      </c>
      <c r="JT33" s="7" t="str">
        <f>IF(Разряды!A33=30,30," ")</f>
        <v xml:space="preserve"> </v>
      </c>
      <c r="JU33" s="8" t="e">
        <f>IF(JT33=30,Времявыполнения!A33,NA())</f>
        <v>#N/A</v>
      </c>
      <c r="KD33" s="9" t="str">
        <f>IF(Разряды!A33=31,31," ")</f>
        <v xml:space="preserve"> </v>
      </c>
      <c r="KE33" s="10" t="e">
        <f>IF(KD33=31,Времявыполнения!A33,NA())</f>
        <v>#N/A</v>
      </c>
    </row>
    <row r="34" spans="1:291" x14ac:dyDescent="0.25">
      <c r="A34" s="2" t="str">
        <f>IF(Разряды!A52=2,2," ")</f>
        <v xml:space="preserve"> </v>
      </c>
      <c r="B34" s="17" t="e">
        <f>IF(A34=2,Времявыполнения!A52,NA())</f>
        <v>#N/A</v>
      </c>
      <c r="J34" s="3" t="str">
        <f>IF(Разряды!A52=3,3," ")</f>
        <v xml:space="preserve"> </v>
      </c>
      <c r="K34" s="4" t="e">
        <f>IF(J34=3,Времявыполнения!A53,NA())</f>
        <v>#N/A</v>
      </c>
      <c r="T34" s="5" t="str">
        <f>IF(Разряды!A52=4,4," ")</f>
        <v xml:space="preserve"> </v>
      </c>
      <c r="U34" s="6" t="e">
        <f>IF(T34=4,Времявыполнения!A52,NA())</f>
        <v>#N/A</v>
      </c>
      <c r="AD34" s="7" t="str">
        <f>IF(Разряды!A52=5,5," ")</f>
        <v xml:space="preserve"> </v>
      </c>
      <c r="AE34" s="8" t="e">
        <f>IF(AD34=5,Времявыполнения!A52,NA())</f>
        <v>#N/A</v>
      </c>
      <c r="AN34" s="9" t="str">
        <f>IF(Разряды!A52=6,6," ")</f>
        <v xml:space="preserve"> </v>
      </c>
      <c r="AO34" s="10" t="e">
        <f>IF(AN34=6,Времявыполнения!A52,NA())</f>
        <v>#N/A</v>
      </c>
      <c r="AX34" s="11" t="str">
        <f>IF(Разряды!A52=7,7," ")</f>
        <v xml:space="preserve"> </v>
      </c>
      <c r="AY34" s="12" t="e">
        <f>IF(AX34=7,Времявыполнения!A52,NA())</f>
        <v>#N/A</v>
      </c>
      <c r="BH34" s="13" t="str">
        <f>IF(Разряды!A52=8,8," ")</f>
        <v xml:space="preserve"> </v>
      </c>
      <c r="BI34" s="14" t="e">
        <f>IF(BH34=8,Времявыполнения!A52,NA())</f>
        <v>#N/A</v>
      </c>
      <c r="BR34" s="15" t="str">
        <f>IF(Разряды!A52=9,9," ")</f>
        <v xml:space="preserve"> </v>
      </c>
      <c r="BS34" s="16" t="e">
        <f>IF(BR34=9,Времявыполнения!A52,NA())</f>
        <v>#N/A</v>
      </c>
      <c r="CB34" s="2" t="str">
        <f>IF(Разряды!A52=10,10," ")</f>
        <v xml:space="preserve"> </v>
      </c>
      <c r="CC34" s="17" t="e">
        <f>IF(CB34=10,Времявыполнения!A52,NA())</f>
        <v>#N/A</v>
      </c>
      <c r="CL34" s="3" t="str">
        <f>IF(Разряды!A52=11,11," ")</f>
        <v xml:space="preserve"> </v>
      </c>
      <c r="CM34" s="4" t="e">
        <f>IF(CL34=11,Времявыполнения!A52,NA())</f>
        <v>#N/A</v>
      </c>
      <c r="CV34" s="5" t="str">
        <f>IF(Разряды!A52=12,12," ")</f>
        <v xml:space="preserve"> </v>
      </c>
      <c r="CW34" s="6" t="e">
        <f>IF(CV34=12,Времявыполнения!A52,NA())</f>
        <v>#N/A</v>
      </c>
      <c r="DF34" s="7" t="str">
        <f>IF(Разряды!A52=13,13," ")</f>
        <v xml:space="preserve"> </v>
      </c>
      <c r="DG34" s="8" t="e">
        <f>IF(DF34=13,Времявыполнения!A52,NA())</f>
        <v>#N/A</v>
      </c>
      <c r="DP34" s="9" t="str">
        <f>IF(Разряды!A52=14,14," ")</f>
        <v xml:space="preserve"> </v>
      </c>
      <c r="DQ34" s="10" t="e">
        <f>IF(DP34=14,Времявыполнения!A52,NA())</f>
        <v>#N/A</v>
      </c>
      <c r="DZ34" s="18" t="str">
        <f>IF(Разряды!A52=15,15," ")</f>
        <v xml:space="preserve"> </v>
      </c>
      <c r="EA34" s="19" t="e">
        <f>IF(DZ34=15,Времявыполнения!A52,NA())</f>
        <v>#N/A</v>
      </c>
      <c r="EJ34" s="13" t="str">
        <f>IF(Разряды!A34=16,16," ")</f>
        <v xml:space="preserve"> </v>
      </c>
      <c r="EK34" s="14" t="e">
        <f>IF(EJ34=16,Времявыполнения!A34,NA())</f>
        <v>#N/A</v>
      </c>
      <c r="ET34" s="15" t="str">
        <f>IF(Разряды!A52=17,17," ")</f>
        <v xml:space="preserve"> </v>
      </c>
      <c r="EU34" s="16" t="e">
        <f>IF(ET34=17,Времявыполнения!A52,NA())</f>
        <v>#N/A</v>
      </c>
      <c r="FD34" s="2" t="str">
        <f>IF(Разряды!A34=18,18," ")</f>
        <v xml:space="preserve"> </v>
      </c>
      <c r="FE34" s="17" t="e">
        <f>IF(FD34=18,Времявыполнения!A34,NA())</f>
        <v>#N/A</v>
      </c>
      <c r="FN34" s="3" t="str">
        <f>IF(Разряды!A34=19,19," ")</f>
        <v xml:space="preserve"> </v>
      </c>
      <c r="FO34" s="4" t="e">
        <f>IF(FN34=19,Времявыполнения!A34,NA())</f>
        <v>#N/A</v>
      </c>
      <c r="FX34" s="5" t="str">
        <f>IF(Разряды!A34=20,20," ")</f>
        <v xml:space="preserve"> </v>
      </c>
      <c r="FY34" s="6" t="e">
        <f>IF(FX34=20,Времявыполнения!A34,NA())</f>
        <v>#N/A</v>
      </c>
      <c r="GH34" s="7" t="str">
        <f>IF(Разряды!A34=21,21," ")</f>
        <v xml:space="preserve"> </v>
      </c>
      <c r="GI34" s="8" t="e">
        <f>IF(GH34=21,Времявыполнения!A34,NA())</f>
        <v>#N/A</v>
      </c>
      <c r="GR34" s="9" t="str">
        <f>IF(Разряды!A34=22,22," ")</f>
        <v xml:space="preserve"> </v>
      </c>
      <c r="GS34" s="10" t="e">
        <f>IF(GR34=22,Времявыполнения!A34,NA())</f>
        <v>#N/A</v>
      </c>
      <c r="HB34" s="18" t="str">
        <f>IF(Разряды!A34=23,23," ")</f>
        <v xml:space="preserve"> </v>
      </c>
      <c r="HC34" s="19" t="e">
        <f>IF(HB34=23,Времявыполнения!A34,NA())</f>
        <v>#N/A</v>
      </c>
      <c r="HL34" s="11" t="str">
        <f>IF(Разряды!A34=24,24," ")</f>
        <v xml:space="preserve"> </v>
      </c>
      <c r="HM34" s="12" t="e">
        <f>IF(HL34=24,Времявыполнения!A34,NA())</f>
        <v>#N/A</v>
      </c>
      <c r="HV34" s="13" t="str">
        <f>IF(Разряды!A34=25,25," ")</f>
        <v xml:space="preserve"> </v>
      </c>
      <c r="HW34" s="14" t="e">
        <f>IF(HV34=25,Времявыполнения!A34,NA())</f>
        <v>#N/A</v>
      </c>
      <c r="IF34" s="15" t="str">
        <f>IF(Разряды!A34=26,26," ")</f>
        <v xml:space="preserve"> </v>
      </c>
      <c r="IG34" s="16" t="e">
        <f>IF(IF34=26,Времявыполнения!A34,NA())</f>
        <v>#N/A</v>
      </c>
      <c r="IP34" s="2" t="str">
        <f>IF(Разряды!A34=27,27," ")</f>
        <v xml:space="preserve"> </v>
      </c>
      <c r="IQ34" s="17" t="e">
        <f>IF(IP34=27,Времявыполнения!A34,NA())</f>
        <v>#N/A</v>
      </c>
      <c r="IZ34" s="3" t="str">
        <f>IF(Разряды!A34=28,28," ")</f>
        <v xml:space="preserve"> </v>
      </c>
      <c r="JA34" s="4" t="e">
        <f>IF(IZ34=28,Времявыполнения!A34,NA())</f>
        <v>#N/A</v>
      </c>
      <c r="JJ34" s="5" t="str">
        <f>IF(Разряды!A34=29,29," ")</f>
        <v xml:space="preserve"> </v>
      </c>
      <c r="JK34" s="6" t="e">
        <f>IF(JJ34=29,Времявыполнения!A34,NA())</f>
        <v>#N/A</v>
      </c>
      <c r="JT34" s="7" t="str">
        <f>IF(Разряды!A34=30,30," ")</f>
        <v xml:space="preserve"> </v>
      </c>
      <c r="JU34" s="8" t="e">
        <f>IF(JT34=30,Времявыполнения!A34,NA())</f>
        <v>#N/A</v>
      </c>
      <c r="KD34" s="9" t="str">
        <f>IF(Разряды!A34=31,31," ")</f>
        <v xml:space="preserve"> </v>
      </c>
      <c r="KE34" s="10" t="e">
        <f>IF(KD34=31,Времявыполнения!A34,NA())</f>
        <v>#N/A</v>
      </c>
    </row>
    <row r="35" spans="1:291" x14ac:dyDescent="0.25">
      <c r="A35" s="2" t="str">
        <f>IF(Разряды!A53=2,2," ")</f>
        <v xml:space="preserve"> </v>
      </c>
      <c r="B35" s="17" t="e">
        <f>IF(A35=2,Времявыполнения!A53,NA())</f>
        <v>#N/A</v>
      </c>
      <c r="J35" s="3" t="str">
        <f>IF(Разряды!A53=3,3," ")</f>
        <v xml:space="preserve"> </v>
      </c>
      <c r="K35" s="4" t="e">
        <f>IF(J35=3,Времявыполнения!A54,NA())</f>
        <v>#N/A</v>
      </c>
      <c r="T35" s="5" t="str">
        <f>IF(Разряды!A53=4,4," ")</f>
        <v xml:space="preserve"> </v>
      </c>
      <c r="U35" s="6" t="e">
        <f>IF(T35=4,Времявыполнения!A53,NA())</f>
        <v>#N/A</v>
      </c>
      <c r="AD35" s="7" t="str">
        <f>IF(Разряды!A53=5,5," ")</f>
        <v xml:space="preserve"> </v>
      </c>
      <c r="AE35" s="8" t="e">
        <f>IF(AD35=5,Времявыполнения!A53,NA())</f>
        <v>#N/A</v>
      </c>
      <c r="AN35" s="9" t="str">
        <f>IF(Разряды!A53=6,6," ")</f>
        <v xml:space="preserve"> </v>
      </c>
      <c r="AO35" s="10" t="e">
        <f>IF(AN35=6,Времявыполнения!A53,NA())</f>
        <v>#N/A</v>
      </c>
      <c r="AX35" s="11" t="str">
        <f>IF(Разряды!A53=7,7," ")</f>
        <v xml:space="preserve"> </v>
      </c>
      <c r="AY35" s="12" t="e">
        <f>IF(AX35=7,Времявыполнения!A53,NA())</f>
        <v>#N/A</v>
      </c>
      <c r="BH35" s="13" t="str">
        <f>IF(Разряды!A53=8,8," ")</f>
        <v xml:space="preserve"> </v>
      </c>
      <c r="BI35" s="14" t="e">
        <f>IF(BH35=8,Времявыполнения!A53,NA())</f>
        <v>#N/A</v>
      </c>
      <c r="BR35" s="15" t="str">
        <f>IF(Разряды!A53=9,9," ")</f>
        <v xml:space="preserve"> </v>
      </c>
      <c r="BS35" s="16" t="e">
        <f>IF(BR35=9,Времявыполнения!A53,NA())</f>
        <v>#N/A</v>
      </c>
      <c r="CB35" s="2" t="str">
        <f>IF(Разряды!A53=10,10," ")</f>
        <v xml:space="preserve"> </v>
      </c>
      <c r="CC35" s="17" t="e">
        <f>IF(CB35=10,Времявыполнения!A53,NA())</f>
        <v>#N/A</v>
      </c>
      <c r="CL35" s="3" t="str">
        <f>IF(Разряды!A53=11,11," ")</f>
        <v xml:space="preserve"> </v>
      </c>
      <c r="CM35" s="4" t="e">
        <f>IF(CL35=11,Времявыполнения!A53,NA())</f>
        <v>#N/A</v>
      </c>
      <c r="CV35" s="5" t="str">
        <f>IF(Разряды!A53=12,12," ")</f>
        <v xml:space="preserve"> </v>
      </c>
      <c r="CW35" s="6" t="e">
        <f>IF(CV35=12,Времявыполнения!A53,NA())</f>
        <v>#N/A</v>
      </c>
      <c r="DF35" s="7" t="str">
        <f>IF(Разряды!A53=13,13," ")</f>
        <v xml:space="preserve"> </v>
      </c>
      <c r="DG35" s="8" t="e">
        <f>IF(DF35=13,Времявыполнения!A53,NA())</f>
        <v>#N/A</v>
      </c>
      <c r="DP35" s="9" t="str">
        <f>IF(Разряды!A53=14,14," ")</f>
        <v xml:space="preserve"> </v>
      </c>
      <c r="DQ35" s="10" t="e">
        <f>IF(DP35=14,Времявыполнения!A53,NA())</f>
        <v>#N/A</v>
      </c>
      <c r="DZ35" s="18" t="str">
        <f>IF(Разряды!A53=15,15," ")</f>
        <v xml:space="preserve"> </v>
      </c>
      <c r="EA35" s="19" t="e">
        <f>IF(DZ35=15,Времявыполнения!A53,NA())</f>
        <v>#N/A</v>
      </c>
      <c r="EJ35" s="13" t="str">
        <f>IF(Разряды!A35=16,16," ")</f>
        <v xml:space="preserve"> </v>
      </c>
      <c r="EK35" s="14" t="e">
        <f>IF(EJ35=16,Времявыполнения!A35,NA())</f>
        <v>#N/A</v>
      </c>
      <c r="ET35" s="15" t="str">
        <f>IF(Разряды!A53=17,17," ")</f>
        <v xml:space="preserve"> </v>
      </c>
      <c r="EU35" s="16" t="e">
        <f>IF(ET35=17,Времявыполнения!A53,NA())</f>
        <v>#N/A</v>
      </c>
      <c r="FD35" s="2" t="str">
        <f>IF(Разряды!A35=18,18," ")</f>
        <v xml:space="preserve"> </v>
      </c>
      <c r="FE35" s="17" t="e">
        <f>IF(FD35=18,Времявыполнения!A35,NA())</f>
        <v>#N/A</v>
      </c>
      <c r="FN35" s="3" t="str">
        <f>IF(Разряды!A35=19,19," ")</f>
        <v xml:space="preserve"> </v>
      </c>
      <c r="FO35" s="4" t="e">
        <f>IF(FN35=19,Времявыполнения!A35,NA())</f>
        <v>#N/A</v>
      </c>
      <c r="FX35" s="5" t="str">
        <f>IF(Разряды!A35=20,20," ")</f>
        <v xml:space="preserve"> </v>
      </c>
      <c r="FY35" s="6" t="e">
        <f>IF(FX35=20,Времявыполнения!A35,NA())</f>
        <v>#N/A</v>
      </c>
      <c r="GH35" s="7" t="str">
        <f>IF(Разряды!A35=21,21," ")</f>
        <v xml:space="preserve"> </v>
      </c>
      <c r="GI35" s="8" t="e">
        <f>IF(GH35=21,Времявыполнения!A35,NA())</f>
        <v>#N/A</v>
      </c>
      <c r="GR35" s="9" t="str">
        <f>IF(Разряды!A35=22,22," ")</f>
        <v xml:space="preserve"> </v>
      </c>
      <c r="GS35" s="10" t="e">
        <f>IF(GR35=22,Времявыполнения!A35,NA())</f>
        <v>#N/A</v>
      </c>
      <c r="HB35" s="18" t="str">
        <f>IF(Разряды!A35=23,23," ")</f>
        <v xml:space="preserve"> </v>
      </c>
      <c r="HC35" s="19" t="e">
        <f>IF(HB35=23,Времявыполнения!A35,NA())</f>
        <v>#N/A</v>
      </c>
      <c r="HL35" s="11" t="str">
        <f>IF(Разряды!A35=24,24," ")</f>
        <v xml:space="preserve"> </v>
      </c>
      <c r="HM35" s="12" t="e">
        <f>IF(HL35=24,Времявыполнения!A35,NA())</f>
        <v>#N/A</v>
      </c>
      <c r="HV35" s="13" t="str">
        <f>IF(Разряды!A35=25,25," ")</f>
        <v xml:space="preserve"> </v>
      </c>
      <c r="HW35" s="14" t="e">
        <f>IF(HV35=25,Времявыполнения!A35,NA())</f>
        <v>#N/A</v>
      </c>
      <c r="IF35" s="15" t="str">
        <f>IF(Разряды!A35=26,26," ")</f>
        <v xml:space="preserve"> </v>
      </c>
      <c r="IG35" s="16" t="e">
        <f>IF(IF35=26,Времявыполнения!A35,NA())</f>
        <v>#N/A</v>
      </c>
      <c r="IP35" s="2" t="str">
        <f>IF(Разряды!A35=27,27," ")</f>
        <v xml:space="preserve"> </v>
      </c>
      <c r="IQ35" s="17" t="e">
        <f>IF(IP35=27,Времявыполнения!A35,NA())</f>
        <v>#N/A</v>
      </c>
      <c r="IZ35" s="3" t="str">
        <f>IF(Разряды!A35=28,28," ")</f>
        <v xml:space="preserve"> </v>
      </c>
      <c r="JA35" s="4" t="e">
        <f>IF(IZ35=28,Времявыполнения!A35,NA())</f>
        <v>#N/A</v>
      </c>
      <c r="JJ35" s="5" t="str">
        <f>IF(Разряды!A35=29,29," ")</f>
        <v xml:space="preserve"> </v>
      </c>
      <c r="JK35" s="6" t="e">
        <f>IF(JJ35=29,Времявыполнения!A35,NA())</f>
        <v>#N/A</v>
      </c>
      <c r="JT35" s="7" t="str">
        <f>IF(Разряды!A35=30,30," ")</f>
        <v xml:space="preserve"> </v>
      </c>
      <c r="JU35" s="8" t="e">
        <f>IF(JT35=30,Времявыполнения!A35,NA())</f>
        <v>#N/A</v>
      </c>
      <c r="KD35" s="9" t="str">
        <f>IF(Разряды!A35=31,31," ")</f>
        <v xml:space="preserve"> </v>
      </c>
      <c r="KE35" s="10" t="e">
        <f>IF(KD35=31,Времявыполнения!A35,NA())</f>
        <v>#N/A</v>
      </c>
    </row>
    <row r="36" spans="1:291" x14ac:dyDescent="0.25">
      <c r="A36" s="2" t="str">
        <f>IF(Разряды!A54=2,2," ")</f>
        <v xml:space="preserve"> </v>
      </c>
      <c r="B36" s="17" t="e">
        <f>IF(A36=2,Времявыполнения!A54,NA())</f>
        <v>#N/A</v>
      </c>
      <c r="J36" s="3" t="str">
        <f>IF(Разряды!A54=3,3," ")</f>
        <v xml:space="preserve"> </v>
      </c>
      <c r="K36" s="4" t="e">
        <f>IF(J36=3,Времявыполнения!A55,NA())</f>
        <v>#N/A</v>
      </c>
      <c r="T36" s="5" t="str">
        <f>IF(Разряды!A54=4,4," ")</f>
        <v xml:space="preserve"> </v>
      </c>
      <c r="U36" s="6" t="e">
        <f>IF(T36=4,Времявыполнения!A54,NA())</f>
        <v>#N/A</v>
      </c>
      <c r="AD36" s="7" t="str">
        <f>IF(Разряды!A54=5,5," ")</f>
        <v xml:space="preserve"> </v>
      </c>
      <c r="AE36" s="8" t="e">
        <f>IF(AD36=5,Времявыполнения!A54,NA())</f>
        <v>#N/A</v>
      </c>
      <c r="AN36" s="9" t="str">
        <f>IF(Разряды!A54=6,6," ")</f>
        <v xml:space="preserve"> </v>
      </c>
      <c r="AO36" s="10" t="e">
        <f>IF(AN36=6,Времявыполнения!A54,NA())</f>
        <v>#N/A</v>
      </c>
      <c r="AX36" s="11" t="str">
        <f>IF(Разряды!A54=7,7," ")</f>
        <v xml:space="preserve"> </v>
      </c>
      <c r="AY36" s="12" t="e">
        <f>IF(AX36=7,Времявыполнения!A54,NA())</f>
        <v>#N/A</v>
      </c>
      <c r="BH36" s="13" t="str">
        <f>IF(Разряды!A54=8,8," ")</f>
        <v xml:space="preserve"> </v>
      </c>
      <c r="BI36" s="14" t="e">
        <f>IF(BH36=8,Времявыполнения!A54,NA())</f>
        <v>#N/A</v>
      </c>
      <c r="BR36" s="15" t="str">
        <f>IF(Разряды!A54=9,9," ")</f>
        <v xml:space="preserve"> </v>
      </c>
      <c r="BS36" s="16" t="e">
        <f>IF(BR36=9,Времявыполнения!A54,NA())</f>
        <v>#N/A</v>
      </c>
      <c r="CB36" s="2" t="str">
        <f>IF(Разряды!A54=10,10," ")</f>
        <v xml:space="preserve"> </v>
      </c>
      <c r="CC36" s="17" t="e">
        <f>IF(CB36=10,Времявыполнения!A54,NA())</f>
        <v>#N/A</v>
      </c>
      <c r="CL36" s="3" t="str">
        <f>IF(Разряды!A54=11,11," ")</f>
        <v xml:space="preserve"> </v>
      </c>
      <c r="CM36" s="4" t="e">
        <f>IF(CL36=11,Времявыполнения!A54,NA())</f>
        <v>#N/A</v>
      </c>
      <c r="CV36" s="5" t="str">
        <f>IF(Разряды!A54=12,12," ")</f>
        <v xml:space="preserve"> </v>
      </c>
      <c r="CW36" s="6" t="e">
        <f>IF(CV36=12,Времявыполнения!A54,NA())</f>
        <v>#N/A</v>
      </c>
      <c r="DF36" s="7" t="str">
        <f>IF(Разряды!A54=13,13," ")</f>
        <v xml:space="preserve"> </v>
      </c>
      <c r="DG36" s="8" t="e">
        <f>IF(DF36=13,Времявыполнения!A54,NA())</f>
        <v>#N/A</v>
      </c>
      <c r="DP36" s="9" t="str">
        <f>IF(Разряды!A54=14,14," ")</f>
        <v xml:space="preserve"> </v>
      </c>
      <c r="DQ36" s="10" t="e">
        <f>IF(DP36=14,Времявыполнения!A54,NA())</f>
        <v>#N/A</v>
      </c>
      <c r="DZ36" s="18" t="str">
        <f>IF(Разряды!A54=15,15," ")</f>
        <v xml:space="preserve"> </v>
      </c>
      <c r="EA36" s="19" t="e">
        <f>IF(DZ36=15,Времявыполнения!A54,NA())</f>
        <v>#N/A</v>
      </c>
      <c r="EJ36" s="13" t="str">
        <f>IF(Разряды!A36=16,16," ")</f>
        <v xml:space="preserve"> </v>
      </c>
      <c r="EK36" s="14" t="e">
        <f>IF(EJ36=16,Времявыполнения!A36,NA())</f>
        <v>#N/A</v>
      </c>
      <c r="ET36" s="15" t="str">
        <f>IF(Разряды!A54=17,17," ")</f>
        <v xml:space="preserve"> </v>
      </c>
      <c r="EU36" s="16" t="e">
        <f>IF(ET36=17,Времявыполнения!A54,NA())</f>
        <v>#N/A</v>
      </c>
      <c r="FD36" s="2" t="str">
        <f>IF(Разряды!A36=18,18," ")</f>
        <v xml:space="preserve"> </v>
      </c>
      <c r="FE36" s="17" t="e">
        <f>IF(FD36=18,Времявыполнения!A36,NA())</f>
        <v>#N/A</v>
      </c>
      <c r="FN36" s="3" t="str">
        <f>IF(Разряды!A36=19,19," ")</f>
        <v xml:space="preserve"> </v>
      </c>
      <c r="FO36" s="4" t="e">
        <f>IF(FN36=19,Времявыполнения!A36,NA())</f>
        <v>#N/A</v>
      </c>
      <c r="FX36" s="5" t="str">
        <f>IF(Разряды!A36=20,20," ")</f>
        <v xml:space="preserve"> </v>
      </c>
      <c r="FY36" s="6" t="e">
        <f>IF(FX36=20,Времявыполнения!A36,NA())</f>
        <v>#N/A</v>
      </c>
      <c r="GH36" s="7" t="str">
        <f>IF(Разряды!A36=21,21," ")</f>
        <v xml:space="preserve"> </v>
      </c>
      <c r="GI36" s="8" t="e">
        <f>IF(GH36=21,Времявыполнения!A36,NA())</f>
        <v>#N/A</v>
      </c>
      <c r="GR36" s="9" t="str">
        <f>IF(Разряды!A36=22,22," ")</f>
        <v xml:space="preserve"> </v>
      </c>
      <c r="GS36" s="10" t="e">
        <f>IF(GR36=22,Времявыполнения!A36,NA())</f>
        <v>#N/A</v>
      </c>
      <c r="HB36" s="18" t="str">
        <f>IF(Разряды!A36=23,23," ")</f>
        <v xml:space="preserve"> </v>
      </c>
      <c r="HC36" s="19" t="e">
        <f>IF(HB36=23,Времявыполнения!A36,NA())</f>
        <v>#N/A</v>
      </c>
      <c r="HL36" s="11" t="str">
        <f>IF(Разряды!A36=24,24," ")</f>
        <v xml:space="preserve"> </v>
      </c>
      <c r="HM36" s="12" t="e">
        <f>IF(HL36=24,Времявыполнения!A36,NA())</f>
        <v>#N/A</v>
      </c>
      <c r="HV36" s="13" t="str">
        <f>IF(Разряды!A36=25,25," ")</f>
        <v xml:space="preserve"> </v>
      </c>
      <c r="HW36" s="14" t="e">
        <f>IF(HV36=25,Времявыполнения!A36,NA())</f>
        <v>#N/A</v>
      </c>
      <c r="IF36" s="15" t="str">
        <f>IF(Разряды!A36=26,26," ")</f>
        <v xml:space="preserve"> </v>
      </c>
      <c r="IG36" s="16" t="e">
        <f>IF(IF36=26,Времявыполнения!A36,NA())</f>
        <v>#N/A</v>
      </c>
      <c r="IP36" s="2" t="str">
        <f>IF(Разряды!A36=27,27," ")</f>
        <v xml:space="preserve"> </v>
      </c>
      <c r="IQ36" s="17" t="e">
        <f>IF(IP36=27,Времявыполнения!A36,NA())</f>
        <v>#N/A</v>
      </c>
      <c r="IZ36" s="3" t="str">
        <f>IF(Разряды!A36=28,28," ")</f>
        <v xml:space="preserve"> </v>
      </c>
      <c r="JA36" s="4" t="e">
        <f>IF(IZ36=28,Времявыполнения!A36,NA())</f>
        <v>#N/A</v>
      </c>
      <c r="JJ36" s="5" t="str">
        <f>IF(Разряды!A36=29,29," ")</f>
        <v xml:space="preserve"> </v>
      </c>
      <c r="JK36" s="6" t="e">
        <f>IF(JJ36=29,Времявыполнения!A36,NA())</f>
        <v>#N/A</v>
      </c>
      <c r="JT36" s="7" t="str">
        <f>IF(Разряды!A36=30,30," ")</f>
        <v xml:space="preserve"> </v>
      </c>
      <c r="JU36" s="8" t="e">
        <f>IF(JT36=30,Времявыполнения!A36,NA())</f>
        <v>#N/A</v>
      </c>
      <c r="KD36" s="9" t="str">
        <f>IF(Разряды!A36=31,31," ")</f>
        <v xml:space="preserve"> </v>
      </c>
      <c r="KE36" s="10" t="e">
        <f>IF(KD36=31,Времявыполнения!A36,NA())</f>
        <v>#N/A</v>
      </c>
    </row>
    <row r="37" spans="1:291" x14ac:dyDescent="0.25">
      <c r="A37" s="2" t="str">
        <f>IF(Разряды!A55=2,2," ")</f>
        <v xml:space="preserve"> </v>
      </c>
      <c r="B37" s="17" t="e">
        <f>IF(A37=2,Времявыполнения!A55,NA())</f>
        <v>#N/A</v>
      </c>
      <c r="J37" s="3" t="str">
        <f>IF(Разряды!A55=3,3," ")</f>
        <v xml:space="preserve"> </v>
      </c>
      <c r="K37" s="4" t="e">
        <f>IF(J37=3,Времявыполнения!A56,NA())</f>
        <v>#N/A</v>
      </c>
      <c r="T37" s="5" t="str">
        <f>IF(Разряды!A55=4,4," ")</f>
        <v xml:space="preserve"> </v>
      </c>
      <c r="U37" s="6" t="e">
        <f>IF(T37=4,Времявыполнения!A55,NA())</f>
        <v>#N/A</v>
      </c>
      <c r="AD37" s="7" t="str">
        <f>IF(Разряды!A55=5,5," ")</f>
        <v xml:space="preserve"> </v>
      </c>
      <c r="AE37" s="8" t="e">
        <f>IF(AD37=5,Времявыполнения!A55,NA())</f>
        <v>#N/A</v>
      </c>
      <c r="AN37" s="9" t="str">
        <f>IF(Разряды!A55=6,6," ")</f>
        <v xml:space="preserve"> </v>
      </c>
      <c r="AO37" s="10" t="e">
        <f>IF(AN37=6,Времявыполнения!A55,NA())</f>
        <v>#N/A</v>
      </c>
      <c r="AX37" s="11" t="str">
        <f>IF(Разряды!A55=7,7," ")</f>
        <v xml:space="preserve"> </v>
      </c>
      <c r="AY37" s="12" t="e">
        <f>IF(AX37=7,Времявыполнения!A55,NA())</f>
        <v>#N/A</v>
      </c>
      <c r="BH37" s="13" t="str">
        <f>IF(Разряды!A55=8,8," ")</f>
        <v xml:space="preserve"> </v>
      </c>
      <c r="BI37" s="14" t="e">
        <f>IF(BH37=8,Времявыполнения!A55,NA())</f>
        <v>#N/A</v>
      </c>
      <c r="BR37" s="15" t="str">
        <f>IF(Разряды!A55=9,9," ")</f>
        <v xml:space="preserve"> </v>
      </c>
      <c r="BS37" s="16" t="e">
        <f>IF(BR37=9,Времявыполнения!A55,NA())</f>
        <v>#N/A</v>
      </c>
      <c r="CB37" s="2" t="str">
        <f>IF(Разряды!A55=10,10," ")</f>
        <v xml:space="preserve"> </v>
      </c>
      <c r="CC37" s="17" t="e">
        <f>IF(CB37=10,Времявыполнения!A55,NA())</f>
        <v>#N/A</v>
      </c>
      <c r="CL37" s="3" t="str">
        <f>IF(Разряды!A55=11,11," ")</f>
        <v xml:space="preserve"> </v>
      </c>
      <c r="CM37" s="4" t="e">
        <f>IF(CL37=11,Времявыполнения!A55,NA())</f>
        <v>#N/A</v>
      </c>
      <c r="CV37" s="5" t="str">
        <f>IF(Разряды!A55=12,12," ")</f>
        <v xml:space="preserve"> </v>
      </c>
      <c r="CW37" s="6" t="e">
        <f>IF(CV37=12,Времявыполнения!A55,NA())</f>
        <v>#N/A</v>
      </c>
      <c r="DF37" s="7" t="str">
        <f>IF(Разряды!A55=13,13," ")</f>
        <v xml:space="preserve"> </v>
      </c>
      <c r="DG37" s="8" t="e">
        <f>IF(DF37=13,Времявыполнения!A55,NA())</f>
        <v>#N/A</v>
      </c>
      <c r="DP37" s="9" t="str">
        <f>IF(Разряды!A55=14,14," ")</f>
        <v xml:space="preserve"> </v>
      </c>
      <c r="DQ37" s="10" t="e">
        <f>IF(DP37=14,Времявыполнения!A55,NA())</f>
        <v>#N/A</v>
      </c>
      <c r="DZ37" s="18" t="str">
        <f>IF(Разряды!A55=15,15," ")</f>
        <v xml:space="preserve"> </v>
      </c>
      <c r="EA37" s="19" t="e">
        <f>IF(DZ37=15,Времявыполнения!A55,NA())</f>
        <v>#N/A</v>
      </c>
      <c r="EJ37" s="13" t="str">
        <f>IF(Разряды!A37=16,16," ")</f>
        <v xml:space="preserve"> </v>
      </c>
      <c r="EK37" s="14" t="e">
        <f>IF(EJ37=16,Времявыполнения!A37,NA())</f>
        <v>#N/A</v>
      </c>
      <c r="ET37" s="15" t="str">
        <f>IF(Разряды!A55=17,17," ")</f>
        <v xml:space="preserve"> </v>
      </c>
      <c r="EU37" s="16" t="e">
        <f>IF(ET37=17,Времявыполнения!A55,NA())</f>
        <v>#N/A</v>
      </c>
      <c r="FD37" s="2" t="str">
        <f>IF(Разряды!A37=18,18," ")</f>
        <v xml:space="preserve"> </v>
      </c>
      <c r="FE37" s="17" t="e">
        <f>IF(FD37=18,Времявыполнения!A37,NA())</f>
        <v>#N/A</v>
      </c>
      <c r="FN37" s="3" t="str">
        <f>IF(Разряды!A37=19,19," ")</f>
        <v xml:space="preserve"> </v>
      </c>
      <c r="FO37" s="4" t="e">
        <f>IF(FN37=19,Времявыполнения!A37,NA())</f>
        <v>#N/A</v>
      </c>
      <c r="FX37" s="5" t="str">
        <f>IF(Разряды!A37=20,20," ")</f>
        <v xml:space="preserve"> </v>
      </c>
      <c r="FY37" s="6" t="e">
        <f>IF(FX37=20,Времявыполнения!A37,NA())</f>
        <v>#N/A</v>
      </c>
      <c r="GH37" s="7" t="str">
        <f>IF(Разряды!A37=21,21," ")</f>
        <v xml:space="preserve"> </v>
      </c>
      <c r="GI37" s="8" t="e">
        <f>IF(GH37=21,Времявыполнения!A37,NA())</f>
        <v>#N/A</v>
      </c>
      <c r="GR37" s="9" t="str">
        <f>IF(Разряды!A37=22,22," ")</f>
        <v xml:space="preserve"> </v>
      </c>
      <c r="GS37" s="10" t="e">
        <f>IF(GR37=22,Времявыполнения!A37,NA())</f>
        <v>#N/A</v>
      </c>
      <c r="HB37" s="18" t="str">
        <f>IF(Разряды!A37=23,23," ")</f>
        <v xml:space="preserve"> </v>
      </c>
      <c r="HC37" s="19" t="e">
        <f>IF(HB37=23,Времявыполнения!A37,NA())</f>
        <v>#N/A</v>
      </c>
      <c r="HL37" s="11" t="str">
        <f>IF(Разряды!A37=24,24," ")</f>
        <v xml:space="preserve"> </v>
      </c>
      <c r="HM37" s="12" t="e">
        <f>IF(HL37=24,Времявыполнения!A37,NA())</f>
        <v>#N/A</v>
      </c>
      <c r="HV37" s="13" t="str">
        <f>IF(Разряды!A37=25,25," ")</f>
        <v xml:space="preserve"> </v>
      </c>
      <c r="HW37" s="14" t="e">
        <f>IF(HV37=25,Времявыполнения!A37,NA())</f>
        <v>#N/A</v>
      </c>
      <c r="IF37" s="15" t="str">
        <f>IF(Разряды!A37=26,26," ")</f>
        <v xml:space="preserve"> </v>
      </c>
      <c r="IG37" s="16" t="e">
        <f>IF(IF37=26,Времявыполнения!A37,NA())</f>
        <v>#N/A</v>
      </c>
      <c r="IP37" s="2" t="str">
        <f>IF(Разряды!A37=27,27," ")</f>
        <v xml:space="preserve"> </v>
      </c>
      <c r="IQ37" s="17" t="e">
        <f>IF(IP37=27,Времявыполнения!A37,NA())</f>
        <v>#N/A</v>
      </c>
      <c r="IZ37" s="3" t="str">
        <f>IF(Разряды!A37=28,28," ")</f>
        <v xml:space="preserve"> </v>
      </c>
      <c r="JA37" s="4" t="e">
        <f>IF(IZ37=28,Времявыполнения!A37,NA())</f>
        <v>#N/A</v>
      </c>
      <c r="JJ37" s="5" t="str">
        <f>IF(Разряды!A37=29,29," ")</f>
        <v xml:space="preserve"> </v>
      </c>
      <c r="JK37" s="6" t="e">
        <f>IF(JJ37=29,Времявыполнения!A37,NA())</f>
        <v>#N/A</v>
      </c>
      <c r="JT37" s="7" t="str">
        <f>IF(Разряды!A37=30,30," ")</f>
        <v xml:space="preserve"> </v>
      </c>
      <c r="JU37" s="8" t="e">
        <f>IF(JT37=30,Времявыполнения!A37,NA())</f>
        <v>#N/A</v>
      </c>
      <c r="KD37" s="9" t="str">
        <f>IF(Разряды!A37=31,31," ")</f>
        <v xml:space="preserve"> </v>
      </c>
      <c r="KE37" s="10" t="e">
        <f>IF(KD37=31,Времявыполнения!A37,NA())</f>
        <v>#N/A</v>
      </c>
    </row>
    <row r="38" spans="1:291" x14ac:dyDescent="0.25">
      <c r="A38" s="2" t="str">
        <f>IF(Разряды!A56=2,2," ")</f>
        <v xml:space="preserve"> </v>
      </c>
      <c r="B38" s="17" t="e">
        <f>IF(A38=2,Времявыполнения!A56,NA())</f>
        <v>#N/A</v>
      </c>
      <c r="J38" s="3" t="str">
        <f>IF(Разряды!A56=3,3," ")</f>
        <v xml:space="preserve"> </v>
      </c>
      <c r="K38" s="4" t="e">
        <f>IF(J38=3,Времявыполнения!A57,NA())</f>
        <v>#N/A</v>
      </c>
      <c r="T38" s="5" t="str">
        <f>IF(Разряды!A56=4,4," ")</f>
        <v xml:space="preserve"> </v>
      </c>
      <c r="U38" s="6" t="e">
        <f>IF(T38=4,Времявыполнения!A56,NA())</f>
        <v>#N/A</v>
      </c>
      <c r="AD38" s="7" t="str">
        <f>IF(Разряды!A56=5,5," ")</f>
        <v xml:space="preserve"> </v>
      </c>
      <c r="AE38" s="8" t="e">
        <f>IF(AD38=5,Времявыполнения!A56,NA())</f>
        <v>#N/A</v>
      </c>
      <c r="AN38" s="9" t="str">
        <f>IF(Разряды!A56=6,6," ")</f>
        <v xml:space="preserve"> </v>
      </c>
      <c r="AO38" s="10" t="e">
        <f>IF(AN38=6,Времявыполнения!A56,NA())</f>
        <v>#N/A</v>
      </c>
      <c r="AX38" s="11" t="str">
        <f>IF(Разряды!A56=7,7," ")</f>
        <v xml:space="preserve"> </v>
      </c>
      <c r="AY38" s="12" t="e">
        <f>IF(AX38=7,Времявыполнения!A56,NA())</f>
        <v>#N/A</v>
      </c>
      <c r="BH38" s="13" t="str">
        <f>IF(Разряды!A56=8,8," ")</f>
        <v xml:space="preserve"> </v>
      </c>
      <c r="BI38" s="14" t="e">
        <f>IF(BH38=8,Времявыполнения!A56,NA())</f>
        <v>#N/A</v>
      </c>
      <c r="BR38" s="15" t="str">
        <f>IF(Разряды!A56=9,9," ")</f>
        <v xml:space="preserve"> </v>
      </c>
      <c r="BS38" s="16" t="e">
        <f>IF(BR38=9,Времявыполнения!A56,NA())</f>
        <v>#N/A</v>
      </c>
      <c r="CB38" s="2" t="str">
        <f>IF(Разряды!A56=10,10," ")</f>
        <v xml:space="preserve"> </v>
      </c>
      <c r="CC38" s="17" t="e">
        <f>IF(CB38=10,Времявыполнения!A56,NA())</f>
        <v>#N/A</v>
      </c>
      <c r="CL38" s="3" t="str">
        <f>IF(Разряды!A56=11,11," ")</f>
        <v xml:space="preserve"> </v>
      </c>
      <c r="CM38" s="4" t="e">
        <f>IF(CL38=11,Времявыполнения!A56,NA())</f>
        <v>#N/A</v>
      </c>
      <c r="CV38" s="5" t="str">
        <f>IF(Разряды!A56=12,12," ")</f>
        <v xml:space="preserve"> </v>
      </c>
      <c r="CW38" s="6" t="e">
        <f>IF(CV38=12,Времявыполнения!A56,NA())</f>
        <v>#N/A</v>
      </c>
      <c r="DF38" s="7" t="str">
        <f>IF(Разряды!A56=13,13," ")</f>
        <v xml:space="preserve"> </v>
      </c>
      <c r="DG38" s="8" t="e">
        <f>IF(DF38=13,Времявыполнения!A56,NA())</f>
        <v>#N/A</v>
      </c>
      <c r="DP38" s="9" t="str">
        <f>IF(Разряды!A56=14,14," ")</f>
        <v xml:space="preserve"> </v>
      </c>
      <c r="DQ38" s="10" t="e">
        <f>IF(DP38=14,Времявыполнения!A56,NA())</f>
        <v>#N/A</v>
      </c>
      <c r="DZ38" s="18" t="str">
        <f>IF(Разряды!A56=15,15," ")</f>
        <v xml:space="preserve"> </v>
      </c>
      <c r="EA38" s="19" t="e">
        <f>IF(DZ38=15,Времявыполнения!A56,NA())</f>
        <v>#N/A</v>
      </c>
      <c r="EJ38" s="13" t="str">
        <f>IF(Разряды!A38=16,16," ")</f>
        <v xml:space="preserve"> </v>
      </c>
      <c r="EK38" s="14" t="e">
        <f>IF(EJ38=16,Времявыполнения!A38,NA())</f>
        <v>#N/A</v>
      </c>
      <c r="ET38" s="15" t="str">
        <f>IF(Разряды!A56=17,17," ")</f>
        <v xml:space="preserve"> </v>
      </c>
      <c r="EU38" s="16" t="e">
        <f>IF(ET38=17,Времявыполнения!A56,NA())</f>
        <v>#N/A</v>
      </c>
      <c r="FD38" s="2" t="str">
        <f>IF(Разряды!A38=18,18," ")</f>
        <v xml:space="preserve"> </v>
      </c>
      <c r="FE38" s="17" t="e">
        <f>IF(FD38=18,Времявыполнения!A38,NA())</f>
        <v>#N/A</v>
      </c>
      <c r="FN38" s="3" t="str">
        <f>IF(Разряды!A38=19,19," ")</f>
        <v xml:space="preserve"> </v>
      </c>
      <c r="FO38" s="4" t="e">
        <f>IF(FN38=19,Времявыполнения!A38,NA())</f>
        <v>#N/A</v>
      </c>
      <c r="FX38" s="5" t="str">
        <f>IF(Разряды!A38=20,20," ")</f>
        <v xml:space="preserve"> </v>
      </c>
      <c r="FY38" s="6" t="e">
        <f>IF(FX38=20,Времявыполнения!A38,NA())</f>
        <v>#N/A</v>
      </c>
      <c r="GH38" s="7" t="str">
        <f>IF(Разряды!A38=21,21," ")</f>
        <v xml:space="preserve"> </v>
      </c>
      <c r="GI38" s="8" t="e">
        <f>IF(GH38=21,Времявыполнения!A38,NA())</f>
        <v>#N/A</v>
      </c>
      <c r="GR38" s="9" t="str">
        <f>IF(Разряды!A38=22,22," ")</f>
        <v xml:space="preserve"> </v>
      </c>
      <c r="GS38" s="10" t="e">
        <f>IF(GR38=22,Времявыполнения!A38,NA())</f>
        <v>#N/A</v>
      </c>
      <c r="HB38" s="18" t="str">
        <f>IF(Разряды!A38=23,23," ")</f>
        <v xml:space="preserve"> </v>
      </c>
      <c r="HC38" s="19" t="e">
        <f>IF(HB38=23,Времявыполнения!A38,NA())</f>
        <v>#N/A</v>
      </c>
      <c r="HL38" s="11" t="str">
        <f>IF(Разряды!A38=24,24," ")</f>
        <v xml:space="preserve"> </v>
      </c>
      <c r="HM38" s="12" t="e">
        <f>IF(HL38=24,Времявыполнения!A38,NA())</f>
        <v>#N/A</v>
      </c>
      <c r="HV38" s="13" t="str">
        <f>IF(Разряды!A38=25,25," ")</f>
        <v xml:space="preserve"> </v>
      </c>
      <c r="HW38" s="14" t="e">
        <f>IF(HV38=25,Времявыполнения!A38,NA())</f>
        <v>#N/A</v>
      </c>
      <c r="IF38" s="15" t="str">
        <f>IF(Разряды!A38=26,26," ")</f>
        <v xml:space="preserve"> </v>
      </c>
      <c r="IG38" s="16" t="e">
        <f>IF(IF38=26,Времявыполнения!A38,NA())</f>
        <v>#N/A</v>
      </c>
      <c r="IP38" s="2" t="str">
        <f>IF(Разряды!A38=27,27," ")</f>
        <v xml:space="preserve"> </v>
      </c>
      <c r="IQ38" s="17" t="e">
        <f>IF(IP38=27,Времявыполнения!A38,NA())</f>
        <v>#N/A</v>
      </c>
      <c r="IZ38" s="3" t="str">
        <f>IF(Разряды!A38=28,28," ")</f>
        <v xml:space="preserve"> </v>
      </c>
      <c r="JA38" s="4" t="e">
        <f>IF(IZ38=28,Времявыполнения!A38,NA())</f>
        <v>#N/A</v>
      </c>
      <c r="JJ38" s="5" t="str">
        <f>IF(Разряды!A38=29,29," ")</f>
        <v xml:space="preserve"> </v>
      </c>
      <c r="JK38" s="6" t="e">
        <f>IF(JJ38=29,Времявыполнения!A38,NA())</f>
        <v>#N/A</v>
      </c>
      <c r="JT38" s="7" t="str">
        <f>IF(Разряды!A38=30,30," ")</f>
        <v xml:space="preserve"> </v>
      </c>
      <c r="JU38" s="8" t="e">
        <f>IF(JT38=30,Времявыполнения!A38,NA())</f>
        <v>#N/A</v>
      </c>
      <c r="KD38" s="9" t="str">
        <f>IF(Разряды!A38=31,31," ")</f>
        <v xml:space="preserve"> </v>
      </c>
      <c r="KE38" s="10" t="e">
        <f>IF(KD38=31,Времявыполнения!A38,NA())</f>
        <v>#N/A</v>
      </c>
    </row>
    <row r="39" spans="1:291" x14ac:dyDescent="0.25">
      <c r="A39" s="2" t="str">
        <f>IF(Разряды!A57=2,2," ")</f>
        <v xml:space="preserve"> </v>
      </c>
      <c r="B39" s="17" t="e">
        <f>IF(A39=2,Времявыполнения!A57,NA())</f>
        <v>#N/A</v>
      </c>
      <c r="J39" s="3" t="str">
        <f>IF(Разряды!A57=3,3," ")</f>
        <v xml:space="preserve"> </v>
      </c>
      <c r="K39" s="4" t="e">
        <f>IF(J39=3,Времявыполнения!A58,NA())</f>
        <v>#N/A</v>
      </c>
      <c r="T39" s="5" t="str">
        <f>IF(Разряды!A57=4,4," ")</f>
        <v xml:space="preserve"> </v>
      </c>
      <c r="U39" s="6" t="e">
        <f>IF(T39=4,Времявыполнения!A57,NA())</f>
        <v>#N/A</v>
      </c>
      <c r="AD39" s="7" t="str">
        <f>IF(Разряды!A57=5,5," ")</f>
        <v xml:space="preserve"> </v>
      </c>
      <c r="AE39" s="8" t="e">
        <f>IF(AD39=5,Времявыполнения!A57,NA())</f>
        <v>#N/A</v>
      </c>
      <c r="AN39" s="9" t="str">
        <f>IF(Разряды!A57=6,6," ")</f>
        <v xml:space="preserve"> </v>
      </c>
      <c r="AO39" s="10" t="e">
        <f>IF(AN39=6,Времявыполнения!A57,NA())</f>
        <v>#N/A</v>
      </c>
      <c r="AX39" s="11" t="str">
        <f>IF(Разряды!A57=7,7," ")</f>
        <v xml:space="preserve"> </v>
      </c>
      <c r="AY39" s="12" t="e">
        <f>IF(AX39=7,Времявыполнения!A57,NA())</f>
        <v>#N/A</v>
      </c>
      <c r="BH39" s="13" t="str">
        <f>IF(Разряды!A57=8,8," ")</f>
        <v xml:space="preserve"> </v>
      </c>
      <c r="BI39" s="14" t="e">
        <f>IF(BH39=8,Времявыполнения!A57,NA())</f>
        <v>#N/A</v>
      </c>
      <c r="BR39" s="15" t="str">
        <f>IF(Разряды!A57=9,9," ")</f>
        <v xml:space="preserve"> </v>
      </c>
      <c r="BS39" s="16" t="e">
        <f>IF(BR39=9,Времявыполнения!A57,NA())</f>
        <v>#N/A</v>
      </c>
      <c r="CB39" s="2" t="str">
        <f>IF(Разряды!A57=10,10," ")</f>
        <v xml:space="preserve"> </v>
      </c>
      <c r="CC39" s="17" t="e">
        <f>IF(CB39=10,Времявыполнения!A57,NA())</f>
        <v>#N/A</v>
      </c>
      <c r="CL39" s="3" t="str">
        <f>IF(Разряды!A57=11,11," ")</f>
        <v xml:space="preserve"> </v>
      </c>
      <c r="CM39" s="4" t="e">
        <f>IF(CL39=11,Времявыполнения!A57,NA())</f>
        <v>#N/A</v>
      </c>
      <c r="CV39" s="5" t="str">
        <f>IF(Разряды!A57=12,12," ")</f>
        <v xml:space="preserve"> </v>
      </c>
      <c r="CW39" s="6" t="e">
        <f>IF(CV39=12,Времявыполнения!A57,NA())</f>
        <v>#N/A</v>
      </c>
      <c r="DF39" s="7" t="str">
        <f>IF(Разряды!A57=13,13," ")</f>
        <v xml:space="preserve"> </v>
      </c>
      <c r="DG39" s="8" t="e">
        <f>IF(DF39=13,Времявыполнения!A57,NA())</f>
        <v>#N/A</v>
      </c>
      <c r="DP39" s="9" t="str">
        <f>IF(Разряды!A57=14,14," ")</f>
        <v xml:space="preserve"> </v>
      </c>
      <c r="DQ39" s="10" t="e">
        <f>IF(DP39=14,Времявыполнения!A57,NA())</f>
        <v>#N/A</v>
      </c>
      <c r="DZ39" s="18" t="str">
        <f>IF(Разряды!A57=15,15," ")</f>
        <v xml:space="preserve"> </v>
      </c>
      <c r="EA39" s="19" t="e">
        <f>IF(DZ39=15,Времявыполнения!A57,NA())</f>
        <v>#N/A</v>
      </c>
      <c r="EJ39" s="13" t="str">
        <f>IF(Разряды!A39=16,16," ")</f>
        <v xml:space="preserve"> </v>
      </c>
      <c r="EK39" s="14" t="e">
        <f>IF(EJ39=16,Времявыполнения!A39,NA())</f>
        <v>#N/A</v>
      </c>
      <c r="ET39" s="15" t="str">
        <f>IF(Разряды!A57=17,17," ")</f>
        <v xml:space="preserve"> </v>
      </c>
      <c r="EU39" s="16" t="e">
        <f>IF(ET39=17,Времявыполнения!A57,NA())</f>
        <v>#N/A</v>
      </c>
      <c r="FD39" s="2" t="str">
        <f>IF(Разряды!A39=18,18," ")</f>
        <v xml:space="preserve"> </v>
      </c>
      <c r="FE39" s="17" t="e">
        <f>IF(FD39=18,Времявыполнения!A39,NA())</f>
        <v>#N/A</v>
      </c>
      <c r="FN39" s="3" t="str">
        <f>IF(Разряды!A39=19,19," ")</f>
        <v xml:space="preserve"> </v>
      </c>
      <c r="FO39" s="4" t="e">
        <f>IF(FN39=19,Времявыполнения!A39,NA())</f>
        <v>#N/A</v>
      </c>
      <c r="FX39" s="5" t="str">
        <f>IF(Разряды!A39=20,20," ")</f>
        <v xml:space="preserve"> </v>
      </c>
      <c r="FY39" s="6" t="e">
        <f>IF(FX39=20,Времявыполнения!A39,NA())</f>
        <v>#N/A</v>
      </c>
      <c r="GH39" s="7" t="str">
        <f>IF(Разряды!A39=21,21," ")</f>
        <v xml:space="preserve"> </v>
      </c>
      <c r="GI39" s="8" t="e">
        <f>IF(GH39=21,Времявыполнения!A39,NA())</f>
        <v>#N/A</v>
      </c>
      <c r="GR39" s="9" t="str">
        <f>IF(Разряды!A39=22,22," ")</f>
        <v xml:space="preserve"> </v>
      </c>
      <c r="GS39" s="10" t="e">
        <f>IF(GR39=22,Времявыполнения!A39,NA())</f>
        <v>#N/A</v>
      </c>
      <c r="HB39" s="18" t="str">
        <f>IF(Разряды!A39=23,23," ")</f>
        <v xml:space="preserve"> </v>
      </c>
      <c r="HC39" s="19" t="e">
        <f>IF(HB39=23,Времявыполнения!A39,NA())</f>
        <v>#N/A</v>
      </c>
      <c r="HL39" s="11" t="str">
        <f>IF(Разряды!A39=24,24," ")</f>
        <v xml:space="preserve"> </v>
      </c>
      <c r="HM39" s="12" t="e">
        <f>IF(HL39=24,Времявыполнения!A39,NA())</f>
        <v>#N/A</v>
      </c>
      <c r="HV39" s="13" t="str">
        <f>IF(Разряды!A39=25,25," ")</f>
        <v xml:space="preserve"> </v>
      </c>
      <c r="HW39" s="14" t="e">
        <f>IF(HV39=25,Времявыполнения!A39,NA())</f>
        <v>#N/A</v>
      </c>
      <c r="IF39" s="15" t="str">
        <f>IF(Разряды!A39=26,26," ")</f>
        <v xml:space="preserve"> </v>
      </c>
      <c r="IG39" s="16" t="e">
        <f>IF(IF39=26,Времявыполнения!A39,NA())</f>
        <v>#N/A</v>
      </c>
      <c r="IP39" s="2" t="str">
        <f>IF(Разряды!A39=27,27," ")</f>
        <v xml:space="preserve"> </v>
      </c>
      <c r="IQ39" s="17" t="e">
        <f>IF(IP39=27,Времявыполнения!A39,NA())</f>
        <v>#N/A</v>
      </c>
      <c r="IZ39" s="3" t="str">
        <f>IF(Разряды!A39=28,28," ")</f>
        <v xml:space="preserve"> </v>
      </c>
      <c r="JA39" s="4" t="e">
        <f>IF(IZ39=28,Времявыполнения!A39,NA())</f>
        <v>#N/A</v>
      </c>
      <c r="JJ39" s="5" t="str">
        <f>IF(Разряды!A39=29,29," ")</f>
        <v xml:space="preserve"> </v>
      </c>
      <c r="JK39" s="6" t="e">
        <f>IF(JJ39=29,Времявыполнения!A39,NA())</f>
        <v>#N/A</v>
      </c>
      <c r="JT39" s="7" t="str">
        <f>IF(Разряды!A39=30,30," ")</f>
        <v xml:space="preserve"> </v>
      </c>
      <c r="JU39" s="8" t="e">
        <f>IF(JT39=30,Времявыполнения!A39,NA())</f>
        <v>#N/A</v>
      </c>
      <c r="KD39" s="9" t="str">
        <f>IF(Разряды!A39=31,31," ")</f>
        <v xml:space="preserve"> </v>
      </c>
      <c r="KE39" s="10" t="e">
        <f>IF(KD39=31,Времявыполнения!A39,NA())</f>
        <v>#N/A</v>
      </c>
    </row>
    <row r="40" spans="1:291" x14ac:dyDescent="0.25">
      <c r="A40" s="2" t="str">
        <f>IF(Разряды!A58=2,2," ")</f>
        <v xml:space="preserve"> </v>
      </c>
      <c r="B40" s="17" t="e">
        <f>IF(A40=2,Времявыполнения!A58,NA())</f>
        <v>#N/A</v>
      </c>
      <c r="J40" s="3" t="str">
        <f>IF(Разряды!A58=3,3," ")</f>
        <v xml:space="preserve"> </v>
      </c>
      <c r="K40" s="4" t="e">
        <f>IF(J40=3,Времявыполнения!A59,NA())</f>
        <v>#N/A</v>
      </c>
      <c r="T40" s="5" t="str">
        <f>IF(Разряды!A58=4,4," ")</f>
        <v xml:space="preserve"> </v>
      </c>
      <c r="U40" s="6" t="e">
        <f>IF(T40=4,Времявыполнения!A58,NA())</f>
        <v>#N/A</v>
      </c>
      <c r="AD40" s="7" t="str">
        <f>IF(Разряды!A58=5,5," ")</f>
        <v xml:space="preserve"> </v>
      </c>
      <c r="AE40" s="8" t="e">
        <f>IF(AD40=5,Времявыполнения!A58,NA())</f>
        <v>#N/A</v>
      </c>
      <c r="AN40" s="9" t="str">
        <f>IF(Разряды!A58=6,6," ")</f>
        <v xml:space="preserve"> </v>
      </c>
      <c r="AO40" s="10" t="e">
        <f>IF(AN40=6,Времявыполнения!A58,NA())</f>
        <v>#N/A</v>
      </c>
      <c r="AX40" s="11" t="str">
        <f>IF(Разряды!A58=7,7," ")</f>
        <v xml:space="preserve"> </v>
      </c>
      <c r="AY40" s="12" t="e">
        <f>IF(AX40=7,Времявыполнения!A58,NA())</f>
        <v>#N/A</v>
      </c>
      <c r="BH40" s="13" t="str">
        <f>IF(Разряды!A58=8,8," ")</f>
        <v xml:space="preserve"> </v>
      </c>
      <c r="BI40" s="14" t="e">
        <f>IF(BH40=8,Времявыполнения!A58,NA())</f>
        <v>#N/A</v>
      </c>
      <c r="BR40" s="15" t="str">
        <f>IF(Разряды!A58=9,9," ")</f>
        <v xml:space="preserve"> </v>
      </c>
      <c r="BS40" s="16" t="e">
        <f>IF(BR40=9,Времявыполнения!A58,NA())</f>
        <v>#N/A</v>
      </c>
      <c r="CB40" s="2" t="str">
        <f>IF(Разряды!A58=10,10," ")</f>
        <v xml:space="preserve"> </v>
      </c>
      <c r="CC40" s="17" t="e">
        <f>IF(CB40=10,Времявыполнения!A58,NA())</f>
        <v>#N/A</v>
      </c>
      <c r="CL40" s="3" t="str">
        <f>IF(Разряды!A58=11,11," ")</f>
        <v xml:space="preserve"> </v>
      </c>
      <c r="CM40" s="4" t="e">
        <f>IF(CL40=11,Времявыполнения!A58,NA())</f>
        <v>#N/A</v>
      </c>
      <c r="CV40" s="5" t="str">
        <f>IF(Разряды!A58=12,12," ")</f>
        <v xml:space="preserve"> </v>
      </c>
      <c r="CW40" s="6" t="e">
        <f>IF(CV40=12,Времявыполнения!A58,NA())</f>
        <v>#N/A</v>
      </c>
      <c r="DF40" s="7" t="str">
        <f>IF(Разряды!A58=13,13," ")</f>
        <v xml:space="preserve"> </v>
      </c>
      <c r="DG40" s="8" t="e">
        <f>IF(DF40=13,Времявыполнения!A58,NA())</f>
        <v>#N/A</v>
      </c>
      <c r="DP40" s="9" t="str">
        <f>IF(Разряды!A58=14,14," ")</f>
        <v xml:space="preserve"> </v>
      </c>
      <c r="DQ40" s="10" t="e">
        <f>IF(DP40=14,Времявыполнения!A58,NA())</f>
        <v>#N/A</v>
      </c>
      <c r="DZ40" s="18" t="str">
        <f>IF(Разряды!A58=15,15," ")</f>
        <v xml:space="preserve"> </v>
      </c>
      <c r="EA40" s="19" t="e">
        <f>IF(DZ40=15,Времявыполнения!A58,NA())</f>
        <v>#N/A</v>
      </c>
      <c r="EJ40" s="13" t="str">
        <f>IF(Разряды!A40=16,16," ")</f>
        <v xml:space="preserve"> </v>
      </c>
      <c r="EK40" s="14" t="e">
        <f>IF(EJ40=16,Времявыполнения!A40,NA())</f>
        <v>#N/A</v>
      </c>
      <c r="ET40" s="15" t="str">
        <f>IF(Разряды!A58=17,17," ")</f>
        <v xml:space="preserve"> </v>
      </c>
      <c r="EU40" s="16" t="e">
        <f>IF(ET40=17,Времявыполнения!A58,NA())</f>
        <v>#N/A</v>
      </c>
      <c r="FD40" s="2" t="str">
        <f>IF(Разряды!A40=18,18," ")</f>
        <v xml:space="preserve"> </v>
      </c>
      <c r="FE40" s="17" t="e">
        <f>IF(FD40=18,Времявыполнения!A40,NA())</f>
        <v>#N/A</v>
      </c>
      <c r="FN40" s="3" t="str">
        <f>IF(Разряды!A40=19,19," ")</f>
        <v xml:space="preserve"> </v>
      </c>
      <c r="FO40" s="4" t="e">
        <f>IF(FN40=19,Времявыполнения!A40,NA())</f>
        <v>#N/A</v>
      </c>
      <c r="FX40" s="5" t="str">
        <f>IF(Разряды!A40=20,20," ")</f>
        <v xml:space="preserve"> </v>
      </c>
      <c r="FY40" s="6" t="e">
        <f>IF(FX40=20,Времявыполнения!A40,NA())</f>
        <v>#N/A</v>
      </c>
      <c r="GH40" s="7" t="str">
        <f>IF(Разряды!A40=21,21," ")</f>
        <v xml:space="preserve"> </v>
      </c>
      <c r="GI40" s="8" t="e">
        <f>IF(GH40=21,Времявыполнения!A40,NA())</f>
        <v>#N/A</v>
      </c>
      <c r="GR40" s="9" t="str">
        <f>IF(Разряды!A40=22,22," ")</f>
        <v xml:space="preserve"> </v>
      </c>
      <c r="GS40" s="10" t="e">
        <f>IF(GR40=22,Времявыполнения!A40,NA())</f>
        <v>#N/A</v>
      </c>
      <c r="HB40" s="18" t="str">
        <f>IF(Разряды!A40=23,23," ")</f>
        <v xml:space="preserve"> </v>
      </c>
      <c r="HC40" s="19" t="e">
        <f>IF(HB40=23,Времявыполнения!A40,NA())</f>
        <v>#N/A</v>
      </c>
      <c r="HL40" s="11" t="str">
        <f>IF(Разряды!A40=24,24," ")</f>
        <v xml:space="preserve"> </v>
      </c>
      <c r="HM40" s="12" t="e">
        <f>IF(HL40=24,Времявыполнения!A40,NA())</f>
        <v>#N/A</v>
      </c>
      <c r="HV40" s="13" t="str">
        <f>IF(Разряды!A40=25,25," ")</f>
        <v xml:space="preserve"> </v>
      </c>
      <c r="HW40" s="14" t="e">
        <f>IF(HV40=25,Времявыполнения!A40,NA())</f>
        <v>#N/A</v>
      </c>
      <c r="IF40" s="15" t="str">
        <f>IF(Разряды!A40=26,26," ")</f>
        <v xml:space="preserve"> </v>
      </c>
      <c r="IG40" s="16" t="e">
        <f>IF(IF40=26,Времявыполнения!A40,NA())</f>
        <v>#N/A</v>
      </c>
      <c r="IP40" s="2" t="str">
        <f>IF(Разряды!A40=27,27," ")</f>
        <v xml:space="preserve"> </v>
      </c>
      <c r="IQ40" s="17" t="e">
        <f>IF(IP40=27,Времявыполнения!A40,NA())</f>
        <v>#N/A</v>
      </c>
      <c r="IZ40" s="3" t="str">
        <f>IF(Разряды!A40=28,28," ")</f>
        <v xml:space="preserve"> </v>
      </c>
      <c r="JA40" s="4" t="e">
        <f>IF(IZ40=28,Времявыполнения!A40,NA())</f>
        <v>#N/A</v>
      </c>
      <c r="JJ40" s="5" t="str">
        <f>IF(Разряды!A40=29,29," ")</f>
        <v xml:space="preserve"> </v>
      </c>
      <c r="JK40" s="6" t="e">
        <f>IF(JJ40=29,Времявыполнения!A40,NA())</f>
        <v>#N/A</v>
      </c>
      <c r="JT40" s="7" t="str">
        <f>IF(Разряды!A40=30,30," ")</f>
        <v xml:space="preserve"> </v>
      </c>
      <c r="JU40" s="8" t="e">
        <f>IF(JT40=30,Времявыполнения!A40,NA())</f>
        <v>#N/A</v>
      </c>
      <c r="KD40" s="9" t="str">
        <f>IF(Разряды!A40=31,31," ")</f>
        <v xml:space="preserve"> </v>
      </c>
      <c r="KE40" s="10" t="e">
        <f>IF(KD40=31,Времявыполнения!A40,NA())</f>
        <v>#N/A</v>
      </c>
    </row>
    <row r="41" spans="1:291" x14ac:dyDescent="0.25">
      <c r="A41" s="2" t="str">
        <f>IF(Разряды!A59=2,2," ")</f>
        <v xml:space="preserve"> </v>
      </c>
      <c r="B41" s="17" t="e">
        <f>IF(A41=2,Времявыполнения!A59,NA())</f>
        <v>#N/A</v>
      </c>
      <c r="J41" s="3" t="str">
        <f>IF(Разряды!A59=3,3," ")</f>
        <v xml:space="preserve"> </v>
      </c>
      <c r="K41" s="4" t="e">
        <f>IF(J41=3,Времявыполнения!A60,NA())</f>
        <v>#N/A</v>
      </c>
      <c r="T41" s="5" t="str">
        <f>IF(Разряды!A59=4,4," ")</f>
        <v xml:space="preserve"> </v>
      </c>
      <c r="U41" s="6" t="e">
        <f>IF(T41=4,Времявыполнения!A59,NA())</f>
        <v>#N/A</v>
      </c>
      <c r="AD41" s="7" t="str">
        <f>IF(Разряды!A59=5,5," ")</f>
        <v xml:space="preserve"> </v>
      </c>
      <c r="AE41" s="8" t="e">
        <f>IF(AD41=5,Времявыполнения!A59,NA())</f>
        <v>#N/A</v>
      </c>
      <c r="AN41" s="9" t="str">
        <f>IF(Разряды!A59=6,6," ")</f>
        <v xml:space="preserve"> </v>
      </c>
      <c r="AO41" s="10" t="e">
        <f>IF(AN41=6,Времявыполнения!A59,NA())</f>
        <v>#N/A</v>
      </c>
      <c r="AX41" s="11" t="str">
        <f>IF(Разряды!A59=7,7," ")</f>
        <v xml:space="preserve"> </v>
      </c>
      <c r="AY41" s="12" t="e">
        <f>IF(AX41=7,Времявыполнения!A59,NA())</f>
        <v>#N/A</v>
      </c>
      <c r="BH41" s="13" t="str">
        <f>IF(Разряды!A59=8,8," ")</f>
        <v xml:space="preserve"> </v>
      </c>
      <c r="BI41" s="14" t="e">
        <f>IF(BH41=8,Времявыполнения!A59,NA())</f>
        <v>#N/A</v>
      </c>
      <c r="BR41" s="15" t="str">
        <f>IF(Разряды!A59=9,9," ")</f>
        <v xml:space="preserve"> </v>
      </c>
      <c r="BS41" s="16" t="e">
        <f>IF(BR41=9,Времявыполнения!A59,NA())</f>
        <v>#N/A</v>
      </c>
      <c r="CB41" s="2" t="str">
        <f>IF(Разряды!A59=10,10," ")</f>
        <v xml:space="preserve"> </v>
      </c>
      <c r="CC41" s="17" t="e">
        <f>IF(CB41=10,Времявыполнения!A59,NA())</f>
        <v>#N/A</v>
      </c>
      <c r="CL41" s="3" t="str">
        <f>IF(Разряды!A59=11,11," ")</f>
        <v xml:space="preserve"> </v>
      </c>
      <c r="CM41" s="4" t="e">
        <f>IF(CL41=11,Времявыполнения!A59,NA())</f>
        <v>#N/A</v>
      </c>
      <c r="CV41" s="5" t="str">
        <f>IF(Разряды!A59=12,12," ")</f>
        <v xml:space="preserve"> </v>
      </c>
      <c r="CW41" s="6" t="e">
        <f>IF(CV41=12,Времявыполнения!A59,NA())</f>
        <v>#N/A</v>
      </c>
      <c r="DF41" s="7" t="str">
        <f>IF(Разряды!A59=13,13," ")</f>
        <v xml:space="preserve"> </v>
      </c>
      <c r="DG41" s="8" t="e">
        <f>IF(DF41=13,Времявыполнения!A59,NA())</f>
        <v>#N/A</v>
      </c>
      <c r="DP41" s="9" t="str">
        <f>IF(Разряды!A59=14,14," ")</f>
        <v xml:space="preserve"> </v>
      </c>
      <c r="DQ41" s="10" t="e">
        <f>IF(DP41=14,Времявыполнения!A59,NA())</f>
        <v>#N/A</v>
      </c>
      <c r="DZ41" s="18" t="str">
        <f>IF(Разряды!A59=15,15," ")</f>
        <v xml:space="preserve"> </v>
      </c>
      <c r="EA41" s="19" t="e">
        <f>IF(DZ41=15,Времявыполнения!A59,NA())</f>
        <v>#N/A</v>
      </c>
      <c r="EJ41" s="13" t="str">
        <f>IF(Разряды!A41=16,16," ")</f>
        <v xml:space="preserve"> </v>
      </c>
      <c r="EK41" s="14" t="e">
        <f>IF(EJ41=16,Времявыполнения!A41,NA())</f>
        <v>#N/A</v>
      </c>
      <c r="ET41" s="15" t="str">
        <f>IF(Разряды!A59=17,17," ")</f>
        <v xml:space="preserve"> </v>
      </c>
      <c r="EU41" s="16" t="e">
        <f>IF(ET41=17,Времявыполнения!A59,NA())</f>
        <v>#N/A</v>
      </c>
      <c r="FD41" s="2" t="str">
        <f>IF(Разряды!A41=18,18," ")</f>
        <v xml:space="preserve"> </v>
      </c>
      <c r="FE41" s="17" t="e">
        <f>IF(FD41=18,Времявыполнения!A41,NA())</f>
        <v>#N/A</v>
      </c>
      <c r="FN41" s="3" t="str">
        <f>IF(Разряды!A41=19,19," ")</f>
        <v xml:space="preserve"> </v>
      </c>
      <c r="FO41" s="4" t="e">
        <f>IF(FN41=19,Времявыполнения!A41,NA())</f>
        <v>#N/A</v>
      </c>
      <c r="FX41" s="5" t="str">
        <f>IF(Разряды!A41=20,20," ")</f>
        <v xml:space="preserve"> </v>
      </c>
      <c r="FY41" s="6" t="e">
        <f>IF(FX41=20,Времявыполнения!A41,NA())</f>
        <v>#N/A</v>
      </c>
      <c r="GH41" s="7" t="str">
        <f>IF(Разряды!A41=21,21," ")</f>
        <v xml:space="preserve"> </v>
      </c>
      <c r="GI41" s="8" t="e">
        <f>IF(GH41=21,Времявыполнения!A41,NA())</f>
        <v>#N/A</v>
      </c>
      <c r="GR41" s="9" t="str">
        <f>IF(Разряды!A41=22,22," ")</f>
        <v xml:space="preserve"> </v>
      </c>
      <c r="GS41" s="10" t="e">
        <f>IF(GR41=22,Времявыполнения!A41,NA())</f>
        <v>#N/A</v>
      </c>
      <c r="HB41" s="18" t="str">
        <f>IF(Разряды!A41=23,23," ")</f>
        <v xml:space="preserve"> </v>
      </c>
      <c r="HC41" s="19" t="e">
        <f>IF(HB41=23,Времявыполнения!A41,NA())</f>
        <v>#N/A</v>
      </c>
      <c r="HL41" s="11" t="str">
        <f>IF(Разряды!A41=24,24," ")</f>
        <v xml:space="preserve"> </v>
      </c>
      <c r="HM41" s="12" t="e">
        <f>IF(HL41=24,Времявыполнения!A41,NA())</f>
        <v>#N/A</v>
      </c>
      <c r="HV41" s="13" t="str">
        <f>IF(Разряды!A41=25,25," ")</f>
        <v xml:space="preserve"> </v>
      </c>
      <c r="HW41" s="14" t="e">
        <f>IF(HV41=25,Времявыполнения!A41,NA())</f>
        <v>#N/A</v>
      </c>
      <c r="IF41" s="15" t="str">
        <f>IF(Разряды!A41=26,26," ")</f>
        <v xml:space="preserve"> </v>
      </c>
      <c r="IG41" s="16" t="e">
        <f>IF(IF41=26,Времявыполнения!A41,NA())</f>
        <v>#N/A</v>
      </c>
      <c r="IP41" s="2" t="str">
        <f>IF(Разряды!A41=27,27," ")</f>
        <v xml:space="preserve"> </v>
      </c>
      <c r="IQ41" s="17" t="e">
        <f>IF(IP41=27,Времявыполнения!A41,NA())</f>
        <v>#N/A</v>
      </c>
      <c r="IZ41" s="3" t="str">
        <f>IF(Разряды!A41=28,28," ")</f>
        <v xml:space="preserve"> </v>
      </c>
      <c r="JA41" s="4" t="e">
        <f>IF(IZ41=28,Времявыполнения!A41,NA())</f>
        <v>#N/A</v>
      </c>
      <c r="JJ41" s="5" t="str">
        <f>IF(Разряды!A41=29,29," ")</f>
        <v xml:space="preserve"> </v>
      </c>
      <c r="JK41" s="6" t="e">
        <f>IF(JJ41=29,Времявыполнения!A41,NA())</f>
        <v>#N/A</v>
      </c>
      <c r="JT41" s="7" t="str">
        <f>IF(Разряды!A41=30,30," ")</f>
        <v xml:space="preserve"> </v>
      </c>
      <c r="JU41" s="8" t="e">
        <f>IF(JT41=30,Времявыполнения!A41,NA())</f>
        <v>#N/A</v>
      </c>
      <c r="KD41" s="9" t="str">
        <f>IF(Разряды!A41=31,31," ")</f>
        <v xml:space="preserve"> </v>
      </c>
      <c r="KE41" s="10" t="e">
        <f>IF(KD41=31,Времявыполнения!A41,NA())</f>
        <v>#N/A</v>
      </c>
    </row>
    <row r="42" spans="1:291" x14ac:dyDescent="0.25">
      <c r="A42" s="2" t="str">
        <f>IF(Разряды!A60=2,2," ")</f>
        <v xml:space="preserve"> </v>
      </c>
      <c r="B42" s="17" t="e">
        <f>IF(A42=2,Времявыполнения!A60,NA())</f>
        <v>#N/A</v>
      </c>
      <c r="J42" s="3" t="str">
        <f>IF(Разряды!A60=3,3," ")</f>
        <v xml:space="preserve"> </v>
      </c>
      <c r="K42" s="4" t="e">
        <f>IF(J42=3,Времявыполнения!A61,NA())</f>
        <v>#N/A</v>
      </c>
      <c r="T42" s="5" t="str">
        <f>IF(Разряды!A60=4,4," ")</f>
        <v xml:space="preserve"> </v>
      </c>
      <c r="U42" s="6" t="e">
        <f>IF(T42=4,Времявыполнения!A60,NA())</f>
        <v>#N/A</v>
      </c>
      <c r="AD42" s="7" t="str">
        <f>IF(Разряды!A60=5,5," ")</f>
        <v xml:space="preserve"> </v>
      </c>
      <c r="AE42" s="8" t="e">
        <f>IF(AD42=5,Времявыполнения!A60,NA())</f>
        <v>#N/A</v>
      </c>
      <c r="AN42" s="9" t="str">
        <f>IF(Разряды!A60=6,6," ")</f>
        <v xml:space="preserve"> </v>
      </c>
      <c r="AO42" s="10" t="e">
        <f>IF(AN42=6,Времявыполнения!A60,NA())</f>
        <v>#N/A</v>
      </c>
      <c r="AX42" s="11" t="str">
        <f>IF(Разряды!A60=7,7," ")</f>
        <v xml:space="preserve"> </v>
      </c>
      <c r="AY42" s="12" t="e">
        <f>IF(AX42=7,Времявыполнения!A60,NA())</f>
        <v>#N/A</v>
      </c>
      <c r="BH42" s="13" t="str">
        <f>IF(Разряды!A60=8,8," ")</f>
        <v xml:space="preserve"> </v>
      </c>
      <c r="BI42" s="14" t="e">
        <f>IF(BH42=8,Времявыполнения!A60,NA())</f>
        <v>#N/A</v>
      </c>
      <c r="BR42" s="15" t="str">
        <f>IF(Разряды!A60=9,9," ")</f>
        <v xml:space="preserve"> </v>
      </c>
      <c r="BS42" s="16" t="e">
        <f>IF(BR42=9,Времявыполнения!A60,NA())</f>
        <v>#N/A</v>
      </c>
      <c r="CB42" s="2" t="str">
        <f>IF(Разряды!A60=10,10," ")</f>
        <v xml:space="preserve"> </v>
      </c>
      <c r="CC42" s="17" t="e">
        <f>IF(CB42=10,Времявыполнения!A60,NA())</f>
        <v>#N/A</v>
      </c>
      <c r="CL42" s="3" t="str">
        <f>IF(Разряды!A60=11,11," ")</f>
        <v xml:space="preserve"> </v>
      </c>
      <c r="CM42" s="4" t="e">
        <f>IF(CL42=11,Времявыполнения!A60,NA())</f>
        <v>#N/A</v>
      </c>
      <c r="CV42" s="5" t="str">
        <f>IF(Разряды!A60=12,12," ")</f>
        <v xml:space="preserve"> </v>
      </c>
      <c r="CW42" s="6" t="e">
        <f>IF(CV42=12,Времявыполнения!A60,NA())</f>
        <v>#N/A</v>
      </c>
      <c r="DF42" s="7" t="str">
        <f>IF(Разряды!A60=13,13," ")</f>
        <v xml:space="preserve"> </v>
      </c>
      <c r="DG42" s="8" t="e">
        <f>IF(DF42=13,Времявыполнения!A60,NA())</f>
        <v>#N/A</v>
      </c>
      <c r="DP42" s="9" t="str">
        <f>IF(Разряды!A60=14,14," ")</f>
        <v xml:space="preserve"> </v>
      </c>
      <c r="DQ42" s="10" t="e">
        <f>IF(DP42=14,Времявыполнения!A60,NA())</f>
        <v>#N/A</v>
      </c>
      <c r="DZ42" s="18" t="str">
        <f>IF(Разряды!A60=15,15," ")</f>
        <v xml:space="preserve"> </v>
      </c>
      <c r="EA42" s="19" t="e">
        <f>IF(DZ42=15,Времявыполнения!A60,NA())</f>
        <v>#N/A</v>
      </c>
      <c r="EJ42" s="13" t="str">
        <f>IF(Разряды!A42=16,16," ")</f>
        <v xml:space="preserve"> </v>
      </c>
      <c r="EK42" s="14" t="e">
        <f>IF(EJ42=16,Времявыполнения!A42,NA())</f>
        <v>#N/A</v>
      </c>
      <c r="ET42" s="15" t="str">
        <f>IF(Разряды!A60=17,17," ")</f>
        <v xml:space="preserve"> </v>
      </c>
      <c r="EU42" s="16" t="e">
        <f>IF(ET42=17,Времявыполнения!A60,NA())</f>
        <v>#N/A</v>
      </c>
      <c r="FD42" s="2" t="str">
        <f>IF(Разряды!A42=18,18," ")</f>
        <v xml:space="preserve"> </v>
      </c>
      <c r="FE42" s="17" t="e">
        <f>IF(FD42=18,Времявыполнения!A42,NA())</f>
        <v>#N/A</v>
      </c>
      <c r="FN42" s="3" t="str">
        <f>IF(Разряды!A42=19,19," ")</f>
        <v xml:space="preserve"> </v>
      </c>
      <c r="FO42" s="4" t="e">
        <f>IF(FN42=19,Времявыполнения!A42,NA())</f>
        <v>#N/A</v>
      </c>
      <c r="FX42" s="5" t="str">
        <f>IF(Разряды!A42=20,20," ")</f>
        <v xml:space="preserve"> </v>
      </c>
      <c r="FY42" s="6" t="e">
        <f>IF(FX42=20,Времявыполнения!A42,NA())</f>
        <v>#N/A</v>
      </c>
      <c r="GH42" s="7" t="str">
        <f>IF(Разряды!A42=21,21," ")</f>
        <v xml:space="preserve"> </v>
      </c>
      <c r="GI42" s="8" t="e">
        <f>IF(GH42=21,Времявыполнения!A42,NA())</f>
        <v>#N/A</v>
      </c>
      <c r="GR42" s="9" t="str">
        <f>IF(Разряды!A42=22,22," ")</f>
        <v xml:space="preserve"> </v>
      </c>
      <c r="GS42" s="10" t="e">
        <f>IF(GR42=22,Времявыполнения!A42,NA())</f>
        <v>#N/A</v>
      </c>
      <c r="HB42" s="18" t="str">
        <f>IF(Разряды!A42=23,23," ")</f>
        <v xml:space="preserve"> </v>
      </c>
      <c r="HC42" s="19" t="e">
        <f>IF(HB42=23,Времявыполнения!A42,NA())</f>
        <v>#N/A</v>
      </c>
      <c r="HL42" s="11" t="str">
        <f>IF(Разряды!A42=24,24," ")</f>
        <v xml:space="preserve"> </v>
      </c>
      <c r="HM42" s="12" t="e">
        <f>IF(HL42=24,Времявыполнения!A42,NA())</f>
        <v>#N/A</v>
      </c>
      <c r="HV42" s="13" t="str">
        <f>IF(Разряды!A42=25,25," ")</f>
        <v xml:space="preserve"> </v>
      </c>
      <c r="HW42" s="14" t="e">
        <f>IF(HV42=25,Времявыполнения!A42,NA())</f>
        <v>#N/A</v>
      </c>
      <c r="IF42" s="15" t="str">
        <f>IF(Разряды!A42=26,26," ")</f>
        <v xml:space="preserve"> </v>
      </c>
      <c r="IG42" s="16" t="e">
        <f>IF(IF42=26,Времявыполнения!A42,NA())</f>
        <v>#N/A</v>
      </c>
      <c r="IP42" s="2" t="str">
        <f>IF(Разряды!A42=27,27," ")</f>
        <v xml:space="preserve"> </v>
      </c>
      <c r="IQ42" s="17" t="e">
        <f>IF(IP42=27,Времявыполнения!A42,NA())</f>
        <v>#N/A</v>
      </c>
      <c r="IZ42" s="3" t="str">
        <f>IF(Разряды!A42=28,28," ")</f>
        <v xml:space="preserve"> </v>
      </c>
      <c r="JA42" s="4" t="e">
        <f>IF(IZ42=28,Времявыполнения!A42,NA())</f>
        <v>#N/A</v>
      </c>
      <c r="JJ42" s="5" t="str">
        <f>IF(Разряды!A42=29,29," ")</f>
        <v xml:space="preserve"> </v>
      </c>
      <c r="JK42" s="6" t="e">
        <f>IF(JJ42=29,Времявыполнения!A42,NA())</f>
        <v>#N/A</v>
      </c>
      <c r="JT42" s="7" t="str">
        <f>IF(Разряды!A42=30,30," ")</f>
        <v xml:space="preserve"> </v>
      </c>
      <c r="JU42" s="8" t="e">
        <f>IF(JT42=30,Времявыполнения!A42,NA())</f>
        <v>#N/A</v>
      </c>
      <c r="KD42" s="9" t="str">
        <f>IF(Разряды!A42=31,31," ")</f>
        <v xml:space="preserve"> </v>
      </c>
      <c r="KE42" s="10" t="e">
        <f>IF(KD42=31,Времявыполнения!A42,NA())</f>
        <v>#N/A</v>
      </c>
    </row>
    <row r="43" spans="1:291" x14ac:dyDescent="0.25">
      <c r="A43" s="2" t="str">
        <f>IF(Разряды!A61=2,2," ")</f>
        <v xml:space="preserve"> </v>
      </c>
      <c r="B43" s="17" t="e">
        <f>IF(A43=2,Времявыполнения!A61,NA())</f>
        <v>#N/A</v>
      </c>
      <c r="J43" s="3" t="str">
        <f>IF(Разряды!A61=3,3," ")</f>
        <v xml:space="preserve"> </v>
      </c>
      <c r="K43" s="4" t="e">
        <f>IF(J43=3,Времявыполнения!A62,NA())</f>
        <v>#N/A</v>
      </c>
      <c r="T43" s="5" t="str">
        <f>IF(Разряды!A61=4,4," ")</f>
        <v xml:space="preserve"> </v>
      </c>
      <c r="U43" s="6" t="e">
        <f>IF(T43=4,Времявыполнения!A61,NA())</f>
        <v>#N/A</v>
      </c>
      <c r="AD43" s="7" t="str">
        <f>IF(Разряды!A61=5,5," ")</f>
        <v xml:space="preserve"> </v>
      </c>
      <c r="AE43" s="8" t="e">
        <f>IF(AD43=5,Времявыполнения!A61,NA())</f>
        <v>#N/A</v>
      </c>
      <c r="AN43" s="9" t="str">
        <f>IF(Разряды!A61=6,6," ")</f>
        <v xml:space="preserve"> </v>
      </c>
      <c r="AO43" s="10" t="e">
        <f>IF(AN43=6,Времявыполнения!A61,NA())</f>
        <v>#N/A</v>
      </c>
      <c r="AX43" s="11" t="str">
        <f>IF(Разряды!A61=7,7," ")</f>
        <v xml:space="preserve"> </v>
      </c>
      <c r="AY43" s="12" t="e">
        <f>IF(AX43=7,Времявыполнения!A61,NA())</f>
        <v>#N/A</v>
      </c>
      <c r="BH43" s="13" t="str">
        <f>IF(Разряды!A61=8,8," ")</f>
        <v xml:space="preserve"> </v>
      </c>
      <c r="BI43" s="14" t="e">
        <f>IF(BH43=8,Времявыполнения!A61,NA())</f>
        <v>#N/A</v>
      </c>
      <c r="BR43" s="15" t="str">
        <f>IF(Разряды!A61=9,9," ")</f>
        <v xml:space="preserve"> </v>
      </c>
      <c r="BS43" s="16" t="e">
        <f>IF(BR43=9,Времявыполнения!A61,NA())</f>
        <v>#N/A</v>
      </c>
      <c r="CB43" s="2" t="str">
        <f>IF(Разряды!A61=10,10," ")</f>
        <v xml:space="preserve"> </v>
      </c>
      <c r="CC43" s="17" t="e">
        <f>IF(CB43=10,Времявыполнения!A61,NA())</f>
        <v>#N/A</v>
      </c>
      <c r="CL43" s="3" t="str">
        <f>IF(Разряды!A61=11,11," ")</f>
        <v xml:space="preserve"> </v>
      </c>
      <c r="CM43" s="4" t="e">
        <f>IF(CL43=11,Времявыполнения!A61,NA())</f>
        <v>#N/A</v>
      </c>
      <c r="CV43" s="5" t="str">
        <f>IF(Разряды!A61=12,12," ")</f>
        <v xml:space="preserve"> </v>
      </c>
      <c r="CW43" s="6" t="e">
        <f>IF(CV43=12,Времявыполнения!A61,NA())</f>
        <v>#N/A</v>
      </c>
      <c r="DF43" s="7" t="str">
        <f>IF(Разряды!A61=13,13," ")</f>
        <v xml:space="preserve"> </v>
      </c>
      <c r="DG43" s="8" t="e">
        <f>IF(DF43=13,Времявыполнения!A61,NA())</f>
        <v>#N/A</v>
      </c>
      <c r="DP43" s="9" t="str">
        <f>IF(Разряды!A61=14,14," ")</f>
        <v xml:space="preserve"> </v>
      </c>
      <c r="DQ43" s="10" t="e">
        <f>IF(DP43=14,Времявыполнения!A61,NA())</f>
        <v>#N/A</v>
      </c>
      <c r="DZ43" s="18" t="str">
        <f>IF(Разряды!A61=15,15," ")</f>
        <v xml:space="preserve"> </v>
      </c>
      <c r="EA43" s="19" t="e">
        <f>IF(DZ43=15,Времявыполнения!A61,NA())</f>
        <v>#N/A</v>
      </c>
      <c r="EJ43" s="13" t="str">
        <f>IF(Разряды!A43=16,16," ")</f>
        <v xml:space="preserve"> </v>
      </c>
      <c r="EK43" s="14" t="e">
        <f>IF(EJ43=16,Времявыполнения!A43,NA())</f>
        <v>#N/A</v>
      </c>
      <c r="ET43" s="15" t="str">
        <f>IF(Разряды!A61=17,17," ")</f>
        <v xml:space="preserve"> </v>
      </c>
      <c r="EU43" s="16" t="e">
        <f>IF(ET43=17,Времявыполнения!A61,NA())</f>
        <v>#N/A</v>
      </c>
      <c r="FD43" s="2" t="str">
        <f>IF(Разряды!A43=18,18," ")</f>
        <v xml:space="preserve"> </v>
      </c>
      <c r="FE43" s="17" t="e">
        <f>IF(FD43=18,Времявыполнения!A43,NA())</f>
        <v>#N/A</v>
      </c>
      <c r="FN43" s="3" t="str">
        <f>IF(Разряды!A43=19,19," ")</f>
        <v xml:space="preserve"> </v>
      </c>
      <c r="FO43" s="4" t="e">
        <f>IF(FN43=19,Времявыполнения!A43,NA())</f>
        <v>#N/A</v>
      </c>
      <c r="FX43" s="5" t="str">
        <f>IF(Разряды!A43=20,20," ")</f>
        <v xml:space="preserve"> </v>
      </c>
      <c r="FY43" s="6" t="e">
        <f>IF(FX43=20,Времявыполнения!A43,NA())</f>
        <v>#N/A</v>
      </c>
      <c r="GH43" s="7" t="str">
        <f>IF(Разряды!A43=21,21," ")</f>
        <v xml:space="preserve"> </v>
      </c>
      <c r="GI43" s="8" t="e">
        <f>IF(GH43=21,Времявыполнения!A43,NA())</f>
        <v>#N/A</v>
      </c>
      <c r="GR43" s="9" t="str">
        <f>IF(Разряды!A43=22,22," ")</f>
        <v xml:space="preserve"> </v>
      </c>
      <c r="GS43" s="10" t="e">
        <f>IF(GR43=22,Времявыполнения!A43,NA())</f>
        <v>#N/A</v>
      </c>
      <c r="HB43" s="18" t="str">
        <f>IF(Разряды!A43=23,23," ")</f>
        <v xml:space="preserve"> </v>
      </c>
      <c r="HC43" s="19" t="e">
        <f>IF(HB43=23,Времявыполнения!A43,NA())</f>
        <v>#N/A</v>
      </c>
      <c r="HL43" s="11" t="str">
        <f>IF(Разряды!A43=24,24," ")</f>
        <v xml:space="preserve"> </v>
      </c>
      <c r="HM43" s="12" t="e">
        <f>IF(HL43=24,Времявыполнения!A43,NA())</f>
        <v>#N/A</v>
      </c>
      <c r="HV43" s="13" t="str">
        <f>IF(Разряды!A43=25,25," ")</f>
        <v xml:space="preserve"> </v>
      </c>
      <c r="HW43" s="14" t="e">
        <f>IF(HV43=25,Времявыполнения!A43,NA())</f>
        <v>#N/A</v>
      </c>
      <c r="IF43" s="15" t="str">
        <f>IF(Разряды!A43=26,26," ")</f>
        <v xml:space="preserve"> </v>
      </c>
      <c r="IG43" s="16" t="e">
        <f>IF(IF43=26,Времявыполнения!A43,NA())</f>
        <v>#N/A</v>
      </c>
      <c r="IP43" s="2" t="str">
        <f>IF(Разряды!A43=27,27," ")</f>
        <v xml:space="preserve"> </v>
      </c>
      <c r="IQ43" s="17" t="e">
        <f>IF(IP43=27,Времявыполнения!A43,NA())</f>
        <v>#N/A</v>
      </c>
      <c r="IZ43" s="3" t="str">
        <f>IF(Разряды!A43=28,28," ")</f>
        <v xml:space="preserve"> </v>
      </c>
      <c r="JA43" s="4" t="e">
        <f>IF(IZ43=28,Времявыполнения!A43,NA())</f>
        <v>#N/A</v>
      </c>
      <c r="JJ43" s="5" t="str">
        <f>IF(Разряды!A43=29,29," ")</f>
        <v xml:space="preserve"> </v>
      </c>
      <c r="JK43" s="6" t="e">
        <f>IF(JJ43=29,Времявыполнения!A43,NA())</f>
        <v>#N/A</v>
      </c>
      <c r="JT43" s="7" t="str">
        <f>IF(Разряды!A43=30,30," ")</f>
        <v xml:space="preserve"> </v>
      </c>
      <c r="JU43" s="8" t="e">
        <f>IF(JT43=30,Времявыполнения!A43,NA())</f>
        <v>#N/A</v>
      </c>
      <c r="KD43" s="9" t="str">
        <f>IF(Разряды!A43=31,31," ")</f>
        <v xml:space="preserve"> </v>
      </c>
      <c r="KE43" s="10" t="e">
        <f>IF(KD43=31,Времявыполнения!A43,NA())</f>
        <v>#N/A</v>
      </c>
    </row>
    <row r="44" spans="1:291" x14ac:dyDescent="0.25">
      <c r="A44" s="2" t="str">
        <f>IF(Разряды!A62=2,2," ")</f>
        <v xml:space="preserve"> </v>
      </c>
      <c r="B44" s="17" t="e">
        <f>IF(A44=2,Времявыполнения!A62,NA())</f>
        <v>#N/A</v>
      </c>
      <c r="J44" s="3" t="str">
        <f>IF(Разряды!A62=3,3," ")</f>
        <v xml:space="preserve"> </v>
      </c>
      <c r="K44" s="4" t="e">
        <f>IF(J44=3,Времявыполнения!A63,NA())</f>
        <v>#N/A</v>
      </c>
      <c r="T44" s="5" t="str">
        <f>IF(Разряды!A62=4,4," ")</f>
        <v xml:space="preserve"> </v>
      </c>
      <c r="U44" s="6" t="e">
        <f>IF(T44=4,Времявыполнения!A62,NA())</f>
        <v>#N/A</v>
      </c>
      <c r="AD44" s="7" t="str">
        <f>IF(Разряды!A62=5,5," ")</f>
        <v xml:space="preserve"> </v>
      </c>
      <c r="AE44" s="8" t="e">
        <f>IF(AD44=5,Времявыполнения!A62,NA())</f>
        <v>#N/A</v>
      </c>
      <c r="AN44" s="9" t="str">
        <f>IF(Разряды!A62=6,6," ")</f>
        <v xml:space="preserve"> </v>
      </c>
      <c r="AO44" s="10" t="e">
        <f>IF(AN44=6,Времявыполнения!A62,NA())</f>
        <v>#N/A</v>
      </c>
      <c r="AX44" s="11" t="str">
        <f>IF(Разряды!A62=7,7," ")</f>
        <v xml:space="preserve"> </v>
      </c>
      <c r="AY44" s="12" t="e">
        <f>IF(AX44=7,Времявыполнения!A62,NA())</f>
        <v>#N/A</v>
      </c>
      <c r="BH44" s="13" t="str">
        <f>IF(Разряды!A62=8,8," ")</f>
        <v xml:space="preserve"> </v>
      </c>
      <c r="BI44" s="14" t="e">
        <f>IF(BH44=8,Времявыполнения!A62,NA())</f>
        <v>#N/A</v>
      </c>
      <c r="BR44" s="15" t="str">
        <f>IF(Разряды!A62=9,9," ")</f>
        <v xml:space="preserve"> </v>
      </c>
      <c r="BS44" s="16" t="e">
        <f>IF(BR44=9,Времявыполнения!A62,NA())</f>
        <v>#N/A</v>
      </c>
      <c r="CB44" s="2" t="str">
        <f>IF(Разряды!A62=10,10," ")</f>
        <v xml:space="preserve"> </v>
      </c>
      <c r="CC44" s="17" t="e">
        <f>IF(CB44=10,Времявыполнения!A62,NA())</f>
        <v>#N/A</v>
      </c>
      <c r="CL44" s="3" t="str">
        <f>IF(Разряды!A62=11,11," ")</f>
        <v xml:space="preserve"> </v>
      </c>
      <c r="CM44" s="4" t="e">
        <f>IF(CL44=11,Времявыполнения!A62,NA())</f>
        <v>#N/A</v>
      </c>
      <c r="CV44" s="5" t="str">
        <f>IF(Разряды!A62=12,12," ")</f>
        <v xml:space="preserve"> </v>
      </c>
      <c r="CW44" s="6" t="e">
        <f>IF(CV44=12,Времявыполнения!A62,NA())</f>
        <v>#N/A</v>
      </c>
      <c r="DF44" s="7" t="str">
        <f>IF(Разряды!A62=13,13," ")</f>
        <v xml:space="preserve"> </v>
      </c>
      <c r="DG44" s="8" t="e">
        <f>IF(DF44=13,Времявыполнения!A62,NA())</f>
        <v>#N/A</v>
      </c>
      <c r="DP44" s="9" t="str">
        <f>IF(Разряды!A62=14,14," ")</f>
        <v xml:space="preserve"> </v>
      </c>
      <c r="DQ44" s="10" t="e">
        <f>IF(DP44=14,Времявыполнения!A62,NA())</f>
        <v>#N/A</v>
      </c>
      <c r="DZ44" s="18" t="str">
        <f>IF(Разряды!A62=15,15," ")</f>
        <v xml:space="preserve"> </v>
      </c>
      <c r="EA44" s="19" t="e">
        <f>IF(DZ44=15,Времявыполнения!A62,NA())</f>
        <v>#N/A</v>
      </c>
      <c r="EJ44" s="13" t="str">
        <f>IF(Разряды!A44=16,16," ")</f>
        <v xml:space="preserve"> </v>
      </c>
      <c r="EK44" s="14" t="e">
        <f>IF(EJ44=16,Времявыполнения!A44,NA())</f>
        <v>#N/A</v>
      </c>
      <c r="ET44" s="15" t="str">
        <f>IF(Разряды!A62=17,17," ")</f>
        <v xml:space="preserve"> </v>
      </c>
      <c r="EU44" s="16" t="e">
        <f>IF(ET44=17,Времявыполнения!A62,NA())</f>
        <v>#N/A</v>
      </c>
      <c r="FD44" s="2" t="str">
        <f>IF(Разряды!A44=18,18," ")</f>
        <v xml:space="preserve"> </v>
      </c>
      <c r="FE44" s="17" t="e">
        <f>IF(FD44=18,Времявыполнения!A44,NA())</f>
        <v>#N/A</v>
      </c>
      <c r="FN44" s="3" t="str">
        <f>IF(Разряды!A44=19,19," ")</f>
        <v xml:space="preserve"> </v>
      </c>
      <c r="FO44" s="4" t="e">
        <f>IF(FN44=19,Времявыполнения!A44,NA())</f>
        <v>#N/A</v>
      </c>
      <c r="FX44" s="5" t="str">
        <f>IF(Разряды!A44=20,20," ")</f>
        <v xml:space="preserve"> </v>
      </c>
      <c r="FY44" s="6" t="e">
        <f>IF(FX44=20,Времявыполнения!A44,NA())</f>
        <v>#N/A</v>
      </c>
      <c r="GH44" s="7" t="str">
        <f>IF(Разряды!A44=21,21," ")</f>
        <v xml:space="preserve"> </v>
      </c>
      <c r="GI44" s="8" t="e">
        <f>IF(GH44=21,Времявыполнения!A44,NA())</f>
        <v>#N/A</v>
      </c>
      <c r="GR44" s="9" t="str">
        <f>IF(Разряды!A44=22,22," ")</f>
        <v xml:space="preserve"> </v>
      </c>
      <c r="GS44" s="10" t="e">
        <f>IF(GR44=22,Времявыполнения!A44,NA())</f>
        <v>#N/A</v>
      </c>
      <c r="HB44" s="18" t="str">
        <f>IF(Разряды!A44=23,23," ")</f>
        <v xml:space="preserve"> </v>
      </c>
      <c r="HC44" s="19" t="e">
        <f>IF(HB44=23,Времявыполнения!A44,NA())</f>
        <v>#N/A</v>
      </c>
      <c r="HL44" s="11" t="str">
        <f>IF(Разряды!A44=24,24," ")</f>
        <v xml:space="preserve"> </v>
      </c>
      <c r="HM44" s="12" t="e">
        <f>IF(HL44=24,Времявыполнения!A44,NA())</f>
        <v>#N/A</v>
      </c>
      <c r="HV44" s="13" t="str">
        <f>IF(Разряды!A44=25,25," ")</f>
        <v xml:space="preserve"> </v>
      </c>
      <c r="HW44" s="14" t="e">
        <f>IF(HV44=25,Времявыполнения!A44,NA())</f>
        <v>#N/A</v>
      </c>
      <c r="IF44" s="15" t="str">
        <f>IF(Разряды!A44=26,26," ")</f>
        <v xml:space="preserve"> </v>
      </c>
      <c r="IG44" s="16" t="e">
        <f>IF(IF44=26,Времявыполнения!A44,NA())</f>
        <v>#N/A</v>
      </c>
      <c r="IP44" s="2" t="str">
        <f>IF(Разряды!A44=27,27," ")</f>
        <v xml:space="preserve"> </v>
      </c>
      <c r="IQ44" s="17" t="e">
        <f>IF(IP44=27,Времявыполнения!A44,NA())</f>
        <v>#N/A</v>
      </c>
      <c r="IZ44" s="3" t="str">
        <f>IF(Разряды!A44=28,28," ")</f>
        <v xml:space="preserve"> </v>
      </c>
      <c r="JA44" s="4" t="e">
        <f>IF(IZ44=28,Времявыполнения!A44,NA())</f>
        <v>#N/A</v>
      </c>
      <c r="JJ44" s="5" t="str">
        <f>IF(Разряды!A44=29,29," ")</f>
        <v xml:space="preserve"> </v>
      </c>
      <c r="JK44" s="6" t="e">
        <f>IF(JJ44=29,Времявыполнения!A44,NA())</f>
        <v>#N/A</v>
      </c>
      <c r="JT44" s="7" t="str">
        <f>IF(Разряды!A44=30,30," ")</f>
        <v xml:space="preserve"> </v>
      </c>
      <c r="JU44" s="8" t="e">
        <f>IF(JT44=30,Времявыполнения!A44,NA())</f>
        <v>#N/A</v>
      </c>
      <c r="KD44" s="9" t="str">
        <f>IF(Разряды!A44=31,31," ")</f>
        <v xml:space="preserve"> </v>
      </c>
      <c r="KE44" s="10" t="e">
        <f>IF(KD44=31,Времявыполнения!A44,NA())</f>
        <v>#N/A</v>
      </c>
    </row>
    <row r="45" spans="1:291" x14ac:dyDescent="0.25">
      <c r="A45" s="2" t="str">
        <f>IF(Разряды!A63=2,2," ")</f>
        <v xml:space="preserve"> </v>
      </c>
      <c r="B45" s="17" t="e">
        <f>IF(A45=2,Времявыполнения!A63,NA())</f>
        <v>#N/A</v>
      </c>
      <c r="J45" s="3" t="str">
        <f>IF(Разряды!A63=3,3," ")</f>
        <v xml:space="preserve"> </v>
      </c>
      <c r="K45" s="4" t="e">
        <f>IF(J45=3,Времявыполнения!A64,NA())</f>
        <v>#N/A</v>
      </c>
      <c r="T45" s="5" t="str">
        <f>IF(Разряды!A63=4,4," ")</f>
        <v xml:space="preserve"> </v>
      </c>
      <c r="U45" s="6" t="e">
        <f>IF(T45=4,Времявыполнения!A63,NA())</f>
        <v>#N/A</v>
      </c>
      <c r="AD45" s="7" t="str">
        <f>IF(Разряды!A63=5,5," ")</f>
        <v xml:space="preserve"> </v>
      </c>
      <c r="AE45" s="8" t="e">
        <f>IF(AD45=5,Времявыполнения!A63,NA())</f>
        <v>#N/A</v>
      </c>
      <c r="AN45" s="9" t="str">
        <f>IF(Разряды!A63=6,6," ")</f>
        <v xml:space="preserve"> </v>
      </c>
      <c r="AO45" s="10" t="e">
        <f>IF(AN45=6,Времявыполнения!A63,NA())</f>
        <v>#N/A</v>
      </c>
      <c r="AX45" s="11" t="str">
        <f>IF(Разряды!A63=7,7," ")</f>
        <v xml:space="preserve"> </v>
      </c>
      <c r="AY45" s="12" t="e">
        <f>IF(AX45=7,Времявыполнения!A63,NA())</f>
        <v>#N/A</v>
      </c>
      <c r="BH45" s="13" t="str">
        <f>IF(Разряды!A63=8,8," ")</f>
        <v xml:space="preserve"> </v>
      </c>
      <c r="BI45" s="14" t="e">
        <f>IF(BH45=8,Времявыполнения!A63,NA())</f>
        <v>#N/A</v>
      </c>
      <c r="BR45" s="15" t="str">
        <f>IF(Разряды!A63=9,9," ")</f>
        <v xml:space="preserve"> </v>
      </c>
      <c r="BS45" s="16" t="e">
        <f>IF(BR45=9,Времявыполнения!A63,NA())</f>
        <v>#N/A</v>
      </c>
      <c r="CB45" s="2" t="str">
        <f>IF(Разряды!A63=10,10," ")</f>
        <v xml:space="preserve"> </v>
      </c>
      <c r="CC45" s="17" t="e">
        <f>IF(CB45=10,Времявыполнения!A63,NA())</f>
        <v>#N/A</v>
      </c>
      <c r="CL45" s="3" t="str">
        <f>IF(Разряды!A63=11,11," ")</f>
        <v xml:space="preserve"> </v>
      </c>
      <c r="CM45" s="4" t="e">
        <f>IF(CL45=11,Времявыполнения!A63,NA())</f>
        <v>#N/A</v>
      </c>
      <c r="CV45" s="5" t="str">
        <f>IF(Разряды!A63=12,12," ")</f>
        <v xml:space="preserve"> </v>
      </c>
      <c r="CW45" s="6" t="e">
        <f>IF(CV45=12,Времявыполнения!A63,NA())</f>
        <v>#N/A</v>
      </c>
      <c r="DF45" s="7" t="str">
        <f>IF(Разряды!A63=13,13," ")</f>
        <v xml:space="preserve"> </v>
      </c>
      <c r="DG45" s="8" t="e">
        <f>IF(DF45=13,Времявыполнения!A63,NA())</f>
        <v>#N/A</v>
      </c>
      <c r="DP45" s="9" t="str">
        <f>IF(Разряды!A63=14,14," ")</f>
        <v xml:space="preserve"> </v>
      </c>
      <c r="DQ45" s="10" t="e">
        <f>IF(DP45=14,Времявыполнения!A63,NA())</f>
        <v>#N/A</v>
      </c>
      <c r="DZ45" s="18" t="str">
        <f>IF(Разряды!A63=15,15," ")</f>
        <v xml:space="preserve"> </v>
      </c>
      <c r="EA45" s="19" t="e">
        <f>IF(DZ45=15,Времявыполнения!A63,NA())</f>
        <v>#N/A</v>
      </c>
      <c r="EJ45" s="13" t="str">
        <f>IF(Разряды!A45=16,16," ")</f>
        <v xml:space="preserve"> </v>
      </c>
      <c r="EK45" s="14" t="e">
        <f>IF(EJ45=16,Времявыполнения!A45,NA())</f>
        <v>#N/A</v>
      </c>
      <c r="ET45" s="15" t="str">
        <f>IF(Разряды!A63=17,17," ")</f>
        <v xml:space="preserve"> </v>
      </c>
      <c r="EU45" s="16" t="e">
        <f>IF(ET45=17,Времявыполнения!A63,NA())</f>
        <v>#N/A</v>
      </c>
      <c r="FD45" s="2" t="str">
        <f>IF(Разряды!A45=18,18," ")</f>
        <v xml:space="preserve"> </v>
      </c>
      <c r="FE45" s="17" t="e">
        <f>IF(FD45=18,Времявыполнения!A45,NA())</f>
        <v>#N/A</v>
      </c>
      <c r="FN45" s="3" t="str">
        <f>IF(Разряды!A45=19,19," ")</f>
        <v xml:space="preserve"> </v>
      </c>
      <c r="FO45" s="4" t="e">
        <f>IF(FN45=19,Времявыполнения!A45,NA())</f>
        <v>#N/A</v>
      </c>
      <c r="FX45" s="5" t="str">
        <f>IF(Разряды!A45=20,20," ")</f>
        <v xml:space="preserve"> </v>
      </c>
      <c r="FY45" s="6" t="e">
        <f>IF(FX45=20,Времявыполнения!A45,NA())</f>
        <v>#N/A</v>
      </c>
      <c r="GH45" s="7" t="str">
        <f>IF(Разряды!A45=21,21," ")</f>
        <v xml:space="preserve"> </v>
      </c>
      <c r="GI45" s="8" t="e">
        <f>IF(GH45=21,Времявыполнения!A45,NA())</f>
        <v>#N/A</v>
      </c>
      <c r="GR45" s="9" t="str">
        <f>IF(Разряды!A45=22,22," ")</f>
        <v xml:space="preserve"> </v>
      </c>
      <c r="GS45" s="10" t="e">
        <f>IF(GR45=22,Времявыполнения!A45,NA())</f>
        <v>#N/A</v>
      </c>
      <c r="HB45" s="18" t="str">
        <f>IF(Разряды!A45=23,23," ")</f>
        <v xml:space="preserve"> </v>
      </c>
      <c r="HC45" s="19" t="e">
        <f>IF(HB45=23,Времявыполнения!A45,NA())</f>
        <v>#N/A</v>
      </c>
      <c r="HL45" s="11" t="str">
        <f>IF(Разряды!A45=24,24," ")</f>
        <v xml:space="preserve"> </v>
      </c>
      <c r="HM45" s="12" t="e">
        <f>IF(HL45=24,Времявыполнения!A45,NA())</f>
        <v>#N/A</v>
      </c>
      <c r="HV45" s="13" t="str">
        <f>IF(Разряды!A45=25,25," ")</f>
        <v xml:space="preserve"> </v>
      </c>
      <c r="HW45" s="14" t="e">
        <f>IF(HV45=25,Времявыполнения!A45,NA())</f>
        <v>#N/A</v>
      </c>
      <c r="IF45" s="15" t="str">
        <f>IF(Разряды!A45=26,26," ")</f>
        <v xml:space="preserve"> </v>
      </c>
      <c r="IG45" s="16" t="e">
        <f>IF(IF45=26,Времявыполнения!A45,NA())</f>
        <v>#N/A</v>
      </c>
      <c r="IP45" s="2" t="str">
        <f>IF(Разряды!A45=27,27," ")</f>
        <v xml:space="preserve"> </v>
      </c>
      <c r="IQ45" s="17" t="e">
        <f>IF(IP45=27,Времявыполнения!A45,NA())</f>
        <v>#N/A</v>
      </c>
      <c r="IZ45" s="3" t="str">
        <f>IF(Разряды!A45=28,28," ")</f>
        <v xml:space="preserve"> </v>
      </c>
      <c r="JA45" s="4" t="e">
        <f>IF(IZ45=28,Времявыполнения!A45,NA())</f>
        <v>#N/A</v>
      </c>
      <c r="JJ45" s="5" t="str">
        <f>IF(Разряды!A45=29,29," ")</f>
        <v xml:space="preserve"> </v>
      </c>
      <c r="JK45" s="6" t="e">
        <f>IF(JJ45=29,Времявыполнения!A45,NA())</f>
        <v>#N/A</v>
      </c>
      <c r="JT45" s="7" t="str">
        <f>IF(Разряды!A45=30,30," ")</f>
        <v xml:space="preserve"> </v>
      </c>
      <c r="JU45" s="8" t="e">
        <f>IF(JT45=30,Времявыполнения!A45,NA())</f>
        <v>#N/A</v>
      </c>
      <c r="KD45" s="9" t="str">
        <f>IF(Разряды!A45=31,31," ")</f>
        <v xml:space="preserve"> </v>
      </c>
      <c r="KE45" s="10" t="e">
        <f>IF(KD45=31,Времявыполнения!A45,NA())</f>
        <v>#N/A</v>
      </c>
    </row>
    <row r="46" spans="1:291" x14ac:dyDescent="0.25">
      <c r="A46" s="2" t="str">
        <f>IF(Разряды!A64=2,2," ")</f>
        <v xml:space="preserve"> </v>
      </c>
      <c r="B46" s="17" t="e">
        <f>IF(A46=2,Времявыполнения!A64,NA())</f>
        <v>#N/A</v>
      </c>
      <c r="J46" s="3" t="str">
        <f>IF(Разряды!A64=3,3," ")</f>
        <v xml:space="preserve"> </v>
      </c>
      <c r="K46" s="4" t="e">
        <f>IF(J46=3,Времявыполнения!A65,NA())</f>
        <v>#N/A</v>
      </c>
      <c r="T46" s="5" t="str">
        <f>IF(Разряды!A64=4,4," ")</f>
        <v xml:space="preserve"> </v>
      </c>
      <c r="U46" s="6" t="e">
        <f>IF(T46=4,Времявыполнения!A64,NA())</f>
        <v>#N/A</v>
      </c>
      <c r="AD46" s="7" t="str">
        <f>IF(Разряды!A64=5,5," ")</f>
        <v xml:space="preserve"> </v>
      </c>
      <c r="AE46" s="8" t="e">
        <f>IF(AD46=5,Времявыполнения!A64,NA())</f>
        <v>#N/A</v>
      </c>
      <c r="AN46" s="9" t="str">
        <f>IF(Разряды!A64=6,6," ")</f>
        <v xml:space="preserve"> </v>
      </c>
      <c r="AO46" s="10" t="e">
        <f>IF(AN46=6,Времявыполнения!A64,NA())</f>
        <v>#N/A</v>
      </c>
      <c r="AX46" s="11" t="str">
        <f>IF(Разряды!A64=7,7," ")</f>
        <v xml:space="preserve"> </v>
      </c>
      <c r="AY46" s="12" t="e">
        <f>IF(AX46=7,Времявыполнения!A64,NA())</f>
        <v>#N/A</v>
      </c>
      <c r="BH46" s="13" t="str">
        <f>IF(Разряды!A64=8,8," ")</f>
        <v xml:space="preserve"> </v>
      </c>
      <c r="BI46" s="14" t="e">
        <f>IF(BH46=8,Времявыполнения!A64,NA())</f>
        <v>#N/A</v>
      </c>
      <c r="BR46" s="15" t="str">
        <f>IF(Разряды!A64=9,9," ")</f>
        <v xml:space="preserve"> </v>
      </c>
      <c r="BS46" s="16" t="e">
        <f>IF(BR46=9,Времявыполнения!A64,NA())</f>
        <v>#N/A</v>
      </c>
      <c r="CB46" s="2" t="str">
        <f>IF(Разряды!A64=10,10," ")</f>
        <v xml:space="preserve"> </v>
      </c>
      <c r="CC46" s="17" t="e">
        <f>IF(CB46=10,Времявыполнения!A64,NA())</f>
        <v>#N/A</v>
      </c>
      <c r="CL46" s="3" t="str">
        <f>IF(Разряды!A64=11,11," ")</f>
        <v xml:space="preserve"> </v>
      </c>
      <c r="CM46" s="4" t="e">
        <f>IF(CL46=11,Времявыполнения!A64,NA())</f>
        <v>#N/A</v>
      </c>
      <c r="CV46" s="5" t="str">
        <f>IF(Разряды!A64=12,12," ")</f>
        <v xml:space="preserve"> </v>
      </c>
      <c r="CW46" s="6" t="e">
        <f>IF(CV46=12,Времявыполнения!A64,NA())</f>
        <v>#N/A</v>
      </c>
      <c r="DF46" s="7" t="str">
        <f>IF(Разряды!A64=13,13," ")</f>
        <v xml:space="preserve"> </v>
      </c>
      <c r="DG46" s="8" t="e">
        <f>IF(DF46=13,Времявыполнения!A64,NA())</f>
        <v>#N/A</v>
      </c>
      <c r="DP46" s="9" t="str">
        <f>IF(Разряды!A64=14,14," ")</f>
        <v xml:space="preserve"> </v>
      </c>
      <c r="DQ46" s="10" t="e">
        <f>IF(DP46=14,Времявыполнения!A64,NA())</f>
        <v>#N/A</v>
      </c>
      <c r="DZ46" s="18" t="str">
        <f>IF(Разряды!A64=15,15," ")</f>
        <v xml:space="preserve"> </v>
      </c>
      <c r="EA46" s="19" t="e">
        <f>IF(DZ46=15,Времявыполнения!A64,NA())</f>
        <v>#N/A</v>
      </c>
      <c r="EJ46" s="13" t="str">
        <f>IF(Разряды!A46=16,16," ")</f>
        <v xml:space="preserve"> </v>
      </c>
      <c r="EK46" s="14" t="e">
        <f>IF(EJ46=16,Времявыполнения!A46,NA())</f>
        <v>#N/A</v>
      </c>
      <c r="ET46" s="15" t="str">
        <f>IF(Разряды!A64=17,17," ")</f>
        <v xml:space="preserve"> </v>
      </c>
      <c r="EU46" s="16" t="e">
        <f>IF(ET46=17,Времявыполнения!A64,NA())</f>
        <v>#N/A</v>
      </c>
      <c r="FD46" s="2" t="str">
        <f>IF(Разряды!A46=18,18," ")</f>
        <v xml:space="preserve"> </v>
      </c>
      <c r="FE46" s="17" t="e">
        <f>IF(FD46=18,Времявыполнения!A46,NA())</f>
        <v>#N/A</v>
      </c>
      <c r="FN46" s="3" t="str">
        <f>IF(Разряды!A46=19,19," ")</f>
        <v xml:space="preserve"> </v>
      </c>
      <c r="FO46" s="4" t="e">
        <f>IF(FN46=19,Времявыполнения!A46,NA())</f>
        <v>#N/A</v>
      </c>
      <c r="FX46" s="5" t="str">
        <f>IF(Разряды!A46=20,20," ")</f>
        <v xml:space="preserve"> </v>
      </c>
      <c r="FY46" s="6" t="e">
        <f>IF(FX46=20,Времявыполнения!A46,NA())</f>
        <v>#N/A</v>
      </c>
      <c r="GH46" s="7" t="str">
        <f>IF(Разряды!A46=21,21," ")</f>
        <v xml:space="preserve"> </v>
      </c>
      <c r="GI46" s="8" t="e">
        <f>IF(GH46=21,Времявыполнения!A46,NA())</f>
        <v>#N/A</v>
      </c>
      <c r="GR46" s="9" t="str">
        <f>IF(Разряды!A46=22,22," ")</f>
        <v xml:space="preserve"> </v>
      </c>
      <c r="GS46" s="10" t="e">
        <f>IF(GR46=22,Времявыполнения!A46,NA())</f>
        <v>#N/A</v>
      </c>
      <c r="HB46" s="18" t="str">
        <f>IF(Разряды!A46=23,23," ")</f>
        <v xml:space="preserve"> </v>
      </c>
      <c r="HC46" s="19" t="e">
        <f>IF(HB46=23,Времявыполнения!A46,NA())</f>
        <v>#N/A</v>
      </c>
      <c r="HL46" s="11" t="str">
        <f>IF(Разряды!A46=24,24," ")</f>
        <v xml:space="preserve"> </v>
      </c>
      <c r="HM46" s="12" t="e">
        <f>IF(HL46=24,Времявыполнения!A46,NA())</f>
        <v>#N/A</v>
      </c>
      <c r="HV46" s="13" t="str">
        <f>IF(Разряды!A46=25,25," ")</f>
        <v xml:space="preserve"> </v>
      </c>
      <c r="HW46" s="14" t="e">
        <f>IF(HV46=25,Времявыполнения!A46,NA())</f>
        <v>#N/A</v>
      </c>
      <c r="IF46" s="15" t="str">
        <f>IF(Разряды!A46=26,26," ")</f>
        <v xml:space="preserve"> </v>
      </c>
      <c r="IG46" s="16" t="e">
        <f>IF(IF46=26,Времявыполнения!A46,NA())</f>
        <v>#N/A</v>
      </c>
      <c r="IP46" s="2" t="str">
        <f>IF(Разряды!A46=27,27," ")</f>
        <v xml:space="preserve"> </v>
      </c>
      <c r="IQ46" s="17" t="e">
        <f>IF(IP46=27,Времявыполнения!A46,NA())</f>
        <v>#N/A</v>
      </c>
      <c r="IZ46" s="3" t="str">
        <f>IF(Разряды!A46=28,28," ")</f>
        <v xml:space="preserve"> </v>
      </c>
      <c r="JA46" s="4" t="e">
        <f>IF(IZ46=28,Времявыполнения!A46,NA())</f>
        <v>#N/A</v>
      </c>
      <c r="JJ46" s="5" t="str">
        <f>IF(Разряды!A46=29,29," ")</f>
        <v xml:space="preserve"> </v>
      </c>
      <c r="JK46" s="6" t="e">
        <f>IF(JJ46=29,Времявыполнения!A46,NA())</f>
        <v>#N/A</v>
      </c>
      <c r="JT46" s="7" t="str">
        <f>IF(Разряды!A46=30,30," ")</f>
        <v xml:space="preserve"> </v>
      </c>
      <c r="JU46" s="8" t="e">
        <f>IF(JT46=30,Времявыполнения!A46,NA())</f>
        <v>#N/A</v>
      </c>
      <c r="KD46" s="9" t="str">
        <f>IF(Разряды!A46=31,31," ")</f>
        <v xml:space="preserve"> </v>
      </c>
      <c r="KE46" s="10" t="e">
        <f>IF(KD46=31,Времявыполнения!A46,NA())</f>
        <v>#N/A</v>
      </c>
    </row>
    <row r="47" spans="1:291" x14ac:dyDescent="0.25">
      <c r="A47" s="2" t="str">
        <f>IF(Разряды!A65=2,2," ")</f>
        <v xml:space="preserve"> </v>
      </c>
      <c r="B47" s="17" t="e">
        <f>IF(A47=2,Времявыполнения!A65,NA())</f>
        <v>#N/A</v>
      </c>
      <c r="J47" s="3" t="str">
        <f>IF(Разряды!A65=3,3," ")</f>
        <v xml:space="preserve"> </v>
      </c>
      <c r="K47" s="4" t="e">
        <f>IF(J47=3,Времявыполнения!A66,NA())</f>
        <v>#N/A</v>
      </c>
      <c r="T47" s="5" t="str">
        <f>IF(Разряды!A65=4,4," ")</f>
        <v xml:space="preserve"> </v>
      </c>
      <c r="U47" s="6" t="e">
        <f>IF(T47=4,Времявыполнения!A65,NA())</f>
        <v>#N/A</v>
      </c>
      <c r="AD47" s="7" t="str">
        <f>IF(Разряды!A65=5,5," ")</f>
        <v xml:space="preserve"> </v>
      </c>
      <c r="AE47" s="8" t="e">
        <f>IF(AD47=5,Времявыполнения!A65,NA())</f>
        <v>#N/A</v>
      </c>
      <c r="AN47" s="9" t="str">
        <f>IF(Разряды!A65=6,6," ")</f>
        <v xml:space="preserve"> </v>
      </c>
      <c r="AO47" s="10" t="e">
        <f>IF(AN47=6,Времявыполнения!A65,NA())</f>
        <v>#N/A</v>
      </c>
      <c r="AX47" s="11" t="str">
        <f>IF(Разряды!A65=7,7," ")</f>
        <v xml:space="preserve"> </v>
      </c>
      <c r="AY47" s="12" t="e">
        <f>IF(AX47=7,Времявыполнения!A65,NA())</f>
        <v>#N/A</v>
      </c>
      <c r="BH47" s="13" t="str">
        <f>IF(Разряды!A65=8,8," ")</f>
        <v xml:space="preserve"> </v>
      </c>
      <c r="BI47" s="14" t="e">
        <f>IF(BH47=8,Времявыполнения!A65,NA())</f>
        <v>#N/A</v>
      </c>
      <c r="BR47" s="15" t="str">
        <f>IF(Разряды!A65=9,9," ")</f>
        <v xml:space="preserve"> </v>
      </c>
      <c r="BS47" s="16" t="e">
        <f>IF(BR47=9,Времявыполнения!A65,NA())</f>
        <v>#N/A</v>
      </c>
      <c r="CB47" s="2" t="str">
        <f>IF(Разряды!A65=10,10," ")</f>
        <v xml:space="preserve"> </v>
      </c>
      <c r="CC47" s="17" t="e">
        <f>IF(CB47=10,Времявыполнения!A65,NA())</f>
        <v>#N/A</v>
      </c>
      <c r="CL47" s="3" t="str">
        <f>IF(Разряды!A65=11,11," ")</f>
        <v xml:space="preserve"> </v>
      </c>
      <c r="CM47" s="4" t="e">
        <f>IF(CL47=11,Времявыполнения!A65,NA())</f>
        <v>#N/A</v>
      </c>
      <c r="CV47" s="5" t="str">
        <f>IF(Разряды!A65=12,12," ")</f>
        <v xml:space="preserve"> </v>
      </c>
      <c r="CW47" s="6" t="e">
        <f>IF(CV47=12,Времявыполнения!A65,NA())</f>
        <v>#N/A</v>
      </c>
      <c r="DF47" s="7" t="str">
        <f>IF(Разряды!A65=13,13," ")</f>
        <v xml:space="preserve"> </v>
      </c>
      <c r="DG47" s="8" t="e">
        <f>IF(DF47=13,Времявыполнения!A65,NA())</f>
        <v>#N/A</v>
      </c>
      <c r="DP47" s="9" t="str">
        <f>IF(Разряды!A65=14,14," ")</f>
        <v xml:space="preserve"> </v>
      </c>
      <c r="DQ47" s="10" t="e">
        <f>IF(DP47=14,Времявыполнения!A65,NA())</f>
        <v>#N/A</v>
      </c>
      <c r="DZ47" s="18" t="str">
        <f>IF(Разряды!A65=15,15," ")</f>
        <v xml:space="preserve"> </v>
      </c>
      <c r="EA47" s="19" t="e">
        <f>IF(DZ47=15,Времявыполнения!A65,NA())</f>
        <v>#N/A</v>
      </c>
      <c r="EJ47" s="13" t="str">
        <f>IF(Разряды!A47=16,16," ")</f>
        <v xml:space="preserve"> </v>
      </c>
      <c r="EK47" s="14" t="e">
        <f>IF(EJ47=16,Времявыполнения!A47,NA())</f>
        <v>#N/A</v>
      </c>
      <c r="ET47" s="15" t="str">
        <f>IF(Разряды!A65=17,17," ")</f>
        <v xml:space="preserve"> </v>
      </c>
      <c r="EU47" s="16" t="e">
        <f>IF(ET47=17,Времявыполнения!A65,NA())</f>
        <v>#N/A</v>
      </c>
      <c r="FD47" s="2" t="str">
        <f>IF(Разряды!A47=18,18," ")</f>
        <v xml:space="preserve"> </v>
      </c>
      <c r="FE47" s="17" t="e">
        <f>IF(FD47=18,Времявыполнения!A47,NA())</f>
        <v>#N/A</v>
      </c>
      <c r="FN47" s="3" t="str">
        <f>IF(Разряды!A47=19,19," ")</f>
        <v xml:space="preserve"> </v>
      </c>
      <c r="FO47" s="4" t="e">
        <f>IF(FN47=19,Времявыполнения!A47,NA())</f>
        <v>#N/A</v>
      </c>
      <c r="FX47" s="5" t="str">
        <f>IF(Разряды!A47=20,20," ")</f>
        <v xml:space="preserve"> </v>
      </c>
      <c r="FY47" s="6" t="e">
        <f>IF(FX47=20,Времявыполнения!A47,NA())</f>
        <v>#N/A</v>
      </c>
      <c r="GH47" s="7" t="str">
        <f>IF(Разряды!A47=21,21," ")</f>
        <v xml:space="preserve"> </v>
      </c>
      <c r="GI47" s="8" t="e">
        <f>IF(GH47=21,Времявыполнения!A47,NA())</f>
        <v>#N/A</v>
      </c>
      <c r="GR47" s="9" t="str">
        <f>IF(Разряды!A47=22,22," ")</f>
        <v xml:space="preserve"> </v>
      </c>
      <c r="GS47" s="10" t="e">
        <f>IF(GR47=22,Времявыполнения!A47,NA())</f>
        <v>#N/A</v>
      </c>
      <c r="HB47" s="18" t="str">
        <f>IF(Разряды!A47=23,23," ")</f>
        <v xml:space="preserve"> </v>
      </c>
      <c r="HC47" s="19" t="e">
        <f>IF(HB47=23,Времявыполнения!A47,NA())</f>
        <v>#N/A</v>
      </c>
      <c r="HL47" s="11" t="str">
        <f>IF(Разряды!A47=24,24," ")</f>
        <v xml:space="preserve"> </v>
      </c>
      <c r="HM47" s="12" t="e">
        <f>IF(HL47=24,Времявыполнения!A47,NA())</f>
        <v>#N/A</v>
      </c>
      <c r="HV47" s="13" t="str">
        <f>IF(Разряды!A47=25,25," ")</f>
        <v xml:space="preserve"> </v>
      </c>
      <c r="HW47" s="14" t="e">
        <f>IF(HV47=25,Времявыполнения!A47,NA())</f>
        <v>#N/A</v>
      </c>
      <c r="IF47" s="15" t="str">
        <f>IF(Разряды!A47=26,26," ")</f>
        <v xml:space="preserve"> </v>
      </c>
      <c r="IG47" s="16" t="e">
        <f>IF(IF47=26,Времявыполнения!A47,NA())</f>
        <v>#N/A</v>
      </c>
      <c r="IP47" s="2" t="str">
        <f>IF(Разряды!A47=27,27," ")</f>
        <v xml:space="preserve"> </v>
      </c>
      <c r="IQ47" s="17" t="e">
        <f>IF(IP47=27,Времявыполнения!A47,NA())</f>
        <v>#N/A</v>
      </c>
      <c r="IZ47" s="3" t="str">
        <f>IF(Разряды!A47=28,28," ")</f>
        <v xml:space="preserve"> </v>
      </c>
      <c r="JA47" s="4" t="e">
        <f>IF(IZ47=28,Времявыполнения!A47,NA())</f>
        <v>#N/A</v>
      </c>
      <c r="JJ47" s="5" t="str">
        <f>IF(Разряды!A47=29,29," ")</f>
        <v xml:space="preserve"> </v>
      </c>
      <c r="JK47" s="6" t="e">
        <f>IF(JJ47=29,Времявыполнения!A47,NA())</f>
        <v>#N/A</v>
      </c>
      <c r="JT47" s="7" t="str">
        <f>IF(Разряды!A47=30,30," ")</f>
        <v xml:space="preserve"> </v>
      </c>
      <c r="JU47" s="8" t="e">
        <f>IF(JT47=30,Времявыполнения!A47,NA())</f>
        <v>#N/A</v>
      </c>
      <c r="KD47" s="9" t="str">
        <f>IF(Разряды!A47=31,31," ")</f>
        <v xml:space="preserve"> </v>
      </c>
      <c r="KE47" s="10" t="e">
        <f>IF(KD47=31,Времявыполнения!A47,NA())</f>
        <v>#N/A</v>
      </c>
    </row>
    <row r="48" spans="1:291" x14ac:dyDescent="0.25">
      <c r="A48" s="2" t="str">
        <f>IF(Разряды!A66=2,2," ")</f>
        <v xml:space="preserve"> </v>
      </c>
      <c r="B48" s="17" t="e">
        <f>IF(A48=2,Времявыполнения!A66,NA())</f>
        <v>#N/A</v>
      </c>
      <c r="J48" s="3" t="str">
        <f>IF(Разряды!A66=3,3," ")</f>
        <v xml:space="preserve"> </v>
      </c>
      <c r="K48" s="4" t="e">
        <f>IF(J48=3,Времявыполнения!A67,NA())</f>
        <v>#N/A</v>
      </c>
      <c r="T48" s="5" t="str">
        <f>IF(Разряды!A66=4,4," ")</f>
        <v xml:space="preserve"> </v>
      </c>
      <c r="U48" s="6" t="e">
        <f>IF(T48=4,Времявыполнения!A66,NA())</f>
        <v>#N/A</v>
      </c>
      <c r="AD48" s="7" t="str">
        <f>IF(Разряды!A66=5,5," ")</f>
        <v xml:space="preserve"> </v>
      </c>
      <c r="AE48" s="8" t="e">
        <f>IF(AD48=5,Времявыполнения!A66,NA())</f>
        <v>#N/A</v>
      </c>
      <c r="AN48" s="9" t="str">
        <f>IF(Разряды!A66=6,6," ")</f>
        <v xml:space="preserve"> </v>
      </c>
      <c r="AO48" s="10" t="e">
        <f>IF(AN48=6,Времявыполнения!A66,NA())</f>
        <v>#N/A</v>
      </c>
      <c r="AX48" s="11" t="str">
        <f>IF(Разряды!A66=7,7," ")</f>
        <v xml:space="preserve"> </v>
      </c>
      <c r="AY48" s="12" t="e">
        <f>IF(AX48=7,Времявыполнения!A66,NA())</f>
        <v>#N/A</v>
      </c>
      <c r="BH48" s="13" t="str">
        <f>IF(Разряды!A66=8,8," ")</f>
        <v xml:space="preserve"> </v>
      </c>
      <c r="BI48" s="14" t="e">
        <f>IF(BH48=8,Времявыполнения!A66,NA())</f>
        <v>#N/A</v>
      </c>
      <c r="BR48" s="15" t="str">
        <f>IF(Разряды!A66=9,9," ")</f>
        <v xml:space="preserve"> </v>
      </c>
      <c r="BS48" s="16" t="e">
        <f>IF(BR48=9,Времявыполнения!A66,NA())</f>
        <v>#N/A</v>
      </c>
      <c r="CB48" s="2" t="str">
        <f>IF(Разряды!A66=10,10," ")</f>
        <v xml:space="preserve"> </v>
      </c>
      <c r="CC48" s="17" t="e">
        <f>IF(CB48=10,Времявыполнения!A66,NA())</f>
        <v>#N/A</v>
      </c>
      <c r="CL48" s="3" t="str">
        <f>IF(Разряды!A66=11,11," ")</f>
        <v xml:space="preserve"> </v>
      </c>
      <c r="CM48" s="4" t="e">
        <f>IF(CL48=11,Времявыполнения!A66,NA())</f>
        <v>#N/A</v>
      </c>
      <c r="CV48" s="5" t="str">
        <f>IF(Разряды!A66=12,12," ")</f>
        <v xml:space="preserve"> </v>
      </c>
      <c r="CW48" s="6" t="e">
        <f>IF(CV48=12,Времявыполнения!A66,NA())</f>
        <v>#N/A</v>
      </c>
      <c r="DF48" s="7" t="str">
        <f>IF(Разряды!A66=13,13," ")</f>
        <v xml:space="preserve"> </v>
      </c>
      <c r="DG48" s="8" t="e">
        <f>IF(DF48=13,Времявыполнения!A66,NA())</f>
        <v>#N/A</v>
      </c>
      <c r="DP48" s="9" t="str">
        <f>IF(Разряды!A66=14,14," ")</f>
        <v xml:space="preserve"> </v>
      </c>
      <c r="DQ48" s="10" t="e">
        <f>IF(DP48=14,Времявыполнения!A66,NA())</f>
        <v>#N/A</v>
      </c>
      <c r="DZ48" s="18" t="str">
        <f>IF(Разряды!A66=15,15," ")</f>
        <v xml:space="preserve"> </v>
      </c>
      <c r="EA48" s="19" t="e">
        <f>IF(DZ48=15,Времявыполнения!A66,NA())</f>
        <v>#N/A</v>
      </c>
      <c r="EJ48" s="13" t="str">
        <f>IF(Разряды!A48=16,16," ")</f>
        <v xml:space="preserve"> </v>
      </c>
      <c r="EK48" s="14" t="e">
        <f>IF(EJ48=16,Времявыполнения!A48,NA())</f>
        <v>#N/A</v>
      </c>
      <c r="ET48" s="15" t="str">
        <f>IF(Разряды!A66=17,17," ")</f>
        <v xml:space="preserve"> </v>
      </c>
      <c r="EU48" s="16" t="e">
        <f>IF(ET48=17,Времявыполнения!A66,NA())</f>
        <v>#N/A</v>
      </c>
      <c r="FD48" s="2" t="str">
        <f>IF(Разряды!A48=18,18," ")</f>
        <v xml:space="preserve"> </v>
      </c>
      <c r="FE48" s="17" t="e">
        <f>IF(FD48=18,Времявыполнения!A48,NA())</f>
        <v>#N/A</v>
      </c>
      <c r="FN48" s="3" t="str">
        <f>IF(Разряды!A48=19,19," ")</f>
        <v xml:space="preserve"> </v>
      </c>
      <c r="FO48" s="4" t="e">
        <f>IF(FN48=19,Времявыполнения!A48,NA())</f>
        <v>#N/A</v>
      </c>
      <c r="FX48" s="5" t="str">
        <f>IF(Разряды!A48=20,20," ")</f>
        <v xml:space="preserve"> </v>
      </c>
      <c r="FY48" s="6" t="e">
        <f>IF(FX48=20,Времявыполнения!A48,NA())</f>
        <v>#N/A</v>
      </c>
      <c r="GH48" s="7" t="str">
        <f>IF(Разряды!A48=21,21," ")</f>
        <v xml:space="preserve"> </v>
      </c>
      <c r="GI48" s="8" t="e">
        <f>IF(GH48=21,Времявыполнения!A48,NA())</f>
        <v>#N/A</v>
      </c>
      <c r="GR48" s="9" t="str">
        <f>IF(Разряды!A48=22,22," ")</f>
        <v xml:space="preserve"> </v>
      </c>
      <c r="GS48" s="10" t="e">
        <f>IF(GR48=22,Времявыполнения!A48,NA())</f>
        <v>#N/A</v>
      </c>
      <c r="HB48" s="18" t="str">
        <f>IF(Разряды!A48=23,23," ")</f>
        <v xml:space="preserve"> </v>
      </c>
      <c r="HC48" s="19" t="e">
        <f>IF(HB48=23,Времявыполнения!A48,NA())</f>
        <v>#N/A</v>
      </c>
      <c r="HL48" s="11" t="str">
        <f>IF(Разряды!A48=24,24," ")</f>
        <v xml:space="preserve"> </v>
      </c>
      <c r="HM48" s="12" t="e">
        <f>IF(HL48=24,Времявыполнения!A48,NA())</f>
        <v>#N/A</v>
      </c>
      <c r="HV48" s="13" t="str">
        <f>IF(Разряды!A48=25,25," ")</f>
        <v xml:space="preserve"> </v>
      </c>
      <c r="HW48" s="14" t="e">
        <f>IF(HV48=25,Времявыполнения!A48,NA())</f>
        <v>#N/A</v>
      </c>
      <c r="IF48" s="15" t="str">
        <f>IF(Разряды!A48=26,26," ")</f>
        <v xml:space="preserve"> </v>
      </c>
      <c r="IG48" s="16" t="e">
        <f>IF(IF48=26,Времявыполнения!A48,NA())</f>
        <v>#N/A</v>
      </c>
      <c r="IP48" s="2" t="str">
        <f>IF(Разряды!A48=27,27," ")</f>
        <v xml:space="preserve"> </v>
      </c>
      <c r="IQ48" s="17" t="e">
        <f>IF(IP48=27,Времявыполнения!A48,NA())</f>
        <v>#N/A</v>
      </c>
      <c r="IZ48" s="3" t="str">
        <f>IF(Разряды!A48=28,28," ")</f>
        <v xml:space="preserve"> </v>
      </c>
      <c r="JA48" s="4" t="e">
        <f>IF(IZ48=28,Времявыполнения!A48,NA())</f>
        <v>#N/A</v>
      </c>
      <c r="JJ48" s="5" t="str">
        <f>IF(Разряды!A48=29,29," ")</f>
        <v xml:space="preserve"> </v>
      </c>
      <c r="JK48" s="6" t="e">
        <f>IF(JJ48=29,Времявыполнения!A48,NA())</f>
        <v>#N/A</v>
      </c>
      <c r="JT48" s="7" t="str">
        <f>IF(Разряды!A48=30,30," ")</f>
        <v xml:space="preserve"> </v>
      </c>
      <c r="JU48" s="8" t="e">
        <f>IF(JT48=30,Времявыполнения!A48,NA())</f>
        <v>#N/A</v>
      </c>
      <c r="KD48" s="9" t="str">
        <f>IF(Разряды!A48=31,31," ")</f>
        <v xml:space="preserve"> </v>
      </c>
      <c r="KE48" s="10" t="e">
        <f>IF(KD48=31,Времявыполнения!A48,NA())</f>
        <v>#N/A</v>
      </c>
    </row>
    <row r="49" spans="1:291" x14ac:dyDescent="0.25">
      <c r="A49" s="2" t="str">
        <f>IF(Разряды!A67=2,2," ")</f>
        <v xml:space="preserve"> </v>
      </c>
      <c r="B49" s="17" t="e">
        <f>IF(A49=2,Времявыполнения!A67,NA())</f>
        <v>#N/A</v>
      </c>
      <c r="J49" s="3" t="str">
        <f>IF(Разряды!A67=3,3," ")</f>
        <v xml:space="preserve"> </v>
      </c>
      <c r="K49" s="4" t="e">
        <f>IF(J49=3,Времявыполнения!A68,NA())</f>
        <v>#N/A</v>
      </c>
      <c r="T49" s="5" t="str">
        <f>IF(Разряды!A67=4,4," ")</f>
        <v xml:space="preserve"> </v>
      </c>
      <c r="U49" s="6" t="e">
        <f>IF(T49=4,Времявыполнения!A67,NA())</f>
        <v>#N/A</v>
      </c>
      <c r="AD49" s="7" t="str">
        <f>IF(Разряды!A67=5,5," ")</f>
        <v xml:space="preserve"> </v>
      </c>
      <c r="AE49" s="8" t="e">
        <f>IF(AD49=5,Времявыполнения!A67,NA())</f>
        <v>#N/A</v>
      </c>
      <c r="AN49" s="9" t="str">
        <f>IF(Разряды!A67=6,6," ")</f>
        <v xml:space="preserve"> </v>
      </c>
      <c r="AO49" s="10" t="e">
        <f>IF(AN49=6,Времявыполнения!A67,NA())</f>
        <v>#N/A</v>
      </c>
      <c r="AX49" s="11" t="str">
        <f>IF(Разряды!A67=7,7," ")</f>
        <v xml:space="preserve"> </v>
      </c>
      <c r="AY49" s="12" t="e">
        <f>IF(AX49=7,Времявыполнения!A67,NA())</f>
        <v>#N/A</v>
      </c>
      <c r="BH49" s="13" t="str">
        <f>IF(Разряды!A67=8,8," ")</f>
        <v xml:space="preserve"> </v>
      </c>
      <c r="BI49" s="14" t="e">
        <f>IF(BH49=8,Времявыполнения!A67,NA())</f>
        <v>#N/A</v>
      </c>
      <c r="BR49" s="15" t="str">
        <f>IF(Разряды!A67=9,9," ")</f>
        <v xml:space="preserve"> </v>
      </c>
      <c r="BS49" s="16" t="e">
        <f>IF(BR49=9,Времявыполнения!A67,NA())</f>
        <v>#N/A</v>
      </c>
      <c r="CB49" s="2" t="str">
        <f>IF(Разряды!A67=10,10," ")</f>
        <v xml:space="preserve"> </v>
      </c>
      <c r="CC49" s="17" t="e">
        <f>IF(CB49=10,Времявыполнения!A67,NA())</f>
        <v>#N/A</v>
      </c>
      <c r="CL49" s="3" t="str">
        <f>IF(Разряды!A67=11,11," ")</f>
        <v xml:space="preserve"> </v>
      </c>
      <c r="CM49" s="4" t="e">
        <f>IF(CL49=11,Времявыполнения!A67,NA())</f>
        <v>#N/A</v>
      </c>
      <c r="CV49" s="5" t="str">
        <f>IF(Разряды!A67=12,12," ")</f>
        <v xml:space="preserve"> </v>
      </c>
      <c r="CW49" s="6" t="e">
        <f>IF(CV49=12,Времявыполнения!A67,NA())</f>
        <v>#N/A</v>
      </c>
      <c r="DF49" s="7" t="str">
        <f>IF(Разряды!A67=13,13," ")</f>
        <v xml:space="preserve"> </v>
      </c>
      <c r="DG49" s="8" t="e">
        <f>IF(DF49=13,Времявыполнения!A67,NA())</f>
        <v>#N/A</v>
      </c>
      <c r="DP49" s="9" t="str">
        <f>IF(Разряды!A67=14,14," ")</f>
        <v xml:space="preserve"> </v>
      </c>
      <c r="DQ49" s="10" t="e">
        <f>IF(DP49=14,Времявыполнения!A67,NA())</f>
        <v>#N/A</v>
      </c>
      <c r="DZ49" s="18" t="str">
        <f>IF(Разряды!A67=15,15," ")</f>
        <v xml:space="preserve"> </v>
      </c>
      <c r="EA49" s="19" t="e">
        <f>IF(DZ49=15,Времявыполнения!A67,NA())</f>
        <v>#N/A</v>
      </c>
      <c r="EJ49" s="13" t="str">
        <f>IF(Разряды!A49=16,16," ")</f>
        <v xml:space="preserve"> </v>
      </c>
      <c r="EK49" s="14" t="e">
        <f>IF(EJ49=16,Времявыполнения!A49,NA())</f>
        <v>#N/A</v>
      </c>
      <c r="ET49" s="15" t="str">
        <f>IF(Разряды!A67=17,17," ")</f>
        <v xml:space="preserve"> </v>
      </c>
      <c r="EU49" s="16" t="e">
        <f>IF(ET49=17,Времявыполнения!A67,NA())</f>
        <v>#N/A</v>
      </c>
      <c r="FD49" s="2" t="str">
        <f>IF(Разряды!A49=18,18," ")</f>
        <v xml:space="preserve"> </v>
      </c>
      <c r="FE49" s="17" t="e">
        <f>IF(FD49=18,Времявыполнения!A49,NA())</f>
        <v>#N/A</v>
      </c>
      <c r="FN49" s="3" t="str">
        <f>IF(Разряды!A49=19,19," ")</f>
        <v xml:space="preserve"> </v>
      </c>
      <c r="FO49" s="4" t="e">
        <f>IF(FN49=19,Времявыполнения!A49,NA())</f>
        <v>#N/A</v>
      </c>
      <c r="FX49" s="5" t="str">
        <f>IF(Разряды!A49=20,20," ")</f>
        <v xml:space="preserve"> </v>
      </c>
      <c r="FY49" s="6" t="e">
        <f>IF(FX49=20,Времявыполнения!A49,NA())</f>
        <v>#N/A</v>
      </c>
      <c r="GH49" s="7" t="str">
        <f>IF(Разряды!A49=21,21," ")</f>
        <v xml:space="preserve"> </v>
      </c>
      <c r="GI49" s="8" t="e">
        <f>IF(GH49=21,Времявыполнения!A49,NA())</f>
        <v>#N/A</v>
      </c>
      <c r="GR49" s="9" t="str">
        <f>IF(Разряды!A49=22,22," ")</f>
        <v xml:space="preserve"> </v>
      </c>
      <c r="GS49" s="10" t="e">
        <f>IF(GR49=22,Времявыполнения!A49,NA())</f>
        <v>#N/A</v>
      </c>
      <c r="HB49" s="18" t="str">
        <f>IF(Разряды!A49=23,23," ")</f>
        <v xml:space="preserve"> </v>
      </c>
      <c r="HC49" s="19" t="e">
        <f>IF(HB49=23,Времявыполнения!A49,NA())</f>
        <v>#N/A</v>
      </c>
      <c r="HL49" s="11" t="str">
        <f>IF(Разряды!A49=24,24," ")</f>
        <v xml:space="preserve"> </v>
      </c>
      <c r="HM49" s="12" t="e">
        <f>IF(HL49=24,Времявыполнения!A49,NA())</f>
        <v>#N/A</v>
      </c>
      <c r="HV49" s="13" t="str">
        <f>IF(Разряды!A49=25,25," ")</f>
        <v xml:space="preserve"> </v>
      </c>
      <c r="HW49" s="14" t="e">
        <f>IF(HV49=25,Времявыполнения!A49,NA())</f>
        <v>#N/A</v>
      </c>
      <c r="IF49" s="15" t="str">
        <f>IF(Разряды!A49=26,26," ")</f>
        <v xml:space="preserve"> </v>
      </c>
      <c r="IG49" s="16" t="e">
        <f>IF(IF49=26,Времявыполнения!A49,NA())</f>
        <v>#N/A</v>
      </c>
      <c r="IP49" s="2" t="str">
        <f>IF(Разряды!A49=27,27," ")</f>
        <v xml:space="preserve"> </v>
      </c>
      <c r="IQ49" s="17" t="e">
        <f>IF(IP49=27,Времявыполнения!A49,NA())</f>
        <v>#N/A</v>
      </c>
      <c r="IZ49" s="3" t="str">
        <f>IF(Разряды!A49=28,28," ")</f>
        <v xml:space="preserve"> </v>
      </c>
      <c r="JA49" s="4" t="e">
        <f>IF(IZ49=28,Времявыполнения!A49,NA())</f>
        <v>#N/A</v>
      </c>
      <c r="JJ49" s="5" t="str">
        <f>IF(Разряды!A49=29,29," ")</f>
        <v xml:space="preserve"> </v>
      </c>
      <c r="JK49" s="6" t="e">
        <f>IF(JJ49=29,Времявыполнения!A49,NA())</f>
        <v>#N/A</v>
      </c>
      <c r="JT49" s="7" t="str">
        <f>IF(Разряды!A49=30,30," ")</f>
        <v xml:space="preserve"> </v>
      </c>
      <c r="JU49" s="8" t="e">
        <f>IF(JT49=30,Времявыполнения!A49,NA())</f>
        <v>#N/A</v>
      </c>
      <c r="KD49" s="9" t="str">
        <f>IF(Разряды!A49=31,31," ")</f>
        <v xml:space="preserve"> </v>
      </c>
      <c r="KE49" s="10" t="e">
        <f>IF(KD49=31,Времявыполнения!A49,NA())</f>
        <v>#N/A</v>
      </c>
    </row>
    <row r="50" spans="1:291" x14ac:dyDescent="0.25">
      <c r="A50" s="2" t="str">
        <f>IF(Разряды!A68=2,2," ")</f>
        <v xml:space="preserve"> </v>
      </c>
      <c r="B50" s="17" t="e">
        <f>IF(A50=2,Времявыполнения!A68,NA())</f>
        <v>#N/A</v>
      </c>
      <c r="J50" s="3" t="str">
        <f>IF(Разряды!A68=3,3," ")</f>
        <v xml:space="preserve"> </v>
      </c>
      <c r="K50" s="4" t="e">
        <f>IF(J50=3,Времявыполнения!A69,NA())</f>
        <v>#N/A</v>
      </c>
      <c r="T50" s="5" t="str">
        <f>IF(Разряды!A68=4,4," ")</f>
        <v xml:space="preserve"> </v>
      </c>
      <c r="U50" s="6" t="e">
        <f>IF(T50=4,Времявыполнения!A68,NA())</f>
        <v>#N/A</v>
      </c>
      <c r="AD50" s="7" t="str">
        <f>IF(Разряды!A68=5,5," ")</f>
        <v xml:space="preserve"> </v>
      </c>
      <c r="AE50" s="8" t="e">
        <f>IF(AD50=5,Времявыполнения!A68,NA())</f>
        <v>#N/A</v>
      </c>
      <c r="AN50" s="9" t="str">
        <f>IF(Разряды!A68=6,6," ")</f>
        <v xml:space="preserve"> </v>
      </c>
      <c r="AO50" s="10" t="e">
        <f>IF(AN50=6,Времявыполнения!A68,NA())</f>
        <v>#N/A</v>
      </c>
      <c r="AX50" s="11" t="str">
        <f>IF(Разряды!A68=7,7," ")</f>
        <v xml:space="preserve"> </v>
      </c>
      <c r="AY50" s="12" t="e">
        <f>IF(AX50=7,Времявыполнения!A68,NA())</f>
        <v>#N/A</v>
      </c>
      <c r="BH50" s="13" t="str">
        <f>IF(Разряды!A68=8,8," ")</f>
        <v xml:space="preserve"> </v>
      </c>
      <c r="BI50" s="14" t="e">
        <f>IF(BH50=8,Времявыполнения!A68,NA())</f>
        <v>#N/A</v>
      </c>
      <c r="BR50" s="15" t="str">
        <f>IF(Разряды!A68=9,9," ")</f>
        <v xml:space="preserve"> </v>
      </c>
      <c r="BS50" s="16" t="e">
        <f>IF(BR50=9,Времявыполнения!A68,NA())</f>
        <v>#N/A</v>
      </c>
      <c r="CB50" s="2" t="str">
        <f>IF(Разряды!A68=10,10," ")</f>
        <v xml:space="preserve"> </v>
      </c>
      <c r="CC50" s="17" t="e">
        <f>IF(CB50=10,Времявыполнения!A68,NA())</f>
        <v>#N/A</v>
      </c>
      <c r="CL50" s="3" t="str">
        <f>IF(Разряды!A68=11,11," ")</f>
        <v xml:space="preserve"> </v>
      </c>
      <c r="CM50" s="4" t="e">
        <f>IF(CL50=11,Времявыполнения!A68,NA())</f>
        <v>#N/A</v>
      </c>
      <c r="CV50" s="5" t="str">
        <f>IF(Разряды!A68=12,12," ")</f>
        <v xml:space="preserve"> </v>
      </c>
      <c r="CW50" s="6" t="e">
        <f>IF(CV50=12,Времявыполнения!A68,NA())</f>
        <v>#N/A</v>
      </c>
      <c r="DF50" s="7" t="str">
        <f>IF(Разряды!A68=13,13," ")</f>
        <v xml:space="preserve"> </v>
      </c>
      <c r="DG50" s="8" t="e">
        <f>IF(DF50=13,Времявыполнения!A68,NA())</f>
        <v>#N/A</v>
      </c>
      <c r="DP50" s="9" t="str">
        <f>IF(Разряды!A68=14,14," ")</f>
        <v xml:space="preserve"> </v>
      </c>
      <c r="DQ50" s="10" t="e">
        <f>IF(DP50=14,Времявыполнения!A68,NA())</f>
        <v>#N/A</v>
      </c>
      <c r="DZ50" s="18" t="str">
        <f>IF(Разряды!A68=15,15," ")</f>
        <v xml:space="preserve"> </v>
      </c>
      <c r="EA50" s="19" t="e">
        <f>IF(DZ50=15,Времявыполнения!A68,NA())</f>
        <v>#N/A</v>
      </c>
      <c r="EJ50" s="13" t="str">
        <f>IF(Разряды!A50=16,16," ")</f>
        <v xml:space="preserve"> </v>
      </c>
      <c r="EK50" s="14" t="e">
        <f>IF(EJ50=16,Времявыполнения!A50,NA())</f>
        <v>#N/A</v>
      </c>
      <c r="ET50" s="15" t="str">
        <f>IF(Разряды!A68=17,17," ")</f>
        <v xml:space="preserve"> </v>
      </c>
      <c r="EU50" s="16" t="e">
        <f>IF(ET50=17,Времявыполнения!A68,NA())</f>
        <v>#N/A</v>
      </c>
      <c r="FD50" s="2" t="str">
        <f>IF(Разряды!A50=18,18," ")</f>
        <v xml:space="preserve"> </v>
      </c>
      <c r="FE50" s="17" t="e">
        <f>IF(FD50=18,Времявыполнения!A50,NA())</f>
        <v>#N/A</v>
      </c>
      <c r="FN50" s="3" t="str">
        <f>IF(Разряды!A50=19,19," ")</f>
        <v xml:space="preserve"> </v>
      </c>
      <c r="FO50" s="4" t="e">
        <f>IF(FN50=19,Времявыполнения!A50,NA())</f>
        <v>#N/A</v>
      </c>
      <c r="FX50" s="5" t="str">
        <f>IF(Разряды!A50=20,20," ")</f>
        <v xml:space="preserve"> </v>
      </c>
      <c r="FY50" s="6" t="e">
        <f>IF(FX50=20,Времявыполнения!A50,NA())</f>
        <v>#N/A</v>
      </c>
      <c r="GH50" s="7" t="str">
        <f>IF(Разряды!A50=21,21," ")</f>
        <v xml:space="preserve"> </v>
      </c>
      <c r="GI50" s="8" t="e">
        <f>IF(GH50=21,Времявыполнения!A50,NA())</f>
        <v>#N/A</v>
      </c>
      <c r="GR50" s="9" t="str">
        <f>IF(Разряды!A50=22,22," ")</f>
        <v xml:space="preserve"> </v>
      </c>
      <c r="GS50" s="10" t="e">
        <f>IF(GR50=22,Времявыполнения!A50,NA())</f>
        <v>#N/A</v>
      </c>
      <c r="HB50" s="18" t="str">
        <f>IF(Разряды!A50=23,23," ")</f>
        <v xml:space="preserve"> </v>
      </c>
      <c r="HC50" s="19" t="e">
        <f>IF(HB50=23,Времявыполнения!A50,NA())</f>
        <v>#N/A</v>
      </c>
      <c r="HL50" s="11" t="str">
        <f>IF(Разряды!A50=24,24," ")</f>
        <v xml:space="preserve"> </v>
      </c>
      <c r="HM50" s="12" t="e">
        <f>IF(HL50=24,Времявыполнения!A50,NA())</f>
        <v>#N/A</v>
      </c>
      <c r="HV50" s="13" t="str">
        <f>IF(Разряды!A50=25,25," ")</f>
        <v xml:space="preserve"> </v>
      </c>
      <c r="HW50" s="14" t="e">
        <f>IF(HV50=25,Времявыполнения!A50,NA())</f>
        <v>#N/A</v>
      </c>
      <c r="IF50" s="15" t="str">
        <f>IF(Разряды!A50=26,26," ")</f>
        <v xml:space="preserve"> </v>
      </c>
      <c r="IG50" s="16" t="e">
        <f>IF(IF50=26,Времявыполнения!A50,NA())</f>
        <v>#N/A</v>
      </c>
      <c r="IP50" s="2" t="str">
        <f>IF(Разряды!A50=27,27," ")</f>
        <v xml:space="preserve"> </v>
      </c>
      <c r="IQ50" s="17" t="e">
        <f>IF(IP50=27,Времявыполнения!A50,NA())</f>
        <v>#N/A</v>
      </c>
      <c r="IZ50" s="3" t="str">
        <f>IF(Разряды!A50=28,28," ")</f>
        <v xml:space="preserve"> </v>
      </c>
      <c r="JA50" s="4" t="e">
        <f>IF(IZ50=28,Времявыполнения!A50,NA())</f>
        <v>#N/A</v>
      </c>
      <c r="JJ50" s="5" t="str">
        <f>IF(Разряды!A50=29,29," ")</f>
        <v xml:space="preserve"> </v>
      </c>
      <c r="JK50" s="6" t="e">
        <f>IF(JJ50=29,Времявыполнения!A50,NA())</f>
        <v>#N/A</v>
      </c>
      <c r="JT50" s="7" t="str">
        <f>IF(Разряды!A50=30,30," ")</f>
        <v xml:space="preserve"> </v>
      </c>
      <c r="JU50" s="8" t="e">
        <f>IF(JT50=30,Времявыполнения!A50,NA())</f>
        <v>#N/A</v>
      </c>
      <c r="KD50" s="9" t="str">
        <f>IF(Разряды!A50=31,31," ")</f>
        <v xml:space="preserve"> </v>
      </c>
      <c r="KE50" s="10" t="e">
        <f>IF(KD50=31,Времявыполнения!A50,NA())</f>
        <v>#N/A</v>
      </c>
    </row>
    <row r="51" spans="1:291" x14ac:dyDescent="0.25">
      <c r="A51" s="2" t="str">
        <f>IF(Разряды!A69=2,2," ")</f>
        <v xml:space="preserve"> </v>
      </c>
      <c r="B51" s="17" t="e">
        <f>IF(A51=2,Времявыполнения!A69,NA())</f>
        <v>#N/A</v>
      </c>
      <c r="J51" s="3" t="str">
        <f>IF(Разряды!A69=3,3," ")</f>
        <v xml:space="preserve"> </v>
      </c>
      <c r="K51" s="4" t="e">
        <f>IF(J51=3,Времявыполнения!A70,NA())</f>
        <v>#N/A</v>
      </c>
      <c r="T51" s="5" t="str">
        <f>IF(Разряды!A69=4,4," ")</f>
        <v xml:space="preserve"> </v>
      </c>
      <c r="U51" s="6" t="e">
        <f>IF(T51=4,Времявыполнения!A69,NA())</f>
        <v>#N/A</v>
      </c>
      <c r="AD51" s="7" t="str">
        <f>IF(Разряды!A69=5,5," ")</f>
        <v xml:space="preserve"> </v>
      </c>
      <c r="AE51" s="8" t="e">
        <f>IF(AD51=5,Времявыполнения!A69,NA())</f>
        <v>#N/A</v>
      </c>
      <c r="AN51" s="9" t="str">
        <f>IF(Разряды!A69=6,6," ")</f>
        <v xml:space="preserve"> </v>
      </c>
      <c r="AO51" s="10" t="e">
        <f>IF(AN51=6,Времявыполнения!A69,NA())</f>
        <v>#N/A</v>
      </c>
      <c r="AX51" s="11" t="str">
        <f>IF(Разряды!A69=7,7," ")</f>
        <v xml:space="preserve"> </v>
      </c>
      <c r="AY51" s="12" t="e">
        <f>IF(AX51=7,Времявыполнения!A69,NA())</f>
        <v>#N/A</v>
      </c>
      <c r="BH51" s="13" t="str">
        <f>IF(Разряды!A69=8,8," ")</f>
        <v xml:space="preserve"> </v>
      </c>
      <c r="BI51" s="14" t="e">
        <f>IF(BH51=8,Времявыполнения!A69,NA())</f>
        <v>#N/A</v>
      </c>
      <c r="BR51" s="15" t="str">
        <f>IF(Разряды!A69=9,9," ")</f>
        <v xml:space="preserve"> </v>
      </c>
      <c r="BS51" s="16" t="e">
        <f>IF(BR51=9,Времявыполнения!A69,NA())</f>
        <v>#N/A</v>
      </c>
      <c r="CB51" s="2" t="str">
        <f>IF(Разряды!A69=10,10," ")</f>
        <v xml:space="preserve"> </v>
      </c>
      <c r="CC51" s="17" t="e">
        <f>IF(CB51=10,Времявыполнения!A69,NA())</f>
        <v>#N/A</v>
      </c>
      <c r="CL51" s="3" t="str">
        <f>IF(Разряды!A69=11,11," ")</f>
        <v xml:space="preserve"> </v>
      </c>
      <c r="CM51" s="4" t="e">
        <f>IF(CL51=11,Времявыполнения!A69,NA())</f>
        <v>#N/A</v>
      </c>
      <c r="CV51" s="5" t="str">
        <f>IF(Разряды!A69=12,12," ")</f>
        <v xml:space="preserve"> </v>
      </c>
      <c r="CW51" s="6" t="e">
        <f>IF(CV51=12,Времявыполнения!A69,NA())</f>
        <v>#N/A</v>
      </c>
      <c r="DF51" s="7" t="str">
        <f>IF(Разряды!A69=13,13," ")</f>
        <v xml:space="preserve"> </v>
      </c>
      <c r="DG51" s="8" t="e">
        <f>IF(DF51=13,Времявыполнения!A69,NA())</f>
        <v>#N/A</v>
      </c>
      <c r="DP51" s="9" t="str">
        <f>IF(Разряды!A69=14,14," ")</f>
        <v xml:space="preserve"> </v>
      </c>
      <c r="DQ51" s="10" t="e">
        <f>IF(DP51=14,Времявыполнения!A69,NA())</f>
        <v>#N/A</v>
      </c>
      <c r="DZ51" s="18" t="str">
        <f>IF(Разряды!A69=15,15," ")</f>
        <v xml:space="preserve"> </v>
      </c>
      <c r="EA51" s="19" t="e">
        <f>IF(DZ51=15,Времявыполнения!A69,NA())</f>
        <v>#N/A</v>
      </c>
      <c r="EJ51" s="13" t="str">
        <f>IF(Разряды!A51=16,16," ")</f>
        <v xml:space="preserve"> </v>
      </c>
      <c r="EK51" s="14" t="e">
        <f>IF(EJ51=16,Времявыполнения!A51,NA())</f>
        <v>#N/A</v>
      </c>
      <c r="ET51" s="15" t="str">
        <f>IF(Разряды!A69=17,17," ")</f>
        <v xml:space="preserve"> </v>
      </c>
      <c r="EU51" s="16" t="e">
        <f>IF(ET51=17,Времявыполнения!A69,NA())</f>
        <v>#N/A</v>
      </c>
      <c r="FD51" s="2" t="str">
        <f>IF(Разряды!A51=18,18," ")</f>
        <v xml:space="preserve"> </v>
      </c>
      <c r="FE51" s="17" t="e">
        <f>IF(FD51=18,Времявыполнения!A51,NA())</f>
        <v>#N/A</v>
      </c>
      <c r="FN51" s="3" t="str">
        <f>IF(Разряды!A51=19,19," ")</f>
        <v xml:space="preserve"> </v>
      </c>
      <c r="FO51" s="4" t="e">
        <f>IF(FN51=19,Времявыполнения!A51,NA())</f>
        <v>#N/A</v>
      </c>
      <c r="FX51" s="5" t="str">
        <f>IF(Разряды!A51=20,20," ")</f>
        <v xml:space="preserve"> </v>
      </c>
      <c r="FY51" s="6" t="e">
        <f>IF(FX51=20,Времявыполнения!A51,NA())</f>
        <v>#N/A</v>
      </c>
      <c r="GH51" s="7" t="str">
        <f>IF(Разряды!A51=21,21," ")</f>
        <v xml:space="preserve"> </v>
      </c>
      <c r="GI51" s="8" t="e">
        <f>IF(GH51=21,Времявыполнения!A51,NA())</f>
        <v>#N/A</v>
      </c>
      <c r="GR51" s="9" t="str">
        <f>IF(Разряды!A51=22,22," ")</f>
        <v xml:space="preserve"> </v>
      </c>
      <c r="GS51" s="10" t="e">
        <f>IF(GR51=22,Времявыполнения!A51,NA())</f>
        <v>#N/A</v>
      </c>
      <c r="HB51" s="18" t="str">
        <f>IF(Разряды!A51=23,23," ")</f>
        <v xml:space="preserve"> </v>
      </c>
      <c r="HC51" s="19" t="e">
        <f>IF(HB51=23,Времявыполнения!A51,NA())</f>
        <v>#N/A</v>
      </c>
      <c r="HL51" s="11" t="str">
        <f>IF(Разряды!A51=24,24," ")</f>
        <v xml:space="preserve"> </v>
      </c>
      <c r="HM51" s="12" t="e">
        <f>IF(HL51=24,Времявыполнения!A51,NA())</f>
        <v>#N/A</v>
      </c>
      <c r="HV51" s="13" t="str">
        <f>IF(Разряды!A51=25,25," ")</f>
        <v xml:space="preserve"> </v>
      </c>
      <c r="HW51" s="14" t="e">
        <f>IF(HV51=25,Времявыполнения!A51,NA())</f>
        <v>#N/A</v>
      </c>
      <c r="IF51" s="15" t="str">
        <f>IF(Разряды!A51=26,26," ")</f>
        <v xml:space="preserve"> </v>
      </c>
      <c r="IG51" s="16" t="e">
        <f>IF(IF51=26,Времявыполнения!A51,NA())</f>
        <v>#N/A</v>
      </c>
      <c r="IP51" s="2" t="str">
        <f>IF(Разряды!A51=27,27," ")</f>
        <v xml:space="preserve"> </v>
      </c>
      <c r="IQ51" s="17" t="e">
        <f>IF(IP51=27,Времявыполнения!A51,NA())</f>
        <v>#N/A</v>
      </c>
      <c r="IZ51" s="3" t="str">
        <f>IF(Разряды!A51=28,28," ")</f>
        <v xml:space="preserve"> </v>
      </c>
      <c r="JA51" s="4" t="e">
        <f>IF(IZ51=28,Времявыполнения!A51,NA())</f>
        <v>#N/A</v>
      </c>
      <c r="JJ51" s="5" t="str">
        <f>IF(Разряды!A51=29,29," ")</f>
        <v xml:space="preserve"> </v>
      </c>
      <c r="JK51" s="6" t="e">
        <f>IF(JJ51=29,Времявыполнения!A51,NA())</f>
        <v>#N/A</v>
      </c>
      <c r="JT51" s="7" t="str">
        <f>IF(Разряды!A51=30,30," ")</f>
        <v xml:space="preserve"> </v>
      </c>
      <c r="JU51" s="8" t="e">
        <f>IF(JT51=30,Времявыполнения!A51,NA())</f>
        <v>#N/A</v>
      </c>
      <c r="KD51" s="9" t="str">
        <f>IF(Разряды!A51=31,31," ")</f>
        <v xml:space="preserve"> </v>
      </c>
      <c r="KE51" s="10" t="e">
        <f>IF(KD51=31,Времявыполнения!A51,NA())</f>
        <v>#N/A</v>
      </c>
    </row>
    <row r="52" spans="1:291" x14ac:dyDescent="0.25">
      <c r="A52" s="2" t="str">
        <f>IF(Разряды!A70=2,2," ")</f>
        <v xml:space="preserve"> </v>
      </c>
      <c r="B52" s="17" t="e">
        <f>IF(A52=2,Времявыполнения!A70,NA())</f>
        <v>#N/A</v>
      </c>
      <c r="J52" s="3" t="str">
        <f>IF(Разряды!A70=3,3," ")</f>
        <v xml:space="preserve"> </v>
      </c>
      <c r="K52" s="4" t="e">
        <f>IF(J52=3,Времявыполнения!A71,NA())</f>
        <v>#N/A</v>
      </c>
      <c r="T52" s="5" t="str">
        <f>IF(Разряды!A70=4,4," ")</f>
        <v xml:space="preserve"> </v>
      </c>
      <c r="U52" s="6" t="e">
        <f>IF(T52=4,Времявыполнения!A70,NA())</f>
        <v>#N/A</v>
      </c>
      <c r="AD52" s="7" t="str">
        <f>IF(Разряды!A70=5,5," ")</f>
        <v xml:space="preserve"> </v>
      </c>
      <c r="AE52" s="8" t="e">
        <f>IF(AD52=5,Времявыполнения!A70,NA())</f>
        <v>#N/A</v>
      </c>
      <c r="AN52" s="9" t="str">
        <f>IF(Разряды!A70=6,6," ")</f>
        <v xml:space="preserve"> </v>
      </c>
      <c r="AO52" s="10" t="e">
        <f>IF(AN52=6,Времявыполнения!A70,NA())</f>
        <v>#N/A</v>
      </c>
      <c r="AX52" s="11" t="str">
        <f>IF(Разряды!A70=7,7," ")</f>
        <v xml:space="preserve"> </v>
      </c>
      <c r="AY52" s="12" t="e">
        <f>IF(AX52=7,Времявыполнения!A70,NA())</f>
        <v>#N/A</v>
      </c>
      <c r="BH52" s="13" t="str">
        <f>IF(Разряды!A70=8,8," ")</f>
        <v xml:space="preserve"> </v>
      </c>
      <c r="BI52" s="14" t="e">
        <f>IF(BH52=8,Времявыполнения!A70,NA())</f>
        <v>#N/A</v>
      </c>
      <c r="BR52" s="15" t="str">
        <f>IF(Разряды!A70=9,9," ")</f>
        <v xml:space="preserve"> </v>
      </c>
      <c r="BS52" s="16" t="e">
        <f>IF(BR52=9,Времявыполнения!A70,NA())</f>
        <v>#N/A</v>
      </c>
      <c r="CB52" s="2" t="str">
        <f>IF(Разряды!A70=10,10," ")</f>
        <v xml:space="preserve"> </v>
      </c>
      <c r="CC52" s="17" t="e">
        <f>IF(CB52=10,Времявыполнения!A70,NA())</f>
        <v>#N/A</v>
      </c>
      <c r="CL52" s="3" t="str">
        <f>IF(Разряды!A70=11,11," ")</f>
        <v xml:space="preserve"> </v>
      </c>
      <c r="CM52" s="4" t="e">
        <f>IF(CL52=11,Времявыполнения!A70,NA())</f>
        <v>#N/A</v>
      </c>
      <c r="CV52" s="5" t="str">
        <f>IF(Разряды!A70=12,12," ")</f>
        <v xml:space="preserve"> </v>
      </c>
      <c r="CW52" s="6" t="e">
        <f>IF(CV52=12,Времявыполнения!A70,NA())</f>
        <v>#N/A</v>
      </c>
      <c r="DF52" s="7" t="str">
        <f>IF(Разряды!A70=13,13," ")</f>
        <v xml:space="preserve"> </v>
      </c>
      <c r="DG52" s="8" t="e">
        <f>IF(DF52=13,Времявыполнения!A70,NA())</f>
        <v>#N/A</v>
      </c>
      <c r="DP52" s="9" t="str">
        <f>IF(Разряды!A70=14,14," ")</f>
        <v xml:space="preserve"> </v>
      </c>
      <c r="DQ52" s="10" t="e">
        <f>IF(DP52=14,Времявыполнения!A70,NA())</f>
        <v>#N/A</v>
      </c>
      <c r="DZ52" s="18" t="str">
        <f>IF(Разряды!A70=15,15," ")</f>
        <v xml:space="preserve"> </v>
      </c>
      <c r="EA52" s="19" t="e">
        <f>IF(DZ52=15,Времявыполнения!A70,NA())</f>
        <v>#N/A</v>
      </c>
      <c r="EJ52" s="13" t="str">
        <f>IF(Разряды!A52=16,16," ")</f>
        <v xml:space="preserve"> </v>
      </c>
      <c r="EK52" s="14" t="e">
        <f>IF(EJ52=16,Времявыполнения!A52,NA())</f>
        <v>#N/A</v>
      </c>
      <c r="ET52" s="15" t="str">
        <f>IF(Разряды!A70=17,17," ")</f>
        <v xml:space="preserve"> </v>
      </c>
      <c r="EU52" s="16" t="e">
        <f>IF(ET52=17,Времявыполнения!A70,NA())</f>
        <v>#N/A</v>
      </c>
      <c r="FD52" s="2" t="str">
        <f>IF(Разряды!A52=18,18," ")</f>
        <v xml:space="preserve"> </v>
      </c>
      <c r="FE52" s="17" t="e">
        <f>IF(FD52=18,Времявыполнения!A52,NA())</f>
        <v>#N/A</v>
      </c>
      <c r="FN52" s="3" t="str">
        <f>IF(Разряды!A52=19,19," ")</f>
        <v xml:space="preserve"> </v>
      </c>
      <c r="FO52" s="4" t="e">
        <f>IF(FN52=19,Времявыполнения!A52,NA())</f>
        <v>#N/A</v>
      </c>
      <c r="FX52" s="5" t="str">
        <f>IF(Разряды!A52=20,20," ")</f>
        <v xml:space="preserve"> </v>
      </c>
      <c r="FY52" s="6" t="e">
        <f>IF(FX52=20,Времявыполнения!A52,NA())</f>
        <v>#N/A</v>
      </c>
      <c r="GH52" s="7" t="str">
        <f>IF(Разряды!A52=21,21," ")</f>
        <v xml:space="preserve"> </v>
      </c>
      <c r="GI52" s="8" t="e">
        <f>IF(GH52=21,Времявыполнения!A52,NA())</f>
        <v>#N/A</v>
      </c>
      <c r="GR52" s="9" t="str">
        <f>IF(Разряды!A52=22,22," ")</f>
        <v xml:space="preserve"> </v>
      </c>
      <c r="GS52" s="10" t="e">
        <f>IF(GR52=22,Времявыполнения!A52,NA())</f>
        <v>#N/A</v>
      </c>
      <c r="HB52" s="18" t="str">
        <f>IF(Разряды!A52=23,23," ")</f>
        <v xml:space="preserve"> </v>
      </c>
      <c r="HC52" s="19" t="e">
        <f>IF(HB52=23,Времявыполнения!A52,NA())</f>
        <v>#N/A</v>
      </c>
      <c r="HL52" s="11" t="str">
        <f>IF(Разряды!A52=24,24," ")</f>
        <v xml:space="preserve"> </v>
      </c>
      <c r="HM52" s="12" t="e">
        <f>IF(HL52=24,Времявыполнения!A52,NA())</f>
        <v>#N/A</v>
      </c>
      <c r="HV52" s="13" t="str">
        <f>IF(Разряды!A52=25,25," ")</f>
        <v xml:space="preserve"> </v>
      </c>
      <c r="HW52" s="14" t="e">
        <f>IF(HV52=25,Времявыполнения!A52,NA())</f>
        <v>#N/A</v>
      </c>
      <c r="IF52" s="15" t="str">
        <f>IF(Разряды!A52=26,26," ")</f>
        <v xml:space="preserve"> </v>
      </c>
      <c r="IG52" s="16" t="e">
        <f>IF(IF52=26,Времявыполнения!A52,NA())</f>
        <v>#N/A</v>
      </c>
      <c r="IP52" s="2" t="str">
        <f>IF(Разряды!A52=27,27," ")</f>
        <v xml:space="preserve"> </v>
      </c>
      <c r="IQ52" s="17" t="e">
        <f>IF(IP52=27,Времявыполнения!A52,NA())</f>
        <v>#N/A</v>
      </c>
      <c r="IZ52" s="3" t="str">
        <f>IF(Разряды!A52=28,28," ")</f>
        <v xml:space="preserve"> </v>
      </c>
      <c r="JA52" s="4" t="e">
        <f>IF(IZ52=28,Времявыполнения!A52,NA())</f>
        <v>#N/A</v>
      </c>
      <c r="JJ52" s="5" t="str">
        <f>IF(Разряды!A52=29,29," ")</f>
        <v xml:space="preserve"> </v>
      </c>
      <c r="JK52" s="6" t="e">
        <f>IF(JJ52=29,Времявыполнения!A52,NA())</f>
        <v>#N/A</v>
      </c>
      <c r="JT52" s="7" t="str">
        <f>IF(Разряды!A52=30,30," ")</f>
        <v xml:space="preserve"> </v>
      </c>
      <c r="JU52" s="8" t="e">
        <f>IF(JT52=30,Времявыполнения!A52,NA())</f>
        <v>#N/A</v>
      </c>
      <c r="KD52" s="9" t="str">
        <f>IF(Разряды!A52=31,31," ")</f>
        <v xml:space="preserve"> </v>
      </c>
      <c r="KE52" s="10" t="e">
        <f>IF(KD52=31,Времявыполнения!A52,NA())</f>
        <v>#N/A</v>
      </c>
    </row>
    <row r="53" spans="1:291" x14ac:dyDescent="0.25">
      <c r="A53" s="2" t="str">
        <f>IF(Разряды!A71=2,2," ")</f>
        <v xml:space="preserve"> </v>
      </c>
      <c r="B53" s="17" t="e">
        <f>IF(A53=2,Времявыполнения!A71,NA())</f>
        <v>#N/A</v>
      </c>
      <c r="J53" s="3" t="str">
        <f>IF(Разряды!A71=3,3," ")</f>
        <v xml:space="preserve"> </v>
      </c>
      <c r="K53" s="4" t="e">
        <f>IF(J53=3,Времявыполнения!A72,NA())</f>
        <v>#N/A</v>
      </c>
      <c r="T53" s="5" t="str">
        <f>IF(Разряды!A71=4,4," ")</f>
        <v xml:space="preserve"> </v>
      </c>
      <c r="U53" s="6" t="e">
        <f>IF(T53=4,Времявыполнения!A71,NA())</f>
        <v>#N/A</v>
      </c>
      <c r="AD53" s="7" t="str">
        <f>IF(Разряды!A71=5,5," ")</f>
        <v xml:space="preserve"> </v>
      </c>
      <c r="AE53" s="8" t="e">
        <f>IF(AD53=5,Времявыполнения!A71,NA())</f>
        <v>#N/A</v>
      </c>
      <c r="AN53" s="9" t="str">
        <f>IF(Разряды!A71=6,6," ")</f>
        <v xml:space="preserve"> </v>
      </c>
      <c r="AO53" s="10" t="e">
        <f>IF(AN53=6,Времявыполнения!A71,NA())</f>
        <v>#N/A</v>
      </c>
      <c r="AX53" s="11" t="str">
        <f>IF(Разряды!A71=7,7," ")</f>
        <v xml:space="preserve"> </v>
      </c>
      <c r="AY53" s="12" t="e">
        <f>IF(AX53=7,Времявыполнения!A71,NA())</f>
        <v>#N/A</v>
      </c>
      <c r="BH53" s="13" t="str">
        <f>IF(Разряды!A71=8,8," ")</f>
        <v xml:space="preserve"> </v>
      </c>
      <c r="BI53" s="14" t="e">
        <f>IF(BH53=8,Времявыполнения!A71,NA())</f>
        <v>#N/A</v>
      </c>
      <c r="BR53" s="15" t="str">
        <f>IF(Разряды!A71=9,9," ")</f>
        <v xml:space="preserve"> </v>
      </c>
      <c r="BS53" s="16" t="e">
        <f>IF(BR53=9,Времявыполнения!A71,NA())</f>
        <v>#N/A</v>
      </c>
      <c r="CB53" s="2" t="str">
        <f>IF(Разряды!A71=10,10," ")</f>
        <v xml:space="preserve"> </v>
      </c>
      <c r="CC53" s="17" t="e">
        <f>IF(CB53=10,Времявыполнения!A71,NA())</f>
        <v>#N/A</v>
      </c>
      <c r="CL53" s="3" t="str">
        <f>IF(Разряды!A71=11,11," ")</f>
        <v xml:space="preserve"> </v>
      </c>
      <c r="CM53" s="4" t="e">
        <f>IF(CL53=11,Времявыполнения!A71,NA())</f>
        <v>#N/A</v>
      </c>
      <c r="CV53" s="5" t="str">
        <f>IF(Разряды!A71=12,12," ")</f>
        <v xml:space="preserve"> </v>
      </c>
      <c r="CW53" s="6" t="e">
        <f>IF(CV53=12,Времявыполнения!A71,NA())</f>
        <v>#N/A</v>
      </c>
      <c r="DF53" s="7" t="str">
        <f>IF(Разряды!A71=13,13," ")</f>
        <v xml:space="preserve"> </v>
      </c>
      <c r="DG53" s="8" t="e">
        <f>IF(DF53=13,Времявыполнения!A71,NA())</f>
        <v>#N/A</v>
      </c>
      <c r="DP53" s="9" t="str">
        <f>IF(Разряды!A71=14,14," ")</f>
        <v xml:space="preserve"> </v>
      </c>
      <c r="DQ53" s="10" t="e">
        <f>IF(DP53=14,Времявыполнения!A71,NA())</f>
        <v>#N/A</v>
      </c>
      <c r="DZ53" s="18" t="str">
        <f>IF(Разряды!A71=15,15," ")</f>
        <v xml:space="preserve"> </v>
      </c>
      <c r="EA53" s="19" t="e">
        <f>IF(DZ53=15,Времявыполнения!A71,NA())</f>
        <v>#N/A</v>
      </c>
      <c r="EJ53" s="13" t="str">
        <f>IF(Разряды!A53=16,16," ")</f>
        <v xml:space="preserve"> </v>
      </c>
      <c r="EK53" s="14" t="e">
        <f>IF(EJ53=16,Времявыполнения!A53,NA())</f>
        <v>#N/A</v>
      </c>
      <c r="ET53" s="15" t="str">
        <f>IF(Разряды!A71=17,17," ")</f>
        <v xml:space="preserve"> </v>
      </c>
      <c r="EU53" s="16" t="e">
        <f>IF(ET53=17,Времявыполнения!A71,NA())</f>
        <v>#N/A</v>
      </c>
      <c r="FD53" s="2" t="str">
        <f>IF(Разряды!A53=18,18," ")</f>
        <v xml:space="preserve"> </v>
      </c>
      <c r="FE53" s="17" t="e">
        <f>IF(FD53=18,Времявыполнения!A53,NA())</f>
        <v>#N/A</v>
      </c>
      <c r="FN53" s="3" t="str">
        <f>IF(Разряды!A53=19,19," ")</f>
        <v xml:space="preserve"> </v>
      </c>
      <c r="FO53" s="4" t="e">
        <f>IF(FN53=19,Времявыполнения!A53,NA())</f>
        <v>#N/A</v>
      </c>
      <c r="FX53" s="5" t="str">
        <f>IF(Разряды!A53=20,20," ")</f>
        <v xml:space="preserve"> </v>
      </c>
      <c r="FY53" s="6" t="e">
        <f>IF(FX53=20,Времявыполнения!A53,NA())</f>
        <v>#N/A</v>
      </c>
      <c r="GH53" s="7" t="str">
        <f>IF(Разряды!A53=21,21," ")</f>
        <v xml:space="preserve"> </v>
      </c>
      <c r="GI53" s="8" t="e">
        <f>IF(GH53=21,Времявыполнения!A53,NA())</f>
        <v>#N/A</v>
      </c>
      <c r="GR53" s="9" t="str">
        <f>IF(Разряды!A53=22,22," ")</f>
        <v xml:space="preserve"> </v>
      </c>
      <c r="GS53" s="10" t="e">
        <f>IF(GR53=22,Времявыполнения!A53,NA())</f>
        <v>#N/A</v>
      </c>
      <c r="HB53" s="18" t="str">
        <f>IF(Разряды!A53=23,23," ")</f>
        <v xml:space="preserve"> </v>
      </c>
      <c r="HC53" s="19" t="e">
        <f>IF(HB53=23,Времявыполнения!A53,NA())</f>
        <v>#N/A</v>
      </c>
      <c r="HL53" s="11" t="str">
        <f>IF(Разряды!A53=24,24," ")</f>
        <v xml:space="preserve"> </v>
      </c>
      <c r="HM53" s="12" t="e">
        <f>IF(HL53=24,Времявыполнения!A53,NA())</f>
        <v>#N/A</v>
      </c>
      <c r="HV53" s="13" t="str">
        <f>IF(Разряды!A53=25,25," ")</f>
        <v xml:space="preserve"> </v>
      </c>
      <c r="HW53" s="14" t="e">
        <f>IF(HV53=25,Времявыполнения!A53,NA())</f>
        <v>#N/A</v>
      </c>
      <c r="IF53" s="15" t="str">
        <f>IF(Разряды!A53=26,26," ")</f>
        <v xml:space="preserve"> </v>
      </c>
      <c r="IG53" s="16" t="e">
        <f>IF(IF53=26,Времявыполнения!A53,NA())</f>
        <v>#N/A</v>
      </c>
      <c r="IP53" s="2" t="str">
        <f>IF(Разряды!A53=27,27," ")</f>
        <v xml:space="preserve"> </v>
      </c>
      <c r="IQ53" s="17" t="e">
        <f>IF(IP53=27,Времявыполнения!A53,NA())</f>
        <v>#N/A</v>
      </c>
      <c r="IZ53" s="3" t="str">
        <f>IF(Разряды!A53=28,28," ")</f>
        <v xml:space="preserve"> </v>
      </c>
      <c r="JA53" s="4" t="e">
        <f>IF(IZ53=28,Времявыполнения!A53,NA())</f>
        <v>#N/A</v>
      </c>
      <c r="JJ53" s="5" t="str">
        <f>IF(Разряды!A53=29,29," ")</f>
        <v xml:space="preserve"> </v>
      </c>
      <c r="JK53" s="6" t="e">
        <f>IF(JJ53=29,Времявыполнения!A53,NA())</f>
        <v>#N/A</v>
      </c>
      <c r="JT53" s="7" t="str">
        <f>IF(Разряды!A53=30,30," ")</f>
        <v xml:space="preserve"> </v>
      </c>
      <c r="JU53" s="8" t="e">
        <f>IF(JT53=30,Времявыполнения!A53,NA())</f>
        <v>#N/A</v>
      </c>
      <c r="KD53" s="9" t="str">
        <f>IF(Разряды!A53=31,31," ")</f>
        <v xml:space="preserve"> </v>
      </c>
      <c r="KE53" s="10" t="e">
        <f>IF(KD53=31,Времявыполнения!A53,NA())</f>
        <v>#N/A</v>
      </c>
    </row>
    <row r="54" spans="1:291" x14ac:dyDescent="0.25">
      <c r="A54" s="2" t="str">
        <f>IF(Разряды!A72=2,2," ")</f>
        <v xml:space="preserve"> </v>
      </c>
      <c r="B54" s="17" t="e">
        <f>IF(A54=2,Времявыполнения!A72,NA())</f>
        <v>#N/A</v>
      </c>
      <c r="J54" s="3" t="str">
        <f>IF(Разряды!A72=3,3," ")</f>
        <v xml:space="preserve"> </v>
      </c>
      <c r="K54" s="4" t="e">
        <f>IF(J54=3,Времявыполнения!A73,NA())</f>
        <v>#N/A</v>
      </c>
      <c r="T54" s="5" t="str">
        <f>IF(Разряды!A72=4,4," ")</f>
        <v xml:space="preserve"> </v>
      </c>
      <c r="U54" s="6" t="e">
        <f>IF(T54=4,Времявыполнения!A72,NA())</f>
        <v>#N/A</v>
      </c>
      <c r="AD54" s="7" t="str">
        <f>IF(Разряды!A72=5,5," ")</f>
        <v xml:space="preserve"> </v>
      </c>
      <c r="AE54" s="8" t="e">
        <f>IF(AD54=5,Времявыполнения!A72,NA())</f>
        <v>#N/A</v>
      </c>
      <c r="AN54" s="9" t="str">
        <f>IF(Разряды!A72=6,6," ")</f>
        <v xml:space="preserve"> </v>
      </c>
      <c r="AO54" s="10" t="e">
        <f>IF(AN54=6,Времявыполнения!A72,NA())</f>
        <v>#N/A</v>
      </c>
      <c r="AX54" s="11" t="str">
        <f>IF(Разряды!A72=7,7," ")</f>
        <v xml:space="preserve"> </v>
      </c>
      <c r="AY54" s="12" t="e">
        <f>IF(AX54=7,Времявыполнения!A72,NA())</f>
        <v>#N/A</v>
      </c>
      <c r="BH54" s="13" t="str">
        <f>IF(Разряды!A72=8,8," ")</f>
        <v xml:space="preserve"> </v>
      </c>
      <c r="BI54" s="14" t="e">
        <f>IF(BH54=8,Времявыполнения!A72,NA())</f>
        <v>#N/A</v>
      </c>
      <c r="BR54" s="15" t="str">
        <f>IF(Разряды!A72=9,9," ")</f>
        <v xml:space="preserve"> </v>
      </c>
      <c r="BS54" s="16" t="e">
        <f>IF(BR54=9,Времявыполнения!A72,NA())</f>
        <v>#N/A</v>
      </c>
      <c r="CB54" s="2" t="str">
        <f>IF(Разряды!A72=10,10," ")</f>
        <v xml:space="preserve"> </v>
      </c>
      <c r="CC54" s="17" t="e">
        <f>IF(CB54=10,Времявыполнения!A72,NA())</f>
        <v>#N/A</v>
      </c>
      <c r="CL54" s="3" t="str">
        <f>IF(Разряды!A72=11,11," ")</f>
        <v xml:space="preserve"> </v>
      </c>
      <c r="CM54" s="4" t="e">
        <f>IF(CL54=11,Времявыполнения!A72,NA())</f>
        <v>#N/A</v>
      </c>
      <c r="CV54" s="5" t="str">
        <f>IF(Разряды!A72=12,12," ")</f>
        <v xml:space="preserve"> </v>
      </c>
      <c r="CW54" s="6" t="e">
        <f>IF(CV54=12,Времявыполнения!A72,NA())</f>
        <v>#N/A</v>
      </c>
      <c r="DF54" s="7" t="str">
        <f>IF(Разряды!A72=13,13," ")</f>
        <v xml:space="preserve"> </v>
      </c>
      <c r="DG54" s="8" t="e">
        <f>IF(DF54=13,Времявыполнения!A72,NA())</f>
        <v>#N/A</v>
      </c>
      <c r="DP54" s="9" t="str">
        <f>IF(Разряды!A72=14,14," ")</f>
        <v xml:space="preserve"> </v>
      </c>
      <c r="DQ54" s="10" t="e">
        <f>IF(DP54=14,Времявыполнения!A72,NA())</f>
        <v>#N/A</v>
      </c>
      <c r="DZ54" s="18" t="str">
        <f>IF(Разряды!A72=15,15," ")</f>
        <v xml:space="preserve"> </v>
      </c>
      <c r="EA54" s="19" t="e">
        <f>IF(DZ54=15,Времявыполнения!A72,NA())</f>
        <v>#N/A</v>
      </c>
      <c r="EJ54" s="13" t="str">
        <f>IF(Разряды!A54=16,16," ")</f>
        <v xml:space="preserve"> </v>
      </c>
      <c r="EK54" s="14" t="e">
        <f>IF(EJ54=16,Времявыполнения!A54,NA())</f>
        <v>#N/A</v>
      </c>
      <c r="ET54" s="15" t="str">
        <f>IF(Разряды!A72=17,17," ")</f>
        <v xml:space="preserve"> </v>
      </c>
      <c r="EU54" s="16" t="e">
        <f>IF(ET54=17,Времявыполнения!A72,NA())</f>
        <v>#N/A</v>
      </c>
      <c r="FD54" s="2" t="str">
        <f>IF(Разряды!A54=18,18," ")</f>
        <v xml:space="preserve"> </v>
      </c>
      <c r="FE54" s="17" t="e">
        <f>IF(FD54=18,Времявыполнения!A54,NA())</f>
        <v>#N/A</v>
      </c>
      <c r="FN54" s="3" t="str">
        <f>IF(Разряды!A54=19,19," ")</f>
        <v xml:space="preserve"> </v>
      </c>
      <c r="FO54" s="4" t="e">
        <f>IF(FN54=19,Времявыполнения!A54,NA())</f>
        <v>#N/A</v>
      </c>
      <c r="FX54" s="5" t="str">
        <f>IF(Разряды!A54=20,20," ")</f>
        <v xml:space="preserve"> </v>
      </c>
      <c r="FY54" s="6" t="e">
        <f>IF(FX54=20,Времявыполнения!A54,NA())</f>
        <v>#N/A</v>
      </c>
      <c r="GH54" s="7" t="str">
        <f>IF(Разряды!A54=21,21," ")</f>
        <v xml:space="preserve"> </v>
      </c>
      <c r="GI54" s="8" t="e">
        <f>IF(GH54=21,Времявыполнения!A54,NA())</f>
        <v>#N/A</v>
      </c>
      <c r="GR54" s="9" t="str">
        <f>IF(Разряды!A54=22,22," ")</f>
        <v xml:space="preserve"> </v>
      </c>
      <c r="GS54" s="10" t="e">
        <f>IF(GR54=22,Времявыполнения!A54,NA())</f>
        <v>#N/A</v>
      </c>
      <c r="HB54" s="18" t="str">
        <f>IF(Разряды!A54=23,23," ")</f>
        <v xml:space="preserve"> </v>
      </c>
      <c r="HC54" s="19" t="e">
        <f>IF(HB54=23,Времявыполнения!A54,NA())</f>
        <v>#N/A</v>
      </c>
      <c r="HL54" s="11" t="str">
        <f>IF(Разряды!A54=24,24," ")</f>
        <v xml:space="preserve"> </v>
      </c>
      <c r="HM54" s="12" t="e">
        <f>IF(HL54=24,Времявыполнения!A54,NA())</f>
        <v>#N/A</v>
      </c>
      <c r="HV54" s="13" t="str">
        <f>IF(Разряды!A54=25,25," ")</f>
        <v xml:space="preserve"> </v>
      </c>
      <c r="HW54" s="14" t="e">
        <f>IF(HV54=25,Времявыполнения!A54,NA())</f>
        <v>#N/A</v>
      </c>
      <c r="IF54" s="15" t="str">
        <f>IF(Разряды!A54=26,26," ")</f>
        <v xml:space="preserve"> </v>
      </c>
      <c r="IG54" s="16" t="e">
        <f>IF(IF54=26,Времявыполнения!A54,NA())</f>
        <v>#N/A</v>
      </c>
      <c r="IP54" s="2" t="str">
        <f>IF(Разряды!A54=27,27," ")</f>
        <v xml:space="preserve"> </v>
      </c>
      <c r="IQ54" s="17" t="e">
        <f>IF(IP54=27,Времявыполнения!A54,NA())</f>
        <v>#N/A</v>
      </c>
      <c r="IZ54" s="3" t="str">
        <f>IF(Разряды!A54=28,28," ")</f>
        <v xml:space="preserve"> </v>
      </c>
      <c r="JA54" s="4" t="e">
        <f>IF(IZ54=28,Времявыполнения!A54,NA())</f>
        <v>#N/A</v>
      </c>
      <c r="JJ54" s="5" t="str">
        <f>IF(Разряды!A54=29,29," ")</f>
        <v xml:space="preserve"> </v>
      </c>
      <c r="JK54" s="6" t="e">
        <f>IF(JJ54=29,Времявыполнения!A54,NA())</f>
        <v>#N/A</v>
      </c>
      <c r="JT54" s="7" t="str">
        <f>IF(Разряды!A54=30,30," ")</f>
        <v xml:space="preserve"> </v>
      </c>
      <c r="JU54" s="8" t="e">
        <f>IF(JT54=30,Времявыполнения!A54,NA())</f>
        <v>#N/A</v>
      </c>
      <c r="KD54" s="9" t="str">
        <f>IF(Разряды!A54=31,31," ")</f>
        <v xml:space="preserve"> </v>
      </c>
      <c r="KE54" s="10" t="e">
        <f>IF(KD54=31,Времявыполнения!A54,NA())</f>
        <v>#N/A</v>
      </c>
    </row>
    <row r="55" spans="1:291" x14ac:dyDescent="0.25">
      <c r="A55" s="2" t="str">
        <f>IF(Разряды!A73=2,2," ")</f>
        <v xml:space="preserve"> </v>
      </c>
      <c r="B55" s="17" t="e">
        <f>IF(A55=2,Времявыполнения!A73,NA())</f>
        <v>#N/A</v>
      </c>
      <c r="J55" s="3" t="str">
        <f>IF(Разряды!A73=3,3," ")</f>
        <v xml:space="preserve"> </v>
      </c>
      <c r="K55" s="4" t="e">
        <f>IF(J55=3,Времявыполнения!A74,NA())</f>
        <v>#N/A</v>
      </c>
      <c r="T55" s="5" t="str">
        <f>IF(Разряды!A73=4,4," ")</f>
        <v xml:space="preserve"> </v>
      </c>
      <c r="U55" s="6" t="e">
        <f>IF(T55=4,Времявыполнения!A73,NA())</f>
        <v>#N/A</v>
      </c>
      <c r="AD55" s="7" t="str">
        <f>IF(Разряды!A73=5,5," ")</f>
        <v xml:space="preserve"> </v>
      </c>
      <c r="AE55" s="8" t="e">
        <f>IF(AD55=5,Времявыполнения!A73,NA())</f>
        <v>#N/A</v>
      </c>
      <c r="AN55" s="9" t="str">
        <f>IF(Разряды!A73=6,6," ")</f>
        <v xml:space="preserve"> </v>
      </c>
      <c r="AO55" s="10" t="e">
        <f>IF(AN55=6,Времявыполнения!A73,NA())</f>
        <v>#N/A</v>
      </c>
      <c r="AX55" s="11" t="str">
        <f>IF(Разряды!A73=7,7," ")</f>
        <v xml:space="preserve"> </v>
      </c>
      <c r="AY55" s="12" t="e">
        <f>IF(AX55=7,Времявыполнения!A73,NA())</f>
        <v>#N/A</v>
      </c>
      <c r="BH55" s="13" t="str">
        <f>IF(Разряды!A73=8,8," ")</f>
        <v xml:space="preserve"> </v>
      </c>
      <c r="BI55" s="14" t="e">
        <f>IF(BH55=8,Времявыполнения!A73,NA())</f>
        <v>#N/A</v>
      </c>
      <c r="BR55" s="15" t="str">
        <f>IF(Разряды!A73=9,9," ")</f>
        <v xml:space="preserve"> </v>
      </c>
      <c r="BS55" s="16" t="e">
        <f>IF(BR55=9,Времявыполнения!A73,NA())</f>
        <v>#N/A</v>
      </c>
      <c r="CB55" s="2" t="str">
        <f>IF(Разряды!A73=10,10," ")</f>
        <v xml:space="preserve"> </v>
      </c>
      <c r="CC55" s="17" t="e">
        <f>IF(CB55=10,Времявыполнения!A73,NA())</f>
        <v>#N/A</v>
      </c>
      <c r="CL55" s="3" t="str">
        <f>IF(Разряды!A73=11,11," ")</f>
        <v xml:space="preserve"> </v>
      </c>
      <c r="CM55" s="4" t="e">
        <f>IF(CL55=11,Времявыполнения!A73,NA())</f>
        <v>#N/A</v>
      </c>
      <c r="CV55" s="5" t="str">
        <f>IF(Разряды!A73=12,12," ")</f>
        <v xml:space="preserve"> </v>
      </c>
      <c r="CW55" s="6" t="e">
        <f>IF(CV55=12,Времявыполнения!A73,NA())</f>
        <v>#N/A</v>
      </c>
      <c r="DF55" s="7" t="str">
        <f>IF(Разряды!A73=13,13," ")</f>
        <v xml:space="preserve"> </v>
      </c>
      <c r="DG55" s="8" t="e">
        <f>IF(DF55=13,Времявыполнения!A73,NA())</f>
        <v>#N/A</v>
      </c>
      <c r="DP55" s="9" t="str">
        <f>IF(Разряды!A73=14,14," ")</f>
        <v xml:space="preserve"> </v>
      </c>
      <c r="DQ55" s="10" t="e">
        <f>IF(DP55=14,Времявыполнения!A73,NA())</f>
        <v>#N/A</v>
      </c>
      <c r="DZ55" s="18" t="str">
        <f>IF(Разряды!A73=15,15," ")</f>
        <v xml:space="preserve"> </v>
      </c>
      <c r="EA55" s="19" t="e">
        <f>IF(DZ55=15,Времявыполнения!A73,NA())</f>
        <v>#N/A</v>
      </c>
      <c r="EJ55" s="13" t="str">
        <f>IF(Разряды!A55=16,16," ")</f>
        <v xml:space="preserve"> </v>
      </c>
      <c r="EK55" s="14" t="e">
        <f>IF(EJ55=16,Времявыполнения!A55,NA())</f>
        <v>#N/A</v>
      </c>
      <c r="ET55" s="15" t="str">
        <f>IF(Разряды!A73=17,17," ")</f>
        <v xml:space="preserve"> </v>
      </c>
      <c r="EU55" s="16" t="e">
        <f>IF(ET55=17,Времявыполнения!A73,NA())</f>
        <v>#N/A</v>
      </c>
      <c r="FD55" s="2" t="str">
        <f>IF(Разряды!A55=18,18," ")</f>
        <v xml:space="preserve"> </v>
      </c>
      <c r="FE55" s="17" t="e">
        <f>IF(FD55=18,Времявыполнения!A55,NA())</f>
        <v>#N/A</v>
      </c>
      <c r="FN55" s="3" t="str">
        <f>IF(Разряды!A55=19,19," ")</f>
        <v xml:space="preserve"> </v>
      </c>
      <c r="FO55" s="4" t="e">
        <f>IF(FN55=19,Времявыполнения!A55,NA())</f>
        <v>#N/A</v>
      </c>
      <c r="FX55" s="5" t="str">
        <f>IF(Разряды!A55=20,20," ")</f>
        <v xml:space="preserve"> </v>
      </c>
      <c r="FY55" s="6" t="e">
        <f>IF(FX55=20,Времявыполнения!A55,NA())</f>
        <v>#N/A</v>
      </c>
      <c r="GH55" s="7" t="str">
        <f>IF(Разряды!A55=21,21," ")</f>
        <v xml:space="preserve"> </v>
      </c>
      <c r="GI55" s="8" t="e">
        <f>IF(GH55=21,Времявыполнения!A55,NA())</f>
        <v>#N/A</v>
      </c>
      <c r="GR55" s="9" t="str">
        <f>IF(Разряды!A55=22,22," ")</f>
        <v xml:space="preserve"> </v>
      </c>
      <c r="GS55" s="10" t="e">
        <f>IF(GR55=22,Времявыполнения!A55,NA())</f>
        <v>#N/A</v>
      </c>
      <c r="HB55" s="18" t="str">
        <f>IF(Разряды!A55=23,23," ")</f>
        <v xml:space="preserve"> </v>
      </c>
      <c r="HC55" s="19" t="e">
        <f>IF(HB55=23,Времявыполнения!A55,NA())</f>
        <v>#N/A</v>
      </c>
      <c r="HL55" s="11" t="str">
        <f>IF(Разряды!A55=24,24," ")</f>
        <v xml:space="preserve"> </v>
      </c>
      <c r="HM55" s="12" t="e">
        <f>IF(HL55=24,Времявыполнения!A55,NA())</f>
        <v>#N/A</v>
      </c>
      <c r="HV55" s="13" t="str">
        <f>IF(Разряды!A55=25,25," ")</f>
        <v xml:space="preserve"> </v>
      </c>
      <c r="HW55" s="14" t="e">
        <f>IF(HV55=25,Времявыполнения!A55,NA())</f>
        <v>#N/A</v>
      </c>
      <c r="IF55" s="15" t="str">
        <f>IF(Разряды!A55=26,26," ")</f>
        <v xml:space="preserve"> </v>
      </c>
      <c r="IG55" s="16" t="e">
        <f>IF(IF55=26,Времявыполнения!A55,NA())</f>
        <v>#N/A</v>
      </c>
      <c r="IP55" s="2" t="str">
        <f>IF(Разряды!A55=27,27," ")</f>
        <v xml:space="preserve"> </v>
      </c>
      <c r="IQ55" s="17" t="e">
        <f>IF(IP55=27,Времявыполнения!A55,NA())</f>
        <v>#N/A</v>
      </c>
      <c r="IZ55" s="3" t="str">
        <f>IF(Разряды!A55=28,28," ")</f>
        <v xml:space="preserve"> </v>
      </c>
      <c r="JA55" s="4" t="e">
        <f>IF(IZ55=28,Времявыполнения!A55,NA())</f>
        <v>#N/A</v>
      </c>
      <c r="JJ55" s="5" t="str">
        <f>IF(Разряды!A55=29,29," ")</f>
        <v xml:space="preserve"> </v>
      </c>
      <c r="JK55" s="6" t="e">
        <f>IF(JJ55=29,Времявыполнения!A55,NA())</f>
        <v>#N/A</v>
      </c>
      <c r="JT55" s="7" t="str">
        <f>IF(Разряды!A55=30,30," ")</f>
        <v xml:space="preserve"> </v>
      </c>
      <c r="JU55" s="8" t="e">
        <f>IF(JT55=30,Времявыполнения!A55,NA())</f>
        <v>#N/A</v>
      </c>
      <c r="KD55" s="9" t="str">
        <f>IF(Разряды!A55=31,31," ")</f>
        <v xml:space="preserve"> </v>
      </c>
      <c r="KE55" s="10" t="e">
        <f>IF(KD55=31,Времявыполнения!A55,NA())</f>
        <v>#N/A</v>
      </c>
    </row>
    <row r="56" spans="1:291" x14ac:dyDescent="0.25">
      <c r="A56" s="2" t="str">
        <f>IF(Разряды!A74=2,2," ")</f>
        <v xml:space="preserve"> </v>
      </c>
      <c r="B56" s="17" t="e">
        <f>IF(A56=2,Времявыполнения!A74,NA())</f>
        <v>#N/A</v>
      </c>
      <c r="J56" s="3" t="str">
        <f>IF(Разряды!A74=3,3," ")</f>
        <v xml:space="preserve"> </v>
      </c>
      <c r="K56" s="4" t="e">
        <f>IF(J56=3,Времявыполнения!A75,NA())</f>
        <v>#N/A</v>
      </c>
      <c r="T56" s="5" t="str">
        <f>IF(Разряды!A74=4,4," ")</f>
        <v xml:space="preserve"> </v>
      </c>
      <c r="U56" s="6" t="e">
        <f>IF(T56=4,Времявыполнения!A74,NA())</f>
        <v>#N/A</v>
      </c>
      <c r="AD56" s="7" t="str">
        <f>IF(Разряды!A74=5,5," ")</f>
        <v xml:space="preserve"> </v>
      </c>
      <c r="AE56" s="8" t="e">
        <f>IF(AD56=5,Времявыполнения!A74,NA())</f>
        <v>#N/A</v>
      </c>
      <c r="AN56" s="9" t="str">
        <f>IF(Разряды!A74=6,6," ")</f>
        <v xml:space="preserve"> </v>
      </c>
      <c r="AO56" s="10" t="e">
        <f>IF(AN56=6,Времявыполнения!A74,NA())</f>
        <v>#N/A</v>
      </c>
      <c r="AX56" s="11" t="str">
        <f>IF(Разряды!A74=7,7," ")</f>
        <v xml:space="preserve"> </v>
      </c>
      <c r="AY56" s="12" t="e">
        <f>IF(AX56=7,Времявыполнения!A74,NA())</f>
        <v>#N/A</v>
      </c>
      <c r="BH56" s="13" t="str">
        <f>IF(Разряды!A74=8,8," ")</f>
        <v xml:space="preserve"> </v>
      </c>
      <c r="BI56" s="14" t="e">
        <f>IF(BH56=8,Времявыполнения!A74,NA())</f>
        <v>#N/A</v>
      </c>
      <c r="BR56" s="15" t="str">
        <f>IF(Разряды!A74=9,9," ")</f>
        <v xml:space="preserve"> </v>
      </c>
      <c r="BS56" s="16" t="e">
        <f>IF(BR56=9,Времявыполнения!A74,NA())</f>
        <v>#N/A</v>
      </c>
      <c r="CB56" s="2" t="str">
        <f>IF(Разряды!A74=10,10," ")</f>
        <v xml:space="preserve"> </v>
      </c>
      <c r="CC56" s="17" t="e">
        <f>IF(CB56=10,Времявыполнения!A74,NA())</f>
        <v>#N/A</v>
      </c>
      <c r="CL56" s="3" t="str">
        <f>IF(Разряды!A74=11,11," ")</f>
        <v xml:space="preserve"> </v>
      </c>
      <c r="CM56" s="4" t="e">
        <f>IF(CL56=11,Времявыполнения!A74,NA())</f>
        <v>#N/A</v>
      </c>
      <c r="CV56" s="5" t="str">
        <f>IF(Разряды!A74=12,12," ")</f>
        <v xml:space="preserve"> </v>
      </c>
      <c r="CW56" s="6" t="e">
        <f>IF(CV56=12,Времявыполнения!A74,NA())</f>
        <v>#N/A</v>
      </c>
      <c r="DF56" s="7" t="str">
        <f>IF(Разряды!A74=13,13," ")</f>
        <v xml:space="preserve"> </v>
      </c>
      <c r="DG56" s="8" t="e">
        <f>IF(DF56=13,Времявыполнения!A74,NA())</f>
        <v>#N/A</v>
      </c>
      <c r="DP56" s="9" t="str">
        <f>IF(Разряды!A74=14,14," ")</f>
        <v xml:space="preserve"> </v>
      </c>
      <c r="DQ56" s="10" t="e">
        <f>IF(DP56=14,Времявыполнения!A74,NA())</f>
        <v>#N/A</v>
      </c>
      <c r="DZ56" s="18" t="str">
        <f>IF(Разряды!A74=15,15," ")</f>
        <v xml:space="preserve"> </v>
      </c>
      <c r="EA56" s="19" t="e">
        <f>IF(DZ56=15,Времявыполнения!A74,NA())</f>
        <v>#N/A</v>
      </c>
      <c r="EJ56" s="13" t="str">
        <f>IF(Разряды!A56=16,16," ")</f>
        <v xml:space="preserve"> </v>
      </c>
      <c r="EK56" s="14" t="e">
        <f>IF(EJ56=16,Времявыполнения!A56,NA())</f>
        <v>#N/A</v>
      </c>
      <c r="ET56" s="15" t="str">
        <f>IF(Разряды!A74=17,17," ")</f>
        <v xml:space="preserve"> </v>
      </c>
      <c r="EU56" s="16" t="e">
        <f>IF(ET56=17,Времявыполнения!A74,NA())</f>
        <v>#N/A</v>
      </c>
      <c r="FD56" s="2" t="str">
        <f>IF(Разряды!A56=18,18," ")</f>
        <v xml:space="preserve"> </v>
      </c>
      <c r="FE56" s="17" t="e">
        <f>IF(FD56=18,Времявыполнения!A56,NA())</f>
        <v>#N/A</v>
      </c>
      <c r="FN56" s="3" t="str">
        <f>IF(Разряды!A56=19,19," ")</f>
        <v xml:space="preserve"> </v>
      </c>
      <c r="FO56" s="4" t="e">
        <f>IF(FN56=19,Времявыполнения!A56,NA())</f>
        <v>#N/A</v>
      </c>
      <c r="FX56" s="5" t="str">
        <f>IF(Разряды!A56=20,20," ")</f>
        <v xml:space="preserve"> </v>
      </c>
      <c r="FY56" s="6" t="e">
        <f>IF(FX56=20,Времявыполнения!A56,NA())</f>
        <v>#N/A</v>
      </c>
      <c r="GH56" s="7" t="str">
        <f>IF(Разряды!A56=21,21," ")</f>
        <v xml:space="preserve"> </v>
      </c>
      <c r="GI56" s="8" t="e">
        <f>IF(GH56=21,Времявыполнения!A56,NA())</f>
        <v>#N/A</v>
      </c>
      <c r="GR56" s="9" t="str">
        <f>IF(Разряды!A56=22,22," ")</f>
        <v xml:space="preserve"> </v>
      </c>
      <c r="GS56" s="10" t="e">
        <f>IF(GR56=22,Времявыполнения!A56,NA())</f>
        <v>#N/A</v>
      </c>
      <c r="HB56" s="18" t="str">
        <f>IF(Разряды!A56=23,23," ")</f>
        <v xml:space="preserve"> </v>
      </c>
      <c r="HC56" s="19" t="e">
        <f>IF(HB56=23,Времявыполнения!A56,NA())</f>
        <v>#N/A</v>
      </c>
      <c r="HL56" s="11" t="str">
        <f>IF(Разряды!A56=24,24," ")</f>
        <v xml:space="preserve"> </v>
      </c>
      <c r="HM56" s="12" t="e">
        <f>IF(HL56=24,Времявыполнения!A56,NA())</f>
        <v>#N/A</v>
      </c>
      <c r="HV56" s="13" t="str">
        <f>IF(Разряды!A56=25,25," ")</f>
        <v xml:space="preserve"> </v>
      </c>
      <c r="HW56" s="14" t="e">
        <f>IF(HV56=25,Времявыполнения!A56,NA())</f>
        <v>#N/A</v>
      </c>
      <c r="IF56" s="15" t="str">
        <f>IF(Разряды!A56=26,26," ")</f>
        <v xml:space="preserve"> </v>
      </c>
      <c r="IG56" s="16" t="e">
        <f>IF(IF56=26,Времявыполнения!A56,NA())</f>
        <v>#N/A</v>
      </c>
      <c r="IP56" s="2" t="str">
        <f>IF(Разряды!A56=27,27," ")</f>
        <v xml:space="preserve"> </v>
      </c>
      <c r="IQ56" s="17" t="e">
        <f>IF(IP56=27,Времявыполнения!A56,NA())</f>
        <v>#N/A</v>
      </c>
      <c r="IZ56" s="3" t="str">
        <f>IF(Разряды!A56=28,28," ")</f>
        <v xml:space="preserve"> </v>
      </c>
      <c r="JA56" s="4" t="e">
        <f>IF(IZ56=28,Времявыполнения!A56,NA())</f>
        <v>#N/A</v>
      </c>
      <c r="JJ56" s="5" t="str">
        <f>IF(Разряды!A56=29,29," ")</f>
        <v xml:space="preserve"> </v>
      </c>
      <c r="JK56" s="6" t="e">
        <f>IF(JJ56=29,Времявыполнения!A56,NA())</f>
        <v>#N/A</v>
      </c>
      <c r="JT56" s="7" t="str">
        <f>IF(Разряды!A56=30,30," ")</f>
        <v xml:space="preserve"> </v>
      </c>
      <c r="JU56" s="8" t="e">
        <f>IF(JT56=30,Времявыполнения!A56,NA())</f>
        <v>#N/A</v>
      </c>
      <c r="KD56" s="9" t="str">
        <f>IF(Разряды!A56=31,31," ")</f>
        <v xml:space="preserve"> </v>
      </c>
      <c r="KE56" s="10" t="e">
        <f>IF(KD56=31,Времявыполнения!A56,NA())</f>
        <v>#N/A</v>
      </c>
    </row>
    <row r="58" spans="1:291" x14ac:dyDescent="0.25">
      <c r="K58" s="20"/>
      <c r="M58" s="20"/>
    </row>
    <row r="59" spans="1:291" x14ac:dyDescent="0.25">
      <c r="K59" s="20"/>
      <c r="M59" s="20"/>
    </row>
    <row r="60" spans="1:291" x14ac:dyDescent="0.25">
      <c r="K60" s="20"/>
      <c r="M60" s="20"/>
    </row>
    <row r="61" spans="1:291" x14ac:dyDescent="0.25">
      <c r="K61" s="20"/>
      <c r="M61" s="20"/>
    </row>
    <row r="62" spans="1:291" x14ac:dyDescent="0.25">
      <c r="K62" s="20"/>
      <c r="M62" s="20"/>
    </row>
    <row r="63" spans="1:291" x14ac:dyDescent="0.25">
      <c r="K63" s="20"/>
      <c r="M63" s="20"/>
    </row>
    <row r="64" spans="1:291" x14ac:dyDescent="0.25">
      <c r="K64" s="20"/>
      <c r="M64" s="20"/>
    </row>
    <row r="65" spans="11:13" x14ac:dyDescent="0.25">
      <c r="K65" s="20"/>
      <c r="M65" s="20"/>
    </row>
    <row r="66" spans="11:13" x14ac:dyDescent="0.25">
      <c r="K66" s="20"/>
      <c r="M66" s="20"/>
    </row>
    <row r="67" spans="11:13" x14ac:dyDescent="0.25">
      <c r="K67" s="20"/>
      <c r="M67" s="20"/>
    </row>
    <row r="68" spans="11:13" x14ac:dyDescent="0.25">
      <c r="K68" s="20"/>
      <c r="M68" s="20"/>
    </row>
    <row r="69" spans="11:13" x14ac:dyDescent="0.25">
      <c r="K69" s="20"/>
      <c r="M69" s="20"/>
    </row>
    <row r="70" spans="11:13" x14ac:dyDescent="0.25">
      <c r="K70" s="20"/>
      <c r="M70" s="20"/>
    </row>
    <row r="71" spans="11:13" x14ac:dyDescent="0.25">
      <c r="K71" s="20"/>
      <c r="M71" s="20"/>
    </row>
    <row r="72" spans="11:13" x14ac:dyDescent="0.25">
      <c r="K72" s="20"/>
      <c r="M72" s="20"/>
    </row>
    <row r="73" spans="11:13" x14ac:dyDescent="0.25">
      <c r="K73" s="20"/>
      <c r="M73" s="20"/>
    </row>
    <row r="74" spans="11:13" x14ac:dyDescent="0.25">
      <c r="K74" s="20"/>
      <c r="M74" s="20"/>
    </row>
    <row r="75" spans="11:13" x14ac:dyDescent="0.25">
      <c r="K75" s="20"/>
      <c r="M75" s="20"/>
    </row>
    <row r="76" spans="11:13" x14ac:dyDescent="0.25">
      <c r="K76" s="20"/>
      <c r="M76" s="20"/>
    </row>
    <row r="77" spans="11:13" x14ac:dyDescent="0.25">
      <c r="K77" s="20"/>
      <c r="M77" s="20"/>
    </row>
    <row r="78" spans="11:13" x14ac:dyDescent="0.25">
      <c r="K78" s="20"/>
      <c r="M78" s="20"/>
    </row>
    <row r="79" spans="11:13" x14ac:dyDescent="0.25">
      <c r="K79" s="20"/>
      <c r="M79" s="20"/>
    </row>
    <row r="80" spans="11:13" x14ac:dyDescent="0.25">
      <c r="K80" s="20"/>
      <c r="M80" s="20"/>
    </row>
    <row r="81" spans="11:13" x14ac:dyDescent="0.25">
      <c r="K81" s="20"/>
      <c r="M81" s="20"/>
    </row>
    <row r="82" spans="11:13" x14ac:dyDescent="0.25">
      <c r="K82" s="20"/>
      <c r="M82" s="20"/>
    </row>
    <row r="83" spans="11:13" x14ac:dyDescent="0.25">
      <c r="K83" s="20"/>
      <c r="M83" s="20"/>
    </row>
    <row r="84" spans="11:13" x14ac:dyDescent="0.25">
      <c r="K84" s="20"/>
      <c r="M84" s="20"/>
    </row>
    <row r="85" spans="11:13" x14ac:dyDescent="0.25">
      <c r="K85" s="20"/>
      <c r="M85" s="20"/>
    </row>
    <row r="86" spans="11:13" x14ac:dyDescent="0.25">
      <c r="K86" s="20"/>
      <c r="M86" s="20"/>
    </row>
    <row r="87" spans="11:13" x14ac:dyDescent="0.25">
      <c r="K87" s="20"/>
      <c r="M87" s="20"/>
    </row>
    <row r="88" spans="11:13" x14ac:dyDescent="0.25">
      <c r="K88" s="20"/>
      <c r="M88" s="20"/>
    </row>
    <row r="89" spans="11:13" x14ac:dyDescent="0.25">
      <c r="K89" s="20"/>
      <c r="M89" s="20"/>
    </row>
    <row r="90" spans="11:13" x14ac:dyDescent="0.25">
      <c r="K90" s="20"/>
      <c r="M90" s="20"/>
    </row>
    <row r="91" spans="11:13" x14ac:dyDescent="0.25">
      <c r="K91" s="20"/>
      <c r="M91" s="20"/>
    </row>
    <row r="92" spans="11:13" x14ac:dyDescent="0.25">
      <c r="K92" s="20"/>
      <c r="M92" s="20"/>
    </row>
    <row r="93" spans="11:13" x14ac:dyDescent="0.25">
      <c r="K93" s="20"/>
      <c r="M93" s="20"/>
    </row>
    <row r="94" spans="11:13" x14ac:dyDescent="0.25">
      <c r="K94" s="20"/>
      <c r="M94" s="20"/>
    </row>
    <row r="95" spans="11:13" x14ac:dyDescent="0.25">
      <c r="K95" s="20"/>
      <c r="M95" s="20"/>
    </row>
    <row r="96" spans="11:13" x14ac:dyDescent="0.25">
      <c r="K96" s="20"/>
      <c r="M96" s="20"/>
    </row>
    <row r="97" spans="11:13" x14ac:dyDescent="0.25">
      <c r="K97" s="20"/>
      <c r="M97" s="20"/>
    </row>
    <row r="98" spans="11:13" x14ac:dyDescent="0.25">
      <c r="K98" s="20"/>
      <c r="M98" s="20"/>
    </row>
    <row r="99" spans="11:13" x14ac:dyDescent="0.25">
      <c r="K99" s="20"/>
      <c r="M99" s="20"/>
    </row>
    <row r="100" spans="11:13" x14ac:dyDescent="0.25">
      <c r="K100" s="20"/>
      <c r="M100" s="20"/>
    </row>
    <row r="101" spans="11:13" x14ac:dyDescent="0.25">
      <c r="K101" s="20"/>
      <c r="M101" s="20"/>
    </row>
    <row r="102" spans="11:13" x14ac:dyDescent="0.25">
      <c r="K102" s="20"/>
      <c r="M102" s="20"/>
    </row>
    <row r="103" spans="11:13" x14ac:dyDescent="0.25">
      <c r="K103" s="20"/>
      <c r="M103" s="20"/>
    </row>
    <row r="104" spans="11:13" x14ac:dyDescent="0.25">
      <c r="K104" s="20"/>
      <c r="M104" s="20"/>
    </row>
    <row r="105" spans="11:13" x14ac:dyDescent="0.25">
      <c r="K105" s="20"/>
      <c r="M105" s="20"/>
    </row>
    <row r="106" spans="11:13" x14ac:dyDescent="0.25">
      <c r="K106" s="20"/>
      <c r="M106" s="20"/>
    </row>
  </sheetData>
  <mergeCells count="91">
    <mergeCell ref="EM25:EO25"/>
    <mergeCell ref="EM23:EO23"/>
    <mergeCell ref="EM26:EO26"/>
    <mergeCell ref="EM22:EO22"/>
    <mergeCell ref="EW25:EY25"/>
    <mergeCell ref="EW26:EY26"/>
    <mergeCell ref="FG25:FI25"/>
    <mergeCell ref="FG26:FI26"/>
    <mergeCell ref="FQ25:FS25"/>
    <mergeCell ref="FQ26:FS26"/>
    <mergeCell ref="GA25:GC25"/>
    <mergeCell ref="GA26:GC26"/>
    <mergeCell ref="II25:IK25"/>
    <mergeCell ref="II26:IK26"/>
    <mergeCell ref="GK25:GM25"/>
    <mergeCell ref="GK26:GM26"/>
    <mergeCell ref="GU25:GW25"/>
    <mergeCell ref="GU26:GW26"/>
    <mergeCell ref="HE25:HG25"/>
    <mergeCell ref="HE26:HG26"/>
    <mergeCell ref="JW25:JY25"/>
    <mergeCell ref="JW26:JY26"/>
    <mergeCell ref="KG26:KI26"/>
    <mergeCell ref="KG25:KI25"/>
    <mergeCell ref="EC25:EE25"/>
    <mergeCell ref="EC26:EE26"/>
    <mergeCell ref="IS25:IU25"/>
    <mergeCell ref="IS26:IU26"/>
    <mergeCell ref="JC25:JE25"/>
    <mergeCell ref="JC26:JE26"/>
    <mergeCell ref="JM25:JO25"/>
    <mergeCell ref="JM26:JO26"/>
    <mergeCell ref="HO25:HQ25"/>
    <mergeCell ref="HO26:HQ26"/>
    <mergeCell ref="HY25:IA25"/>
    <mergeCell ref="HY26:IA26"/>
    <mergeCell ref="DS25:DU25"/>
    <mergeCell ref="DS26:DU26"/>
    <mergeCell ref="DI25:DK25"/>
    <mergeCell ref="DI26:DK26"/>
    <mergeCell ref="CY25:DA25"/>
    <mergeCell ref="CY26:DA26"/>
    <mergeCell ref="CO25:CQ25"/>
    <mergeCell ref="CO26:CQ26"/>
    <mergeCell ref="CE25:CG25"/>
    <mergeCell ref="CE26:CG26"/>
    <mergeCell ref="BU25:BW25"/>
    <mergeCell ref="BU26:BW26"/>
    <mergeCell ref="BK25:BM25"/>
    <mergeCell ref="BK26:BM26"/>
    <mergeCell ref="BA25:BC25"/>
    <mergeCell ref="BA26:BC26"/>
    <mergeCell ref="AQ25:AS25"/>
    <mergeCell ref="AQ26:AS26"/>
    <mergeCell ref="D25:F25"/>
    <mergeCell ref="D26:F26"/>
    <mergeCell ref="EC22:EE22"/>
    <mergeCell ref="EW22:EY22"/>
    <mergeCell ref="FG22:FI22"/>
    <mergeCell ref="DS22:DU22"/>
    <mergeCell ref="DI22:DK22"/>
    <mergeCell ref="CY22:DA22"/>
    <mergeCell ref="CO22:CQ22"/>
    <mergeCell ref="CE22:CG22"/>
    <mergeCell ref="AG25:AI25"/>
    <mergeCell ref="AG26:AI26"/>
    <mergeCell ref="W25:Y25"/>
    <mergeCell ref="W26:Y26"/>
    <mergeCell ref="M25:O25"/>
    <mergeCell ref="M26:O26"/>
    <mergeCell ref="GU22:GW22"/>
    <mergeCell ref="BU22:BW22"/>
    <mergeCell ref="BK22:BM22"/>
    <mergeCell ref="BA22:BC22"/>
    <mergeCell ref="AQ22:AS22"/>
    <mergeCell ref="M22:O22"/>
    <mergeCell ref="D22:F22"/>
    <mergeCell ref="FQ22:FS22"/>
    <mergeCell ref="GA22:GC22"/>
    <mergeCell ref="GK22:GM22"/>
    <mergeCell ref="AG22:AI22"/>
    <mergeCell ref="W22:Y22"/>
    <mergeCell ref="JM22:JO22"/>
    <mergeCell ref="JW22:JY22"/>
    <mergeCell ref="KG22:KI22"/>
    <mergeCell ref="HE22:HG22"/>
    <mergeCell ref="HO22:HQ22"/>
    <mergeCell ref="HY22:IA22"/>
    <mergeCell ref="II22:IK22"/>
    <mergeCell ref="IS22:IU22"/>
    <mergeCell ref="JC22:JE22"/>
  </mergeCells>
  <pageMargins left="0.7" right="0.7" top="0.75" bottom="0.75" header="0.3" footer="0.3"/>
  <pageSetup paperSize="9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068981-278F-40D0-B73D-F5F2B806346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Времявыполнения</vt:lpstr>
      <vt:lpstr>Разряды</vt:lpstr>
      <vt:lpstr>Основной</vt:lpstr>
      <vt:lpstr>МетодФерма</vt:lpstr>
      <vt:lpstr>Разряд2</vt:lpstr>
      <vt:lpstr>Разряд3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Прохоров</dc:creator>
  <cp:lastModifiedBy>Сергей Прохоров</cp:lastModifiedBy>
  <dcterms:created xsi:type="dcterms:W3CDTF">2015-06-05T18:19:34Z</dcterms:created>
  <dcterms:modified xsi:type="dcterms:W3CDTF">2024-03-25T12:17:50Z</dcterms:modified>
</cp:coreProperties>
</file>