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16"/>
  <workbookPr filterPrivacy="1" showInkAnnotation="0" updateLinks="never" defaultThemeVersion="124226"/>
  <xr:revisionPtr revIDLastSave="0" documentId="13_ncr:1_{44EBDC79-C902-4586-9649-0C1DDDEB80DA}" xr6:coauthVersionLast="47" xr6:coauthVersionMax="47" xr10:uidLastSave="{00000000-0000-0000-0000-000000000000}"/>
  <bookViews>
    <workbookView xWindow="19080" yWindow="-120" windowWidth="19440" windowHeight="15000" tabRatio="843" activeTab="2" xr2:uid="{00000000-000D-0000-FFFF-FFFF00000000}"/>
  </bookViews>
  <sheets>
    <sheet name="DATA" sheetId="70" r:id="rId1"/>
    <sheet name="апрель" sheetId="187" r:id="rId2"/>
    <sheet name="май" sheetId="188" r:id="rId3"/>
  </sheets>
  <definedNames>
    <definedName name="_xlnm.Print_Area" localSheetId="1">апрель!$A$1:$AT$29</definedName>
    <definedName name="_xlnm.Print_Area" localSheetId="2">май!$A$1:$AT$29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9" i="188" l="1"/>
  <c r="AT27" i="188"/>
  <c r="AS27" i="188"/>
  <c r="AR27" i="188"/>
  <c r="AQ27" i="188"/>
  <c r="AP27" i="188"/>
  <c r="AN27" i="188"/>
  <c r="AJ27" i="188"/>
  <c r="D27" i="188"/>
  <c r="C27" i="188"/>
  <c r="A27" i="188" s="1"/>
  <c r="AT25" i="188"/>
  <c r="AS25" i="188"/>
  <c r="AR25" i="188"/>
  <c r="AQ25" i="188"/>
  <c r="AP25" i="188"/>
  <c r="AN25" i="188"/>
  <c r="AJ25" i="188"/>
  <c r="D25" i="188"/>
  <c r="C25" i="188"/>
  <c r="A25" i="188" s="1"/>
  <c r="AT23" i="188"/>
  <c r="AS23" i="188"/>
  <c r="AR23" i="188"/>
  <c r="AQ23" i="188"/>
  <c r="AP23" i="188"/>
  <c r="AN23" i="188"/>
  <c r="AJ23" i="188"/>
  <c r="D23" i="188"/>
  <c r="C23" i="188"/>
  <c r="A23" i="188" s="1"/>
  <c r="AT21" i="188"/>
  <c r="AS21" i="188"/>
  <c r="AR21" i="188"/>
  <c r="AQ21" i="188"/>
  <c r="AP21" i="188"/>
  <c r="AN21" i="188"/>
  <c r="AJ21" i="188"/>
  <c r="D21" i="188"/>
  <c r="C21" i="188"/>
  <c r="A21" i="188"/>
  <c r="AT19" i="188"/>
  <c r="AS19" i="188"/>
  <c r="AR19" i="188"/>
  <c r="AQ19" i="188"/>
  <c r="AP19" i="188"/>
  <c r="AN19" i="188"/>
  <c r="AJ19" i="188"/>
  <c r="D19" i="188"/>
  <c r="C19" i="188"/>
  <c r="A19" i="188" s="1"/>
  <c r="AT17" i="188"/>
  <c r="AS17" i="188"/>
  <c r="AR17" i="188"/>
  <c r="AQ17" i="188"/>
  <c r="AP17" i="188"/>
  <c r="AN17" i="188"/>
  <c r="AJ17" i="188"/>
  <c r="D17" i="188"/>
  <c r="C17" i="188"/>
  <c r="A17" i="188" s="1"/>
  <c r="AT15" i="188"/>
  <c r="AS15" i="188"/>
  <c r="AR15" i="188"/>
  <c r="AQ15" i="188"/>
  <c r="AP15" i="188"/>
  <c r="AN15" i="188"/>
  <c r="AJ15" i="188"/>
  <c r="D15" i="188"/>
  <c r="C15" i="188"/>
  <c r="A15" i="188" s="1"/>
  <c r="AT13" i="188"/>
  <c r="AS13" i="188"/>
  <c r="AR13" i="188"/>
  <c r="AQ13" i="188"/>
  <c r="AP13" i="188"/>
  <c r="AN13" i="188"/>
  <c r="AJ13" i="188"/>
  <c r="D13" i="188"/>
  <c r="C13" i="188"/>
  <c r="A13" i="188"/>
  <c r="AT11" i="188"/>
  <c r="AS11" i="188"/>
  <c r="AR11" i="188"/>
  <c r="AQ11" i="188"/>
  <c r="AP11" i="188"/>
  <c r="AN11" i="188"/>
  <c r="AJ11" i="188"/>
  <c r="D11" i="188"/>
  <c r="C11" i="188"/>
  <c r="A11" i="188" s="1"/>
  <c r="AT9" i="188"/>
  <c r="AS9" i="188"/>
  <c r="AR9" i="188"/>
  <c r="AQ9" i="188"/>
  <c r="AP9" i="188"/>
  <c r="AN9" i="188"/>
  <c r="AJ9" i="188"/>
  <c r="D9" i="188"/>
  <c r="C9" i="188"/>
  <c r="A9" i="188" s="1"/>
  <c r="AT7" i="188"/>
  <c r="AS7" i="188"/>
  <c r="AR7" i="188"/>
  <c r="AQ7" i="188"/>
  <c r="AP7" i="188"/>
  <c r="AN7" i="188"/>
  <c r="AJ7" i="188"/>
  <c r="D7" i="188"/>
  <c r="C7" i="188"/>
  <c r="A7" i="188" s="1"/>
  <c r="AT5" i="188"/>
  <c r="AS5" i="188"/>
  <c r="AR5" i="188"/>
  <c r="AQ5" i="188"/>
  <c r="AP5" i="188"/>
  <c r="AN5" i="188"/>
  <c r="AN29" i="188" s="1"/>
  <c r="AJ5" i="188"/>
  <c r="D5" i="188"/>
  <c r="C5" i="188"/>
  <c r="A5" i="188"/>
  <c r="C1" i="188"/>
  <c r="E3" i="188" s="1"/>
  <c r="E14" i="70"/>
  <c r="AQ25" i="187"/>
  <c r="D39" i="187"/>
  <c r="E22" i="70"/>
  <c r="A4" i="70"/>
  <c r="A5" i="70"/>
  <c r="A6" i="70"/>
  <c r="A7" i="70"/>
  <c r="A8" i="70"/>
  <c r="A9" i="70"/>
  <c r="A10" i="70"/>
  <c r="A11" i="70"/>
  <c r="A12" i="70"/>
  <c r="A13" i="70"/>
  <c r="A2" i="70"/>
  <c r="A3" i="70"/>
  <c r="AP29" i="188" l="1"/>
  <c r="AQ29" i="188"/>
  <c r="AJ29" i="188"/>
  <c r="AT29" i="188"/>
  <c r="AR29" i="188"/>
  <c r="AS29" i="188"/>
  <c r="F3" i="188"/>
  <c r="E4" i="188"/>
  <c r="E2" i="188"/>
  <c r="AS7" i="187"/>
  <c r="AS9" i="187"/>
  <c r="AS11" i="187"/>
  <c r="AS13" i="187"/>
  <c r="AS15" i="187"/>
  <c r="AS17" i="187"/>
  <c r="AS19" i="187"/>
  <c r="AS21" i="187"/>
  <c r="AS23" i="187"/>
  <c r="AS25" i="187"/>
  <c r="AS27" i="187"/>
  <c r="AS5" i="187"/>
  <c r="AT27" i="187"/>
  <c r="AR27" i="187"/>
  <c r="AQ27" i="187"/>
  <c r="AP27" i="187"/>
  <c r="AN27" i="187"/>
  <c r="AJ27" i="187"/>
  <c r="D27" i="187"/>
  <c r="C27" i="187"/>
  <c r="A27" i="187" s="1"/>
  <c r="AT25" i="187"/>
  <c r="AR25" i="187"/>
  <c r="AP25" i="187"/>
  <c r="AN25" i="187"/>
  <c r="AJ25" i="187"/>
  <c r="D25" i="187"/>
  <c r="C25" i="187"/>
  <c r="A25" i="187" s="1"/>
  <c r="AT23" i="187"/>
  <c r="AR23" i="187"/>
  <c r="AQ23" i="187"/>
  <c r="AP23" i="187"/>
  <c r="AN23" i="187"/>
  <c r="AJ23" i="187"/>
  <c r="D23" i="187"/>
  <c r="C23" i="187"/>
  <c r="A23" i="187" s="1"/>
  <c r="AT21" i="187"/>
  <c r="AR21" i="187"/>
  <c r="AQ21" i="187"/>
  <c r="AP21" i="187"/>
  <c r="AN21" i="187"/>
  <c r="AJ21" i="187"/>
  <c r="D21" i="187"/>
  <c r="C21" i="187"/>
  <c r="A21" i="187" s="1"/>
  <c r="AT19" i="187"/>
  <c r="AR19" i="187"/>
  <c r="AQ19" i="187"/>
  <c r="AP19" i="187"/>
  <c r="AN19" i="187"/>
  <c r="AJ19" i="187"/>
  <c r="D19" i="187"/>
  <c r="C19" i="187"/>
  <c r="A19" i="187" s="1"/>
  <c r="AT17" i="187"/>
  <c r="AR17" i="187"/>
  <c r="AQ17" i="187"/>
  <c r="AP17" i="187"/>
  <c r="AN17" i="187"/>
  <c r="AJ17" i="187"/>
  <c r="D17" i="187"/>
  <c r="C17" i="187"/>
  <c r="A17" i="187" s="1"/>
  <c r="AT15" i="187"/>
  <c r="AR15" i="187"/>
  <c r="AQ15" i="187"/>
  <c r="AP15" i="187"/>
  <c r="AN15" i="187"/>
  <c r="AJ15" i="187"/>
  <c r="D15" i="187"/>
  <c r="C15" i="187"/>
  <c r="A15" i="187" s="1"/>
  <c r="AT13" i="187"/>
  <c r="AR13" i="187"/>
  <c r="AQ13" i="187"/>
  <c r="AP13" i="187"/>
  <c r="AN13" i="187"/>
  <c r="AJ13" i="187"/>
  <c r="D13" i="187"/>
  <c r="C13" i="187"/>
  <c r="A13" i="187" s="1"/>
  <c r="AT11" i="187"/>
  <c r="AR11" i="187"/>
  <c r="AQ11" i="187"/>
  <c r="AP11" i="187"/>
  <c r="AN11" i="187"/>
  <c r="AJ11" i="187"/>
  <c r="D11" i="187"/>
  <c r="C11" i="187"/>
  <c r="A11" i="187" s="1"/>
  <c r="AT9" i="187"/>
  <c r="AR9" i="187"/>
  <c r="AQ9" i="187"/>
  <c r="AP9" i="187"/>
  <c r="AN9" i="187"/>
  <c r="AJ9" i="187"/>
  <c r="D9" i="187"/>
  <c r="C9" i="187"/>
  <c r="A9" i="187" s="1"/>
  <c r="AT7" i="187"/>
  <c r="AR7" i="187"/>
  <c r="AQ7" i="187"/>
  <c r="AP7" i="187"/>
  <c r="AN7" i="187"/>
  <c r="AJ7" i="187"/>
  <c r="D7" i="187"/>
  <c r="C7" i="187"/>
  <c r="A7" i="187" s="1"/>
  <c r="AT5" i="187"/>
  <c r="AR5" i="187"/>
  <c r="AQ5" i="187"/>
  <c r="AP5" i="187"/>
  <c r="AN5" i="187"/>
  <c r="AJ5" i="187"/>
  <c r="D5" i="187"/>
  <c r="C5" i="187"/>
  <c r="A5" i="187" s="1"/>
  <c r="C1" i="187"/>
  <c r="E3" i="187" s="1"/>
  <c r="E3" i="70"/>
  <c r="E4" i="70"/>
  <c r="E5" i="70"/>
  <c r="E6" i="70"/>
  <c r="E7" i="70"/>
  <c r="E8" i="70"/>
  <c r="E9" i="70"/>
  <c r="E10" i="70"/>
  <c r="E11" i="70"/>
  <c r="E12" i="70"/>
  <c r="E13" i="70"/>
  <c r="E15" i="70"/>
  <c r="E18" i="70"/>
  <c r="E19" i="70"/>
  <c r="E21" i="70"/>
  <c r="E23" i="70"/>
  <c r="E24" i="70"/>
  <c r="E25" i="70"/>
  <c r="E26" i="70"/>
  <c r="E27" i="70"/>
  <c r="E28" i="70"/>
  <c r="E29" i="70"/>
  <c r="E30" i="70"/>
  <c r="E2" i="70"/>
  <c r="G3" i="188" l="1"/>
  <c r="F2" i="188"/>
  <c r="F4" i="188"/>
  <c r="E4" i="187"/>
  <c r="AN29" i="187"/>
  <c r="AS29" i="187"/>
  <c r="AP29" i="187"/>
  <c r="AT29" i="187"/>
  <c r="AQ29" i="187"/>
  <c r="AJ29" i="187"/>
  <c r="AR29" i="187"/>
  <c r="E2" i="187"/>
  <c r="F3" i="187"/>
  <c r="F4" i="187" s="1"/>
  <c r="G4" i="188" l="1"/>
  <c r="G2" i="188"/>
  <c r="H3" i="188"/>
  <c r="G3" i="187"/>
  <c r="F2" i="187"/>
  <c r="H4" i="188" l="1"/>
  <c r="H2" i="188"/>
  <c r="I3" i="188"/>
  <c r="G4" i="187"/>
  <c r="H3" i="187"/>
  <c r="G2" i="187"/>
  <c r="I4" i="188" l="1"/>
  <c r="I2" i="188"/>
  <c r="J3" i="188"/>
  <c r="H4" i="187"/>
  <c r="I3" i="187"/>
  <c r="H2" i="187"/>
  <c r="J2" i="188" l="1"/>
  <c r="J4" i="188"/>
  <c r="K3" i="188"/>
  <c r="I4" i="187"/>
  <c r="J3" i="187"/>
  <c r="I2" i="187"/>
  <c r="K4" i="188" l="1"/>
  <c r="K2" i="188"/>
  <c r="L3" i="188"/>
  <c r="J4" i="187"/>
  <c r="K3" i="187"/>
  <c r="J2" i="187"/>
  <c r="M3" i="188" l="1"/>
  <c r="L2" i="188"/>
  <c r="L4" i="188"/>
  <c r="K4" i="187"/>
  <c r="L3" i="187"/>
  <c r="L4" i="187" s="1"/>
  <c r="K2" i="187"/>
  <c r="M2" i="188" l="1"/>
  <c r="N3" i="188"/>
  <c r="M4" i="188"/>
  <c r="M3" i="187"/>
  <c r="L2" i="187"/>
  <c r="O3" i="188" l="1"/>
  <c r="N2" i="188"/>
  <c r="N4" i="188"/>
  <c r="M4" i="187"/>
  <c r="N3" i="187"/>
  <c r="M2" i="187"/>
  <c r="P3" i="188" l="1"/>
  <c r="O4" i="188"/>
  <c r="O2" i="188"/>
  <c r="N4" i="187"/>
  <c r="O3" i="187"/>
  <c r="N2" i="187"/>
  <c r="P4" i="188" l="1"/>
  <c r="Q3" i="188"/>
  <c r="P2" i="188"/>
  <c r="O4" i="187"/>
  <c r="P3" i="187"/>
  <c r="O2" i="187"/>
  <c r="R3" i="188" l="1"/>
  <c r="Q2" i="188"/>
  <c r="Q4" i="188"/>
  <c r="P4" i="187"/>
  <c r="Q3" i="187"/>
  <c r="P2" i="187"/>
  <c r="R4" i="188" l="1"/>
  <c r="R2" i="188"/>
  <c r="S3" i="188"/>
  <c r="Q4" i="187"/>
  <c r="R3" i="187"/>
  <c r="R4" i="187" s="1"/>
  <c r="Q2" i="187"/>
  <c r="S4" i="188" l="1"/>
  <c r="S2" i="188"/>
  <c r="T3" i="188"/>
  <c r="S3" i="187"/>
  <c r="R2" i="187"/>
  <c r="T4" i="188" l="1"/>
  <c r="T2" i="188"/>
  <c r="U3" i="188"/>
  <c r="S4" i="187"/>
  <c r="T3" i="187"/>
  <c r="S2" i="187"/>
  <c r="U4" i="188" l="1"/>
  <c r="U2" i="188"/>
  <c r="V3" i="188"/>
  <c r="T4" i="187"/>
  <c r="U3" i="187"/>
  <c r="T2" i="187"/>
  <c r="V2" i="188" l="1"/>
  <c r="W3" i="188"/>
  <c r="V4" i="188"/>
  <c r="U4" i="187"/>
  <c r="V3" i="187"/>
  <c r="U2" i="187"/>
  <c r="W4" i="188" l="1"/>
  <c r="W2" i="188"/>
  <c r="X3" i="188"/>
  <c r="V4" i="187"/>
  <c r="W3" i="187"/>
  <c r="V2" i="187"/>
  <c r="X2" i="188" l="1"/>
  <c r="Y3" i="188"/>
  <c r="X4" i="188"/>
  <c r="W4" i="187"/>
  <c r="X3" i="187"/>
  <c r="W2" i="187"/>
  <c r="Y2" i="188" l="1"/>
  <c r="Z3" i="188"/>
  <c r="Y4" i="188"/>
  <c r="X4" i="187"/>
  <c r="Y3" i="187"/>
  <c r="X2" i="187"/>
  <c r="AA3" i="188" l="1"/>
  <c r="Z4" i="188"/>
  <c r="Z2" i="188"/>
  <c r="Y4" i="187"/>
  <c r="Z3" i="187"/>
  <c r="Y2" i="187"/>
  <c r="AB3" i="188" l="1"/>
  <c r="AA4" i="188"/>
  <c r="AA2" i="188"/>
  <c r="Z4" i="187"/>
  <c r="AA3" i="187"/>
  <c r="Z2" i="187"/>
  <c r="AB4" i="188" l="1"/>
  <c r="AC3" i="188"/>
  <c r="AB2" i="188"/>
  <c r="AA4" i="187"/>
  <c r="AB3" i="187"/>
  <c r="AA2" i="187"/>
  <c r="AD3" i="188" l="1"/>
  <c r="AC4" i="188"/>
  <c r="AC2" i="188"/>
  <c r="AB4" i="187"/>
  <c r="AC3" i="187"/>
  <c r="AB2" i="187"/>
  <c r="AD2" i="188" l="1"/>
  <c r="AD4" i="188"/>
  <c r="AE3" i="188"/>
  <c r="AC4" i="187"/>
  <c r="AD3" i="187"/>
  <c r="AC2" i="187"/>
  <c r="AE4" i="188" l="1"/>
  <c r="AE2" i="188"/>
  <c r="AF3" i="188"/>
  <c r="AD4" i="187"/>
  <c r="AE3" i="187"/>
  <c r="AD2" i="187"/>
  <c r="AF4" i="188" l="1"/>
  <c r="AI3" i="188"/>
  <c r="AF2" i="188"/>
  <c r="AH3" i="188"/>
  <c r="AG3" i="188"/>
  <c r="AE4" i="187"/>
  <c r="AF3" i="187"/>
  <c r="AE2" i="187"/>
  <c r="AH2" i="188" l="1"/>
  <c r="AH4" i="188"/>
  <c r="AG4" i="188"/>
  <c r="AG2" i="188"/>
  <c r="AI4" i="188"/>
  <c r="AI2" i="188"/>
  <c r="AL13" i="188" a="1"/>
  <c r="AL13" i="188" s="1"/>
  <c r="AL23" i="188" a="1"/>
  <c r="AL23" i="188" s="1"/>
  <c r="AL21" i="188" a="1"/>
  <c r="AL21" i="188" s="1"/>
  <c r="AL19" i="188" a="1"/>
  <c r="AL19" i="188" s="1"/>
  <c r="AL5" i="188" a="1"/>
  <c r="AL5" i="188" s="1"/>
  <c r="AL9" i="188" a="1"/>
  <c r="AL9" i="188" s="1"/>
  <c r="AL17" i="188" a="1"/>
  <c r="AL17" i="188" s="1"/>
  <c r="AL15" i="188" a="1"/>
  <c r="AL15" i="188" s="1"/>
  <c r="AL27" i="188" a="1"/>
  <c r="AL27" i="188" s="1"/>
  <c r="AL7" i="188" a="1"/>
  <c r="AL7" i="188" s="1"/>
  <c r="AL25" i="188" a="1"/>
  <c r="AL25" i="188" s="1"/>
  <c r="AL11" i="188" a="1"/>
  <c r="AL11" i="188" s="1"/>
  <c r="D1" i="188" a="1"/>
  <c r="D1" i="188" s="1"/>
  <c r="AF4" i="187"/>
  <c r="AG3" i="187"/>
  <c r="AI3" i="187"/>
  <c r="AI4" i="187" s="1"/>
  <c r="AH3" i="187"/>
  <c r="AH4" i="187" s="1"/>
  <c r="AF2" i="187"/>
  <c r="AO19" i="188" l="1"/>
  <c r="AO15" i="188"/>
  <c r="AO5" i="188"/>
  <c r="AO9" i="188"/>
  <c r="AO17" i="188"/>
  <c r="AO25" i="188"/>
  <c r="AO21" i="188"/>
  <c r="AK23" i="188"/>
  <c r="AM23" i="188" s="1"/>
  <c r="AO7" i="188"/>
  <c r="AK17" i="188"/>
  <c r="AM17" i="188" s="1"/>
  <c r="AK9" i="188"/>
  <c r="AM9" i="188" s="1"/>
  <c r="AK25" i="188"/>
  <c r="AM25" i="188" s="1"/>
  <c r="AO27" i="188"/>
  <c r="AO13" i="188"/>
  <c r="AK27" i="188"/>
  <c r="AM27" i="188" s="1"/>
  <c r="AO11" i="188"/>
  <c r="AK15" i="188"/>
  <c r="AM15" i="188" s="1"/>
  <c r="AO23" i="188"/>
  <c r="AK21" i="188"/>
  <c r="AM21" i="188" s="1"/>
  <c r="AK13" i="188"/>
  <c r="AM13" i="188" s="1"/>
  <c r="AK19" i="188"/>
  <c r="AM19" i="188" s="1"/>
  <c r="AK11" i="188"/>
  <c r="AM11" i="188" s="1"/>
  <c r="AK7" i="188"/>
  <c r="AM7" i="188" s="1"/>
  <c r="AK5" i="188"/>
  <c r="AG4" i="187"/>
  <c r="AO25" i="187" s="1"/>
  <c r="AH2" i="187"/>
  <c r="AG2" i="187"/>
  <c r="AI2" i="187"/>
  <c r="AL11" i="187" a="1"/>
  <c r="AL11" i="187" s="1"/>
  <c r="AL21" i="187" a="1"/>
  <c r="AL21" i="187" s="1"/>
  <c r="AL19" i="187" a="1"/>
  <c r="AL19" i="187" s="1"/>
  <c r="AL9" i="187" a="1"/>
  <c r="AL9" i="187" s="1"/>
  <c r="AL25" i="187" a="1"/>
  <c r="AL25" i="187" s="1"/>
  <c r="AL15" i="187" a="1"/>
  <c r="AL15" i="187" s="1"/>
  <c r="D1" i="187" a="1"/>
  <c r="D1" i="187" s="1"/>
  <c r="AL13" i="187" a="1"/>
  <c r="AL13" i="187" s="1"/>
  <c r="AL23" i="187" a="1"/>
  <c r="AL23" i="187" s="1"/>
  <c r="AL27" i="187" a="1"/>
  <c r="AL27" i="187" s="1"/>
  <c r="AL7" i="187" a="1"/>
  <c r="AL7" i="187" s="1"/>
  <c r="AL5" i="187" a="1"/>
  <c r="AL5" i="187" s="1"/>
  <c r="AL17" i="187" a="1"/>
  <c r="AL17" i="187" s="1"/>
  <c r="AK5" i="187" l="1"/>
  <c r="AM5" i="187" s="1"/>
  <c r="AK21" i="187"/>
  <c r="AM21" i="187" s="1"/>
  <c r="AK11" i="187"/>
  <c r="AM11" i="187" s="1"/>
  <c r="AK25" i="187"/>
  <c r="AM25" i="187" s="1"/>
  <c r="AK27" i="187"/>
  <c r="AM27" i="187" s="1"/>
  <c r="AM5" i="188"/>
  <c r="AK29" i="188"/>
  <c r="AK23" i="187"/>
  <c r="AM23" i="187" s="1"/>
  <c r="AK19" i="187"/>
  <c r="AM19" i="187" s="1"/>
  <c r="AK13" i="187"/>
  <c r="AM13" i="187" s="1"/>
  <c r="AK17" i="187"/>
  <c r="AM17" i="187" s="1"/>
  <c r="AO29" i="188"/>
  <c r="AK15" i="187"/>
  <c r="AM15" i="187" s="1"/>
  <c r="AO9" i="187"/>
  <c r="AO7" i="187"/>
  <c r="AO23" i="187"/>
  <c r="AO17" i="187"/>
  <c r="AO21" i="187"/>
  <c r="AO15" i="187"/>
  <c r="AO27" i="187"/>
  <c r="AO19" i="187"/>
  <c r="AO13" i="187"/>
  <c r="AO11" i="187"/>
  <c r="AK7" i="187"/>
  <c r="AM7" i="187" s="1"/>
  <c r="AK9" i="187"/>
  <c r="AM9" i="187" s="1"/>
  <c r="AO5" i="187"/>
  <c r="AM29" i="188" l="1"/>
  <c r="D40" i="188"/>
  <c r="AO29" i="187"/>
  <c r="AK29" i="187"/>
  <c r="AM29" i="187"/>
  <c r="D40" i="187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<sst xmlns="http://schemas.openxmlformats.org/spreadsheetml/2006/main" count="125" uniqueCount="51">
  <si>
    <t>Отпуск</t>
  </si>
  <si>
    <t>В</t>
  </si>
  <si>
    <t>№   П/П</t>
  </si>
  <si>
    <t>Выходной</t>
  </si>
  <si>
    <t>О</t>
  </si>
  <si>
    <t>Больничный</t>
  </si>
  <si>
    <t>ИТОГО:</t>
  </si>
  <si>
    <t>Должность</t>
  </si>
  <si>
    <t>Учебный отпуск</t>
  </si>
  <si>
    <t>Б</t>
  </si>
  <si>
    <t>Табельный №</t>
  </si>
  <si>
    <t>Профессия/разряд</t>
  </si>
  <si>
    <t>А</t>
  </si>
  <si>
    <t>Праздничные дни</t>
  </si>
  <si>
    <t>Дата</t>
  </si>
  <si>
    <t>Отпуск с разрешения администрации</t>
  </si>
  <si>
    <t>День Победы</t>
  </si>
  <si>
    <t>День России</t>
  </si>
  <si>
    <t>Фамилия И.О.</t>
  </si>
  <si>
    <t>Водитель 5 разряда</t>
  </si>
  <si>
    <t>Водитель 4 разряда</t>
  </si>
  <si>
    <t>в</t>
  </si>
  <si>
    <t>Новогодние каникулы</t>
  </si>
  <si>
    <t>Рождество Христово</t>
  </si>
  <si>
    <t>Международный женский день</t>
  </si>
  <si>
    <t>День защитника Отечества</t>
  </si>
  <si>
    <t>Перенос</t>
  </si>
  <si>
    <t>Праздник Весны и Труда</t>
  </si>
  <si>
    <t>День Республики</t>
  </si>
  <si>
    <t>День народного единства</t>
  </si>
  <si>
    <t>Короткий (предпраздничный) рабочий день</t>
  </si>
  <si>
    <t>Всего [дни]</t>
  </si>
  <si>
    <t xml:space="preserve"> Всего</t>
  </si>
  <si>
    <t xml:space="preserve"> Сверх урочные</t>
  </si>
  <si>
    <t xml:space="preserve"> Ночные</t>
  </si>
  <si>
    <t xml:space="preserve"> Выходные и 
 праздничные</t>
  </si>
  <si>
    <t xml:space="preserve"> Выходные</t>
  </si>
  <si>
    <t>Не отработано дни</t>
  </si>
  <si>
    <t>Отработано часы</t>
  </si>
  <si>
    <t xml:space="preserve"> Отпуск</t>
  </si>
  <si>
    <t xml:space="preserve"> С разрешения
 администрации</t>
  </si>
  <si>
    <t xml:space="preserve"> Больничный</t>
  </si>
  <si>
    <t xml:space="preserve"> Праздничные
 дни</t>
  </si>
  <si>
    <t>П</t>
  </si>
  <si>
    <t xml:space="preserve"> Прогул</t>
  </si>
  <si>
    <t>Рабочий день
(в выходной)</t>
  </si>
  <si>
    <t xml:space="preserve">Выходной день
(в рабочий день) </t>
  </si>
  <si>
    <t>Иванов И.И.</t>
  </si>
  <si>
    <t>Механик</t>
  </si>
  <si>
    <t>Петров П.П.</t>
  </si>
  <si>
    <t>Сидоров С.С.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</si>
</sst>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419]mmmm\ yyyy;@"/>
    <numFmt numFmtId="165" formatCode="ddd"/>
    <numFmt numFmtId="166" formatCode="d;;"/>
    <numFmt numFmtId="167" formatCode="0;;;@"/>
    <numFmt numFmtId="168" formatCode="dd/mm/yyyy\ \(ddd\)"/>
    <numFmt numFmtId="169" formatCode="General&quot; час.&quot;"/>
    <numFmt numFmtId="170" formatCode="mmmm"/>
    <numFmt numFmtId="171" formatCode="0;;;"/>
  </numFmts>
  <fonts count="14" x14ac:knownFonts="1">
    <font>
      <sz val="11"/>
      <color theme="1"/>
      <name val="Calibri"/>
      <family val="2"/>
      <charset val="204"/>
      <scheme val="minor"/>
    </font>
    <font>
      <sz val="14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4"/>
      <color indexed="60"/>
      <name val="Calibri"/>
      <family val="2"/>
      <charset val="204"/>
    </font>
    <font>
      <b/>
      <sz val="20"/>
      <color indexed="60"/>
      <name val="Calibri"/>
      <family val="2"/>
      <charset val="204"/>
    </font>
    <font>
      <b/>
      <u/>
      <sz val="20"/>
      <color indexed="8"/>
      <name val="Calibri"/>
      <family val="2"/>
      <charset val="204"/>
    </font>
    <font>
      <b/>
      <u/>
      <sz val="20"/>
      <name val="Calibri"/>
      <family val="2"/>
      <charset val="204"/>
    </font>
    <font>
      <i/>
      <sz val="14"/>
      <color indexed="8"/>
      <name val="Calibri"/>
      <family val="2"/>
      <charset val="204"/>
    </font>
    <font>
      <b/>
      <sz val="20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6"/>
      <color indexed="8"/>
      <name val="Calibri"/>
      <family val="2"/>
      <charset val="204"/>
    </font>
    <font>
      <b/>
      <sz val="16"/>
      <color indexed="8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9FF99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 applyProtection="1">
      <alignment horizontal="left" vertical="center"/>
      <protection hidden="1"/>
    </xf>
    <xf numFmtId="0" fontId="1" fillId="0" borderId="0" xfId="0" applyFont="1" applyAlignment="1">
      <alignment vertical="center" wrapText="1"/>
    </xf>
    <xf numFmtId="0" fontId="1" fillId="0" borderId="0" xfId="0" applyFont="1" applyAlignment="1" applyProtection="1">
      <alignment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0" fillId="0" borderId="0" xfId="0" applyProtection="1">
      <protection hidden="1"/>
    </xf>
    <xf numFmtId="0" fontId="2" fillId="0" borderId="6" xfId="0" applyFont="1" applyBorder="1" applyAlignment="1" applyProtection="1">
      <alignment horizontal="center" vertical="center"/>
      <protection hidden="1"/>
    </xf>
    <xf numFmtId="0" fontId="7" fillId="0" borderId="7" xfId="0" applyFont="1" applyBorder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7" fillId="0" borderId="8" xfId="0" applyFont="1" applyBorder="1" applyAlignment="1" applyProtection="1">
      <alignment horizontal="left" vertical="center"/>
      <protection hidden="1"/>
    </xf>
    <xf numFmtId="0" fontId="1" fillId="0" borderId="2" xfId="0" applyFont="1" applyBorder="1"/>
    <xf numFmtId="0" fontId="1" fillId="0" borderId="4" xfId="0" applyFont="1" applyBorder="1"/>
    <xf numFmtId="0" fontId="0" fillId="0" borderId="2" xfId="0" applyBorder="1"/>
    <xf numFmtId="0" fontId="1" fillId="0" borderId="0" xfId="0" applyFont="1" applyProtection="1">
      <protection hidden="1"/>
    </xf>
    <xf numFmtId="0" fontId="0" fillId="0" borderId="4" xfId="0" applyBorder="1" applyProtection="1">
      <protection hidden="1"/>
    </xf>
    <xf numFmtId="0" fontId="2" fillId="0" borderId="0" xfId="0" applyFont="1" applyAlignment="1" applyProtection="1">
      <alignment vertical="center"/>
      <protection hidden="1"/>
    </xf>
    <xf numFmtId="164" fontId="4" fillId="0" borderId="0" xfId="0" applyNumberFormat="1" applyFont="1" applyAlignment="1" applyProtection="1">
      <alignment horizontal="center" vertical="center"/>
      <protection hidden="1"/>
    </xf>
    <xf numFmtId="0" fontId="12" fillId="0" borderId="9" xfId="0" applyFont="1" applyBorder="1" applyAlignment="1" applyProtection="1">
      <alignment horizontal="center" vertical="center"/>
      <protection locked="0"/>
    </xf>
    <xf numFmtId="0" fontId="12" fillId="0" borderId="12" xfId="0" applyFont="1" applyBorder="1" applyAlignment="1" applyProtection="1">
      <alignment horizontal="center" vertical="center"/>
      <protection locked="0"/>
    </xf>
    <xf numFmtId="0" fontId="12" fillId="5" borderId="10" xfId="0" applyFont="1" applyFill="1" applyBorder="1" applyAlignment="1" applyProtection="1">
      <alignment horizontal="center" vertical="center"/>
      <protection locked="0"/>
    </xf>
    <xf numFmtId="0" fontId="12" fillId="5" borderId="13" xfId="0" applyFont="1" applyFill="1" applyBorder="1" applyAlignment="1" applyProtection="1">
      <alignment horizontal="center" vertical="center"/>
      <protection locked="0"/>
    </xf>
    <xf numFmtId="0" fontId="10" fillId="4" borderId="16" xfId="0" applyFont="1" applyFill="1" applyBorder="1" applyAlignment="1" applyProtection="1">
      <alignment horizontal="center" vertical="center"/>
      <protection hidden="1"/>
    </xf>
    <xf numFmtId="0" fontId="0" fillId="0" borderId="17" xfId="0" applyBorder="1"/>
    <xf numFmtId="168" fontId="0" fillId="0" borderId="17" xfId="0" applyNumberFormat="1" applyBorder="1"/>
    <xf numFmtId="168" fontId="0" fillId="0" borderId="17" xfId="0" applyNumberFormat="1" applyBorder="1" applyAlignment="1">
      <alignment horizontal="center" vertical="center"/>
    </xf>
    <xf numFmtId="165" fontId="13" fillId="0" borderId="5" xfId="0" applyNumberFormat="1" applyFont="1" applyBorder="1" applyAlignment="1">
      <alignment horizontal="center" vertical="center"/>
    </xf>
    <xf numFmtId="166" fontId="13" fillId="0" borderId="5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0" borderId="21" xfId="0" applyBorder="1"/>
    <xf numFmtId="0" fontId="9" fillId="3" borderId="1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11" fillId="7" borderId="14" xfId="0" applyFont="1" applyFill="1" applyBorder="1" applyAlignment="1">
      <alignment horizontal="center" vertical="center" wrapText="1"/>
    </xf>
    <xf numFmtId="164" fontId="6" fillId="0" borderId="0" xfId="0" applyNumberFormat="1" applyFont="1" applyAlignment="1" applyProtection="1">
      <alignment vertical="center"/>
      <protection hidden="1"/>
    </xf>
    <xf numFmtId="169" fontId="4" fillId="0" borderId="0" xfId="0" applyNumberFormat="1" applyFont="1" applyAlignment="1" applyProtection="1">
      <alignment horizontal="center" vertical="center"/>
      <protection hidden="1"/>
    </xf>
    <xf numFmtId="0" fontId="13" fillId="0" borderId="5" xfId="0" applyFont="1" applyBorder="1" applyAlignment="1" applyProtection="1">
      <alignment horizontal="center" textRotation="90"/>
      <protection hidden="1"/>
    </xf>
    <xf numFmtId="0" fontId="13" fillId="0" borderId="5" xfId="0" applyFont="1" applyBorder="1" applyAlignment="1" applyProtection="1">
      <alignment horizontal="center" textRotation="90" wrapText="1"/>
      <protection hidden="1"/>
    </xf>
    <xf numFmtId="0" fontId="13" fillId="5" borderId="5" xfId="0" applyFont="1" applyFill="1" applyBorder="1" applyAlignment="1" applyProtection="1">
      <alignment horizontal="center" textRotation="90"/>
      <protection hidden="1"/>
    </xf>
    <xf numFmtId="0" fontId="0" fillId="0" borderId="25" xfId="0" applyBorder="1"/>
    <xf numFmtId="0" fontId="0" fillId="0" borderId="24" xfId="0" applyBorder="1"/>
    <xf numFmtId="170" fontId="0" fillId="0" borderId="0" xfId="0" applyNumberFormat="1" applyAlignment="1">
      <alignment horizontal="center" vertical="center"/>
    </xf>
    <xf numFmtId="167" fontId="0" fillId="0" borderId="0" xfId="0" applyNumberFormat="1"/>
    <xf numFmtId="171" fontId="13" fillId="0" borderId="1" xfId="0" applyNumberFormat="1" applyFont="1" applyBorder="1" applyAlignment="1" applyProtection="1">
      <alignment horizontal="center" vertical="center"/>
      <protection hidden="1"/>
    </xf>
    <xf numFmtId="171" fontId="13" fillId="5" borderId="1" xfId="0" applyNumberFormat="1" applyFont="1" applyFill="1" applyBorder="1" applyAlignment="1" applyProtection="1">
      <alignment horizontal="center" vertical="center"/>
      <protection hidden="1"/>
    </xf>
    <xf numFmtId="171" fontId="13" fillId="0" borderId="15" xfId="0" applyNumberFormat="1" applyFont="1" applyBorder="1" applyAlignment="1" applyProtection="1">
      <alignment horizontal="center" vertical="center"/>
      <protection hidden="1"/>
    </xf>
    <xf numFmtId="0" fontId="13" fillId="0" borderId="0" xfId="0" applyFont="1" applyAlignment="1" applyProtection="1">
      <alignment horizontal="center" vertical="center" textRotation="90" wrapText="1"/>
      <protection hidden="1"/>
    </xf>
    <xf numFmtId="0" fontId="13" fillId="0" borderId="0" xfId="0" applyFont="1" applyAlignment="1" applyProtection="1">
      <alignment horizontal="center" vertical="center" wrapText="1"/>
      <protection hidden="1"/>
    </xf>
    <xf numFmtId="166" fontId="13" fillId="0" borderId="0" xfId="0" applyNumberFormat="1" applyFont="1" applyAlignment="1">
      <alignment horizontal="center" vertical="center"/>
    </xf>
    <xf numFmtId="0" fontId="13" fillId="0" borderId="0" xfId="0" applyFont="1" applyAlignment="1" applyProtection="1">
      <alignment horizontal="center" textRotation="90" wrapText="1"/>
      <protection hidden="1"/>
    </xf>
    <xf numFmtId="0" fontId="13" fillId="0" borderId="26" xfId="0" applyFont="1" applyBorder="1" applyAlignment="1" applyProtection="1">
      <alignment horizontal="center" textRotation="90" wrapText="1"/>
      <protection hidden="1"/>
    </xf>
    <xf numFmtId="0" fontId="13" fillId="0" borderId="0" xfId="0" applyFont="1" applyAlignment="1" applyProtection="1">
      <alignment horizontal="center" textRotation="90"/>
      <protection hidden="1"/>
    </xf>
    <xf numFmtId="0" fontId="13" fillId="5" borderId="0" xfId="0" applyFont="1" applyFill="1" applyAlignment="1" applyProtection="1">
      <alignment horizontal="center" textRotation="90"/>
      <protection hidden="1"/>
    </xf>
    <xf numFmtId="0" fontId="13" fillId="0" borderId="27" xfId="0" applyFont="1" applyBorder="1" applyAlignment="1" applyProtection="1">
      <alignment horizontal="center" textRotation="90"/>
      <protection hidden="1"/>
    </xf>
    <xf numFmtId="171" fontId="13" fillId="0" borderId="1" xfId="0" applyNumberFormat="1" applyFont="1" applyBorder="1" applyAlignment="1" applyProtection="1">
      <alignment horizontal="center" vertical="center"/>
      <protection hidden="1"/>
    </xf>
    <xf numFmtId="171" fontId="13" fillId="0" borderId="15" xfId="0" applyNumberFormat="1" applyFont="1" applyBorder="1" applyAlignment="1" applyProtection="1">
      <alignment horizontal="center" vertical="center"/>
      <protection hidden="1"/>
    </xf>
    <xf numFmtId="0" fontId="13" fillId="0" borderId="11" xfId="0" applyFont="1" applyBorder="1" applyAlignment="1" applyProtection="1">
      <alignment horizontal="center" vertical="center"/>
      <protection hidden="1"/>
    </xf>
    <xf numFmtId="0" fontId="13" fillId="0" borderId="3" xfId="0" applyFont="1" applyBorder="1" applyAlignment="1" applyProtection="1">
      <alignment horizontal="center" vertical="center"/>
      <protection hidden="1"/>
    </xf>
    <xf numFmtId="171" fontId="13" fillId="5" borderId="1" xfId="0" applyNumberFormat="1" applyFont="1" applyFill="1" applyBorder="1" applyAlignment="1" applyProtection="1">
      <alignment horizontal="center" vertical="center"/>
      <protection hidden="1"/>
    </xf>
    <xf numFmtId="171" fontId="13" fillId="0" borderId="11" xfId="0" applyNumberFormat="1" applyFont="1" applyBorder="1" applyAlignment="1" applyProtection="1">
      <alignment horizontal="center" vertical="center"/>
      <protection hidden="1"/>
    </xf>
    <xf numFmtId="0" fontId="12" fillId="0" borderId="11" xfId="0" applyFont="1" applyBorder="1" applyAlignment="1" applyProtection="1">
      <alignment horizontal="center" vertical="center"/>
      <protection hidden="1"/>
    </xf>
    <xf numFmtId="0" fontId="12" fillId="0" borderId="1" xfId="0" applyFont="1" applyBorder="1" applyAlignment="1" applyProtection="1">
      <alignment horizontal="center" vertical="center"/>
      <protection hidden="1"/>
    </xf>
    <xf numFmtId="0" fontId="12" fillId="0" borderId="11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2" borderId="11" xfId="0" applyFont="1" applyFill="1" applyBorder="1" applyAlignment="1" applyProtection="1">
      <alignment horizontal="left" vertical="center"/>
      <protection hidden="1"/>
    </xf>
    <xf numFmtId="0" fontId="12" fillId="2" borderId="1" xfId="0" applyFont="1" applyFill="1" applyBorder="1" applyAlignment="1" applyProtection="1">
      <alignment horizontal="left" vertical="center"/>
      <protection hidden="1"/>
    </xf>
    <xf numFmtId="0" fontId="12" fillId="2" borderId="11" xfId="0" applyFont="1" applyFill="1" applyBorder="1" applyAlignment="1" applyProtection="1">
      <alignment horizontal="left" vertical="center" wrapText="1"/>
      <protection hidden="1"/>
    </xf>
    <xf numFmtId="0" fontId="12" fillId="2" borderId="1" xfId="0" applyFont="1" applyFill="1" applyBorder="1" applyAlignment="1" applyProtection="1">
      <alignment horizontal="left" vertical="center" wrapText="1"/>
      <protection hidden="1"/>
    </xf>
    <xf numFmtId="0" fontId="13" fillId="0" borderId="5" xfId="0" applyFont="1" applyBorder="1" applyAlignment="1" applyProtection="1">
      <alignment horizontal="center" vertical="center" wrapText="1"/>
      <protection hidden="1"/>
    </xf>
    <xf numFmtId="0" fontId="13" fillId="0" borderId="5" xfId="0" applyFont="1" applyBorder="1" applyAlignment="1" applyProtection="1">
      <alignment horizontal="center" vertical="center" textRotation="90" wrapText="1"/>
      <protection hidden="1"/>
    </xf>
    <xf numFmtId="0" fontId="13" fillId="0" borderId="23" xfId="0" applyFont="1" applyBorder="1" applyAlignment="1" applyProtection="1">
      <alignment horizontal="center" textRotation="90" wrapText="1"/>
      <protection hidden="1"/>
    </xf>
    <xf numFmtId="0" fontId="13" fillId="0" borderId="22" xfId="0" applyFont="1" applyBorder="1" applyAlignment="1" applyProtection="1">
      <alignment horizontal="center" textRotation="90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20" xfId="0" applyFont="1" applyBorder="1" applyAlignment="1" applyProtection="1">
      <alignment horizontal="center" vertical="center" wrapText="1"/>
      <protection hidden="1"/>
    </xf>
    <xf numFmtId="171" fontId="13" fillId="0" borderId="11" xfId="0" applyNumberFormat="1" applyFont="1" applyFill="1" applyBorder="1" applyAlignment="1" applyProtection="1">
      <alignment horizontal="center" vertical="center"/>
      <protection hidden="1"/>
    </xf>
    <xf numFmtId="171" fontId="13" fillId="0" borderId="1" xfId="0" applyNumberFormat="1" applyFont="1" applyFill="1" applyBorder="1" applyAlignment="1" applyProtection="1">
      <alignment horizontal="center" vertical="center"/>
      <protection hidden="1"/>
    </xf>
    <xf numFmtId="171" fontId="13" fillId="0" borderId="14" xfId="0" applyNumberFormat="1" applyFont="1" applyFill="1" applyBorder="1" applyAlignment="1" applyProtection="1">
      <alignment horizontal="center" vertical="center"/>
      <protection hidden="1"/>
    </xf>
    <xf numFmtId="0" fontId="12" fillId="0" borderId="28" xfId="0" applyFont="1" applyBorder="1" applyAlignment="1" applyProtection="1">
      <alignment horizontal="center" vertical="center"/>
      <protection locked="0"/>
    </xf>
    <xf numFmtId="0" fontId="12" fillId="0" borderId="29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32">
    <dxf>
      <font>
        <b/>
        <i val="0"/>
      </font>
      <numFmt numFmtId="172" formatCode=";;;&quot;ОГ&quot;"/>
    </dxf>
    <dxf>
      <font>
        <b/>
        <i val="0"/>
      </font>
      <numFmt numFmtId="173" formatCode=";;;&quot;У&quot;"/>
    </dxf>
    <dxf>
      <font>
        <b/>
        <i val="0"/>
      </font>
      <numFmt numFmtId="174" formatCode=";;;&quot;О&quot;"/>
    </dxf>
    <dxf>
      <font>
        <b/>
        <i val="0"/>
      </font>
      <numFmt numFmtId="175" formatCode=";;;&quot;Н&quot;"/>
    </dxf>
    <dxf>
      <font>
        <b/>
        <i val="0"/>
      </font>
      <numFmt numFmtId="176" formatCode=";;;&quot;К&quot;"/>
    </dxf>
    <dxf>
      <font>
        <b/>
        <i val="0"/>
      </font>
      <numFmt numFmtId="177" formatCode=";;;&quot;В/В&quot;"/>
    </dxf>
    <dxf>
      <font>
        <b/>
        <i val="0"/>
      </font>
      <numFmt numFmtId="178" formatCode=";;;&quot;А&quot;"/>
    </dxf>
    <dxf>
      <font>
        <b/>
        <i val="0"/>
      </font>
      <numFmt numFmtId="179" formatCode=";;;&quot;Б&quot;"/>
    </dxf>
    <dxf>
      <font>
        <b/>
        <i val="0"/>
      </font>
      <numFmt numFmtId="180" formatCode=";;;&quot;П&quot;"/>
    </dxf>
    <dxf>
      <fill>
        <patternFill>
          <bgColor rgb="FF99FF99"/>
        </patternFill>
      </fill>
    </dxf>
    <dxf>
      <font>
        <b/>
        <i val="0"/>
        <color rgb="FFFF0000"/>
      </font>
      <fill>
        <patternFill patternType="solid">
          <bgColor theme="9" tint="0.59996337778862885"/>
        </patternFill>
      </fill>
    </dxf>
    <dxf>
      <font>
        <b/>
        <i val="0"/>
        <color rgb="FFFF0000"/>
      </font>
      <fill>
        <patternFill>
          <bgColor theme="3" tint="0.59996337778862885"/>
        </patternFill>
      </fill>
    </dxf>
    <dxf>
      <font>
        <b/>
        <i val="0"/>
        <color rgb="FFFF0000"/>
      </font>
      <fill>
        <gradientFill>
          <stop position="0">
            <color theme="3" tint="0.59999389629810485"/>
          </stop>
          <stop position="0.5">
            <color theme="9" tint="0.59999389629810485"/>
          </stop>
          <stop position="1">
            <color theme="3" tint="0.59999389629810485"/>
          </stop>
        </gradientFill>
      </fill>
    </dxf>
    <dxf>
      <font>
        <b/>
        <i val="0"/>
        <color rgb="FFFF0000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b/>
        <i val="0"/>
        <color auto="1"/>
      </font>
      <numFmt numFmtId="181" formatCode=";;;&quot;В&quot;"/>
      <fill>
        <patternFill>
          <bgColor theme="9" tint="0.59996337778862885"/>
        </patternFill>
      </fill>
    </dxf>
    <dxf>
      <font>
        <b/>
        <i val="0"/>
      </font>
      <numFmt numFmtId="172" formatCode=";;;&quot;ОГ&quot;"/>
    </dxf>
    <dxf>
      <font>
        <b/>
        <i val="0"/>
      </font>
      <numFmt numFmtId="173" formatCode=";;;&quot;У&quot;"/>
    </dxf>
    <dxf>
      <font>
        <b/>
        <i val="0"/>
      </font>
      <numFmt numFmtId="174" formatCode=";;;&quot;О&quot;"/>
    </dxf>
    <dxf>
      <font>
        <b/>
        <i val="0"/>
      </font>
      <numFmt numFmtId="175" formatCode=";;;&quot;Н&quot;"/>
    </dxf>
    <dxf>
      <font>
        <b/>
        <i val="0"/>
      </font>
      <numFmt numFmtId="176" formatCode=";;;&quot;К&quot;"/>
    </dxf>
    <dxf>
      <font>
        <b/>
        <i val="0"/>
      </font>
      <numFmt numFmtId="177" formatCode=";;;&quot;В/В&quot;"/>
    </dxf>
    <dxf>
      <font>
        <b/>
        <i val="0"/>
      </font>
      <numFmt numFmtId="178" formatCode=";;;&quot;А&quot;"/>
    </dxf>
    <dxf>
      <font>
        <b/>
        <i val="0"/>
      </font>
      <numFmt numFmtId="179" formatCode=";;;&quot;Б&quot;"/>
    </dxf>
    <dxf>
      <font>
        <b/>
        <i val="0"/>
      </font>
      <numFmt numFmtId="180" formatCode=";;;&quot;П&quot;"/>
    </dxf>
    <dxf>
      <fill>
        <patternFill>
          <bgColor rgb="FF99FF99"/>
        </patternFill>
      </fill>
    </dxf>
    <dxf>
      <font>
        <b/>
        <i val="0"/>
        <color rgb="FFFF0000"/>
      </font>
      <fill>
        <patternFill patternType="solid">
          <bgColor theme="9" tint="0.59996337778862885"/>
        </patternFill>
      </fill>
    </dxf>
    <dxf>
      <font>
        <b/>
        <i val="0"/>
        <color rgb="FFFF0000"/>
      </font>
      <fill>
        <patternFill>
          <bgColor theme="3" tint="0.59996337778862885"/>
        </patternFill>
      </fill>
    </dxf>
    <dxf>
      <font>
        <b/>
        <i val="0"/>
        <color rgb="FFFF0000"/>
      </font>
      <fill>
        <gradientFill>
          <stop position="0">
            <color theme="3" tint="0.59999389629810485"/>
          </stop>
          <stop position="0.5">
            <color theme="9" tint="0.59999389629810485"/>
          </stop>
          <stop position="1">
            <color theme="3" tint="0.59999389629810485"/>
          </stop>
        </gradientFill>
      </fill>
    </dxf>
    <dxf>
      <font>
        <b/>
        <i val="0"/>
        <color rgb="FFFF0000"/>
      </font>
      <fill>
        <patternFill>
          <bgColor theme="9" tint="0.5999633777886288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b/>
        <i val="0"/>
        <color auto="1"/>
      </font>
      <numFmt numFmtId="181" formatCode=";;;&quot;В&quot;"/>
      <fill>
        <patternFill>
          <bgColor theme="9" tint="0.59996337778862885"/>
        </patternFill>
      </fill>
    </dxf>
  </dxfs>
  <tableStyles count="0" defaultTableStyle="TableStyleMedium9" defaultPivotStyle="PivotStyleLight16"/>
  <colors>
    <mruColors>
      <color rgb="FF99FF99"/>
      <color rgb="FF99FF66"/>
      <color rgb="FFCCFF99"/>
      <color rgb="FF66FF99"/>
      <color rgb="FF00FF00"/>
      <color rgb="FFFF8080"/>
      <color rgb="FFFF7D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zoomScale="90" zoomScaleNormal="90" workbookViewId="0">
      <selection activeCell="C14" sqref="C14"/>
    </sheetView>
  </sheetViews>
  <sheetFormatPr defaultRowHeight="15" x14ac:dyDescent="0.25"/>
  <cols>
    <col min="1" max="1" width="11" bestFit="1" customWidth="1"/>
    <col min="2" max="2" width="28.140625" bestFit="1" customWidth="1"/>
    <col min="3" max="3" width="15.28515625" bestFit="1" customWidth="1"/>
    <col min="4" max="4" width="15" bestFit="1" customWidth="1"/>
    <col min="5" max="5" width="15.28515625" bestFit="1" customWidth="1"/>
    <col min="6" max="6" width="16.28515625" bestFit="1" customWidth="1"/>
    <col min="7" max="7" width="2.7109375" customWidth="1"/>
    <col min="8" max="8" width="8.140625" customWidth="1"/>
    <col min="9" max="9" width="15.85546875" bestFit="1" customWidth="1"/>
    <col min="10" max="12" width="31.28515625" bestFit="1" customWidth="1"/>
  </cols>
  <sheetData>
    <row r="1" spans="1:12" ht="60.75" thickBot="1" x14ac:dyDescent="0.3">
      <c r="A1" s="30">
        <v>2024</v>
      </c>
      <c r="B1" s="33" t="s">
        <v>13</v>
      </c>
      <c r="C1" s="33" t="s">
        <v>14</v>
      </c>
      <c r="D1" s="33" t="s">
        <v>45</v>
      </c>
      <c r="E1" s="34" t="s">
        <v>30</v>
      </c>
      <c r="F1" s="34" t="s">
        <v>46</v>
      </c>
      <c r="H1" s="32" t="s">
        <v>10</v>
      </c>
      <c r="I1" s="32" t="s">
        <v>18</v>
      </c>
      <c r="J1" s="32" t="s">
        <v>11</v>
      </c>
      <c r="K1" s="32" t="s">
        <v>11</v>
      </c>
      <c r="L1" s="32" t="s">
        <v>11</v>
      </c>
    </row>
    <row r="2" spans="1:12" x14ac:dyDescent="0.25">
      <c r="A2" s="42">
        <f>DATE($A$1,MONTH(1),DAY(1))</f>
        <v>45292</v>
      </c>
      <c r="B2" s="25" t="s">
        <v>22</v>
      </c>
      <c r="C2" s="27">
        <v>45292</v>
      </c>
      <c r="D2" s="27"/>
      <c r="E2" s="26" t="str">
        <f>IF((WEEKDAY(C2)&gt;2)*(MONTH(C2)&lt;&gt;1),C2-1,"")</f>
        <v/>
      </c>
      <c r="F2" s="27"/>
      <c r="H2" s="31">
        <v>61</v>
      </c>
      <c r="I2" s="31" t="s">
        <v>47</v>
      </c>
      <c r="J2" s="31" t="s">
        <v>48</v>
      </c>
      <c r="K2" s="31"/>
      <c r="L2" s="31"/>
    </row>
    <row r="3" spans="1:12" x14ac:dyDescent="0.25">
      <c r="A3" s="42">
        <f>DATE($A$1,MONTH(1)+ROW(A1),DAY(1))</f>
        <v>45323</v>
      </c>
      <c r="B3" s="25" t="s">
        <v>22</v>
      </c>
      <c r="C3" s="27">
        <v>45293</v>
      </c>
      <c r="D3" s="27"/>
      <c r="E3" s="26" t="str">
        <f t="shared" ref="E3:E30" si="0">IF((WEEKDAY(C3)&gt;2)*(MONTH(C3)&lt;&gt;1),C3-1,"")</f>
        <v/>
      </c>
      <c r="F3" s="27"/>
      <c r="H3" s="25">
        <v>84</v>
      </c>
      <c r="I3" s="25" t="s">
        <v>49</v>
      </c>
      <c r="J3" s="25" t="s">
        <v>20</v>
      </c>
      <c r="K3" s="25"/>
      <c r="L3" s="25"/>
    </row>
    <row r="4" spans="1:12" x14ac:dyDescent="0.25">
      <c r="A4" s="42">
        <f t="shared" ref="A4:A13" si="1">DATE($A$1,MONTH(1)+ROW(A2),DAY(1))</f>
        <v>45352</v>
      </c>
      <c r="B4" s="25" t="s">
        <v>22</v>
      </c>
      <c r="C4" s="27">
        <v>45294</v>
      </c>
      <c r="D4" s="27"/>
      <c r="E4" s="26" t="str">
        <f t="shared" si="0"/>
        <v/>
      </c>
      <c r="F4" s="27"/>
      <c r="H4" s="25">
        <v>85</v>
      </c>
      <c r="I4" s="25" t="s">
        <v>50</v>
      </c>
      <c r="J4" s="25" t="s">
        <v>19</v>
      </c>
      <c r="K4" s="25"/>
      <c r="L4" s="25"/>
    </row>
    <row r="5" spans="1:12" x14ac:dyDescent="0.25">
      <c r="A5" s="42">
        <f t="shared" si="1"/>
        <v>45383</v>
      </c>
      <c r="B5" s="25" t="s">
        <v>22</v>
      </c>
      <c r="C5" s="27">
        <v>45295</v>
      </c>
      <c r="D5" s="27"/>
      <c r="E5" s="26" t="str">
        <f t="shared" si="0"/>
        <v/>
      </c>
      <c r="F5" s="27"/>
      <c r="H5" s="25"/>
      <c r="I5" s="25"/>
      <c r="J5" s="25"/>
      <c r="K5" s="25"/>
      <c r="L5" s="25"/>
    </row>
    <row r="6" spans="1:12" x14ac:dyDescent="0.25">
      <c r="A6" s="42">
        <f t="shared" si="1"/>
        <v>45413</v>
      </c>
      <c r="B6" s="25" t="s">
        <v>22</v>
      </c>
      <c r="C6" s="27">
        <v>45296</v>
      </c>
      <c r="D6" s="27"/>
      <c r="E6" s="26" t="str">
        <f t="shared" si="0"/>
        <v/>
      </c>
      <c r="F6" s="27"/>
      <c r="H6" s="25"/>
      <c r="I6" s="25"/>
      <c r="J6" s="25"/>
      <c r="K6" s="25"/>
      <c r="L6" s="25"/>
    </row>
    <row r="7" spans="1:12" x14ac:dyDescent="0.25">
      <c r="A7" s="42">
        <f t="shared" si="1"/>
        <v>45444</v>
      </c>
      <c r="B7" s="25" t="s">
        <v>22</v>
      </c>
      <c r="C7" s="27">
        <v>45297</v>
      </c>
      <c r="D7" s="27"/>
      <c r="E7" s="26" t="str">
        <f t="shared" si="0"/>
        <v/>
      </c>
      <c r="F7" s="27"/>
      <c r="H7" s="25"/>
      <c r="I7" s="25"/>
      <c r="J7" s="25"/>
      <c r="K7" s="25"/>
      <c r="L7" s="25"/>
    </row>
    <row r="8" spans="1:12" x14ac:dyDescent="0.25">
      <c r="A8" s="42">
        <f t="shared" si="1"/>
        <v>45474</v>
      </c>
      <c r="B8" s="25" t="s">
        <v>23</v>
      </c>
      <c r="C8" s="27">
        <v>45298</v>
      </c>
      <c r="D8" s="27"/>
      <c r="E8" s="26" t="str">
        <f t="shared" si="0"/>
        <v/>
      </c>
      <c r="F8" s="27"/>
      <c r="H8" s="25"/>
      <c r="I8" s="25"/>
      <c r="J8" s="25"/>
      <c r="K8" s="25"/>
      <c r="L8" s="25"/>
    </row>
    <row r="9" spans="1:12" x14ac:dyDescent="0.25">
      <c r="A9" s="42">
        <f t="shared" si="1"/>
        <v>45505</v>
      </c>
      <c r="B9" s="25" t="s">
        <v>22</v>
      </c>
      <c r="C9" s="27">
        <v>45299</v>
      </c>
      <c r="D9" s="27"/>
      <c r="E9" s="26" t="str">
        <f t="shared" si="0"/>
        <v/>
      </c>
      <c r="F9" s="27"/>
      <c r="H9" s="25"/>
      <c r="I9" s="25"/>
      <c r="J9" s="25"/>
      <c r="K9" s="25"/>
      <c r="L9" s="25"/>
    </row>
    <row r="10" spans="1:12" x14ac:dyDescent="0.25">
      <c r="A10" s="42">
        <f t="shared" si="1"/>
        <v>45536</v>
      </c>
      <c r="B10" s="25"/>
      <c r="C10" s="27"/>
      <c r="D10" s="27"/>
      <c r="E10" s="26" t="str">
        <f t="shared" si="0"/>
        <v/>
      </c>
      <c r="F10" s="27"/>
      <c r="H10" s="25"/>
      <c r="I10" s="25"/>
      <c r="J10" s="25"/>
      <c r="K10" s="25"/>
      <c r="L10" s="25"/>
    </row>
    <row r="11" spans="1:12" x14ac:dyDescent="0.25">
      <c r="A11" s="42">
        <f t="shared" si="1"/>
        <v>45566</v>
      </c>
      <c r="B11" s="25" t="s">
        <v>24</v>
      </c>
      <c r="C11" s="27">
        <v>45345</v>
      </c>
      <c r="D11" s="27"/>
      <c r="E11" s="26">
        <f t="shared" si="0"/>
        <v>45344</v>
      </c>
      <c r="F11" s="27"/>
      <c r="H11" s="40"/>
      <c r="I11" s="40"/>
      <c r="J11" s="40"/>
      <c r="K11" s="40"/>
      <c r="L11" s="40"/>
    </row>
    <row r="12" spans="1:12" x14ac:dyDescent="0.25">
      <c r="A12" s="42">
        <f t="shared" si="1"/>
        <v>45597</v>
      </c>
      <c r="B12" s="25"/>
      <c r="C12" s="27"/>
      <c r="D12" s="27"/>
      <c r="E12" s="26" t="str">
        <f t="shared" si="0"/>
        <v/>
      </c>
      <c r="F12" s="27"/>
      <c r="H12" s="40"/>
      <c r="I12" s="40"/>
      <c r="J12" s="40"/>
      <c r="K12" s="40"/>
      <c r="L12" s="40"/>
    </row>
    <row r="13" spans="1:12" x14ac:dyDescent="0.25">
      <c r="A13" s="42">
        <f t="shared" si="1"/>
        <v>45627</v>
      </c>
      <c r="B13" s="25" t="s">
        <v>25</v>
      </c>
      <c r="C13" s="27">
        <v>45359</v>
      </c>
      <c r="D13" s="27"/>
      <c r="E13" s="26">
        <f t="shared" si="0"/>
        <v>45358</v>
      </c>
      <c r="F13" s="27"/>
      <c r="H13" s="40"/>
      <c r="I13" s="40"/>
      <c r="J13" s="40"/>
      <c r="K13" s="40"/>
      <c r="L13" s="40"/>
    </row>
    <row r="14" spans="1:12" x14ac:dyDescent="0.25">
      <c r="B14" s="25" t="s">
        <v>26</v>
      </c>
      <c r="C14" s="27"/>
      <c r="D14" s="27">
        <v>45409</v>
      </c>
      <c r="E14" s="26" t="str">
        <f t="shared" si="0"/>
        <v/>
      </c>
      <c r="F14" s="27">
        <v>45411</v>
      </c>
      <c r="H14" s="25"/>
      <c r="I14" s="25"/>
      <c r="J14" s="25"/>
      <c r="K14" s="25"/>
      <c r="L14" s="25"/>
    </row>
    <row r="15" spans="1:12" ht="15.75" thickBot="1" x14ac:dyDescent="0.3">
      <c r="B15" s="25" t="s">
        <v>26</v>
      </c>
      <c r="C15" s="27"/>
      <c r="D15" s="27"/>
      <c r="E15" s="26" t="str">
        <f t="shared" si="0"/>
        <v/>
      </c>
      <c r="F15" s="27">
        <v>45412</v>
      </c>
      <c r="H15" s="41"/>
      <c r="I15" s="41"/>
      <c r="J15" s="41"/>
      <c r="K15" s="41"/>
      <c r="L15" s="41"/>
    </row>
    <row r="16" spans="1:12" ht="15.75" thickTop="1" x14ac:dyDescent="0.25">
      <c r="B16" s="25" t="s">
        <v>27</v>
      </c>
      <c r="C16" s="27">
        <v>45413</v>
      </c>
      <c r="D16" s="27"/>
      <c r="E16" s="26"/>
      <c r="F16" s="27"/>
      <c r="H16" s="25"/>
      <c r="I16" s="25"/>
      <c r="J16" s="25"/>
      <c r="K16" s="25"/>
      <c r="L16" s="25"/>
    </row>
    <row r="17" spans="2:12" x14ac:dyDescent="0.25">
      <c r="B17" s="25" t="s">
        <v>26</v>
      </c>
      <c r="C17" s="27"/>
      <c r="D17" s="27"/>
      <c r="E17" s="26"/>
      <c r="F17" s="27"/>
      <c r="H17" s="40"/>
      <c r="I17" s="40"/>
      <c r="J17" s="40"/>
      <c r="K17" s="40"/>
      <c r="L17" s="40"/>
    </row>
    <row r="18" spans="2:12" x14ac:dyDescent="0.25">
      <c r="B18" s="25" t="s">
        <v>26</v>
      </c>
      <c r="C18" s="27"/>
      <c r="D18" s="27"/>
      <c r="E18" s="26" t="str">
        <f t="shared" si="0"/>
        <v/>
      </c>
      <c r="F18" s="27"/>
      <c r="H18" s="25"/>
      <c r="I18" s="25"/>
      <c r="J18" s="25"/>
      <c r="K18" s="25"/>
      <c r="L18" s="25"/>
    </row>
    <row r="19" spans="2:12" x14ac:dyDescent="0.25">
      <c r="B19" s="25" t="s">
        <v>16</v>
      </c>
      <c r="C19" s="27">
        <v>45421</v>
      </c>
      <c r="D19" s="27"/>
      <c r="E19" s="26">
        <f t="shared" si="0"/>
        <v>45420</v>
      </c>
      <c r="F19" s="27"/>
      <c r="H19" s="25"/>
      <c r="I19" s="25"/>
      <c r="J19" s="25"/>
      <c r="K19" s="25"/>
      <c r="L19" s="25"/>
    </row>
    <row r="20" spans="2:12" x14ac:dyDescent="0.25">
      <c r="B20" s="25" t="s">
        <v>17</v>
      </c>
      <c r="C20" s="27">
        <v>45422</v>
      </c>
      <c r="D20" s="27"/>
      <c r="E20" s="26"/>
      <c r="F20" s="27"/>
      <c r="H20" s="25"/>
      <c r="I20" s="25"/>
      <c r="J20" s="25"/>
      <c r="K20" s="25"/>
      <c r="L20" s="25"/>
    </row>
    <row r="21" spans="2:12" x14ac:dyDescent="0.25">
      <c r="B21" s="25" t="s">
        <v>28</v>
      </c>
      <c r="C21" s="27"/>
      <c r="D21" s="27"/>
      <c r="E21" s="26" t="str">
        <f t="shared" si="0"/>
        <v/>
      </c>
      <c r="F21" s="27"/>
      <c r="H21" s="25"/>
      <c r="I21" s="25"/>
      <c r="J21" s="25"/>
      <c r="K21" s="25"/>
      <c r="L21" s="25"/>
    </row>
    <row r="22" spans="2:12" x14ac:dyDescent="0.25">
      <c r="B22" s="25"/>
      <c r="C22" s="27"/>
      <c r="D22" s="27"/>
      <c r="E22" s="26" t="str">
        <f t="shared" si="0"/>
        <v/>
      </c>
      <c r="F22" s="27"/>
      <c r="H22" s="25"/>
      <c r="I22" s="25"/>
      <c r="J22" s="25"/>
      <c r="K22" s="25"/>
      <c r="L22" s="25"/>
    </row>
    <row r="23" spans="2:12" x14ac:dyDescent="0.25">
      <c r="B23" s="25" t="s">
        <v>29</v>
      </c>
      <c r="C23" s="27">
        <v>45467</v>
      </c>
      <c r="D23" s="27"/>
      <c r="E23" s="26" t="str">
        <f t="shared" si="0"/>
        <v/>
      </c>
      <c r="F23" s="27"/>
      <c r="H23" s="25"/>
      <c r="I23" s="25"/>
      <c r="J23" s="25"/>
      <c r="K23" s="25"/>
      <c r="L23" s="25"/>
    </row>
    <row r="24" spans="2:12" x14ac:dyDescent="0.25">
      <c r="B24" s="25"/>
      <c r="C24" s="27"/>
      <c r="D24" s="27"/>
      <c r="E24" s="26" t="str">
        <f t="shared" si="0"/>
        <v/>
      </c>
      <c r="F24" s="27"/>
      <c r="H24" s="25"/>
      <c r="I24" s="25"/>
      <c r="J24" s="25"/>
      <c r="K24" s="25"/>
      <c r="L24" s="25"/>
    </row>
    <row r="25" spans="2:12" x14ac:dyDescent="0.25">
      <c r="B25" s="25"/>
      <c r="C25" s="27"/>
      <c r="D25" s="27"/>
      <c r="E25" s="26" t="str">
        <f t="shared" si="0"/>
        <v/>
      </c>
      <c r="F25" s="27"/>
      <c r="H25" s="25"/>
      <c r="I25" s="25"/>
      <c r="J25" s="25"/>
      <c r="K25" s="25"/>
      <c r="L25" s="25"/>
    </row>
    <row r="26" spans="2:12" x14ac:dyDescent="0.25">
      <c r="B26" s="25"/>
      <c r="C26" s="27">
        <v>45600</v>
      </c>
      <c r="D26" s="27">
        <v>45598</v>
      </c>
      <c r="E26" s="26" t="str">
        <f t="shared" si="0"/>
        <v/>
      </c>
      <c r="F26" s="27"/>
      <c r="H26" s="25"/>
      <c r="I26" s="25"/>
      <c r="J26" s="25"/>
      <c r="K26" s="25"/>
      <c r="L26" s="25"/>
    </row>
    <row r="27" spans="2:12" x14ac:dyDescent="0.25">
      <c r="B27" s="25"/>
      <c r="C27" s="27"/>
      <c r="D27" s="27"/>
      <c r="E27" s="26" t="str">
        <f t="shared" si="0"/>
        <v/>
      </c>
      <c r="F27" s="27"/>
      <c r="H27" s="25"/>
      <c r="I27" s="25"/>
      <c r="J27" s="25"/>
      <c r="K27" s="25"/>
      <c r="L27" s="25"/>
    </row>
    <row r="28" spans="2:12" x14ac:dyDescent="0.25">
      <c r="B28" s="25" t="s">
        <v>26</v>
      </c>
      <c r="C28" s="27"/>
      <c r="D28" s="27">
        <v>45654</v>
      </c>
      <c r="E28" s="26" t="str">
        <f t="shared" si="0"/>
        <v/>
      </c>
      <c r="F28" s="27"/>
      <c r="H28" s="25"/>
      <c r="I28" s="25"/>
      <c r="J28" s="25"/>
      <c r="K28" s="25"/>
      <c r="L28" s="25"/>
    </row>
    <row r="29" spans="2:12" x14ac:dyDescent="0.25">
      <c r="B29" s="25" t="s">
        <v>22</v>
      </c>
      <c r="C29" s="27">
        <v>45656</v>
      </c>
      <c r="D29" s="27"/>
      <c r="E29" s="26" t="str">
        <f t="shared" si="0"/>
        <v/>
      </c>
      <c r="F29" s="27"/>
      <c r="H29" s="25"/>
      <c r="I29" s="25"/>
      <c r="J29" s="25"/>
      <c r="K29" s="25"/>
      <c r="L29" s="25"/>
    </row>
    <row r="30" spans="2:12" x14ac:dyDescent="0.25">
      <c r="B30" s="25" t="s">
        <v>22</v>
      </c>
      <c r="C30" s="27">
        <v>45657</v>
      </c>
      <c r="D30" s="27"/>
      <c r="E30" s="26">
        <f t="shared" si="0"/>
        <v>45656</v>
      </c>
      <c r="F30" s="27"/>
      <c r="H30" s="25"/>
      <c r="I30" s="25"/>
      <c r="J30" s="25"/>
      <c r="K30" s="25"/>
      <c r="L30" s="25"/>
    </row>
  </sheetData>
  <dataValidations count="1">
    <dataValidation type="list" allowBlank="1" showInputMessage="1" showErrorMessage="1" sqref="A1" xr:uid="{00000000-0002-0000-0000-000000000000}">
      <formula1>"2024,2025,2026,2027,2028"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Y40"/>
  <sheetViews>
    <sheetView zoomScale="50" zoomScaleNormal="50" workbookViewId="0">
      <selection activeCell="C13" sqref="C13:C14"/>
    </sheetView>
  </sheetViews>
  <sheetFormatPr defaultRowHeight="15" x14ac:dyDescent="0.25"/>
  <cols>
    <col min="1" max="1" width="6.140625" customWidth="1"/>
    <col min="2" max="2" width="7.28515625" customWidth="1"/>
    <col min="3" max="3" width="26.7109375" customWidth="1"/>
    <col min="4" max="4" width="24.5703125" customWidth="1"/>
    <col min="5" max="35" width="5.28515625" customWidth="1"/>
    <col min="36" max="37" width="7.85546875" customWidth="1"/>
    <col min="38" max="38" width="7.85546875" hidden="1" customWidth="1"/>
    <col min="39" max="46" width="7.85546875" customWidth="1"/>
  </cols>
  <sheetData>
    <row r="1" spans="1:51" s="1" customFormat="1" ht="32.25" customHeight="1" thickBot="1" x14ac:dyDescent="0.35">
      <c r="C1" s="19">
        <f ca="1">--("1."&amp;MID(CELL("имяфайла",A1),FIND("]",CELL("имяфайла",A1))+1,20)&amp;DATA!A1)</f>
        <v>45383</v>
      </c>
      <c r="D1" s="36" cm="1">
        <f t="array" aca="1" ref="D1" ca="1">(COUNT(E3:AI3)-SUMPRODUCT(((WEEKDAY(E3:AI3,2)&gt;5)+ISNUMBER(MATCH(E3:AI3,DATA!C2:C30,))+ISNUMBER(MATCH(E3:AI3,DATA!F2:F30,))&gt;0)-ISNUMBER(MATCH(E3:AI3,DATA!D2:D30,))))*8-SUMPRODUCT(--ISNUMBER(MATCH(E3:AI3,DATA!E2:E30,)))</f>
        <v>168</v>
      </c>
      <c r="E1" s="35"/>
      <c r="F1" s="35"/>
      <c r="G1" s="35"/>
      <c r="H1" s="35"/>
      <c r="I1" s="35"/>
      <c r="J1" s="2"/>
      <c r="K1" s="3"/>
      <c r="L1" s="2"/>
      <c r="M1" s="4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51" s="1" customFormat="1" ht="27" customHeight="1" thickBot="1" x14ac:dyDescent="0.35">
      <c r="A2" s="70" t="s">
        <v>2</v>
      </c>
      <c r="B2" s="70" t="s">
        <v>10</v>
      </c>
      <c r="C2" s="69" t="s">
        <v>18</v>
      </c>
      <c r="D2" s="69" t="s">
        <v>7</v>
      </c>
      <c r="E2" s="28">
        <f t="shared" ref="E2:AF2" ca="1" si="0">E3</f>
        <v>45383</v>
      </c>
      <c r="F2" s="28">
        <f t="shared" ca="1" si="0"/>
        <v>45384</v>
      </c>
      <c r="G2" s="28">
        <f t="shared" ca="1" si="0"/>
        <v>45385</v>
      </c>
      <c r="H2" s="28">
        <f t="shared" ca="1" si="0"/>
        <v>45386</v>
      </c>
      <c r="I2" s="28">
        <f t="shared" ca="1" si="0"/>
        <v>45387</v>
      </c>
      <c r="J2" s="28">
        <f t="shared" ca="1" si="0"/>
        <v>45388</v>
      </c>
      <c r="K2" s="28">
        <f t="shared" ca="1" si="0"/>
        <v>45389</v>
      </c>
      <c r="L2" s="28">
        <f t="shared" ca="1" si="0"/>
        <v>45390</v>
      </c>
      <c r="M2" s="28">
        <f t="shared" ca="1" si="0"/>
        <v>45391</v>
      </c>
      <c r="N2" s="28">
        <f t="shared" ca="1" si="0"/>
        <v>45392</v>
      </c>
      <c r="O2" s="28">
        <f t="shared" ca="1" si="0"/>
        <v>45393</v>
      </c>
      <c r="P2" s="28">
        <f t="shared" ca="1" si="0"/>
        <v>45394</v>
      </c>
      <c r="Q2" s="28">
        <f t="shared" ca="1" si="0"/>
        <v>45395</v>
      </c>
      <c r="R2" s="28">
        <f t="shared" ca="1" si="0"/>
        <v>45396</v>
      </c>
      <c r="S2" s="28">
        <f t="shared" ca="1" si="0"/>
        <v>45397</v>
      </c>
      <c r="T2" s="28">
        <f t="shared" ca="1" si="0"/>
        <v>45398</v>
      </c>
      <c r="U2" s="28">
        <f t="shared" ca="1" si="0"/>
        <v>45399</v>
      </c>
      <c r="V2" s="28">
        <f t="shared" ca="1" si="0"/>
        <v>45400</v>
      </c>
      <c r="W2" s="28">
        <f t="shared" ca="1" si="0"/>
        <v>45401</v>
      </c>
      <c r="X2" s="28">
        <f t="shared" ca="1" si="0"/>
        <v>45402</v>
      </c>
      <c r="Y2" s="28">
        <f t="shared" ca="1" si="0"/>
        <v>45403</v>
      </c>
      <c r="Z2" s="28">
        <f t="shared" ca="1" si="0"/>
        <v>45404</v>
      </c>
      <c r="AA2" s="28">
        <f t="shared" ca="1" si="0"/>
        <v>45405</v>
      </c>
      <c r="AB2" s="28">
        <f t="shared" ca="1" si="0"/>
        <v>45406</v>
      </c>
      <c r="AC2" s="28">
        <f t="shared" ca="1" si="0"/>
        <v>45407</v>
      </c>
      <c r="AD2" s="28">
        <f t="shared" ca="1" si="0"/>
        <v>45408</v>
      </c>
      <c r="AE2" s="28">
        <f t="shared" ca="1" si="0"/>
        <v>45409</v>
      </c>
      <c r="AF2" s="28">
        <f t="shared" ca="1" si="0"/>
        <v>45410</v>
      </c>
      <c r="AG2" s="28">
        <f ca="1">IF(AG3=0,"",AG3)</f>
        <v>45411</v>
      </c>
      <c r="AH2" s="28">
        <f ca="1">IF(AH3=0,"",AH3)</f>
        <v>45412</v>
      </c>
      <c r="AI2" s="28" t="str">
        <f ca="1">IF(AI3=0,"",AI3)</f>
        <v/>
      </c>
      <c r="AJ2" s="71" t="s">
        <v>31</v>
      </c>
      <c r="AK2" s="73" t="s">
        <v>38</v>
      </c>
      <c r="AL2" s="74"/>
      <c r="AM2" s="74"/>
      <c r="AN2" s="74"/>
      <c r="AO2" s="75"/>
      <c r="AP2" s="69" t="s">
        <v>37</v>
      </c>
      <c r="AQ2" s="69"/>
      <c r="AR2" s="69"/>
      <c r="AS2" s="69"/>
      <c r="AT2" s="69"/>
    </row>
    <row r="3" spans="1:51" s="5" customFormat="1" ht="118.5" thickBot="1" x14ac:dyDescent="0.3">
      <c r="A3" s="70"/>
      <c r="B3" s="70"/>
      <c r="C3" s="69"/>
      <c r="D3" s="69"/>
      <c r="E3" s="29">
        <f ca="1">C1</f>
        <v>45383</v>
      </c>
      <c r="F3" s="29">
        <f t="shared" ref="F3:AF3" ca="1" si="1">E3+1</f>
        <v>45384</v>
      </c>
      <c r="G3" s="29">
        <f t="shared" ca="1" si="1"/>
        <v>45385</v>
      </c>
      <c r="H3" s="29">
        <f t="shared" ca="1" si="1"/>
        <v>45386</v>
      </c>
      <c r="I3" s="29">
        <f t="shared" ca="1" si="1"/>
        <v>45387</v>
      </c>
      <c r="J3" s="29">
        <f t="shared" ca="1" si="1"/>
        <v>45388</v>
      </c>
      <c r="K3" s="29">
        <f t="shared" ca="1" si="1"/>
        <v>45389</v>
      </c>
      <c r="L3" s="29">
        <f t="shared" ca="1" si="1"/>
        <v>45390</v>
      </c>
      <c r="M3" s="29">
        <f t="shared" ca="1" si="1"/>
        <v>45391</v>
      </c>
      <c r="N3" s="29">
        <f t="shared" ca="1" si="1"/>
        <v>45392</v>
      </c>
      <c r="O3" s="29">
        <f t="shared" ca="1" si="1"/>
        <v>45393</v>
      </c>
      <c r="P3" s="29">
        <f t="shared" ca="1" si="1"/>
        <v>45394</v>
      </c>
      <c r="Q3" s="29">
        <f t="shared" ca="1" si="1"/>
        <v>45395</v>
      </c>
      <c r="R3" s="29">
        <f t="shared" ca="1" si="1"/>
        <v>45396</v>
      </c>
      <c r="S3" s="29">
        <f t="shared" ca="1" si="1"/>
        <v>45397</v>
      </c>
      <c r="T3" s="29">
        <f t="shared" ca="1" si="1"/>
        <v>45398</v>
      </c>
      <c r="U3" s="29">
        <f t="shared" ca="1" si="1"/>
        <v>45399</v>
      </c>
      <c r="V3" s="29">
        <f t="shared" ca="1" si="1"/>
        <v>45400</v>
      </c>
      <c r="W3" s="29">
        <f t="shared" ca="1" si="1"/>
        <v>45401</v>
      </c>
      <c r="X3" s="29">
        <f t="shared" ca="1" si="1"/>
        <v>45402</v>
      </c>
      <c r="Y3" s="29">
        <f t="shared" ca="1" si="1"/>
        <v>45403</v>
      </c>
      <c r="Z3" s="29">
        <f t="shared" ca="1" si="1"/>
        <v>45404</v>
      </c>
      <c r="AA3" s="29">
        <f t="shared" ca="1" si="1"/>
        <v>45405</v>
      </c>
      <c r="AB3" s="29">
        <f t="shared" ca="1" si="1"/>
        <v>45406</v>
      </c>
      <c r="AC3" s="29">
        <f t="shared" ca="1" si="1"/>
        <v>45407</v>
      </c>
      <c r="AD3" s="29">
        <f t="shared" ca="1" si="1"/>
        <v>45408</v>
      </c>
      <c r="AE3" s="29">
        <f t="shared" ca="1" si="1"/>
        <v>45409</v>
      </c>
      <c r="AF3" s="29">
        <f t="shared" ca="1" si="1"/>
        <v>45410</v>
      </c>
      <c r="AG3" s="29">
        <f ca="1">IF(DAY($AF3+1)&gt;DAY(AF3),$AF3+1,0)</f>
        <v>45411</v>
      </c>
      <c r="AH3" s="29">
        <f ca="1">IF(DAY($AF3+2)&gt;DAY(AF3),$AF3+2,0)</f>
        <v>45412</v>
      </c>
      <c r="AI3" s="29">
        <f ca="1">IF(DAY($AF3+3)&gt;DAY(AF3),$AF3+3,0)</f>
        <v>0</v>
      </c>
      <c r="AJ3" s="72"/>
      <c r="AK3" s="38" t="s">
        <v>32</v>
      </c>
      <c r="AL3" s="38" t="s">
        <v>42</v>
      </c>
      <c r="AM3" s="37" t="s">
        <v>33</v>
      </c>
      <c r="AN3" s="39" t="s">
        <v>34</v>
      </c>
      <c r="AO3" s="38" t="s">
        <v>35</v>
      </c>
      <c r="AP3" s="37" t="s">
        <v>36</v>
      </c>
      <c r="AQ3" s="37" t="s">
        <v>39</v>
      </c>
      <c r="AR3" s="38" t="s">
        <v>40</v>
      </c>
      <c r="AS3" s="37" t="s">
        <v>44</v>
      </c>
      <c r="AT3" s="37" t="s">
        <v>41</v>
      </c>
    </row>
    <row r="4" spans="1:51" s="5" customFormat="1" ht="21" x14ac:dyDescent="0.25">
      <c r="A4" s="47"/>
      <c r="B4" s="47"/>
      <c r="C4" s="48"/>
      <c r="D4" s="48"/>
      <c r="E4" s="49" t="str">
        <f ca="1">IF(OR(ISNUMBER(MATCH(E3,DATA!$C$2:$C$30,)),ISNUMBER(MATCH(E3,DATA!$F$2:$F$30,))),"В",IF(ISNUMBER(MATCH(E3,DATA!$D$2:$D$30,)),"Р",IF(WEEKDAY(E3,2)&gt;5,"В",IF(ISNUMBER(MATCH(E3,DATA!$E$2:$E$30,)),"К","Р"))))</f>
        <v>Р</v>
      </c>
      <c r="F4" s="49" t="str">
        <f ca="1">IF(OR(ISNUMBER(MATCH(F3,DATA!$C$2:$C$30,)),ISNUMBER(MATCH(F3,DATA!$F$2:$F$30,))),"В",IF(ISNUMBER(MATCH(F3,DATA!$D$2:$D$30,)),"Р",IF(WEEKDAY(F3,2)&gt;5,"В",IF(ISNUMBER(MATCH(F3,DATA!$E$2:$E$30,)),"К","Р"))))</f>
        <v>Р</v>
      </c>
      <c r="G4" s="49" t="str">
        <f ca="1">IF(OR(ISNUMBER(MATCH(G3,DATA!$C$2:$C$30,)),ISNUMBER(MATCH(G3,DATA!$F$2:$F$30,))),"В",IF(ISNUMBER(MATCH(G3,DATA!$D$2:$D$30,)),"Р",IF(WEEKDAY(G3,2)&gt;5,"В",IF(ISNUMBER(MATCH(G3,DATA!$E$2:$E$30,)),"К","Р"))))</f>
        <v>Р</v>
      </c>
      <c r="H4" s="49" t="str">
        <f ca="1">IF(OR(ISNUMBER(MATCH(H3,DATA!$C$2:$C$30,)),ISNUMBER(MATCH(H3,DATA!$F$2:$F$30,))),"В",IF(ISNUMBER(MATCH(H3,DATA!$D$2:$D$30,)),"Р",IF(WEEKDAY(H3,2)&gt;5,"В",IF(ISNUMBER(MATCH(H3,DATA!$E$2:$E$30,)),"К","Р"))))</f>
        <v>Р</v>
      </c>
      <c r="I4" s="49" t="str">
        <f ca="1">IF(OR(ISNUMBER(MATCH(I3,DATA!$C$2:$C$30,)),ISNUMBER(MATCH(I3,DATA!$F$2:$F$30,))),"В",IF(ISNUMBER(MATCH(I3,DATA!$D$2:$D$30,)),"Р",IF(WEEKDAY(I3,2)&gt;5,"В",IF(ISNUMBER(MATCH(I3,DATA!$E$2:$E$30,)),"К","Р"))))</f>
        <v>Р</v>
      </c>
      <c r="J4" s="49" t="str">
        <f ca="1">IF(OR(ISNUMBER(MATCH(J3,DATA!$C$2:$C$30,)),ISNUMBER(MATCH(J3,DATA!$F$2:$F$30,))),"В",IF(ISNUMBER(MATCH(J3,DATA!$D$2:$D$30,)),"Р",IF(WEEKDAY(J3,2)&gt;5,"В",IF(ISNUMBER(MATCH(J3,DATA!$E$2:$E$30,)),"К","Р"))))</f>
        <v>В</v>
      </c>
      <c r="K4" s="49" t="str">
        <f ca="1">IF(OR(ISNUMBER(MATCH(K3,DATA!$C$2:$C$30,)),ISNUMBER(MATCH(K3,DATA!$F$2:$F$30,))),"В",IF(ISNUMBER(MATCH(K3,DATA!$D$2:$D$30,)),"Р",IF(WEEKDAY(K3,2)&gt;5,"В",IF(ISNUMBER(MATCH(K3,DATA!$E$2:$E$30,)),"К","Р"))))</f>
        <v>В</v>
      </c>
      <c r="L4" s="49" t="str">
        <f ca="1">IF(OR(ISNUMBER(MATCH(L3,DATA!$C$2:$C$30,)),ISNUMBER(MATCH(L3,DATA!$F$2:$F$30,))),"В",IF(ISNUMBER(MATCH(L3,DATA!$D$2:$D$30,)),"Р",IF(WEEKDAY(L3,2)&gt;5,"В",IF(ISNUMBER(MATCH(L3,DATA!$E$2:$E$30,)),"К","Р"))))</f>
        <v>Р</v>
      </c>
      <c r="M4" s="49" t="str">
        <f ca="1">IF(OR(ISNUMBER(MATCH(M3,DATA!$C$2:$C$30,)),ISNUMBER(MATCH(M3,DATA!$F$2:$F$30,))),"В",IF(ISNUMBER(MATCH(M3,DATA!$D$2:$D$30,)),"Р",IF(WEEKDAY(M3,2)&gt;5,"В",IF(ISNUMBER(MATCH(M3,DATA!$E$2:$E$30,)),"К","Р"))))</f>
        <v>Р</v>
      </c>
      <c r="N4" s="49" t="str">
        <f ca="1">IF(OR(ISNUMBER(MATCH(N3,DATA!$C$2:$C$30,)),ISNUMBER(MATCH(N3,DATA!$F$2:$F$30,))),"В",IF(ISNUMBER(MATCH(N3,DATA!$D$2:$D$30,)),"Р",IF(WEEKDAY(N3,2)&gt;5,"В",IF(ISNUMBER(MATCH(N3,DATA!$E$2:$E$30,)),"К","Р"))))</f>
        <v>Р</v>
      </c>
      <c r="O4" s="49" t="str">
        <f ca="1">IF(OR(ISNUMBER(MATCH(O3,DATA!$C$2:$C$30,)),ISNUMBER(MATCH(O3,DATA!$F$2:$F$30,))),"В",IF(ISNUMBER(MATCH(O3,DATA!$D$2:$D$30,)),"Р",IF(WEEKDAY(O3,2)&gt;5,"В",IF(ISNUMBER(MATCH(O3,DATA!$E$2:$E$30,)),"К","Р"))))</f>
        <v>Р</v>
      </c>
      <c r="P4" s="49" t="str">
        <f ca="1">IF(OR(ISNUMBER(MATCH(P3,DATA!$C$2:$C$30,)),ISNUMBER(MATCH(P3,DATA!$F$2:$F$30,))),"В",IF(ISNUMBER(MATCH(P3,DATA!$D$2:$D$30,)),"Р",IF(WEEKDAY(P3,2)&gt;5,"В",IF(ISNUMBER(MATCH(P3,DATA!$E$2:$E$30,)),"К","Р"))))</f>
        <v>Р</v>
      </c>
      <c r="Q4" s="49" t="str">
        <f ca="1">IF(OR(ISNUMBER(MATCH(Q3,DATA!$C$2:$C$30,)),ISNUMBER(MATCH(Q3,DATA!$F$2:$F$30,))),"В",IF(ISNUMBER(MATCH(Q3,DATA!$D$2:$D$30,)),"Р",IF(WEEKDAY(Q3,2)&gt;5,"В",IF(ISNUMBER(MATCH(Q3,DATA!$E$2:$E$30,)),"К","Р"))))</f>
        <v>В</v>
      </c>
      <c r="R4" s="49" t="str">
        <f ca="1">IF(OR(ISNUMBER(MATCH(R3,DATA!$C$2:$C$30,)),ISNUMBER(MATCH(R3,DATA!$F$2:$F$30,))),"В",IF(ISNUMBER(MATCH(R3,DATA!$D$2:$D$30,)),"Р",IF(WEEKDAY(R3,2)&gt;5,"В",IF(ISNUMBER(MATCH(R3,DATA!$E$2:$E$30,)),"К","Р"))))</f>
        <v>В</v>
      </c>
      <c r="S4" s="49" t="str">
        <f ca="1">IF(OR(ISNUMBER(MATCH(S3,DATA!$C$2:$C$30,)),ISNUMBER(MATCH(S3,DATA!$F$2:$F$30,))),"В",IF(ISNUMBER(MATCH(S3,DATA!$D$2:$D$30,)),"Р",IF(WEEKDAY(S3,2)&gt;5,"В",IF(ISNUMBER(MATCH(S3,DATA!$E$2:$E$30,)),"К","Р"))))</f>
        <v>Р</v>
      </c>
      <c r="T4" s="49" t="str">
        <f ca="1">IF(OR(ISNUMBER(MATCH(T3,DATA!$C$2:$C$30,)),ISNUMBER(MATCH(T3,DATA!$F$2:$F$30,))),"В",IF(ISNUMBER(MATCH(T3,DATA!$D$2:$D$30,)),"Р",IF(WEEKDAY(T3,2)&gt;5,"В",IF(ISNUMBER(MATCH(T3,DATA!$E$2:$E$30,)),"К","Р"))))</f>
        <v>Р</v>
      </c>
      <c r="U4" s="49" t="str">
        <f ca="1">IF(OR(ISNUMBER(MATCH(U3,DATA!$C$2:$C$30,)),ISNUMBER(MATCH(U3,DATA!$F$2:$F$30,))),"В",IF(ISNUMBER(MATCH(U3,DATA!$D$2:$D$30,)),"Р",IF(WEEKDAY(U3,2)&gt;5,"В",IF(ISNUMBER(MATCH(U3,DATA!$E$2:$E$30,)),"К","Р"))))</f>
        <v>Р</v>
      </c>
      <c r="V4" s="49" t="str">
        <f ca="1">IF(OR(ISNUMBER(MATCH(V3,DATA!$C$2:$C$30,)),ISNUMBER(MATCH(V3,DATA!$F$2:$F$30,))),"В",IF(ISNUMBER(MATCH(V3,DATA!$D$2:$D$30,)),"Р",IF(WEEKDAY(V3,2)&gt;5,"В",IF(ISNUMBER(MATCH(V3,DATA!$E$2:$E$30,)),"К","Р"))))</f>
        <v>Р</v>
      </c>
      <c r="W4" s="49" t="str">
        <f ca="1">IF(OR(ISNUMBER(MATCH(W3,DATA!$C$2:$C$30,)),ISNUMBER(MATCH(W3,DATA!$F$2:$F$30,))),"В",IF(ISNUMBER(MATCH(W3,DATA!$D$2:$D$30,)),"Р",IF(WEEKDAY(W3,2)&gt;5,"В",IF(ISNUMBER(MATCH(W3,DATA!$E$2:$E$30,)),"К","Р"))))</f>
        <v>Р</v>
      </c>
      <c r="X4" s="49" t="str">
        <f ca="1">IF(OR(ISNUMBER(MATCH(X3,DATA!$C$2:$C$30,)),ISNUMBER(MATCH(X3,DATA!$F$2:$F$30,))),"В",IF(ISNUMBER(MATCH(X3,DATA!$D$2:$D$30,)),"Р",IF(WEEKDAY(X3,2)&gt;5,"В",IF(ISNUMBER(MATCH(X3,DATA!$E$2:$E$30,)),"К","Р"))))</f>
        <v>В</v>
      </c>
      <c r="Y4" s="49" t="str">
        <f ca="1">IF(OR(ISNUMBER(MATCH(Y3,DATA!$C$2:$C$30,)),ISNUMBER(MATCH(Y3,DATA!$F$2:$F$30,))),"В",IF(ISNUMBER(MATCH(Y3,DATA!$D$2:$D$30,)),"Р",IF(WEEKDAY(Y3,2)&gt;5,"В",IF(ISNUMBER(MATCH(Y3,DATA!$E$2:$E$30,)),"К","Р"))))</f>
        <v>В</v>
      </c>
      <c r="Z4" s="49" t="str">
        <f ca="1">IF(OR(ISNUMBER(MATCH(Z3,DATA!$C$2:$C$30,)),ISNUMBER(MATCH(Z3,DATA!$F$2:$F$30,))),"В",IF(ISNUMBER(MATCH(Z3,DATA!$D$2:$D$30,)),"Р",IF(WEEKDAY(Z3,2)&gt;5,"В",IF(ISNUMBER(MATCH(Z3,DATA!$E$2:$E$30,)),"К","Р"))))</f>
        <v>Р</v>
      </c>
      <c r="AA4" s="49" t="str">
        <f ca="1">IF(OR(ISNUMBER(MATCH(AA3,DATA!$C$2:$C$30,)),ISNUMBER(MATCH(AA3,DATA!$F$2:$F$30,))),"В",IF(ISNUMBER(MATCH(AA3,DATA!$D$2:$D$30,)),"Р",IF(WEEKDAY(AA3,2)&gt;5,"В",IF(ISNUMBER(MATCH(AA3,DATA!$E$2:$E$30,)),"К","Р"))))</f>
        <v>Р</v>
      </c>
      <c r="AB4" s="49" t="str">
        <f ca="1">IF(OR(ISNUMBER(MATCH(AB3,DATA!$C$2:$C$30,)),ISNUMBER(MATCH(AB3,DATA!$F$2:$F$30,))),"В",IF(ISNUMBER(MATCH(AB3,DATA!$D$2:$D$30,)),"Р",IF(WEEKDAY(AB3,2)&gt;5,"В",IF(ISNUMBER(MATCH(AB3,DATA!$E$2:$E$30,)),"К","Р"))))</f>
        <v>Р</v>
      </c>
      <c r="AC4" s="49" t="str">
        <f ca="1">IF(OR(ISNUMBER(MATCH(AC3,DATA!$C$2:$C$30,)),ISNUMBER(MATCH(AC3,DATA!$F$2:$F$30,))),"В",IF(ISNUMBER(MATCH(AC3,DATA!$D$2:$D$30,)),"Р",IF(WEEKDAY(AC3,2)&gt;5,"В",IF(ISNUMBER(MATCH(AC3,DATA!$E$2:$E$30,)),"К","Р"))))</f>
        <v>Р</v>
      </c>
      <c r="AD4" s="49" t="str">
        <f ca="1">IF(OR(ISNUMBER(MATCH(AD3,DATA!$C$2:$C$30,)),ISNUMBER(MATCH(AD3,DATA!$F$2:$F$30,))),"В",IF(ISNUMBER(MATCH(AD3,DATA!$D$2:$D$30,)),"Р",IF(WEEKDAY(AD3,2)&gt;5,"В",IF(ISNUMBER(MATCH(AD3,DATA!$E$2:$E$30,)),"К","Р"))))</f>
        <v>Р</v>
      </c>
      <c r="AE4" s="49" t="str">
        <f ca="1">IF(OR(ISNUMBER(MATCH(AE3,DATA!$C$2:$C$30,)),ISNUMBER(MATCH(AE3,DATA!$F$2:$F$30,))),"В",IF(ISNUMBER(MATCH(AE3,DATA!$D$2:$D$30,)),"Р",IF(WEEKDAY(AE3,2)&gt;5,"В",IF(ISNUMBER(MATCH(AE3,DATA!$E$2:$E$30,)),"К","Р"))))</f>
        <v>Р</v>
      </c>
      <c r="AF4" s="49" t="str">
        <f ca="1">IF(OR(ISNUMBER(MATCH(AF3,DATA!$C$2:$C$30,)),ISNUMBER(MATCH(AF3,DATA!$F$2:$F$30,))),"В",IF(ISNUMBER(MATCH(AF3,DATA!$D$2:$D$30,)),"Р",IF(WEEKDAY(AF3,2)&gt;5,"В",IF(ISNUMBER(MATCH(AF3,DATA!$E$2:$E$30,)),"К","Р"))))</f>
        <v>В</v>
      </c>
      <c r="AG4" s="49" t="str">
        <f ca="1">IF(OR(ISNUMBER(MATCH(AG3,DATA!$C$2:$C$30,)),ISNUMBER(MATCH(AG3,DATA!$F$2:$F$30,))),"В",IF(ISNUMBER(MATCH(AG3,DATA!$D$2:$D$30,)),"Р",IF(WEEKDAY(AG3,2)&gt;5,"В",IF(ISNUMBER(MATCH(AG3,DATA!$E$2:$E$30,)),"К","Р"))))</f>
        <v>В</v>
      </c>
      <c r="AH4" s="49" t="str">
        <f ca="1">IF(OR(ISNUMBER(MATCH(AH3,DATA!$C$2:$C$30,)),ISNUMBER(MATCH(AH3,DATA!$F$2:$F$30,))),"В",IF(ISNUMBER(MATCH(AH3,DATA!$D$2:$D$30,)),"Р",IF(WEEKDAY(AH3,2)&gt;5,"В",IF(ISNUMBER(MATCH(AH3,DATA!$E$2:$E$30,)),"К","Р"))))</f>
        <v>В</v>
      </c>
      <c r="AI4" s="49" t="str">
        <f ca="1">IF(OR(ISNUMBER(MATCH(AI3,DATA!$C$2:$C$30,)),ISNUMBER(MATCH(AI3,DATA!$F$2:$F$30,))),"В",IF(ISNUMBER(MATCH(AI3,DATA!$D$2:$D$30,)),"Р",IF(WEEKDAY(AI3,2)&gt;5,"В",IF(ISNUMBER(MATCH(AI3,DATA!$E$2:$E$30,)),"К","Р"))))</f>
        <v>В</v>
      </c>
      <c r="AJ4" s="50"/>
      <c r="AK4" s="50"/>
      <c r="AL4" s="51"/>
      <c r="AM4" s="52"/>
      <c r="AN4" s="53"/>
      <c r="AO4" s="50"/>
      <c r="AP4" s="52"/>
      <c r="AQ4" s="52"/>
      <c r="AR4" s="50"/>
      <c r="AS4" s="52"/>
      <c r="AT4" s="54"/>
    </row>
    <row r="5" spans="1:51" s="1" customFormat="1" ht="21" x14ac:dyDescent="0.3">
      <c r="A5" s="62">
        <f>IF(C5="","",SUBTOTAL(103,$B$5:B5))</f>
        <v>1</v>
      </c>
      <c r="B5" s="64">
        <v>61</v>
      </c>
      <c r="C5" s="66" t="str">
        <f>IFERROR(VLOOKUP(апрель!B5,DATA!$H$2:$I$15,2,0),"")</f>
        <v>Иванов И.И.</v>
      </c>
      <c r="D5" s="68" t="str">
        <f>IFERROR(VLOOKUP(B5,DATA!$H$2:$L$15,3,0),"")</f>
        <v>Механик</v>
      </c>
      <c r="E5" s="79">
        <v>13</v>
      </c>
      <c r="F5" s="79">
        <v>14</v>
      </c>
      <c r="G5" s="79">
        <v>8</v>
      </c>
      <c r="H5" s="79">
        <v>8</v>
      </c>
      <c r="I5" s="79">
        <v>8</v>
      </c>
      <c r="J5" s="79">
        <v>2</v>
      </c>
      <c r="K5" s="79" t="s">
        <v>21</v>
      </c>
      <c r="L5" s="79">
        <v>8</v>
      </c>
      <c r="M5" s="79">
        <v>8</v>
      </c>
      <c r="N5" s="79">
        <v>11</v>
      </c>
      <c r="O5" s="79">
        <v>8</v>
      </c>
      <c r="P5" s="79">
        <v>9</v>
      </c>
      <c r="Q5" s="79">
        <v>2</v>
      </c>
      <c r="R5" s="79" t="s">
        <v>21</v>
      </c>
      <c r="S5" s="79">
        <v>8</v>
      </c>
      <c r="T5" s="79">
        <v>8</v>
      </c>
      <c r="U5" s="79">
        <v>8</v>
      </c>
      <c r="V5" s="79">
        <v>8</v>
      </c>
      <c r="W5" s="79">
        <v>11</v>
      </c>
      <c r="X5" s="79" t="s">
        <v>21</v>
      </c>
      <c r="Y5" s="79">
        <v>4</v>
      </c>
      <c r="Z5" s="79">
        <v>8</v>
      </c>
      <c r="AA5" s="79">
        <v>8</v>
      </c>
      <c r="AB5" s="79">
        <v>8</v>
      </c>
      <c r="AC5" s="79">
        <v>8</v>
      </c>
      <c r="AD5" s="79">
        <v>8</v>
      </c>
      <c r="AE5" s="79">
        <v>8</v>
      </c>
      <c r="AF5" s="79">
        <v>2</v>
      </c>
      <c r="AG5" s="79">
        <v>11</v>
      </c>
      <c r="AH5" s="79" t="s">
        <v>21</v>
      </c>
      <c r="AI5" s="80"/>
      <c r="AJ5" s="55">
        <f>COUNTIF($E5:$AI5,"&gt;0")</f>
        <v>26</v>
      </c>
      <c r="AK5" s="77">
        <f ca="1">SUMIFS(E5:AI5,E5:AI5,"&lt;=8",E$4:AI$4,"Р")+COUNTIFS(E5:AI5,"&gt;8",E$4:AI$4,"Р")*8+SUMIF($E$4:$AI$4,"В",E5:AI5)+SUMIFS(E5:AI5,E5:AI5,"&lt;=7",E$4:AI$4,"К")+COUNTIFS(E5:AI5,"&gt;7",E$4:AI$4,"К")*7</f>
        <v>189</v>
      </c>
      <c r="AL5" s="55">
        <f t="array" aca="1" ref="AL5" ca="1">SUM(IFERROR(((ISNUMBER(MATCH($E$3:$AI$3,DATA!$C$2:$C$98,))+ISNUMBER(MATCH($E$3:$AI$3,,)))&gt;0)*$E5:$AI6,))</f>
        <v>0</v>
      </c>
      <c r="AM5" s="55">
        <f ca="1">SUM(E5:AI5)-AK5</f>
        <v>18</v>
      </c>
      <c r="AN5" s="59">
        <f>SUM(E6:AI6)</f>
        <v>3</v>
      </c>
      <c r="AO5" s="77">
        <f ca="1">SUMIF(E$4:AI$4,"В",E5:AI5)</f>
        <v>21</v>
      </c>
      <c r="AP5" s="55">
        <f>COUNTIF($E5:$AI5,"В")</f>
        <v>4</v>
      </c>
      <c r="AQ5" s="55">
        <f>COUNTIF($E5:$AI5,"О")</f>
        <v>0</v>
      </c>
      <c r="AR5" s="55">
        <f>COUNTIF($E5:$AI5,"А")</f>
        <v>0</v>
      </c>
      <c r="AS5" s="55">
        <f>COUNTIF($E5:$AI5,"П")</f>
        <v>0</v>
      </c>
      <c r="AT5" s="56">
        <f>COUNTIF($E5:$AI5,"Б")</f>
        <v>0</v>
      </c>
      <c r="AU5" s="5"/>
      <c r="AV5" s="5"/>
      <c r="AW5" s="5"/>
      <c r="AX5" s="5"/>
      <c r="AY5" s="5"/>
    </row>
    <row r="6" spans="1:51" s="1" customFormat="1" ht="21" x14ac:dyDescent="0.3">
      <c r="A6" s="62"/>
      <c r="B6" s="64"/>
      <c r="C6" s="66"/>
      <c r="D6" s="68"/>
      <c r="E6" s="22">
        <v>1</v>
      </c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>
        <v>2</v>
      </c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3"/>
      <c r="AJ6" s="55"/>
      <c r="AK6" s="77"/>
      <c r="AL6" s="55"/>
      <c r="AM6" s="55"/>
      <c r="AN6" s="59"/>
      <c r="AO6" s="77"/>
      <c r="AP6" s="55"/>
      <c r="AQ6" s="55"/>
      <c r="AR6" s="55"/>
      <c r="AS6" s="55"/>
      <c r="AT6" s="56"/>
      <c r="AU6" s="5"/>
      <c r="AV6" s="5"/>
      <c r="AW6" s="5"/>
      <c r="AX6" s="5"/>
      <c r="AY6" s="5"/>
    </row>
    <row r="7" spans="1:51" s="1" customFormat="1" ht="21" customHeight="1" x14ac:dyDescent="0.3">
      <c r="A7" s="61">
        <f>IF(C7="","",SUBTOTAL(103,$B$5:B7))</f>
        <v>2</v>
      </c>
      <c r="B7" s="64">
        <v>84</v>
      </c>
      <c r="C7" s="65" t="str">
        <f>IFERROR(VLOOKUP(апрель!B7,DATA!$H$2:$I$15,2,0),"")</f>
        <v>Петров П.П.</v>
      </c>
      <c r="D7" s="67" t="str">
        <f>IFERROR(VLOOKUP(B7,DATA!$H$2:$L$15,3,0),"")</f>
        <v>Водитель 4 разряда</v>
      </c>
      <c r="E7" s="20">
        <v>10</v>
      </c>
      <c r="F7" s="20">
        <v>8</v>
      </c>
      <c r="G7" s="20">
        <v>11</v>
      </c>
      <c r="H7" s="20">
        <v>12</v>
      </c>
      <c r="I7" s="20">
        <v>8</v>
      </c>
      <c r="J7" s="20">
        <v>4</v>
      </c>
      <c r="K7" s="20" t="s">
        <v>21</v>
      </c>
      <c r="L7" s="20">
        <v>8</v>
      </c>
      <c r="M7" s="20">
        <v>8</v>
      </c>
      <c r="N7" s="20">
        <v>8</v>
      </c>
      <c r="O7" s="20">
        <v>8</v>
      </c>
      <c r="P7" s="20">
        <v>9</v>
      </c>
      <c r="Q7" s="20">
        <v>7</v>
      </c>
      <c r="R7" s="20" t="s">
        <v>21</v>
      </c>
      <c r="S7" s="20">
        <v>8</v>
      </c>
      <c r="T7" s="20">
        <v>8</v>
      </c>
      <c r="U7" s="20">
        <v>8</v>
      </c>
      <c r="V7" s="20">
        <v>9</v>
      </c>
      <c r="W7" s="20">
        <v>8</v>
      </c>
      <c r="X7" s="20" t="s">
        <v>21</v>
      </c>
      <c r="Y7" s="20" t="s">
        <v>21</v>
      </c>
      <c r="Z7" s="20">
        <v>8</v>
      </c>
      <c r="AA7" s="20">
        <v>8</v>
      </c>
      <c r="AB7" s="20">
        <v>8</v>
      </c>
      <c r="AC7" s="20">
        <v>8</v>
      </c>
      <c r="AD7" s="20">
        <v>8</v>
      </c>
      <c r="AE7" s="20">
        <v>8</v>
      </c>
      <c r="AF7" s="20" t="s">
        <v>21</v>
      </c>
      <c r="AG7" s="20">
        <v>5</v>
      </c>
      <c r="AH7" s="20" t="s">
        <v>21</v>
      </c>
      <c r="AI7" s="21"/>
      <c r="AJ7" s="55">
        <f>COUNTIF($E7:$AI7,"&gt;0")</f>
        <v>24</v>
      </c>
      <c r="AK7" s="78">
        <f t="shared" ref="AK7" ca="1" si="2">SUMIFS(E7:AI7,E7:AI7,"&lt;=8",E$4:AI$4,"Р")+COUNTIFS(E7:AI7,"&gt;8",E$4:AI$4,"Р")*8+SUMIF($E$4:$AI$4,"В",E7:AI7)+SUMIFS(E7:AI7,E7:AI7,"&lt;=7",E$4:AI$4,"К")+COUNTIFS(E7:AI7,"&gt;7",E$4:AI$4,"К")*7</f>
        <v>184</v>
      </c>
      <c r="AL7" s="55">
        <f t="array" aca="1" ref="AL7" ca="1">SUM(IFERROR(((ISNUMBER(MATCH($E$3:$AI$3,DATA!$C$2:$C$98,))+ISNUMBER(MATCH($E$3:$AI$3,,)))&gt;0)*$E7:$AI8,))</f>
        <v>0</v>
      </c>
      <c r="AM7" s="55">
        <f ca="1">SUM(E7:AI7)-AK7</f>
        <v>11</v>
      </c>
      <c r="AN7" s="59">
        <f>SUM(E8:AI8)</f>
        <v>0</v>
      </c>
      <c r="AO7" s="76">
        <f t="shared" ref="AO7:AO28" ca="1" si="3">SUMIF(E$4:AI$4,"В",E7:AI7)</f>
        <v>16</v>
      </c>
      <c r="AP7" s="55">
        <f>COUNTIF($E7:$AI7,"В")</f>
        <v>6</v>
      </c>
      <c r="AQ7" s="55">
        <f>COUNTIF($E7:$AI7,"О")</f>
        <v>0</v>
      </c>
      <c r="AR7" s="55">
        <f>COUNTIF($E7:$AI7,"А")</f>
        <v>0</v>
      </c>
      <c r="AS7" s="60">
        <f t="shared" ref="AS7" si="4">COUNTIF($E7:$AI7,"П")</f>
        <v>0</v>
      </c>
      <c r="AT7" s="56">
        <f>COUNTIF($E7:$AI7,"Б")</f>
        <v>0</v>
      </c>
      <c r="AU7" s="5"/>
      <c r="AV7" s="5"/>
      <c r="AW7" s="5"/>
      <c r="AX7" s="5"/>
      <c r="AY7" s="5"/>
    </row>
    <row r="8" spans="1:51" s="1" customFormat="1" ht="21" x14ac:dyDescent="0.3">
      <c r="A8" s="62"/>
      <c r="B8" s="64"/>
      <c r="C8" s="66"/>
      <c r="D8" s="68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3"/>
      <c r="AJ8" s="55"/>
      <c r="AK8" s="76"/>
      <c r="AL8" s="55"/>
      <c r="AM8" s="55"/>
      <c r="AN8" s="59"/>
      <c r="AO8" s="77"/>
      <c r="AP8" s="55"/>
      <c r="AQ8" s="55"/>
      <c r="AR8" s="55"/>
      <c r="AS8" s="55"/>
      <c r="AT8" s="56"/>
    </row>
    <row r="9" spans="1:51" s="1" customFormat="1" ht="21" customHeight="1" x14ac:dyDescent="0.3">
      <c r="A9" s="61">
        <f>IF(C9="","",SUBTOTAL(103,$B$5:B9))</f>
        <v>3</v>
      </c>
      <c r="B9" s="64">
        <v>85</v>
      </c>
      <c r="C9" s="65" t="str">
        <f>IFERROR(VLOOKUP(апрель!B9,DATA!$H$2:$I$15,2,0),"")</f>
        <v>Сидоров С.С.</v>
      </c>
      <c r="D9" s="67" t="str">
        <f>IFERROR(VLOOKUP(B9,DATA!$H$2:$L$15,3,0),"")</f>
        <v>Водитель 5 разряда</v>
      </c>
      <c r="E9" s="20">
        <v>8</v>
      </c>
      <c r="F9" s="20">
        <v>8</v>
      </c>
      <c r="G9" s="20">
        <v>8</v>
      </c>
      <c r="H9" s="20">
        <v>8</v>
      </c>
      <c r="I9" s="20">
        <v>8</v>
      </c>
      <c r="J9" s="20" t="s">
        <v>21</v>
      </c>
      <c r="K9" s="20" t="s">
        <v>21</v>
      </c>
      <c r="L9" s="20">
        <v>8</v>
      </c>
      <c r="M9" s="20">
        <v>8</v>
      </c>
      <c r="N9" s="20">
        <v>8</v>
      </c>
      <c r="O9" s="20">
        <v>8</v>
      </c>
      <c r="P9" s="20">
        <v>8</v>
      </c>
      <c r="Q9" s="20" t="s">
        <v>21</v>
      </c>
      <c r="R9" s="20" t="s">
        <v>21</v>
      </c>
      <c r="S9" s="20">
        <v>8</v>
      </c>
      <c r="T9" s="20">
        <v>8</v>
      </c>
      <c r="U9" s="20">
        <v>8</v>
      </c>
      <c r="V9" s="20">
        <v>8</v>
      </c>
      <c r="W9" s="20">
        <v>8</v>
      </c>
      <c r="X9" s="20" t="s">
        <v>21</v>
      </c>
      <c r="Y9" s="20" t="s">
        <v>21</v>
      </c>
      <c r="Z9" s="20">
        <v>8</v>
      </c>
      <c r="AA9" s="20">
        <v>8</v>
      </c>
      <c r="AB9" s="20">
        <v>8</v>
      </c>
      <c r="AC9" s="20">
        <v>8</v>
      </c>
      <c r="AD9" s="20">
        <v>8</v>
      </c>
      <c r="AE9" s="20">
        <v>8</v>
      </c>
      <c r="AF9" s="20">
        <v>2</v>
      </c>
      <c r="AG9" s="20">
        <v>1</v>
      </c>
      <c r="AH9" s="20">
        <v>1</v>
      </c>
      <c r="AI9" s="21"/>
      <c r="AJ9" s="55">
        <f>COUNTIF($E9:$AI9,"&gt;0")</f>
        <v>24</v>
      </c>
      <c r="AK9" s="78">
        <f t="shared" ref="AK9:AK27" ca="1" si="5">SUMIFS(E9:AI9,E9:AI9,"&lt;=8",E$4:AI$4,"Р")+COUNTIFS(E9:AI9,"&gt;8",E$4:AI$4,"Р")*8+SUMIF($E$4:$AI$4,"В",E9:AI9)+SUMIFS(E9:AI9,E9:AI9,"&lt;=7",E$4:AI$4,"К")+COUNTIFS(E9:AI9,"&gt;7",E$4:AI$4,"К")*7</f>
        <v>172</v>
      </c>
      <c r="AL9" s="55">
        <f t="array" aca="1" ref="AL9" ca="1">SUM(IFERROR(((ISNUMBER(MATCH($E$3:$AI$3,DATA!$C$2:$C$98,))+ISNUMBER(MATCH($E$3:$AI$3,,)))&gt;0)*$E9:$AI10,))</f>
        <v>0</v>
      </c>
      <c r="AM9" s="55">
        <f ca="1">SUM(E9:AI9)-AK9</f>
        <v>0</v>
      </c>
      <c r="AN9" s="59">
        <f>SUM(E10:AI10)</f>
        <v>0</v>
      </c>
      <c r="AO9" s="76">
        <f t="shared" ref="AO9:AO28" ca="1" si="6">SUMIF(E$4:AI$4,"В",E9:AI9)</f>
        <v>4</v>
      </c>
      <c r="AP9" s="55">
        <f>COUNTIF($E9:$AI9,"В")</f>
        <v>6</v>
      </c>
      <c r="AQ9" s="55">
        <f>COUNTIF($E9:$AI9,"О")</f>
        <v>0</v>
      </c>
      <c r="AR9" s="55">
        <f>COUNTIF($E9:$AI9,"А")</f>
        <v>0</v>
      </c>
      <c r="AS9" s="60">
        <f t="shared" ref="AS9" si="7">COUNTIF($E9:$AI9,"П")</f>
        <v>0</v>
      </c>
      <c r="AT9" s="56">
        <f>COUNTIF($E9:$AI9,"Б")</f>
        <v>0</v>
      </c>
    </row>
    <row r="10" spans="1:51" s="1" customFormat="1" ht="21" x14ac:dyDescent="0.3">
      <c r="A10" s="62"/>
      <c r="B10" s="64"/>
      <c r="C10" s="66"/>
      <c r="D10" s="68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3"/>
      <c r="AJ10" s="55"/>
      <c r="AK10" s="76"/>
      <c r="AL10" s="55"/>
      <c r="AM10" s="55"/>
      <c r="AN10" s="59"/>
      <c r="AO10" s="77"/>
      <c r="AP10" s="55"/>
      <c r="AQ10" s="55"/>
      <c r="AR10" s="55"/>
      <c r="AS10" s="55"/>
      <c r="AT10" s="56"/>
    </row>
    <row r="11" spans="1:51" s="1" customFormat="1" ht="21" customHeight="1" x14ac:dyDescent="0.3">
      <c r="A11" s="61" t="str">
        <f>IF(C11="","",SUBTOTAL(103,$B$5:B11))</f>
        <v/>
      </c>
      <c r="B11" s="64"/>
      <c r="C11" s="65" t="str">
        <f>IFERROR(VLOOKUP(апрель!B11,DATA!$H$2:$I$15,2,0),"")</f>
        <v/>
      </c>
      <c r="D11" s="67" t="str">
        <f>IFERROR(VLOOKUP(B11,DATA!$H$2:$L$15,3,0),"")</f>
        <v/>
      </c>
      <c r="E11" s="20">
        <v>8</v>
      </c>
      <c r="F11" s="20">
        <v>8</v>
      </c>
      <c r="G11" s="20">
        <v>8</v>
      </c>
      <c r="H11" s="20">
        <v>8</v>
      </c>
      <c r="I11" s="20">
        <v>8</v>
      </c>
      <c r="J11" s="20" t="s">
        <v>21</v>
      </c>
      <c r="K11" s="20" t="s">
        <v>21</v>
      </c>
      <c r="L11" s="20">
        <v>8</v>
      </c>
      <c r="M11" s="20">
        <v>8</v>
      </c>
      <c r="N11" s="20">
        <v>8</v>
      </c>
      <c r="O11" s="20">
        <v>8</v>
      </c>
      <c r="P11" s="20">
        <v>8</v>
      </c>
      <c r="Q11" s="20" t="s">
        <v>21</v>
      </c>
      <c r="R11" s="20" t="s">
        <v>21</v>
      </c>
      <c r="S11" s="20">
        <v>8</v>
      </c>
      <c r="T11" s="20">
        <v>8</v>
      </c>
      <c r="U11" s="20">
        <v>8</v>
      </c>
      <c r="V11" s="20">
        <v>8</v>
      </c>
      <c r="W11" s="20">
        <v>8</v>
      </c>
      <c r="X11" s="20" t="s">
        <v>21</v>
      </c>
      <c r="Y11" s="20" t="s">
        <v>21</v>
      </c>
      <c r="Z11" s="20">
        <v>8</v>
      </c>
      <c r="AA11" s="20">
        <v>8</v>
      </c>
      <c r="AB11" s="20">
        <v>8</v>
      </c>
      <c r="AC11" s="20">
        <v>8</v>
      </c>
      <c r="AD11" s="20">
        <v>8</v>
      </c>
      <c r="AE11" s="20">
        <v>8</v>
      </c>
      <c r="AF11" s="20">
        <v>2</v>
      </c>
      <c r="AG11" s="20">
        <v>1</v>
      </c>
      <c r="AH11" s="20">
        <v>1</v>
      </c>
      <c r="AI11" s="21"/>
      <c r="AJ11" s="55">
        <f>COUNTIF($E11:$AI11,"&gt;0")</f>
        <v>24</v>
      </c>
      <c r="AK11" s="78">
        <f t="shared" ca="1" si="5"/>
        <v>172</v>
      </c>
      <c r="AL11" s="55">
        <f t="array" aca="1" ref="AL11" ca="1">SUM(IFERROR(((ISNUMBER(MATCH($E$3:$AI$3,DATA!$C$2:$C$98,))+ISNUMBER(MATCH($E$3:$AI$3,,)))&gt;0)*$E11:$AI12,))</f>
        <v>0</v>
      </c>
      <c r="AM11" s="55">
        <f ca="1">SUM(E11:AI11)-AK11</f>
        <v>0</v>
      </c>
      <c r="AN11" s="59">
        <f>SUM(E12:AI12)</f>
        <v>0</v>
      </c>
      <c r="AO11" s="76">
        <f t="shared" ref="AO11:AO28" ca="1" si="8">SUMIF(E$4:AI$4,"В",E11:AI11)</f>
        <v>4</v>
      </c>
      <c r="AP11" s="55">
        <f>COUNTIF($E11:$AI11,"В")</f>
        <v>6</v>
      </c>
      <c r="AQ11" s="55">
        <f>COUNTIF($E11:$AI11,"О")</f>
        <v>0</v>
      </c>
      <c r="AR11" s="55">
        <f>COUNTIF($E11:$AI11,"А")</f>
        <v>0</v>
      </c>
      <c r="AS11" s="60">
        <f t="shared" ref="AS11" si="9">COUNTIF($E11:$AI11,"П")</f>
        <v>0</v>
      </c>
      <c r="AT11" s="56">
        <f>COUNTIF($E11:$AI11,"Б")</f>
        <v>0</v>
      </c>
    </row>
    <row r="12" spans="1:51" s="1" customFormat="1" ht="21" customHeight="1" x14ac:dyDescent="0.3">
      <c r="A12" s="62"/>
      <c r="B12" s="64"/>
      <c r="C12" s="66"/>
      <c r="D12" s="68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3"/>
      <c r="AJ12" s="55"/>
      <c r="AK12" s="76"/>
      <c r="AL12" s="55"/>
      <c r="AM12" s="55"/>
      <c r="AN12" s="59"/>
      <c r="AO12" s="77"/>
      <c r="AP12" s="55"/>
      <c r="AQ12" s="55"/>
      <c r="AR12" s="55"/>
      <c r="AS12" s="55"/>
      <c r="AT12" s="56"/>
    </row>
    <row r="13" spans="1:51" s="1" customFormat="1" ht="21" customHeight="1" x14ac:dyDescent="0.3">
      <c r="A13" s="61" t="str">
        <f>IF(C13="","",SUBTOTAL(103,$B$5:B13))</f>
        <v/>
      </c>
      <c r="B13" s="64"/>
      <c r="C13" s="65" t="str">
        <f>IFERROR(VLOOKUP(апрель!B13,DATA!$H$2:$I$15,2,0),"")</f>
        <v/>
      </c>
      <c r="D13" s="67" t="str">
        <f>IFERROR(VLOOKUP(B13,DATA!$H$2:$L$15,3,0),"")</f>
        <v/>
      </c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1"/>
      <c r="AJ13" s="55">
        <f>COUNTIF($E13:$AI13,"&gt;0")</f>
        <v>0</v>
      </c>
      <c r="AK13" s="78">
        <f t="shared" ca="1" si="5"/>
        <v>0</v>
      </c>
      <c r="AL13" s="55">
        <f t="array" aca="1" ref="AL13" ca="1">SUM(IFERROR(((ISNUMBER(MATCH($E$3:$AI$3,DATA!$C$2:$C$98,))+ISNUMBER(MATCH($E$3:$AI$3,,)))&gt;0)*$E13:$AI14,))</f>
        <v>0</v>
      </c>
      <c r="AM13" s="55">
        <f ca="1">SUM(E13:AI13)-AK13</f>
        <v>0</v>
      </c>
      <c r="AN13" s="59">
        <f>SUM(E14:AI14)</f>
        <v>0</v>
      </c>
      <c r="AO13" s="76">
        <f t="shared" ref="AO13:AO28" ca="1" si="10">SUMIF(E$4:AI$4,"В",E13:AI13)</f>
        <v>0</v>
      </c>
      <c r="AP13" s="55">
        <f>COUNTIF($E13:$AI13,"В")</f>
        <v>0</v>
      </c>
      <c r="AQ13" s="55">
        <f>COUNTIF($E13:$AI13,"О")</f>
        <v>0</v>
      </c>
      <c r="AR13" s="55">
        <f>COUNTIF($E13:$AI13,"А")</f>
        <v>0</v>
      </c>
      <c r="AS13" s="60">
        <f t="shared" ref="AS13" si="11">COUNTIF($E13:$AI13,"П")</f>
        <v>0</v>
      </c>
      <c r="AT13" s="56">
        <f>COUNTIF($E13:$AI13,"Б")</f>
        <v>0</v>
      </c>
    </row>
    <row r="14" spans="1:51" s="1" customFormat="1" ht="21.75" customHeight="1" x14ac:dyDescent="0.3">
      <c r="A14" s="62"/>
      <c r="B14" s="64"/>
      <c r="C14" s="66"/>
      <c r="D14" s="68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3"/>
      <c r="AJ14" s="55"/>
      <c r="AK14" s="76"/>
      <c r="AL14" s="55"/>
      <c r="AM14" s="55"/>
      <c r="AN14" s="59"/>
      <c r="AO14" s="77"/>
      <c r="AP14" s="55"/>
      <c r="AQ14" s="55"/>
      <c r="AR14" s="55"/>
      <c r="AS14" s="55"/>
      <c r="AT14" s="56"/>
    </row>
    <row r="15" spans="1:51" s="1" customFormat="1" ht="21" hidden="1" customHeight="1" x14ac:dyDescent="0.3">
      <c r="A15" s="61" t="str">
        <f>IF(C15="","",SUBTOTAL(103,$B$5:B15))</f>
        <v/>
      </c>
      <c r="B15" s="64"/>
      <c r="C15" s="65" t="str">
        <f>IFERROR(VLOOKUP(апрель!B15,DATA!$H$2:$I$15,2,0),"")</f>
        <v/>
      </c>
      <c r="D15" s="67" t="str">
        <f>IFERROR(VLOOKUP(B15,DATA!$H$2:$L$15,3,0),"")</f>
        <v/>
      </c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1"/>
      <c r="AJ15" s="55">
        <f>COUNTIF($E15:$AI15,"&gt;0")</f>
        <v>0</v>
      </c>
      <c r="AK15" s="78">
        <f t="shared" ca="1" si="5"/>
        <v>0</v>
      </c>
      <c r="AL15" s="55">
        <f t="array" aca="1" ref="AL15" ca="1">SUM(IFERROR(((ISNUMBER(MATCH($E$3:$AI$3,DATA!$C$2:$C$98,))+ISNUMBER(MATCH($E$3:$AI$3,,)))&gt;0)*$E15:$AI16,))</f>
        <v>0</v>
      </c>
      <c r="AM15" s="55">
        <f ca="1">SUM(E15:AI15)-AK15</f>
        <v>0</v>
      </c>
      <c r="AN15" s="59">
        <f>SUM(E16:AI16)</f>
        <v>0</v>
      </c>
      <c r="AO15" s="76">
        <f t="shared" ref="AO15:AO28" ca="1" si="12">SUMIF(E$4:AI$4,"В",E15:AI15)</f>
        <v>0</v>
      </c>
      <c r="AP15" s="55">
        <f>COUNTIF($E15:$AI15,"В")</f>
        <v>0</v>
      </c>
      <c r="AQ15" s="55">
        <f>COUNTIF($E15:$AI15,"О")</f>
        <v>0</v>
      </c>
      <c r="AR15" s="55">
        <f>COUNTIF($E15:$AI15,"А")</f>
        <v>0</v>
      </c>
      <c r="AS15" s="60">
        <f t="shared" ref="AS15" si="13">COUNTIF($E15:$AI15,"П")</f>
        <v>0</v>
      </c>
      <c r="AT15" s="56">
        <f>COUNTIF($E15:$AI15,"Б")</f>
        <v>0</v>
      </c>
    </row>
    <row r="16" spans="1:51" s="1" customFormat="1" ht="21" hidden="1" customHeight="1" x14ac:dyDescent="0.3">
      <c r="A16" s="62"/>
      <c r="B16" s="64"/>
      <c r="C16" s="66"/>
      <c r="D16" s="68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3"/>
      <c r="AJ16" s="55"/>
      <c r="AK16" s="76"/>
      <c r="AL16" s="55"/>
      <c r="AM16" s="55"/>
      <c r="AN16" s="59"/>
      <c r="AO16" s="77"/>
      <c r="AP16" s="55"/>
      <c r="AQ16" s="55"/>
      <c r="AR16" s="55"/>
      <c r="AS16" s="55"/>
      <c r="AT16" s="56"/>
    </row>
    <row r="17" spans="1:46" s="1" customFormat="1" ht="21" customHeight="1" x14ac:dyDescent="0.3">
      <c r="A17" s="61" t="str">
        <f>IF(C17="","",SUBTOTAL(103,$B$5:B17))</f>
        <v/>
      </c>
      <c r="B17" s="64"/>
      <c r="C17" s="65" t="str">
        <f>IFERROR(VLOOKUP(апрель!B17,DATA!$H$2:$I$15,2,0),"")</f>
        <v/>
      </c>
      <c r="D17" s="67" t="str">
        <f>IFERROR(VLOOKUP(B17,DATA!$H$2:$L$15,3,0),"")</f>
        <v/>
      </c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1"/>
      <c r="AJ17" s="55">
        <f>COUNTIF($E17:$AI17,"&gt;0")</f>
        <v>0</v>
      </c>
      <c r="AK17" s="78">
        <f t="shared" ca="1" si="5"/>
        <v>0</v>
      </c>
      <c r="AL17" s="55">
        <f t="array" aca="1" ref="AL17" ca="1">SUM(IFERROR(((ISNUMBER(MATCH($E$3:$AI$3,DATA!$C$2:$C$98,))+ISNUMBER(MATCH($E$3:$AI$3,,)))&gt;0)*$E17:$AI18,))</f>
        <v>0</v>
      </c>
      <c r="AM17" s="55">
        <f ca="1">SUM(E17:AI17)-AK17</f>
        <v>0</v>
      </c>
      <c r="AN17" s="59">
        <f>SUM(E18:AI18)</f>
        <v>0</v>
      </c>
      <c r="AO17" s="76">
        <f t="shared" ref="AO17:AO28" ca="1" si="14">SUMIF(E$4:AI$4,"В",E17:AI17)</f>
        <v>0</v>
      </c>
      <c r="AP17" s="55">
        <f>COUNTIF($E17:$AI17,"В")</f>
        <v>0</v>
      </c>
      <c r="AQ17" s="55">
        <f>COUNTIF($E17:$AI17,"О")</f>
        <v>0</v>
      </c>
      <c r="AR17" s="55">
        <f>COUNTIF($E17:$AI17,"А")</f>
        <v>0</v>
      </c>
      <c r="AS17" s="60">
        <f t="shared" ref="AS17" si="15">COUNTIF($E17:$AI17,"П")</f>
        <v>0</v>
      </c>
      <c r="AT17" s="56">
        <f>COUNTIF($E17:$AI17,"Б")</f>
        <v>0</v>
      </c>
    </row>
    <row r="18" spans="1:46" s="1" customFormat="1" ht="21" x14ac:dyDescent="0.3">
      <c r="A18" s="62"/>
      <c r="B18" s="64"/>
      <c r="C18" s="66"/>
      <c r="D18" s="68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3"/>
      <c r="AJ18" s="55"/>
      <c r="AK18" s="76"/>
      <c r="AL18" s="55"/>
      <c r="AM18" s="55"/>
      <c r="AN18" s="59"/>
      <c r="AO18" s="77"/>
      <c r="AP18" s="55"/>
      <c r="AQ18" s="55"/>
      <c r="AR18" s="55"/>
      <c r="AS18" s="55"/>
      <c r="AT18" s="56"/>
    </row>
    <row r="19" spans="1:46" s="1" customFormat="1" ht="21" customHeight="1" x14ac:dyDescent="0.3">
      <c r="A19" s="61" t="str">
        <f>IF(C19="","",SUBTOTAL(103,$B$5:B19))</f>
        <v/>
      </c>
      <c r="B19" s="64"/>
      <c r="C19" s="65" t="str">
        <f>IFERROR(VLOOKUP(апрель!B19,DATA!$H$2:$I$15,2,0),"")</f>
        <v/>
      </c>
      <c r="D19" s="67" t="str">
        <f>IFERROR(VLOOKUP(B19,DATA!$H$2:$L$15,3,0),"")</f>
        <v/>
      </c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1"/>
      <c r="AJ19" s="55">
        <f>COUNTIF($E19:$AI19,"&gt;0")</f>
        <v>0</v>
      </c>
      <c r="AK19" s="78">
        <f t="shared" ca="1" si="5"/>
        <v>0</v>
      </c>
      <c r="AL19" s="55">
        <f t="array" aca="1" ref="AL19" ca="1">SUM(IFERROR(((ISNUMBER(MATCH($E$3:$AI$3,DATA!$C$2:$C$98,))+ISNUMBER(MATCH($E$3:$AI$3,,)))&gt;0)*$E19:$AI20,))</f>
        <v>0</v>
      </c>
      <c r="AM19" s="55">
        <f ca="1">SUM(E19:AI19)-AK19</f>
        <v>0</v>
      </c>
      <c r="AN19" s="59">
        <f>SUM(E20:AI20)</f>
        <v>0</v>
      </c>
      <c r="AO19" s="76">
        <f t="shared" ref="AO19:AO28" ca="1" si="16">SUMIF(E$4:AI$4,"В",E19:AI19)</f>
        <v>0</v>
      </c>
      <c r="AP19" s="55">
        <f>COUNTIF($E19:$AI19,"В")</f>
        <v>0</v>
      </c>
      <c r="AQ19" s="55">
        <f>COUNTIF($E19:$AI19,"О")</f>
        <v>0</v>
      </c>
      <c r="AR19" s="55">
        <f>COUNTIF($E19:$AI19,"А")</f>
        <v>0</v>
      </c>
      <c r="AS19" s="60">
        <f t="shared" ref="AS19" si="17">COUNTIF($E19:$AI19,"П")</f>
        <v>0</v>
      </c>
      <c r="AT19" s="56">
        <f>COUNTIF($E19:$AI19,"Б")</f>
        <v>0</v>
      </c>
    </row>
    <row r="20" spans="1:46" s="1" customFormat="1" ht="21" x14ac:dyDescent="0.3">
      <c r="A20" s="62"/>
      <c r="B20" s="64"/>
      <c r="C20" s="66"/>
      <c r="D20" s="68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3"/>
      <c r="AJ20" s="55"/>
      <c r="AK20" s="76"/>
      <c r="AL20" s="55"/>
      <c r="AM20" s="55"/>
      <c r="AN20" s="59"/>
      <c r="AO20" s="77"/>
      <c r="AP20" s="55"/>
      <c r="AQ20" s="55"/>
      <c r="AR20" s="55"/>
      <c r="AS20" s="55"/>
      <c r="AT20" s="56"/>
    </row>
    <row r="21" spans="1:46" s="1" customFormat="1" ht="21" customHeight="1" x14ac:dyDescent="0.3">
      <c r="A21" s="61" t="str">
        <f>IF(C21="","",SUBTOTAL(103,$B$5:B21))</f>
        <v/>
      </c>
      <c r="B21" s="63"/>
      <c r="C21" s="65" t="str">
        <f>IFERROR(VLOOKUP(апрель!B21,DATA!$H$2:$I$15,2,0),"")</f>
        <v/>
      </c>
      <c r="D21" s="67" t="str">
        <f>IFERROR(VLOOKUP(B21,DATA!$H$2:$L$15,3,0),"")</f>
        <v/>
      </c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1"/>
      <c r="AJ21" s="55">
        <f>COUNTIF($E21:$AI21,"&gt;0")</f>
        <v>0</v>
      </c>
      <c r="AK21" s="78">
        <f t="shared" ca="1" si="5"/>
        <v>0</v>
      </c>
      <c r="AL21" s="55">
        <f t="array" aca="1" ref="AL21" ca="1">SUM(IFERROR(((ISNUMBER(MATCH($E$3:$AI$3,DATA!$C$2:$C$98,))+ISNUMBER(MATCH($E$3:$AI$3,,)))&gt;0)*$E21:$AI22,))</f>
        <v>0</v>
      </c>
      <c r="AM21" s="55">
        <f ca="1">SUM(E21:AI21)-AK21</f>
        <v>0</v>
      </c>
      <c r="AN21" s="59">
        <f>SUM(E22:AI22)</f>
        <v>0</v>
      </c>
      <c r="AO21" s="76">
        <f t="shared" ref="AO21:AO28" ca="1" si="18">SUMIF(E$4:AI$4,"В",E21:AI21)</f>
        <v>0</v>
      </c>
      <c r="AP21" s="55">
        <f>COUNTIF($E21:$AI21,"В")</f>
        <v>0</v>
      </c>
      <c r="AQ21" s="55">
        <f>COUNTIF($E21:$AI21,"О")</f>
        <v>0</v>
      </c>
      <c r="AR21" s="55">
        <f>COUNTIF($E21:$AI21,"А")</f>
        <v>0</v>
      </c>
      <c r="AS21" s="60">
        <f t="shared" ref="AS21" si="19">COUNTIF($E21:$AI21,"П")</f>
        <v>0</v>
      </c>
      <c r="AT21" s="56">
        <f>COUNTIF($E21:$AI21,"Б")</f>
        <v>0</v>
      </c>
    </row>
    <row r="22" spans="1:46" s="1" customFormat="1" ht="21" x14ac:dyDescent="0.3">
      <c r="A22" s="62"/>
      <c r="B22" s="64"/>
      <c r="C22" s="66"/>
      <c r="D22" s="68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3"/>
      <c r="AJ22" s="55"/>
      <c r="AK22" s="76"/>
      <c r="AL22" s="55"/>
      <c r="AM22" s="55"/>
      <c r="AN22" s="59"/>
      <c r="AO22" s="77"/>
      <c r="AP22" s="55"/>
      <c r="AQ22" s="55"/>
      <c r="AR22" s="55"/>
      <c r="AS22" s="55"/>
      <c r="AT22" s="56"/>
    </row>
    <row r="23" spans="1:46" s="1" customFormat="1" ht="21" customHeight="1" x14ac:dyDescent="0.3">
      <c r="A23" s="61" t="str">
        <f>IF(C23="","",SUBTOTAL(103,$B$5:B23))</f>
        <v/>
      </c>
      <c r="B23" s="63"/>
      <c r="C23" s="65" t="str">
        <f>IFERROR(VLOOKUP(апрель!B23,DATA!$H$2:$I$15,2,0),"")</f>
        <v/>
      </c>
      <c r="D23" s="67" t="str">
        <f>IFERROR(VLOOKUP(B23,DATA!$H$2:$L$15,3,0),"")</f>
        <v/>
      </c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1"/>
      <c r="AJ23" s="55">
        <f>COUNTIF($E23:$AI23,"&gt;0")</f>
        <v>0</v>
      </c>
      <c r="AK23" s="78">
        <f t="shared" ca="1" si="5"/>
        <v>0</v>
      </c>
      <c r="AL23" s="55">
        <f t="array" aca="1" ref="AL23" ca="1">SUM(IFERROR(((ISNUMBER(MATCH($E$3:$AI$3,DATA!$C$2:$C$98,))+ISNUMBER(MATCH($E$3:$AI$3,,)))&gt;0)*$E23:$AI24,))</f>
        <v>0</v>
      </c>
      <c r="AM23" s="55">
        <f ca="1">SUM(E23:AI23)-AK23</f>
        <v>0</v>
      </c>
      <c r="AN23" s="59">
        <f>SUM(E24:AI24)</f>
        <v>0</v>
      </c>
      <c r="AO23" s="76">
        <f t="shared" ref="AO23:AO28" ca="1" si="20">SUMIF(E$4:AI$4,"В",E23:AI23)</f>
        <v>0</v>
      </c>
      <c r="AP23" s="55">
        <f>COUNTIF($E23:$AI23,"В")</f>
        <v>0</v>
      </c>
      <c r="AQ23" s="55">
        <f>COUNTIF($E23:$AI23,"О")</f>
        <v>0</v>
      </c>
      <c r="AR23" s="55">
        <f>COUNTIF($E23:$AI23,"А")</f>
        <v>0</v>
      </c>
      <c r="AS23" s="60">
        <f t="shared" ref="AS23" si="21">COUNTIF($E23:$AI23,"П")</f>
        <v>0</v>
      </c>
      <c r="AT23" s="56">
        <f>COUNTIF($E23:$AI23,"Б")</f>
        <v>0</v>
      </c>
    </row>
    <row r="24" spans="1:46" s="1" customFormat="1" ht="21" x14ac:dyDescent="0.3">
      <c r="A24" s="62"/>
      <c r="B24" s="64"/>
      <c r="C24" s="66"/>
      <c r="D24" s="68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3"/>
      <c r="AJ24" s="55"/>
      <c r="AK24" s="76"/>
      <c r="AL24" s="55"/>
      <c r="AM24" s="55"/>
      <c r="AN24" s="59"/>
      <c r="AO24" s="77"/>
      <c r="AP24" s="55"/>
      <c r="AQ24" s="55"/>
      <c r="AR24" s="55"/>
      <c r="AS24" s="55"/>
      <c r="AT24" s="56"/>
    </row>
    <row r="25" spans="1:46" s="1" customFormat="1" ht="21" customHeight="1" x14ac:dyDescent="0.3">
      <c r="A25" s="61" t="str">
        <f>IF(C25="","",SUBTOTAL(103,$B$5:B25))</f>
        <v/>
      </c>
      <c r="B25" s="63"/>
      <c r="C25" s="65" t="str">
        <f>IFERROR(VLOOKUP(апрель!B25,DATA!$H$2:$I$15,2,0),"")</f>
        <v/>
      </c>
      <c r="D25" s="67" t="str">
        <f>IFERROR(VLOOKUP(B25,DATA!$H$2:$L$15,3,0),"")</f>
        <v/>
      </c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1"/>
      <c r="AJ25" s="55">
        <f>COUNTIF($E25:$AI25,"&gt;0")</f>
        <v>0</v>
      </c>
      <c r="AK25" s="78">
        <f t="shared" ca="1" si="5"/>
        <v>0</v>
      </c>
      <c r="AL25" s="55">
        <f t="array" aca="1" ref="AL25" ca="1">SUM(IFERROR(((ISNUMBER(MATCH($E$3:$AI$3,DATA!$C$2:$C$98,))+ISNUMBER(MATCH($E$3:$AI$3,,)))&gt;0)*$E25:$AI26,))</f>
        <v>0</v>
      </c>
      <c r="AM25" s="55">
        <f ca="1">SUM(E25:AI25)-AK25</f>
        <v>0</v>
      </c>
      <c r="AN25" s="59">
        <f>SUM(E26:AI26)</f>
        <v>0</v>
      </c>
      <c r="AO25" s="76">
        <f t="shared" ref="AO25:AO28" ca="1" si="22">SUMIF(E$4:AI$4,"В",E25:AI25)</f>
        <v>0</v>
      </c>
      <c r="AP25" s="55">
        <f>COUNTIF($E25:$AI25,"В")</f>
        <v>0</v>
      </c>
      <c r="AQ25" s="55">
        <f>COUNTIF($E25:$AI25,"О")</f>
        <v>0</v>
      </c>
      <c r="AR25" s="55">
        <f>COUNTIF($E25:$AI25,"А")</f>
        <v>0</v>
      </c>
      <c r="AS25" s="60">
        <f t="shared" ref="AS25" si="23">COUNTIF($E25:$AI25,"П")</f>
        <v>0</v>
      </c>
      <c r="AT25" s="56">
        <f>COUNTIF($E25:$AI25,"Б")</f>
        <v>0</v>
      </c>
    </row>
    <row r="26" spans="1:46" s="1" customFormat="1" ht="21" x14ac:dyDescent="0.3">
      <c r="A26" s="62"/>
      <c r="B26" s="64"/>
      <c r="C26" s="66"/>
      <c r="D26" s="68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3"/>
      <c r="AJ26" s="55"/>
      <c r="AK26" s="76"/>
      <c r="AL26" s="55"/>
      <c r="AM26" s="55"/>
      <c r="AN26" s="59"/>
      <c r="AO26" s="77"/>
      <c r="AP26" s="55"/>
      <c r="AQ26" s="55"/>
      <c r="AR26" s="55"/>
      <c r="AS26" s="55"/>
      <c r="AT26" s="56"/>
    </row>
    <row r="27" spans="1:46" s="1" customFormat="1" ht="21" x14ac:dyDescent="0.3">
      <c r="A27" s="61" t="str">
        <f>IF(C27="","",SUBTOTAL(103,$B$5:B27))</f>
        <v/>
      </c>
      <c r="B27" s="63"/>
      <c r="C27" s="65" t="str">
        <f>IFERROR(VLOOKUP(апрель!B27,DATA!$H$2:$I$15,2,0),"")</f>
        <v/>
      </c>
      <c r="D27" s="67" t="str">
        <f>IFERROR(VLOOKUP(B27,DATA!$H$2:$L$15,3,0),"")</f>
        <v/>
      </c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1"/>
      <c r="AJ27" s="55">
        <f>COUNTIF($E27:$AI27,"&gt;0")</f>
        <v>0</v>
      </c>
      <c r="AK27" s="78">
        <f t="shared" ca="1" si="5"/>
        <v>0</v>
      </c>
      <c r="AL27" s="55">
        <f t="array" aca="1" ref="AL27" ca="1">SUM(IFERROR(((ISNUMBER(MATCH($E$3:$AI$3,DATA!$C$2:$C$98,))+ISNUMBER(MATCH($E$3:$AI$3,,)))&gt;0)*$E27:$AI28,))</f>
        <v>0</v>
      </c>
      <c r="AM27" s="55">
        <f ca="1">SUM(E27:AI27)-AK27</f>
        <v>0</v>
      </c>
      <c r="AN27" s="59">
        <f>SUM(E28:AI28)</f>
        <v>0</v>
      </c>
      <c r="AO27" s="76">
        <f t="shared" ref="AO27:AO28" ca="1" si="24">SUMIF(E$4:AI$4,"В",E27:AI27)</f>
        <v>0</v>
      </c>
      <c r="AP27" s="55">
        <f>COUNTIF($E27:$AI27,"В")</f>
        <v>0</v>
      </c>
      <c r="AQ27" s="55">
        <f>COUNTIF($E27:$AI27,"О")</f>
        <v>0</v>
      </c>
      <c r="AR27" s="55">
        <f>COUNTIF($E27:$AI27,"А")</f>
        <v>0</v>
      </c>
      <c r="AS27" s="60">
        <f t="shared" ref="AS27" si="25">COUNTIF($E27:$AI27,"П")</f>
        <v>0</v>
      </c>
      <c r="AT27" s="56">
        <f>COUNTIF($E27:$AI27,"Б")</f>
        <v>0</v>
      </c>
    </row>
    <row r="28" spans="1:46" s="1" customFormat="1" ht="21" x14ac:dyDescent="0.3">
      <c r="A28" s="62"/>
      <c r="B28" s="64"/>
      <c r="C28" s="66"/>
      <c r="D28" s="68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3"/>
      <c r="AJ28" s="55"/>
      <c r="AK28" s="76"/>
      <c r="AL28" s="55"/>
      <c r="AM28" s="55"/>
      <c r="AN28" s="59"/>
      <c r="AO28" s="77"/>
      <c r="AP28" s="55"/>
      <c r="AQ28" s="55"/>
      <c r="AR28" s="55"/>
      <c r="AS28" s="55"/>
      <c r="AT28" s="56"/>
    </row>
    <row r="29" spans="1:46" s="1" customFormat="1" ht="21" x14ac:dyDescent="0.3">
      <c r="A29" s="16"/>
      <c r="B29" s="16"/>
      <c r="C29" s="16"/>
      <c r="D29" s="16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57" t="s">
        <v>6</v>
      </c>
      <c r="AF29" s="57"/>
      <c r="AG29" s="57"/>
      <c r="AH29" s="57"/>
      <c r="AI29" s="58"/>
      <c r="AJ29" s="44">
        <f>SUBTOTAL(109,AJ5:AJ28)</f>
        <v>98</v>
      </c>
      <c r="AK29" s="44">
        <f ca="1">SUBTOTAL(109,AK5:AK28)</f>
        <v>717</v>
      </c>
      <c r="AL29" s="44"/>
      <c r="AM29" s="44">
        <f t="shared" ref="AM29:AT29" ca="1" si="26">SUBTOTAL(109,AM5:AM28)</f>
        <v>29</v>
      </c>
      <c r="AN29" s="45">
        <f t="shared" si="26"/>
        <v>3</v>
      </c>
      <c r="AO29" s="44">
        <f t="shared" ca="1" si="26"/>
        <v>45</v>
      </c>
      <c r="AP29" s="44">
        <f t="shared" si="26"/>
        <v>22</v>
      </c>
      <c r="AQ29" s="44">
        <f t="shared" si="26"/>
        <v>0</v>
      </c>
      <c r="AR29" s="44">
        <f t="shared" si="26"/>
        <v>0</v>
      </c>
      <c r="AS29" s="44">
        <f t="shared" si="26"/>
        <v>0</v>
      </c>
      <c r="AT29" s="46">
        <f t="shared" si="26"/>
        <v>0</v>
      </c>
    </row>
    <row r="30" spans="1:46" s="1" customFormat="1" ht="18.75" x14ac:dyDescent="0.3">
      <c r="A30" s="16"/>
      <c r="B30" s="16"/>
      <c r="C30" s="6"/>
      <c r="D30" s="6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</row>
    <row r="31" spans="1:46" s="1" customFormat="1" ht="18.75" x14ac:dyDescent="0.3">
      <c r="B31" s="24" t="s">
        <v>1</v>
      </c>
      <c r="C31" s="12" t="s">
        <v>3</v>
      </c>
      <c r="D31" s="13"/>
      <c r="E31" s="11"/>
      <c r="H31" s="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</row>
    <row r="32" spans="1:46" s="1" customFormat="1" ht="18.75" x14ac:dyDescent="0.3">
      <c r="B32" s="9" t="s">
        <v>43</v>
      </c>
      <c r="C32" s="10" t="s">
        <v>8</v>
      </c>
      <c r="D32" s="13"/>
      <c r="E32" s="11"/>
      <c r="H32" s="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</row>
    <row r="33" spans="1:44" s="1" customFormat="1" ht="18.75" x14ac:dyDescent="0.3">
      <c r="B33" s="9" t="s">
        <v>4</v>
      </c>
      <c r="C33" s="10" t="s">
        <v>0</v>
      </c>
      <c r="D33" s="14"/>
      <c r="E33" s="11"/>
      <c r="H33" s="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</row>
    <row r="34" spans="1:44" ht="18.75" x14ac:dyDescent="0.25">
      <c r="B34" s="9" t="s">
        <v>9</v>
      </c>
      <c r="C34" s="10" t="s">
        <v>5</v>
      </c>
      <c r="D34" s="15"/>
      <c r="E34" s="11"/>
      <c r="H34" s="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</row>
    <row r="35" spans="1:44" ht="18.75" x14ac:dyDescent="0.25">
      <c r="A35" s="8"/>
      <c r="B35" s="9" t="s">
        <v>12</v>
      </c>
      <c r="C35" s="12" t="s">
        <v>15</v>
      </c>
      <c r="D35" s="17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</row>
    <row r="39" spans="1:44" x14ac:dyDescent="0.25">
      <c r="D39">
        <f>SUM(E5:AH5)</f>
        <v>207</v>
      </c>
    </row>
    <row r="40" spans="1:44" x14ac:dyDescent="0.25">
      <c r="D40" s="43">
        <f ca="1">D39-AM5</f>
        <v>189</v>
      </c>
    </row>
  </sheetData>
  <sheetProtection selectLockedCells="1"/>
  <mergeCells count="188">
    <mergeCell ref="AO5:AO6"/>
    <mergeCell ref="AP5:AP6"/>
    <mergeCell ref="AQ5:AQ6"/>
    <mergeCell ref="AR5:AR6"/>
    <mergeCell ref="AS5:AS6"/>
    <mergeCell ref="AT5:AT6"/>
    <mergeCell ref="AP2:AT2"/>
    <mergeCell ref="A5:A6"/>
    <mergeCell ref="B5:B6"/>
    <mergeCell ref="C5:C6"/>
    <mergeCell ref="D5:D6"/>
    <mergeCell ref="AJ5:AJ6"/>
    <mergeCell ref="AK5:AK6"/>
    <mergeCell ref="AL5:AL6"/>
    <mergeCell ref="AM5:AM6"/>
    <mergeCell ref="AN5:AN6"/>
    <mergeCell ref="A2:A3"/>
    <mergeCell ref="B2:B3"/>
    <mergeCell ref="C2:C3"/>
    <mergeCell ref="D2:D3"/>
    <mergeCell ref="AJ2:AJ3"/>
    <mergeCell ref="AK2:AO2"/>
    <mergeCell ref="A9:A10"/>
    <mergeCell ref="B9:B10"/>
    <mergeCell ref="C9:C10"/>
    <mergeCell ref="D9:D10"/>
    <mergeCell ref="AJ9:AJ10"/>
    <mergeCell ref="AK9:AK10"/>
    <mergeCell ref="AL9:AL10"/>
    <mergeCell ref="AL7:AL8"/>
    <mergeCell ref="AM7:AM8"/>
    <mergeCell ref="A7:A8"/>
    <mergeCell ref="B7:B8"/>
    <mergeCell ref="C7:C8"/>
    <mergeCell ref="D7:D8"/>
    <mergeCell ref="AJ7:AJ8"/>
    <mergeCell ref="AK7:AK8"/>
    <mergeCell ref="D11:D12"/>
    <mergeCell ref="AJ11:AJ12"/>
    <mergeCell ref="AK11:AK12"/>
    <mergeCell ref="AL11:AL12"/>
    <mergeCell ref="AM11:AM12"/>
    <mergeCell ref="AM9:AM10"/>
    <mergeCell ref="AR7:AR8"/>
    <mergeCell ref="AS7:AS8"/>
    <mergeCell ref="AT7:AT8"/>
    <mergeCell ref="AN7:AN8"/>
    <mergeCell ref="AO7:AO8"/>
    <mergeCell ref="AP7:AP8"/>
    <mergeCell ref="AQ7:AQ8"/>
    <mergeCell ref="AS9:AS10"/>
    <mergeCell ref="AT9:AT10"/>
    <mergeCell ref="AN9:AN10"/>
    <mergeCell ref="AO9:AO10"/>
    <mergeCell ref="AP9:AP10"/>
    <mergeCell ref="AQ9:AQ10"/>
    <mergeCell ref="AR9:AR10"/>
    <mergeCell ref="AT11:AT12"/>
    <mergeCell ref="AN11:AN12"/>
    <mergeCell ref="AO11:AO12"/>
    <mergeCell ref="AP11:AP12"/>
    <mergeCell ref="AO13:AO14"/>
    <mergeCell ref="AP13:AP14"/>
    <mergeCell ref="AQ13:AQ14"/>
    <mergeCell ref="AR13:AR14"/>
    <mergeCell ref="AK15:AK16"/>
    <mergeCell ref="AS17:AS18"/>
    <mergeCell ref="AT17:AT18"/>
    <mergeCell ref="AS13:AS14"/>
    <mergeCell ref="AT13:AT14"/>
    <mergeCell ref="AT15:AT16"/>
    <mergeCell ref="AR17:AR18"/>
    <mergeCell ref="A13:A14"/>
    <mergeCell ref="B13:B14"/>
    <mergeCell ref="C13:C14"/>
    <mergeCell ref="D13:D14"/>
    <mergeCell ref="AJ13:AJ14"/>
    <mergeCell ref="AK13:AK14"/>
    <mergeCell ref="AL13:AL14"/>
    <mergeCell ref="AM13:AM14"/>
    <mergeCell ref="AN13:AN14"/>
    <mergeCell ref="AQ11:AQ12"/>
    <mergeCell ref="AR11:AR12"/>
    <mergeCell ref="AS11:AS12"/>
    <mergeCell ref="A11:A12"/>
    <mergeCell ref="B11:B12"/>
    <mergeCell ref="C11:C12"/>
    <mergeCell ref="AL19:AL20"/>
    <mergeCell ref="AM19:AM20"/>
    <mergeCell ref="AM17:AM18"/>
    <mergeCell ref="AR15:AR16"/>
    <mergeCell ref="AS15:AS16"/>
    <mergeCell ref="A17:A18"/>
    <mergeCell ref="B17:B18"/>
    <mergeCell ref="C17:C18"/>
    <mergeCell ref="D17:D18"/>
    <mergeCell ref="AJ17:AJ18"/>
    <mergeCell ref="AK17:AK18"/>
    <mergeCell ref="AL17:AL18"/>
    <mergeCell ref="AL15:AL16"/>
    <mergeCell ref="AM15:AM16"/>
    <mergeCell ref="AN15:AN16"/>
    <mergeCell ref="AO15:AO16"/>
    <mergeCell ref="AP15:AP16"/>
    <mergeCell ref="AQ15:AQ16"/>
    <mergeCell ref="A15:A16"/>
    <mergeCell ref="B15:B16"/>
    <mergeCell ref="C15:C16"/>
    <mergeCell ref="D15:D16"/>
    <mergeCell ref="AJ15:AJ16"/>
    <mergeCell ref="AN17:AN18"/>
    <mergeCell ref="AO17:AO18"/>
    <mergeCell ref="AP17:AP18"/>
    <mergeCell ref="AQ17:AQ18"/>
    <mergeCell ref="AO21:AO22"/>
    <mergeCell ref="AP21:AP22"/>
    <mergeCell ref="AQ21:AQ22"/>
    <mergeCell ref="AR21:AR22"/>
    <mergeCell ref="AS21:AS22"/>
    <mergeCell ref="AT21:AT22"/>
    <mergeCell ref="AT19:AT20"/>
    <mergeCell ref="A21:A22"/>
    <mergeCell ref="B21:B22"/>
    <mergeCell ref="C21:C22"/>
    <mergeCell ref="D21:D22"/>
    <mergeCell ref="AJ21:AJ22"/>
    <mergeCell ref="AK21:AK22"/>
    <mergeCell ref="AL21:AL22"/>
    <mergeCell ref="AM21:AM22"/>
    <mergeCell ref="AN21:AN22"/>
    <mergeCell ref="AN19:AN20"/>
    <mergeCell ref="AO19:AO20"/>
    <mergeCell ref="AP19:AP20"/>
    <mergeCell ref="AQ19:AQ20"/>
    <mergeCell ref="AR19:AR20"/>
    <mergeCell ref="AS19:AS20"/>
    <mergeCell ref="A19:A20"/>
    <mergeCell ref="B19:B20"/>
    <mergeCell ref="C19:C20"/>
    <mergeCell ref="D19:D20"/>
    <mergeCell ref="AJ19:AJ20"/>
    <mergeCell ref="AK19:AK20"/>
    <mergeCell ref="AR23:AR24"/>
    <mergeCell ref="AS23:AS24"/>
    <mergeCell ref="AT23:AT24"/>
    <mergeCell ref="A25:A26"/>
    <mergeCell ref="B25:B26"/>
    <mergeCell ref="C25:C26"/>
    <mergeCell ref="D25:D26"/>
    <mergeCell ref="AJ25:AJ26"/>
    <mergeCell ref="AK25:AK26"/>
    <mergeCell ref="AL25:AL26"/>
    <mergeCell ref="AL23:AL24"/>
    <mergeCell ref="AM23:AM24"/>
    <mergeCell ref="AN23:AN24"/>
    <mergeCell ref="AO23:AO24"/>
    <mergeCell ref="AP23:AP24"/>
    <mergeCell ref="AQ23:AQ24"/>
    <mergeCell ref="A23:A24"/>
    <mergeCell ref="B23:B24"/>
    <mergeCell ref="C23:C24"/>
    <mergeCell ref="D23:D24"/>
    <mergeCell ref="AJ23:AJ24"/>
    <mergeCell ref="AK23:AK24"/>
    <mergeCell ref="A27:A28"/>
    <mergeCell ref="B27:B28"/>
    <mergeCell ref="C27:C28"/>
    <mergeCell ref="D27:D28"/>
    <mergeCell ref="AJ27:AJ28"/>
    <mergeCell ref="AK27:AK28"/>
    <mergeCell ref="AL27:AL28"/>
    <mergeCell ref="AM27:AM28"/>
    <mergeCell ref="AM25:AM26"/>
    <mergeCell ref="AT27:AT28"/>
    <mergeCell ref="AE29:AI29"/>
    <mergeCell ref="AN27:AN28"/>
    <mergeCell ref="AO27:AO28"/>
    <mergeCell ref="AP27:AP28"/>
    <mergeCell ref="AQ27:AQ28"/>
    <mergeCell ref="AR27:AR28"/>
    <mergeCell ref="AS27:AS28"/>
    <mergeCell ref="AS25:AS26"/>
    <mergeCell ref="AT25:AT26"/>
    <mergeCell ref="AN25:AN26"/>
    <mergeCell ref="AO25:AO26"/>
    <mergeCell ref="AP25:AP26"/>
    <mergeCell ref="AQ25:AQ26"/>
    <mergeCell ref="AR25:AR26"/>
  </mergeCells>
  <conditionalFormatting sqref="E2:AI28">
    <cfRule type="cellIs" dxfId="31" priority="1" operator="equal">
      <formula>"В"</formula>
    </cfRule>
    <cfRule type="expression" dxfId="26" priority="16">
      <formula>(WEEKDAY(E$3,2)&gt;5)*(E$3&lt;&gt;0)</formula>
    </cfRule>
  </conditionalFormatting>
  <conditionalFormatting sqref="E5:AI28">
    <cfRule type="cellIs" dxfId="24" priority="2" operator="equal">
      <formula>"П"</formula>
    </cfRule>
    <cfRule type="cellIs" dxfId="23" priority="3" operator="equal">
      <formula>"Б"</formula>
    </cfRule>
    <cfRule type="cellIs" dxfId="22" priority="5" operator="equal">
      <formula>"А"</formula>
    </cfRule>
    <cfRule type="cellIs" dxfId="21" priority="6" operator="equal">
      <formula>"ВВ"</formula>
    </cfRule>
    <cfRule type="cellIs" dxfId="20" priority="7" operator="equal">
      <formula>"К"</formula>
    </cfRule>
    <cfRule type="cellIs" dxfId="19" priority="8" operator="equal">
      <formula>"Н"</formula>
    </cfRule>
    <cfRule type="cellIs" dxfId="18" priority="9" operator="equal">
      <formula>"О"</formula>
    </cfRule>
    <cfRule type="cellIs" dxfId="17" priority="10" operator="equal">
      <formula>"У"</formula>
    </cfRule>
    <cfRule type="cellIs" dxfId="16" priority="11" operator="equal">
      <formula>"ОГ"</formula>
    </cfRule>
  </conditionalFormatting>
  <pageMargins left="0.25" right="0.25" top="0.75" bottom="0.75" header="0.3" footer="0.3"/>
  <pageSetup paperSize="9" scale="47" fitToHeight="0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15B423A8-95F0-4D74-B7F1-A19678146865}">
            <xm:f>MATCH(E$2,DATA!$D$2:$D$30,)</xm:f>
            <x14:dxf>
              <font>
                <color auto="1"/>
              </font>
              <fill>
                <patternFill patternType="none">
                  <bgColor auto="1"/>
                </patternFill>
              </fill>
            </x14:dxf>
          </x14:cfRule>
          <x14:cfRule type="expression" priority="13" id="{AFE64F0A-C46C-4024-ABC3-0E3F9D7C5111}">
            <xm:f>MATCH(E$2,DATA!$F$2:$F$30,)</xm:f>
            <x14:dxf>
              <font>
                <b/>
                <i val="0"/>
                <color rgb="FFFF0000"/>
              </font>
              <fill>
                <patternFill>
                  <bgColor theme="9" tint="0.59996337778862885"/>
                </patternFill>
              </fill>
            </x14:dxf>
          </x14:cfRule>
          <x14:cfRule type="expression" priority="14" id="{4DAAE95A-8B3A-430E-AF3E-DAB50A64D1B7}">
            <xm:f>MATCH(E$2,DATA!$C$2:$C$30,)*(WEEKDAY(E$3,2)&gt;5)*(E$3&lt;&gt;0)</xm:f>
            <x14:dxf>
              <font>
                <b/>
                <i val="0"/>
                <color rgb="FFFF0000"/>
              </font>
              <fill>
                <gradientFill>
                  <stop position="0">
                    <color theme="3" tint="0.59999389629810485"/>
                  </stop>
                  <stop position="0.5">
                    <color theme="9" tint="0.59999389629810485"/>
                  </stop>
                  <stop position="1">
                    <color theme="3" tint="0.59999389629810485"/>
                  </stop>
                </gradientFill>
              </fill>
            </x14:dxf>
          </x14:cfRule>
          <x14:cfRule type="expression" priority="15" id="{B14867DB-9492-4453-85D4-1D4B2C5D1DF6}">
            <xm:f>MATCH(E$2,DATA!$C$2:$C$30,)</xm:f>
            <x14:dxf>
              <font>
                <b/>
                <i val="0"/>
                <color rgb="FFFF0000"/>
              </font>
              <fill>
                <patternFill>
                  <bgColor theme="3" tint="0.59996337778862885"/>
                </patternFill>
              </fill>
            </x14:dxf>
          </x14:cfRule>
          <x14:cfRule type="expression" priority="17" id="{262DFED1-16C9-4561-AD93-BC5E3F0D0C79}">
            <xm:f>MATCH(E$2,DATA!$E$2:$E$30,)</xm:f>
            <x14:dxf>
              <fill>
                <patternFill>
                  <bgColor rgb="FF99FF99"/>
                </patternFill>
              </fill>
            </x14:dxf>
          </x14:cfRule>
          <xm:sqref>E2:AI28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DATA!$H$2:$H$15</xm:f>
          </x14:formula1>
          <xm:sqref>B5:B28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B7CF0-043B-4AFD-AE9E-6239760E3023}">
  <sheetPr>
    <pageSetUpPr fitToPage="1"/>
  </sheetPr>
  <dimension ref="A1:AY40"/>
  <sheetViews>
    <sheetView tabSelected="1" zoomScale="50" zoomScaleNormal="50" workbookViewId="0">
      <selection activeCell="AK5" sqref="AK5:AK6"/>
    </sheetView>
  </sheetViews>
  <sheetFormatPr defaultRowHeight="15" x14ac:dyDescent="0.25"/>
  <cols>
    <col min="1" max="1" width="6.140625" customWidth="1"/>
    <col min="2" max="2" width="7.28515625" customWidth="1"/>
    <col min="3" max="3" width="26.7109375" customWidth="1"/>
    <col min="4" max="4" width="24.5703125" customWidth="1"/>
    <col min="5" max="35" width="5.28515625" customWidth="1"/>
    <col min="36" max="37" width="7.85546875" customWidth="1"/>
    <col min="38" max="38" width="7.85546875" hidden="1" customWidth="1"/>
    <col min="39" max="46" width="7.85546875" customWidth="1"/>
  </cols>
  <sheetData>
    <row r="1" spans="1:51" s="1" customFormat="1" ht="32.25" customHeight="1" thickBot="1" x14ac:dyDescent="0.35">
      <c r="C1" s="19">
        <f ca="1">--("1."&amp;MID(CELL("имяфайла",A1),FIND("]",CELL("имяфайла",A1))+1,20)&amp;DATA!A1)</f>
        <v>45413</v>
      </c>
      <c r="D1" s="36" cm="1">
        <f t="array" aca="1" ref="D1" ca="1">(COUNT(E3:AI3)-SUMPRODUCT(((WEEKDAY(E3:AI3,2)&gt;5)+ISNUMBER(MATCH(E3:AI3,DATA!C2:C30,))+ISNUMBER(MATCH(E3:AI3,DATA!F2:F30,))&gt;0)-ISNUMBER(MATCH(E3:AI3,DATA!D2:D30,))))*8-SUMPRODUCT(--ISNUMBER(MATCH(E3:AI3,DATA!E2:E30,)))</f>
        <v>159</v>
      </c>
      <c r="E1" s="35"/>
      <c r="F1" s="35"/>
      <c r="G1" s="35"/>
      <c r="H1" s="35"/>
      <c r="I1" s="35"/>
      <c r="J1" s="2"/>
      <c r="K1" s="3"/>
      <c r="L1" s="2"/>
      <c r="M1" s="4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51" s="1" customFormat="1" ht="27" customHeight="1" thickBot="1" x14ac:dyDescent="0.35">
      <c r="A2" s="70" t="s">
        <v>2</v>
      </c>
      <c r="B2" s="70" t="s">
        <v>10</v>
      </c>
      <c r="C2" s="69" t="s">
        <v>18</v>
      </c>
      <c r="D2" s="69" t="s">
        <v>7</v>
      </c>
      <c r="E2" s="28">
        <f t="shared" ref="E2:AF2" ca="1" si="0">E3</f>
        <v>45413</v>
      </c>
      <c r="F2" s="28">
        <f t="shared" ca="1" si="0"/>
        <v>45414</v>
      </c>
      <c r="G2" s="28">
        <f t="shared" ca="1" si="0"/>
        <v>45415</v>
      </c>
      <c r="H2" s="28">
        <f t="shared" ca="1" si="0"/>
        <v>45416</v>
      </c>
      <c r="I2" s="28">
        <f t="shared" ca="1" si="0"/>
        <v>45417</v>
      </c>
      <c r="J2" s="28">
        <f t="shared" ca="1" si="0"/>
        <v>45418</v>
      </c>
      <c r="K2" s="28">
        <f t="shared" ca="1" si="0"/>
        <v>45419</v>
      </c>
      <c r="L2" s="28">
        <f t="shared" ca="1" si="0"/>
        <v>45420</v>
      </c>
      <c r="M2" s="28">
        <f t="shared" ca="1" si="0"/>
        <v>45421</v>
      </c>
      <c r="N2" s="28">
        <f t="shared" ca="1" si="0"/>
        <v>45422</v>
      </c>
      <c r="O2" s="28">
        <f t="shared" ca="1" si="0"/>
        <v>45423</v>
      </c>
      <c r="P2" s="28">
        <f t="shared" ca="1" si="0"/>
        <v>45424</v>
      </c>
      <c r="Q2" s="28">
        <f t="shared" ca="1" si="0"/>
        <v>45425</v>
      </c>
      <c r="R2" s="28">
        <f t="shared" ca="1" si="0"/>
        <v>45426</v>
      </c>
      <c r="S2" s="28">
        <f t="shared" ca="1" si="0"/>
        <v>45427</v>
      </c>
      <c r="T2" s="28">
        <f t="shared" ca="1" si="0"/>
        <v>45428</v>
      </c>
      <c r="U2" s="28">
        <f t="shared" ca="1" si="0"/>
        <v>45429</v>
      </c>
      <c r="V2" s="28">
        <f t="shared" ca="1" si="0"/>
        <v>45430</v>
      </c>
      <c r="W2" s="28">
        <f t="shared" ca="1" si="0"/>
        <v>45431</v>
      </c>
      <c r="X2" s="28">
        <f t="shared" ca="1" si="0"/>
        <v>45432</v>
      </c>
      <c r="Y2" s="28">
        <f t="shared" ca="1" si="0"/>
        <v>45433</v>
      </c>
      <c r="Z2" s="28">
        <f t="shared" ca="1" si="0"/>
        <v>45434</v>
      </c>
      <c r="AA2" s="28">
        <f t="shared" ca="1" si="0"/>
        <v>45435</v>
      </c>
      <c r="AB2" s="28">
        <f t="shared" ca="1" si="0"/>
        <v>45436</v>
      </c>
      <c r="AC2" s="28">
        <f t="shared" ca="1" si="0"/>
        <v>45437</v>
      </c>
      <c r="AD2" s="28">
        <f t="shared" ca="1" si="0"/>
        <v>45438</v>
      </c>
      <c r="AE2" s="28">
        <f t="shared" ca="1" si="0"/>
        <v>45439</v>
      </c>
      <c r="AF2" s="28">
        <f t="shared" ca="1" si="0"/>
        <v>45440</v>
      </c>
      <c r="AG2" s="28">
        <f ca="1">IF(AG3=0,"",AG3)</f>
        <v>45441</v>
      </c>
      <c r="AH2" s="28">
        <f ca="1">IF(AH3=0,"",AH3)</f>
        <v>45442</v>
      </c>
      <c r="AI2" s="28">
        <f ca="1">IF(AI3=0,"",AI3)</f>
        <v>45443</v>
      </c>
      <c r="AJ2" s="71" t="s">
        <v>31</v>
      </c>
      <c r="AK2" s="73" t="s">
        <v>38</v>
      </c>
      <c r="AL2" s="74"/>
      <c r="AM2" s="74"/>
      <c r="AN2" s="74"/>
      <c r="AO2" s="75"/>
      <c r="AP2" s="69" t="s">
        <v>37</v>
      </c>
      <c r="AQ2" s="69"/>
      <c r="AR2" s="69"/>
      <c r="AS2" s="69"/>
      <c r="AT2" s="69"/>
    </row>
    <row r="3" spans="1:51" s="5" customFormat="1" ht="118.5" thickBot="1" x14ac:dyDescent="0.3">
      <c r="A3" s="70"/>
      <c r="B3" s="70"/>
      <c r="C3" s="69"/>
      <c r="D3" s="69"/>
      <c r="E3" s="29">
        <f ca="1">C1</f>
        <v>45413</v>
      </c>
      <c r="F3" s="29">
        <f t="shared" ref="F3:AF3" ca="1" si="1">E3+1</f>
        <v>45414</v>
      </c>
      <c r="G3" s="29">
        <f t="shared" ca="1" si="1"/>
        <v>45415</v>
      </c>
      <c r="H3" s="29">
        <f t="shared" ca="1" si="1"/>
        <v>45416</v>
      </c>
      <c r="I3" s="29">
        <f t="shared" ca="1" si="1"/>
        <v>45417</v>
      </c>
      <c r="J3" s="29">
        <f t="shared" ca="1" si="1"/>
        <v>45418</v>
      </c>
      <c r="K3" s="29">
        <f t="shared" ca="1" si="1"/>
        <v>45419</v>
      </c>
      <c r="L3" s="29">
        <f t="shared" ca="1" si="1"/>
        <v>45420</v>
      </c>
      <c r="M3" s="29">
        <f t="shared" ca="1" si="1"/>
        <v>45421</v>
      </c>
      <c r="N3" s="29">
        <f t="shared" ca="1" si="1"/>
        <v>45422</v>
      </c>
      <c r="O3" s="29">
        <f t="shared" ca="1" si="1"/>
        <v>45423</v>
      </c>
      <c r="P3" s="29">
        <f t="shared" ca="1" si="1"/>
        <v>45424</v>
      </c>
      <c r="Q3" s="29">
        <f t="shared" ca="1" si="1"/>
        <v>45425</v>
      </c>
      <c r="R3" s="29">
        <f t="shared" ca="1" si="1"/>
        <v>45426</v>
      </c>
      <c r="S3" s="29">
        <f t="shared" ca="1" si="1"/>
        <v>45427</v>
      </c>
      <c r="T3" s="29">
        <f t="shared" ca="1" si="1"/>
        <v>45428</v>
      </c>
      <c r="U3" s="29">
        <f t="shared" ca="1" si="1"/>
        <v>45429</v>
      </c>
      <c r="V3" s="29">
        <f t="shared" ca="1" si="1"/>
        <v>45430</v>
      </c>
      <c r="W3" s="29">
        <f t="shared" ca="1" si="1"/>
        <v>45431</v>
      </c>
      <c r="X3" s="29">
        <f t="shared" ca="1" si="1"/>
        <v>45432</v>
      </c>
      <c r="Y3" s="29">
        <f t="shared" ca="1" si="1"/>
        <v>45433</v>
      </c>
      <c r="Z3" s="29">
        <f t="shared" ca="1" si="1"/>
        <v>45434</v>
      </c>
      <c r="AA3" s="29">
        <f t="shared" ca="1" si="1"/>
        <v>45435</v>
      </c>
      <c r="AB3" s="29">
        <f t="shared" ca="1" si="1"/>
        <v>45436</v>
      </c>
      <c r="AC3" s="29">
        <f t="shared" ca="1" si="1"/>
        <v>45437</v>
      </c>
      <c r="AD3" s="29">
        <f t="shared" ca="1" si="1"/>
        <v>45438</v>
      </c>
      <c r="AE3" s="29">
        <f t="shared" ca="1" si="1"/>
        <v>45439</v>
      </c>
      <c r="AF3" s="29">
        <f t="shared" ca="1" si="1"/>
        <v>45440</v>
      </c>
      <c r="AG3" s="29">
        <f ca="1">IF(DAY($AF3+1)&gt;DAY(AF3),$AF3+1,0)</f>
        <v>45441</v>
      </c>
      <c r="AH3" s="29">
        <f ca="1">IF(DAY($AF3+2)&gt;DAY(AF3),$AF3+2,0)</f>
        <v>45442</v>
      </c>
      <c r="AI3" s="29">
        <f ca="1">IF(DAY($AF3+3)&gt;DAY(AF3),$AF3+3,0)</f>
        <v>45443</v>
      </c>
      <c r="AJ3" s="72"/>
      <c r="AK3" s="38" t="s">
        <v>32</v>
      </c>
      <c r="AL3" s="38" t="s">
        <v>42</v>
      </c>
      <c r="AM3" s="37" t="s">
        <v>33</v>
      </c>
      <c r="AN3" s="39" t="s">
        <v>34</v>
      </c>
      <c r="AO3" s="38" t="s">
        <v>35</v>
      </c>
      <c r="AP3" s="37" t="s">
        <v>36</v>
      </c>
      <c r="AQ3" s="37" t="s">
        <v>39</v>
      </c>
      <c r="AR3" s="38" t="s">
        <v>40</v>
      </c>
      <c r="AS3" s="37" t="s">
        <v>44</v>
      </c>
      <c r="AT3" s="37" t="s">
        <v>41</v>
      </c>
    </row>
    <row r="4" spans="1:51" s="5" customFormat="1" ht="21" x14ac:dyDescent="0.25">
      <c r="A4" s="47"/>
      <c r="B4" s="47"/>
      <c r="C4" s="48"/>
      <c r="D4" s="48"/>
      <c r="E4" s="49" t="str">
        <f ca="1">IF(OR(ISNUMBER(MATCH(E3,DATA!$C$2:$C$30,)),ISNUMBER(MATCH(E3,DATA!$F$2:$F$30,))),"В",IF(ISNUMBER(MATCH(E3,DATA!$D$2:$D$30,)),"Р",IF(WEEKDAY(E3,2)&gt;5,"В",IF(ISNUMBER(MATCH(E3,DATA!$E$2:$E$30,)),"К","Р"))))</f>
        <v>В</v>
      </c>
      <c r="F4" s="49" t="str">
        <f ca="1">IF(OR(ISNUMBER(MATCH(F3,DATA!$C$2:$C$30,)),ISNUMBER(MATCH(F3,DATA!$F$2:$F$30,))),"В",IF(ISNUMBER(MATCH(F3,DATA!$D$2:$D$30,)),"Р",IF(WEEKDAY(F3,2)&gt;5,"В",IF(ISNUMBER(MATCH(F3,DATA!$E$2:$E$30,)),"К","Р"))))</f>
        <v>Р</v>
      </c>
      <c r="G4" s="49" t="str">
        <f ca="1">IF(OR(ISNUMBER(MATCH(G3,DATA!$C$2:$C$30,)),ISNUMBER(MATCH(G3,DATA!$F$2:$F$30,))),"В",IF(ISNUMBER(MATCH(G3,DATA!$D$2:$D$30,)),"Р",IF(WEEKDAY(G3,2)&gt;5,"В",IF(ISNUMBER(MATCH(G3,DATA!$E$2:$E$30,)),"К","Р"))))</f>
        <v>Р</v>
      </c>
      <c r="H4" s="49" t="str">
        <f ca="1">IF(OR(ISNUMBER(MATCH(H3,DATA!$C$2:$C$30,)),ISNUMBER(MATCH(H3,DATA!$F$2:$F$30,))),"В",IF(ISNUMBER(MATCH(H3,DATA!$D$2:$D$30,)),"Р",IF(WEEKDAY(H3,2)&gt;5,"В",IF(ISNUMBER(MATCH(H3,DATA!$E$2:$E$30,)),"К","Р"))))</f>
        <v>В</v>
      </c>
      <c r="I4" s="49" t="str">
        <f ca="1">IF(OR(ISNUMBER(MATCH(I3,DATA!$C$2:$C$30,)),ISNUMBER(MATCH(I3,DATA!$F$2:$F$30,))),"В",IF(ISNUMBER(MATCH(I3,DATA!$D$2:$D$30,)),"Р",IF(WEEKDAY(I3,2)&gt;5,"В",IF(ISNUMBER(MATCH(I3,DATA!$E$2:$E$30,)),"К","Р"))))</f>
        <v>В</v>
      </c>
      <c r="J4" s="49" t="str">
        <f ca="1">IF(OR(ISNUMBER(MATCH(J3,DATA!$C$2:$C$30,)),ISNUMBER(MATCH(J3,DATA!$F$2:$F$30,))),"В",IF(ISNUMBER(MATCH(J3,DATA!$D$2:$D$30,)),"Р",IF(WEEKDAY(J3,2)&gt;5,"В",IF(ISNUMBER(MATCH(J3,DATA!$E$2:$E$30,)),"К","Р"))))</f>
        <v>Р</v>
      </c>
      <c r="K4" s="49" t="str">
        <f ca="1">IF(OR(ISNUMBER(MATCH(K3,DATA!$C$2:$C$30,)),ISNUMBER(MATCH(K3,DATA!$F$2:$F$30,))),"В",IF(ISNUMBER(MATCH(K3,DATA!$D$2:$D$30,)),"Р",IF(WEEKDAY(K3,2)&gt;5,"В",IF(ISNUMBER(MATCH(K3,DATA!$E$2:$E$30,)),"К","Р"))))</f>
        <v>Р</v>
      </c>
      <c r="L4" s="49" t="str">
        <f ca="1">IF(OR(ISNUMBER(MATCH(L3,DATA!$C$2:$C$30,)),ISNUMBER(MATCH(L3,DATA!$F$2:$F$30,))),"В",IF(ISNUMBER(MATCH(L3,DATA!$D$2:$D$30,)),"Р",IF(WEEKDAY(L3,2)&gt;5,"В",IF(ISNUMBER(MATCH(L3,DATA!$E$2:$E$30,)),"К","Р"))))</f>
        <v>К</v>
      </c>
      <c r="M4" s="49" t="str">
        <f ca="1">IF(OR(ISNUMBER(MATCH(M3,DATA!$C$2:$C$30,)),ISNUMBER(MATCH(M3,DATA!$F$2:$F$30,))),"В",IF(ISNUMBER(MATCH(M3,DATA!$D$2:$D$30,)),"Р",IF(WEEKDAY(M3,2)&gt;5,"В",IF(ISNUMBER(MATCH(M3,DATA!$E$2:$E$30,)),"К","Р"))))</f>
        <v>В</v>
      </c>
      <c r="N4" s="49" t="str">
        <f ca="1">IF(OR(ISNUMBER(MATCH(N3,DATA!$C$2:$C$30,)),ISNUMBER(MATCH(N3,DATA!$F$2:$F$30,))),"В",IF(ISNUMBER(MATCH(N3,DATA!$D$2:$D$30,)),"Р",IF(WEEKDAY(N3,2)&gt;5,"В",IF(ISNUMBER(MATCH(N3,DATA!$E$2:$E$30,)),"К","Р"))))</f>
        <v>В</v>
      </c>
      <c r="O4" s="49" t="str">
        <f ca="1">IF(OR(ISNUMBER(MATCH(O3,DATA!$C$2:$C$30,)),ISNUMBER(MATCH(O3,DATA!$F$2:$F$30,))),"В",IF(ISNUMBER(MATCH(O3,DATA!$D$2:$D$30,)),"Р",IF(WEEKDAY(O3,2)&gt;5,"В",IF(ISNUMBER(MATCH(O3,DATA!$E$2:$E$30,)),"К","Р"))))</f>
        <v>В</v>
      </c>
      <c r="P4" s="49" t="str">
        <f ca="1">IF(OR(ISNUMBER(MATCH(P3,DATA!$C$2:$C$30,)),ISNUMBER(MATCH(P3,DATA!$F$2:$F$30,))),"В",IF(ISNUMBER(MATCH(P3,DATA!$D$2:$D$30,)),"Р",IF(WEEKDAY(P3,2)&gt;5,"В",IF(ISNUMBER(MATCH(P3,DATA!$E$2:$E$30,)),"К","Р"))))</f>
        <v>В</v>
      </c>
      <c r="Q4" s="49" t="str">
        <f ca="1">IF(OR(ISNUMBER(MATCH(Q3,DATA!$C$2:$C$30,)),ISNUMBER(MATCH(Q3,DATA!$F$2:$F$30,))),"В",IF(ISNUMBER(MATCH(Q3,DATA!$D$2:$D$30,)),"Р",IF(WEEKDAY(Q3,2)&gt;5,"В",IF(ISNUMBER(MATCH(Q3,DATA!$E$2:$E$30,)),"К","Р"))))</f>
        <v>Р</v>
      </c>
      <c r="R4" s="49" t="str">
        <f ca="1">IF(OR(ISNUMBER(MATCH(R3,DATA!$C$2:$C$30,)),ISNUMBER(MATCH(R3,DATA!$F$2:$F$30,))),"В",IF(ISNUMBER(MATCH(R3,DATA!$D$2:$D$30,)),"Р",IF(WEEKDAY(R3,2)&gt;5,"В",IF(ISNUMBER(MATCH(R3,DATA!$E$2:$E$30,)),"К","Р"))))</f>
        <v>Р</v>
      </c>
      <c r="S4" s="49" t="str">
        <f ca="1">IF(OR(ISNUMBER(MATCH(S3,DATA!$C$2:$C$30,)),ISNUMBER(MATCH(S3,DATA!$F$2:$F$30,))),"В",IF(ISNUMBER(MATCH(S3,DATA!$D$2:$D$30,)),"Р",IF(WEEKDAY(S3,2)&gt;5,"В",IF(ISNUMBER(MATCH(S3,DATA!$E$2:$E$30,)),"К","Р"))))</f>
        <v>Р</v>
      </c>
      <c r="T4" s="49" t="str">
        <f ca="1">IF(OR(ISNUMBER(MATCH(T3,DATA!$C$2:$C$30,)),ISNUMBER(MATCH(T3,DATA!$F$2:$F$30,))),"В",IF(ISNUMBER(MATCH(T3,DATA!$D$2:$D$30,)),"Р",IF(WEEKDAY(T3,2)&gt;5,"В",IF(ISNUMBER(MATCH(T3,DATA!$E$2:$E$30,)),"К","Р"))))</f>
        <v>Р</v>
      </c>
      <c r="U4" s="49" t="str">
        <f ca="1">IF(OR(ISNUMBER(MATCH(U3,DATA!$C$2:$C$30,)),ISNUMBER(MATCH(U3,DATA!$F$2:$F$30,))),"В",IF(ISNUMBER(MATCH(U3,DATA!$D$2:$D$30,)),"Р",IF(WEEKDAY(U3,2)&gt;5,"В",IF(ISNUMBER(MATCH(U3,DATA!$E$2:$E$30,)),"К","Р"))))</f>
        <v>Р</v>
      </c>
      <c r="V4" s="49" t="str">
        <f ca="1">IF(OR(ISNUMBER(MATCH(V3,DATA!$C$2:$C$30,)),ISNUMBER(MATCH(V3,DATA!$F$2:$F$30,))),"В",IF(ISNUMBER(MATCH(V3,DATA!$D$2:$D$30,)),"Р",IF(WEEKDAY(V3,2)&gt;5,"В",IF(ISNUMBER(MATCH(V3,DATA!$E$2:$E$30,)),"К","Р"))))</f>
        <v>В</v>
      </c>
      <c r="W4" s="49" t="str">
        <f ca="1">IF(OR(ISNUMBER(MATCH(W3,DATA!$C$2:$C$30,)),ISNUMBER(MATCH(W3,DATA!$F$2:$F$30,))),"В",IF(ISNUMBER(MATCH(W3,DATA!$D$2:$D$30,)),"Р",IF(WEEKDAY(W3,2)&gt;5,"В",IF(ISNUMBER(MATCH(W3,DATA!$E$2:$E$30,)),"К","Р"))))</f>
        <v>В</v>
      </c>
      <c r="X4" s="49" t="str">
        <f ca="1">IF(OR(ISNUMBER(MATCH(X3,DATA!$C$2:$C$30,)),ISNUMBER(MATCH(X3,DATA!$F$2:$F$30,))),"В",IF(ISNUMBER(MATCH(X3,DATA!$D$2:$D$30,)),"Р",IF(WEEKDAY(X3,2)&gt;5,"В",IF(ISNUMBER(MATCH(X3,DATA!$E$2:$E$30,)),"К","Р"))))</f>
        <v>Р</v>
      </c>
      <c r="Y4" s="49" t="str">
        <f ca="1">IF(OR(ISNUMBER(MATCH(Y3,DATA!$C$2:$C$30,)),ISNUMBER(MATCH(Y3,DATA!$F$2:$F$30,))),"В",IF(ISNUMBER(MATCH(Y3,DATA!$D$2:$D$30,)),"Р",IF(WEEKDAY(Y3,2)&gt;5,"В",IF(ISNUMBER(MATCH(Y3,DATA!$E$2:$E$30,)),"К","Р"))))</f>
        <v>Р</v>
      </c>
      <c r="Z4" s="49" t="str">
        <f ca="1">IF(OR(ISNUMBER(MATCH(Z3,DATA!$C$2:$C$30,)),ISNUMBER(MATCH(Z3,DATA!$F$2:$F$30,))),"В",IF(ISNUMBER(MATCH(Z3,DATA!$D$2:$D$30,)),"Р",IF(WEEKDAY(Z3,2)&gt;5,"В",IF(ISNUMBER(MATCH(Z3,DATA!$E$2:$E$30,)),"К","Р"))))</f>
        <v>Р</v>
      </c>
      <c r="AA4" s="49" t="str">
        <f ca="1">IF(OR(ISNUMBER(MATCH(AA3,DATA!$C$2:$C$30,)),ISNUMBER(MATCH(AA3,DATA!$F$2:$F$30,))),"В",IF(ISNUMBER(MATCH(AA3,DATA!$D$2:$D$30,)),"Р",IF(WEEKDAY(AA3,2)&gt;5,"В",IF(ISNUMBER(MATCH(AA3,DATA!$E$2:$E$30,)),"К","Р"))))</f>
        <v>Р</v>
      </c>
      <c r="AB4" s="49" t="str">
        <f ca="1">IF(OR(ISNUMBER(MATCH(AB3,DATA!$C$2:$C$30,)),ISNUMBER(MATCH(AB3,DATA!$F$2:$F$30,))),"В",IF(ISNUMBER(MATCH(AB3,DATA!$D$2:$D$30,)),"Р",IF(WEEKDAY(AB3,2)&gt;5,"В",IF(ISNUMBER(MATCH(AB3,DATA!$E$2:$E$30,)),"К","Р"))))</f>
        <v>Р</v>
      </c>
      <c r="AC4" s="49" t="str">
        <f ca="1">IF(OR(ISNUMBER(MATCH(AC3,DATA!$C$2:$C$30,)),ISNUMBER(MATCH(AC3,DATA!$F$2:$F$30,))),"В",IF(ISNUMBER(MATCH(AC3,DATA!$D$2:$D$30,)),"Р",IF(WEEKDAY(AC3,2)&gt;5,"В",IF(ISNUMBER(MATCH(AC3,DATA!$E$2:$E$30,)),"К","Р"))))</f>
        <v>В</v>
      </c>
      <c r="AD4" s="49" t="str">
        <f ca="1">IF(OR(ISNUMBER(MATCH(AD3,DATA!$C$2:$C$30,)),ISNUMBER(MATCH(AD3,DATA!$F$2:$F$30,))),"В",IF(ISNUMBER(MATCH(AD3,DATA!$D$2:$D$30,)),"Р",IF(WEEKDAY(AD3,2)&gt;5,"В",IF(ISNUMBER(MATCH(AD3,DATA!$E$2:$E$30,)),"К","Р"))))</f>
        <v>В</v>
      </c>
      <c r="AE4" s="49" t="str">
        <f ca="1">IF(OR(ISNUMBER(MATCH(AE3,DATA!$C$2:$C$30,)),ISNUMBER(MATCH(AE3,DATA!$F$2:$F$30,))),"В",IF(ISNUMBER(MATCH(AE3,DATA!$D$2:$D$30,)),"Р",IF(WEEKDAY(AE3,2)&gt;5,"В",IF(ISNUMBER(MATCH(AE3,DATA!$E$2:$E$30,)),"К","Р"))))</f>
        <v>Р</v>
      </c>
      <c r="AF4" s="49" t="str">
        <f ca="1">IF(OR(ISNUMBER(MATCH(AF3,DATA!$C$2:$C$30,)),ISNUMBER(MATCH(AF3,DATA!$F$2:$F$30,))),"В",IF(ISNUMBER(MATCH(AF3,DATA!$D$2:$D$30,)),"Р",IF(WEEKDAY(AF3,2)&gt;5,"В",IF(ISNUMBER(MATCH(AF3,DATA!$E$2:$E$30,)),"К","Р"))))</f>
        <v>Р</v>
      </c>
      <c r="AG4" s="49" t="str">
        <f ca="1">IF(OR(ISNUMBER(MATCH(AG3,DATA!$C$2:$C$30,)),ISNUMBER(MATCH(AG3,DATA!$F$2:$F$30,))),"В",IF(ISNUMBER(MATCH(AG3,DATA!$D$2:$D$30,)),"Р",IF(WEEKDAY(AG3,2)&gt;5,"В",IF(ISNUMBER(MATCH(AG3,DATA!$E$2:$E$30,)),"К","Р"))))</f>
        <v>Р</v>
      </c>
      <c r="AH4" s="49" t="str">
        <f ca="1">IF(OR(ISNUMBER(MATCH(AH3,DATA!$C$2:$C$30,)),ISNUMBER(MATCH(AH3,DATA!$F$2:$F$30,))),"В",IF(ISNUMBER(MATCH(AH3,DATA!$D$2:$D$30,)),"Р",IF(WEEKDAY(AH3,2)&gt;5,"В",IF(ISNUMBER(MATCH(AH3,DATA!$E$2:$E$30,)),"К","Р"))))</f>
        <v>Р</v>
      </c>
      <c r="AI4" s="49" t="str">
        <f ca="1">IF(OR(ISNUMBER(MATCH(AI3,DATA!$C$2:$C$30,)),ISNUMBER(MATCH(AI3,DATA!$F$2:$F$30,))),"В",IF(ISNUMBER(MATCH(AI3,DATA!$D$2:$D$30,)),"Р",IF(WEEKDAY(AI3,2)&gt;5,"В",IF(ISNUMBER(MATCH(AI3,DATA!$E$2:$E$30,)),"К","Р"))))</f>
        <v>Р</v>
      </c>
      <c r="AJ4" s="50"/>
      <c r="AK4" s="50"/>
      <c r="AL4" s="51"/>
      <c r="AM4" s="52"/>
      <c r="AN4" s="53"/>
      <c r="AO4" s="50"/>
      <c r="AP4" s="52"/>
      <c r="AQ4" s="52"/>
      <c r="AR4" s="50"/>
      <c r="AS4" s="52"/>
      <c r="AT4" s="54"/>
    </row>
    <row r="5" spans="1:51" s="1" customFormat="1" ht="21" x14ac:dyDescent="0.3">
      <c r="A5" s="62">
        <f>IF(C5="","",SUBTOTAL(103,$B$5:B5))</f>
        <v>1</v>
      </c>
      <c r="B5" s="64">
        <v>61</v>
      </c>
      <c r="C5" s="66" t="str">
        <f>IFERROR(VLOOKUP(май!B5,DATA!$H$2:$I$15,2,0),"")</f>
        <v>Иванов И.И.</v>
      </c>
      <c r="D5" s="68" t="str">
        <f>IFERROR(VLOOKUP(B5,DATA!$H$2:$L$15,3,0),"")</f>
        <v>Механик</v>
      </c>
      <c r="E5" s="79">
        <v>1</v>
      </c>
      <c r="F5" s="79">
        <v>8</v>
      </c>
      <c r="G5" s="79">
        <v>8</v>
      </c>
      <c r="H5" s="79" t="s">
        <v>21</v>
      </c>
      <c r="I5" s="79" t="s">
        <v>21</v>
      </c>
      <c r="J5" s="79">
        <v>8</v>
      </c>
      <c r="K5" s="79">
        <v>8</v>
      </c>
      <c r="L5" s="79">
        <v>8</v>
      </c>
      <c r="M5" s="79" t="s">
        <v>21</v>
      </c>
      <c r="N5" s="79" t="s">
        <v>21</v>
      </c>
      <c r="O5" s="79" t="s">
        <v>21</v>
      </c>
      <c r="P5" s="79" t="s">
        <v>21</v>
      </c>
      <c r="Q5" s="79">
        <v>8</v>
      </c>
      <c r="R5" s="79">
        <v>8</v>
      </c>
      <c r="S5" s="79">
        <v>8</v>
      </c>
      <c r="T5" s="79">
        <v>8</v>
      </c>
      <c r="U5" s="79">
        <v>8</v>
      </c>
      <c r="V5" s="79" t="s">
        <v>21</v>
      </c>
      <c r="W5" s="79" t="s">
        <v>21</v>
      </c>
      <c r="X5" s="79">
        <v>8</v>
      </c>
      <c r="Y5" s="79">
        <v>8</v>
      </c>
      <c r="Z5" s="79">
        <v>8</v>
      </c>
      <c r="AA5" s="79">
        <v>8</v>
      </c>
      <c r="AB5" s="79">
        <v>8</v>
      </c>
      <c r="AC5" s="79" t="s">
        <v>21</v>
      </c>
      <c r="AD5" s="79">
        <v>9</v>
      </c>
      <c r="AE5" s="79">
        <v>8</v>
      </c>
      <c r="AF5" s="79">
        <v>8</v>
      </c>
      <c r="AG5" s="79">
        <v>8</v>
      </c>
      <c r="AH5" s="79">
        <v>8</v>
      </c>
      <c r="AI5" s="80">
        <v>8</v>
      </c>
      <c r="AJ5" s="55">
        <f>COUNTIF($E5:$AI5,"&gt;0")</f>
        <v>22</v>
      </c>
      <c r="AK5" s="77">
        <f ca="1">SUMIFS(E5:AI5,E5:AI5,"&lt;=8",E$4:AI$4,"Р")+COUNTIFS(E5:AI5,"&gt;8",E$4:AI$4,"Р")*8+SUMIF($E$4:$AI$4,"В",E5:AI5)+SUMIFS(E5:AI5,E5:AI5,"&lt;=7",E$4:AI$4,"К")+COUNTIFS(E5:AI5,"&gt;7",E$4:AI$4,"К")*7</f>
        <v>169</v>
      </c>
      <c r="AL5" s="55">
        <f t="array" aca="1" ref="AL5" ca="1">SUM(IFERROR(((ISNUMBER(MATCH($E$3:$AI$3,DATA!$C$2:$C$98,))+ISNUMBER(MATCH($E$3:$AI$3,,)))&gt;0)*$E5:$AI6,))</f>
        <v>1</v>
      </c>
      <c r="AM5" s="55">
        <f ca="1">SUM(E5:AI5)-AK5</f>
        <v>1</v>
      </c>
      <c r="AN5" s="59">
        <f>SUM(E6:AI6)</f>
        <v>4</v>
      </c>
      <c r="AO5" s="77">
        <f ca="1">SUMIF(E$4:AI$4,"В",E5:AI5)</f>
        <v>10</v>
      </c>
      <c r="AP5" s="55">
        <f>COUNTIF($E5:$AI5,"В")</f>
        <v>9</v>
      </c>
      <c r="AQ5" s="55">
        <f>COUNTIF($E5:$AI5,"О")</f>
        <v>0</v>
      </c>
      <c r="AR5" s="55">
        <f>COUNTIF($E5:$AI5,"А")</f>
        <v>0</v>
      </c>
      <c r="AS5" s="55">
        <f>COUNTIF($E5:$AI5,"П")</f>
        <v>0</v>
      </c>
      <c r="AT5" s="56">
        <f>COUNTIF($E5:$AI5,"Б")</f>
        <v>0</v>
      </c>
      <c r="AU5" s="5"/>
      <c r="AV5" s="5"/>
      <c r="AW5" s="5"/>
      <c r="AX5" s="5"/>
      <c r="AY5" s="5"/>
    </row>
    <row r="6" spans="1:51" s="1" customFormat="1" ht="21" x14ac:dyDescent="0.3">
      <c r="A6" s="62"/>
      <c r="B6" s="64"/>
      <c r="C6" s="66"/>
      <c r="D6" s="68"/>
      <c r="E6" s="22"/>
      <c r="F6" s="22">
        <v>1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>
        <v>3</v>
      </c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3"/>
      <c r="AJ6" s="55"/>
      <c r="AK6" s="77"/>
      <c r="AL6" s="55"/>
      <c r="AM6" s="55"/>
      <c r="AN6" s="59"/>
      <c r="AO6" s="77"/>
      <c r="AP6" s="55"/>
      <c r="AQ6" s="55"/>
      <c r="AR6" s="55"/>
      <c r="AS6" s="55"/>
      <c r="AT6" s="56"/>
      <c r="AU6" s="5"/>
      <c r="AV6" s="5"/>
      <c r="AW6" s="5"/>
      <c r="AX6" s="5"/>
      <c r="AY6" s="5"/>
    </row>
    <row r="7" spans="1:51" s="1" customFormat="1" ht="21" customHeight="1" x14ac:dyDescent="0.3">
      <c r="A7" s="61">
        <f>IF(C7="","",SUBTOTAL(103,$B$5:B7))</f>
        <v>2</v>
      </c>
      <c r="B7" s="64">
        <v>84</v>
      </c>
      <c r="C7" s="65" t="str">
        <f>IFERROR(VLOOKUP(май!B7,DATA!$H$2:$I$15,2,0),"")</f>
        <v>Петров П.П.</v>
      </c>
      <c r="D7" s="67" t="str">
        <f>IFERROR(VLOOKUP(B7,DATA!$H$2:$L$15,3,0),"")</f>
        <v>Водитель 4 разряда</v>
      </c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1"/>
      <c r="AJ7" s="55">
        <f>COUNTIF($E7:$AI7,"&gt;0")</f>
        <v>0</v>
      </c>
      <c r="AK7" s="78">
        <f t="shared" ref="AK7" ca="1" si="2">SUMIFS(E7:AI7,E7:AI7,"&lt;=8",E$4:AI$4,"Р")+COUNTIFS(E7:AI7,"&gt;8",E$4:AI$4,"Р")*8+SUMIF($E$4:$AI$4,"В",E7:AI7)+SUMIFS(E7:AI7,E7:AI7,"&lt;=7",E$4:AI$4,"К")+COUNTIFS(E7:AI7,"&gt;7",E$4:AI$4,"К")*7</f>
        <v>0</v>
      </c>
      <c r="AL7" s="55">
        <f t="array" aca="1" ref="AL7" ca="1">SUM(IFERROR(((ISNUMBER(MATCH($E$3:$AI$3,DATA!$C$2:$C$98,))+ISNUMBER(MATCH($E$3:$AI$3,,)))&gt;0)*$E7:$AI8,))</f>
        <v>0</v>
      </c>
      <c r="AM7" s="55">
        <f ca="1">SUM(E7:AI7)-AK7</f>
        <v>0</v>
      </c>
      <c r="AN7" s="59">
        <f>SUM(E8:AI8)</f>
        <v>0</v>
      </c>
      <c r="AO7" s="76">
        <f t="shared" ref="AO7:AO28" ca="1" si="3">SUMIF(E$4:AI$4,"В",E7:AI7)</f>
        <v>0</v>
      </c>
      <c r="AP7" s="55">
        <f>COUNTIF($E7:$AI7,"В")</f>
        <v>0</v>
      </c>
      <c r="AQ7" s="55">
        <f>COUNTIF($E7:$AI7,"О")</f>
        <v>0</v>
      </c>
      <c r="AR7" s="55">
        <f>COUNTIF($E7:$AI7,"А")</f>
        <v>0</v>
      </c>
      <c r="AS7" s="60">
        <f t="shared" ref="AS7" si="4">COUNTIF($E7:$AI7,"П")</f>
        <v>0</v>
      </c>
      <c r="AT7" s="56">
        <f>COUNTIF($E7:$AI7,"Б")</f>
        <v>0</v>
      </c>
      <c r="AU7" s="5"/>
      <c r="AV7" s="5"/>
      <c r="AW7" s="5"/>
      <c r="AX7" s="5"/>
      <c r="AY7" s="5"/>
    </row>
    <row r="8" spans="1:51" s="1" customFormat="1" ht="21" x14ac:dyDescent="0.3">
      <c r="A8" s="62"/>
      <c r="B8" s="64"/>
      <c r="C8" s="66"/>
      <c r="D8" s="68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3"/>
      <c r="AJ8" s="55"/>
      <c r="AK8" s="76"/>
      <c r="AL8" s="55"/>
      <c r="AM8" s="55"/>
      <c r="AN8" s="59"/>
      <c r="AO8" s="77"/>
      <c r="AP8" s="55"/>
      <c r="AQ8" s="55"/>
      <c r="AR8" s="55"/>
      <c r="AS8" s="55"/>
      <c r="AT8" s="56"/>
    </row>
    <row r="9" spans="1:51" s="1" customFormat="1" ht="21" customHeight="1" x14ac:dyDescent="0.3">
      <c r="A9" s="61">
        <f>IF(C9="","",SUBTOTAL(103,$B$5:B9))</f>
        <v>3</v>
      </c>
      <c r="B9" s="64">
        <v>85</v>
      </c>
      <c r="C9" s="65" t="str">
        <f>IFERROR(VLOOKUP(май!B9,DATA!$H$2:$I$15,2,0),"")</f>
        <v>Сидоров С.С.</v>
      </c>
      <c r="D9" s="67" t="str">
        <f>IFERROR(VLOOKUP(B9,DATA!$H$2:$L$15,3,0),"")</f>
        <v>Водитель 5 разряда</v>
      </c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1"/>
      <c r="AJ9" s="55">
        <f>COUNTIF($E9:$AI9,"&gt;0")</f>
        <v>0</v>
      </c>
      <c r="AK9" s="78">
        <f t="shared" ref="AK9:AK27" ca="1" si="5">SUMIFS(E9:AI9,E9:AI9,"&lt;=8",E$4:AI$4,"Р")+COUNTIFS(E9:AI9,"&gt;8",E$4:AI$4,"Р")*8+SUMIF($E$4:$AI$4,"В",E9:AI9)+SUMIFS(E9:AI9,E9:AI9,"&lt;=7",E$4:AI$4,"К")+COUNTIFS(E9:AI9,"&gt;7",E$4:AI$4,"К")*7</f>
        <v>0</v>
      </c>
      <c r="AL9" s="55">
        <f t="array" aca="1" ref="AL9" ca="1">SUM(IFERROR(((ISNUMBER(MATCH($E$3:$AI$3,DATA!$C$2:$C$98,))+ISNUMBER(MATCH($E$3:$AI$3,,)))&gt;0)*$E9:$AI10,))</f>
        <v>0</v>
      </c>
      <c r="AM9" s="55">
        <f ca="1">SUM(E9:AI9)-AK9</f>
        <v>0</v>
      </c>
      <c r="AN9" s="59">
        <f>SUM(E10:AI10)</f>
        <v>0</v>
      </c>
      <c r="AO9" s="76">
        <f t="shared" ref="AO9:AO28" ca="1" si="6">SUMIF(E$4:AI$4,"В",E9:AI9)</f>
        <v>0</v>
      </c>
      <c r="AP9" s="55">
        <f>COUNTIF($E9:$AI9,"В")</f>
        <v>0</v>
      </c>
      <c r="AQ9" s="55">
        <f>COUNTIF($E9:$AI9,"О")</f>
        <v>0</v>
      </c>
      <c r="AR9" s="55">
        <f>COUNTIF($E9:$AI9,"А")</f>
        <v>0</v>
      </c>
      <c r="AS9" s="60">
        <f t="shared" ref="AS9" si="7">COUNTIF($E9:$AI9,"П")</f>
        <v>0</v>
      </c>
      <c r="AT9" s="56">
        <f>COUNTIF($E9:$AI9,"Б")</f>
        <v>0</v>
      </c>
    </row>
    <row r="10" spans="1:51" s="1" customFormat="1" ht="21" x14ac:dyDescent="0.3">
      <c r="A10" s="62"/>
      <c r="B10" s="64"/>
      <c r="C10" s="66"/>
      <c r="D10" s="68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3"/>
      <c r="AJ10" s="55"/>
      <c r="AK10" s="76"/>
      <c r="AL10" s="55"/>
      <c r="AM10" s="55"/>
      <c r="AN10" s="59"/>
      <c r="AO10" s="77"/>
      <c r="AP10" s="55"/>
      <c r="AQ10" s="55"/>
      <c r="AR10" s="55"/>
      <c r="AS10" s="55"/>
      <c r="AT10" s="56"/>
    </row>
    <row r="11" spans="1:51" s="1" customFormat="1" ht="21" customHeight="1" x14ac:dyDescent="0.3">
      <c r="A11" s="61" t="str">
        <f>IF(C11="","",SUBTOTAL(103,$B$5:B11))</f>
        <v/>
      </c>
      <c r="B11" s="64"/>
      <c r="C11" s="65" t="str">
        <f>IFERROR(VLOOKUP(май!B11,DATA!$H$2:$I$15,2,0),"")</f>
        <v/>
      </c>
      <c r="D11" s="67" t="str">
        <f>IFERROR(VLOOKUP(B11,DATA!$H$2:$L$15,3,0),"")</f>
        <v/>
      </c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1"/>
      <c r="AJ11" s="55">
        <f>COUNTIF($E11:$AI11,"&gt;0")</f>
        <v>0</v>
      </c>
      <c r="AK11" s="78">
        <f t="shared" ref="AK11:AK29" ca="1" si="8">SUMIFS(E11:AI11,E11:AI11,"&lt;=8",E$4:AI$4,"Р")+COUNTIFS(E11:AI11,"&gt;8",E$4:AI$4,"Р")*8+SUMIF($E$4:$AI$4,"В",E11:AI11)+SUMIFS(E11:AI11,E11:AI11,"&lt;=7",E$4:AI$4,"К")+COUNTIFS(E11:AI11,"&gt;7",E$4:AI$4,"К")*7</f>
        <v>0</v>
      </c>
      <c r="AL11" s="55">
        <f t="array" aca="1" ref="AL11" ca="1">SUM(IFERROR(((ISNUMBER(MATCH($E$3:$AI$3,DATA!$C$2:$C$98,))+ISNUMBER(MATCH($E$3:$AI$3,,)))&gt;0)*$E11:$AI12,))</f>
        <v>0</v>
      </c>
      <c r="AM11" s="55">
        <f ca="1">SUM(E11:AI11)-AK11</f>
        <v>0</v>
      </c>
      <c r="AN11" s="59">
        <f>SUM(E12:AI12)</f>
        <v>0</v>
      </c>
      <c r="AO11" s="76">
        <f t="shared" ref="AO11:AO28" ca="1" si="9">SUMIF(E$4:AI$4,"В",E11:AI11)</f>
        <v>0</v>
      </c>
      <c r="AP11" s="55">
        <f>COUNTIF($E11:$AI11,"В")</f>
        <v>0</v>
      </c>
      <c r="AQ11" s="55">
        <f>COUNTIF($E11:$AI11,"О")</f>
        <v>0</v>
      </c>
      <c r="AR11" s="55">
        <f>COUNTIF($E11:$AI11,"А")</f>
        <v>0</v>
      </c>
      <c r="AS11" s="60">
        <f t="shared" ref="AS11" si="10">COUNTIF($E11:$AI11,"П")</f>
        <v>0</v>
      </c>
      <c r="AT11" s="56">
        <f>COUNTIF($E11:$AI11,"Б")</f>
        <v>0</v>
      </c>
    </row>
    <row r="12" spans="1:51" s="1" customFormat="1" ht="21" customHeight="1" x14ac:dyDescent="0.3">
      <c r="A12" s="62"/>
      <c r="B12" s="64"/>
      <c r="C12" s="66"/>
      <c r="D12" s="68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3"/>
      <c r="AJ12" s="55"/>
      <c r="AK12" s="76"/>
      <c r="AL12" s="55"/>
      <c r="AM12" s="55"/>
      <c r="AN12" s="59"/>
      <c r="AO12" s="77"/>
      <c r="AP12" s="55"/>
      <c r="AQ12" s="55"/>
      <c r="AR12" s="55"/>
      <c r="AS12" s="55"/>
      <c r="AT12" s="56"/>
    </row>
    <row r="13" spans="1:51" s="1" customFormat="1" ht="21" customHeight="1" x14ac:dyDescent="0.3">
      <c r="A13" s="61" t="str">
        <f>IF(C13="","",SUBTOTAL(103,$B$5:B13))</f>
        <v/>
      </c>
      <c r="B13" s="64"/>
      <c r="C13" s="65" t="str">
        <f>IFERROR(VLOOKUP(май!B13,DATA!$H$2:$I$15,2,0),"")</f>
        <v/>
      </c>
      <c r="D13" s="67" t="str">
        <f>IFERROR(VLOOKUP(B13,DATA!$H$2:$L$15,3,0),"")</f>
        <v/>
      </c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1"/>
      <c r="AJ13" s="55">
        <f>COUNTIF($E13:$AI13,"&gt;0")</f>
        <v>0</v>
      </c>
      <c r="AK13" s="78">
        <f t="shared" ref="AK13:AK31" ca="1" si="11">SUMIFS(E13:AI13,E13:AI13,"&lt;=8",E$4:AI$4,"Р")+COUNTIFS(E13:AI13,"&gt;8",E$4:AI$4,"Р")*8+SUMIF($E$4:$AI$4,"В",E13:AI13)+SUMIFS(E13:AI13,E13:AI13,"&lt;=7",E$4:AI$4,"К")+COUNTIFS(E13:AI13,"&gt;7",E$4:AI$4,"К")*7</f>
        <v>0</v>
      </c>
      <c r="AL13" s="55">
        <f t="array" aca="1" ref="AL13" ca="1">SUM(IFERROR(((ISNUMBER(MATCH($E$3:$AI$3,DATA!$C$2:$C$98,))+ISNUMBER(MATCH($E$3:$AI$3,,)))&gt;0)*$E13:$AI14,))</f>
        <v>0</v>
      </c>
      <c r="AM13" s="55">
        <f ca="1">SUM(E13:AI13)-AK13</f>
        <v>0</v>
      </c>
      <c r="AN13" s="59">
        <f>SUM(E14:AI14)</f>
        <v>0</v>
      </c>
      <c r="AO13" s="76">
        <f t="shared" ref="AO13:AO28" ca="1" si="12">SUMIF(E$4:AI$4,"В",E13:AI13)</f>
        <v>0</v>
      </c>
      <c r="AP13" s="55">
        <f>COUNTIF($E13:$AI13,"В")</f>
        <v>0</v>
      </c>
      <c r="AQ13" s="55">
        <f>COUNTIF($E13:$AI13,"О")</f>
        <v>0</v>
      </c>
      <c r="AR13" s="55">
        <f>COUNTIF($E13:$AI13,"А")</f>
        <v>0</v>
      </c>
      <c r="AS13" s="60">
        <f t="shared" ref="AS13" si="13">COUNTIF($E13:$AI13,"П")</f>
        <v>0</v>
      </c>
      <c r="AT13" s="56">
        <f>COUNTIF($E13:$AI13,"Б")</f>
        <v>0</v>
      </c>
    </row>
    <row r="14" spans="1:51" s="1" customFormat="1" ht="21.75" customHeight="1" x14ac:dyDescent="0.3">
      <c r="A14" s="62"/>
      <c r="B14" s="64"/>
      <c r="C14" s="66"/>
      <c r="D14" s="68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3"/>
      <c r="AJ14" s="55"/>
      <c r="AK14" s="76"/>
      <c r="AL14" s="55"/>
      <c r="AM14" s="55"/>
      <c r="AN14" s="59"/>
      <c r="AO14" s="77"/>
      <c r="AP14" s="55"/>
      <c r="AQ14" s="55"/>
      <c r="AR14" s="55"/>
      <c r="AS14" s="55"/>
      <c r="AT14" s="56"/>
    </row>
    <row r="15" spans="1:51" s="1" customFormat="1" ht="21" hidden="1" customHeight="1" x14ac:dyDescent="0.3">
      <c r="A15" s="61" t="str">
        <f>IF(C15="","",SUBTOTAL(103,$B$5:B15))</f>
        <v/>
      </c>
      <c r="B15" s="64"/>
      <c r="C15" s="65" t="str">
        <f>IFERROR(VLOOKUP(май!B15,DATA!$H$2:$I$15,2,0),"")</f>
        <v/>
      </c>
      <c r="D15" s="67" t="str">
        <f>IFERROR(VLOOKUP(B15,DATA!$H$2:$L$15,3,0),"")</f>
        <v/>
      </c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1"/>
      <c r="AJ15" s="55">
        <f>COUNTIF($E15:$AI15,"&gt;0")</f>
        <v>0</v>
      </c>
      <c r="AK15" s="78">
        <f t="shared" ref="AK15:AK33" ca="1" si="14">SUMIFS(E15:AI15,E15:AI15,"&lt;=8",E$4:AI$4,"Р")+COUNTIFS(E15:AI15,"&gt;8",E$4:AI$4,"Р")*8+SUMIF($E$4:$AI$4,"В",E15:AI15)+SUMIFS(E15:AI15,E15:AI15,"&lt;=7",E$4:AI$4,"К")+COUNTIFS(E15:AI15,"&gt;7",E$4:AI$4,"К")*7</f>
        <v>0</v>
      </c>
      <c r="AL15" s="55">
        <f t="array" aca="1" ref="AL15" ca="1">SUM(IFERROR(((ISNUMBER(MATCH($E$3:$AI$3,DATA!$C$2:$C$98,))+ISNUMBER(MATCH($E$3:$AI$3,,)))&gt;0)*$E15:$AI16,))</f>
        <v>0</v>
      </c>
      <c r="AM15" s="55">
        <f ca="1">SUM(E15:AI15)-AK15</f>
        <v>0</v>
      </c>
      <c r="AN15" s="59">
        <f>SUM(E16:AI16)</f>
        <v>0</v>
      </c>
      <c r="AO15" s="76">
        <f t="shared" ref="AO15:AO28" ca="1" si="15">SUMIF(E$4:AI$4,"В",E15:AI15)</f>
        <v>0</v>
      </c>
      <c r="AP15" s="55">
        <f>COUNTIF($E15:$AI15,"В")</f>
        <v>0</v>
      </c>
      <c r="AQ15" s="55">
        <f>COUNTIF($E15:$AI15,"О")</f>
        <v>0</v>
      </c>
      <c r="AR15" s="55">
        <f>COUNTIF($E15:$AI15,"А")</f>
        <v>0</v>
      </c>
      <c r="AS15" s="60">
        <f t="shared" ref="AS15" si="16">COUNTIF($E15:$AI15,"П")</f>
        <v>0</v>
      </c>
      <c r="AT15" s="56">
        <f>COUNTIF($E15:$AI15,"Б")</f>
        <v>0</v>
      </c>
    </row>
    <row r="16" spans="1:51" s="1" customFormat="1" ht="21" hidden="1" customHeight="1" x14ac:dyDescent="0.3">
      <c r="A16" s="62"/>
      <c r="B16" s="64"/>
      <c r="C16" s="66"/>
      <c r="D16" s="68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3"/>
      <c r="AJ16" s="55"/>
      <c r="AK16" s="76"/>
      <c r="AL16" s="55"/>
      <c r="AM16" s="55"/>
      <c r="AN16" s="59"/>
      <c r="AO16" s="77"/>
      <c r="AP16" s="55"/>
      <c r="AQ16" s="55"/>
      <c r="AR16" s="55"/>
      <c r="AS16" s="55"/>
      <c r="AT16" s="56"/>
    </row>
    <row r="17" spans="1:46" s="1" customFormat="1" ht="21" customHeight="1" x14ac:dyDescent="0.3">
      <c r="A17" s="61" t="str">
        <f>IF(C17="","",SUBTOTAL(103,$B$5:B17))</f>
        <v/>
      </c>
      <c r="B17" s="64"/>
      <c r="C17" s="65" t="str">
        <f>IFERROR(VLOOKUP(май!B17,DATA!$H$2:$I$15,2,0),"")</f>
        <v/>
      </c>
      <c r="D17" s="67" t="str">
        <f>IFERROR(VLOOKUP(B17,DATA!$H$2:$L$15,3,0),"")</f>
        <v/>
      </c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1"/>
      <c r="AJ17" s="55">
        <f>COUNTIF($E17:$AI17,"&gt;0")</f>
        <v>0</v>
      </c>
      <c r="AK17" s="78">
        <f t="shared" ref="AK17:AK35" ca="1" si="17">SUMIFS(E17:AI17,E17:AI17,"&lt;=8",E$4:AI$4,"Р")+COUNTIFS(E17:AI17,"&gt;8",E$4:AI$4,"Р")*8+SUMIF($E$4:$AI$4,"В",E17:AI17)+SUMIFS(E17:AI17,E17:AI17,"&lt;=7",E$4:AI$4,"К")+COUNTIFS(E17:AI17,"&gt;7",E$4:AI$4,"К")*7</f>
        <v>0</v>
      </c>
      <c r="AL17" s="55">
        <f t="array" aca="1" ref="AL17" ca="1">SUM(IFERROR(((ISNUMBER(MATCH($E$3:$AI$3,DATA!$C$2:$C$98,))+ISNUMBER(MATCH($E$3:$AI$3,,)))&gt;0)*$E17:$AI18,))</f>
        <v>0</v>
      </c>
      <c r="AM17" s="55">
        <f ca="1">SUM(E17:AI17)-AK17</f>
        <v>0</v>
      </c>
      <c r="AN17" s="59">
        <f>SUM(E18:AI18)</f>
        <v>0</v>
      </c>
      <c r="AO17" s="76">
        <f t="shared" ref="AO17:AO28" ca="1" si="18">SUMIF(E$4:AI$4,"В",E17:AI17)</f>
        <v>0</v>
      </c>
      <c r="AP17" s="55">
        <f>COUNTIF($E17:$AI17,"В")</f>
        <v>0</v>
      </c>
      <c r="AQ17" s="55">
        <f>COUNTIF($E17:$AI17,"О")</f>
        <v>0</v>
      </c>
      <c r="AR17" s="55">
        <f>COUNTIF($E17:$AI17,"А")</f>
        <v>0</v>
      </c>
      <c r="AS17" s="60">
        <f t="shared" ref="AS17" si="19">COUNTIF($E17:$AI17,"П")</f>
        <v>0</v>
      </c>
      <c r="AT17" s="56">
        <f>COUNTIF($E17:$AI17,"Б")</f>
        <v>0</v>
      </c>
    </row>
    <row r="18" spans="1:46" s="1" customFormat="1" ht="21" x14ac:dyDescent="0.3">
      <c r="A18" s="62"/>
      <c r="B18" s="64"/>
      <c r="C18" s="66"/>
      <c r="D18" s="68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3"/>
      <c r="AJ18" s="55"/>
      <c r="AK18" s="76"/>
      <c r="AL18" s="55"/>
      <c r="AM18" s="55"/>
      <c r="AN18" s="59"/>
      <c r="AO18" s="77"/>
      <c r="AP18" s="55"/>
      <c r="AQ18" s="55"/>
      <c r="AR18" s="55"/>
      <c r="AS18" s="55"/>
      <c r="AT18" s="56"/>
    </row>
    <row r="19" spans="1:46" s="1" customFormat="1" ht="21" customHeight="1" x14ac:dyDescent="0.3">
      <c r="A19" s="61" t="str">
        <f>IF(C19="","",SUBTOTAL(103,$B$5:B19))</f>
        <v/>
      </c>
      <c r="B19" s="64"/>
      <c r="C19" s="65" t="str">
        <f>IFERROR(VLOOKUP(май!B19,DATA!$H$2:$I$15,2,0),"")</f>
        <v/>
      </c>
      <c r="D19" s="67" t="str">
        <f>IFERROR(VLOOKUP(B19,DATA!$H$2:$L$15,3,0),"")</f>
        <v/>
      </c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1"/>
      <c r="AJ19" s="55">
        <f>COUNTIF($E19:$AI19,"&gt;0")</f>
        <v>0</v>
      </c>
      <c r="AK19" s="78">
        <f t="shared" ref="AK19:AK37" ca="1" si="20">SUMIFS(E19:AI19,E19:AI19,"&lt;=8",E$4:AI$4,"Р")+COUNTIFS(E19:AI19,"&gt;8",E$4:AI$4,"Р")*8+SUMIF($E$4:$AI$4,"В",E19:AI19)+SUMIFS(E19:AI19,E19:AI19,"&lt;=7",E$4:AI$4,"К")+COUNTIFS(E19:AI19,"&gt;7",E$4:AI$4,"К")*7</f>
        <v>0</v>
      </c>
      <c r="AL19" s="55">
        <f t="array" aca="1" ref="AL19" ca="1">SUM(IFERROR(((ISNUMBER(MATCH($E$3:$AI$3,DATA!$C$2:$C$98,))+ISNUMBER(MATCH($E$3:$AI$3,,)))&gt;0)*$E19:$AI20,))</f>
        <v>0</v>
      </c>
      <c r="AM19" s="55">
        <f ca="1">SUM(E19:AI19)-AK19</f>
        <v>0</v>
      </c>
      <c r="AN19" s="59">
        <f>SUM(E20:AI20)</f>
        <v>0</v>
      </c>
      <c r="AO19" s="76">
        <f t="shared" ref="AO19:AO28" ca="1" si="21">SUMIF(E$4:AI$4,"В",E19:AI19)</f>
        <v>0</v>
      </c>
      <c r="AP19" s="55">
        <f>COUNTIF($E19:$AI19,"В")</f>
        <v>0</v>
      </c>
      <c r="AQ19" s="55">
        <f>COUNTIF($E19:$AI19,"О")</f>
        <v>0</v>
      </c>
      <c r="AR19" s="55">
        <f>COUNTIF($E19:$AI19,"А")</f>
        <v>0</v>
      </c>
      <c r="AS19" s="60">
        <f t="shared" ref="AS19" si="22">COUNTIF($E19:$AI19,"П")</f>
        <v>0</v>
      </c>
      <c r="AT19" s="56">
        <f>COUNTIF($E19:$AI19,"Б")</f>
        <v>0</v>
      </c>
    </row>
    <row r="20" spans="1:46" s="1" customFormat="1" ht="21" x14ac:dyDescent="0.3">
      <c r="A20" s="62"/>
      <c r="B20" s="64"/>
      <c r="C20" s="66"/>
      <c r="D20" s="68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3"/>
      <c r="AJ20" s="55"/>
      <c r="AK20" s="76"/>
      <c r="AL20" s="55"/>
      <c r="AM20" s="55"/>
      <c r="AN20" s="59"/>
      <c r="AO20" s="77"/>
      <c r="AP20" s="55"/>
      <c r="AQ20" s="55"/>
      <c r="AR20" s="55"/>
      <c r="AS20" s="55"/>
      <c r="AT20" s="56"/>
    </row>
    <row r="21" spans="1:46" s="1" customFormat="1" ht="21" customHeight="1" x14ac:dyDescent="0.3">
      <c r="A21" s="61" t="str">
        <f>IF(C21="","",SUBTOTAL(103,$B$5:B21))</f>
        <v/>
      </c>
      <c r="B21" s="63"/>
      <c r="C21" s="65" t="str">
        <f>IFERROR(VLOOKUP(май!B21,DATA!$H$2:$I$15,2,0),"")</f>
        <v/>
      </c>
      <c r="D21" s="67" t="str">
        <f>IFERROR(VLOOKUP(B21,DATA!$H$2:$L$15,3,0),"")</f>
        <v/>
      </c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1"/>
      <c r="AJ21" s="55">
        <f>COUNTIF($E21:$AI21,"&gt;0")</f>
        <v>0</v>
      </c>
      <c r="AK21" s="78">
        <f t="shared" ref="AK21:AK39" ca="1" si="23">SUMIFS(E21:AI21,E21:AI21,"&lt;=8",E$4:AI$4,"Р")+COUNTIFS(E21:AI21,"&gt;8",E$4:AI$4,"Р")*8+SUMIF($E$4:$AI$4,"В",E21:AI21)+SUMIFS(E21:AI21,E21:AI21,"&lt;=7",E$4:AI$4,"К")+COUNTIFS(E21:AI21,"&gt;7",E$4:AI$4,"К")*7</f>
        <v>0</v>
      </c>
      <c r="AL21" s="55">
        <f t="array" aca="1" ref="AL21" ca="1">SUM(IFERROR(((ISNUMBER(MATCH($E$3:$AI$3,DATA!$C$2:$C$98,))+ISNUMBER(MATCH($E$3:$AI$3,,)))&gt;0)*$E21:$AI22,))</f>
        <v>0</v>
      </c>
      <c r="AM21" s="55">
        <f ca="1">SUM(E21:AI21)-AK21</f>
        <v>0</v>
      </c>
      <c r="AN21" s="59">
        <f>SUM(E22:AI22)</f>
        <v>0</v>
      </c>
      <c r="AO21" s="76">
        <f t="shared" ref="AO21:AO28" ca="1" si="24">SUMIF(E$4:AI$4,"В",E21:AI21)</f>
        <v>0</v>
      </c>
      <c r="AP21" s="55">
        <f>COUNTIF($E21:$AI21,"В")</f>
        <v>0</v>
      </c>
      <c r="AQ21" s="55">
        <f>COUNTIF($E21:$AI21,"О")</f>
        <v>0</v>
      </c>
      <c r="AR21" s="55">
        <f>COUNTIF($E21:$AI21,"А")</f>
        <v>0</v>
      </c>
      <c r="AS21" s="60">
        <f t="shared" ref="AS21" si="25">COUNTIF($E21:$AI21,"П")</f>
        <v>0</v>
      </c>
      <c r="AT21" s="56">
        <f>COUNTIF($E21:$AI21,"Б")</f>
        <v>0</v>
      </c>
    </row>
    <row r="22" spans="1:46" s="1" customFormat="1" ht="21" x14ac:dyDescent="0.3">
      <c r="A22" s="62"/>
      <c r="B22" s="64"/>
      <c r="C22" s="66"/>
      <c r="D22" s="68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3"/>
      <c r="AJ22" s="55"/>
      <c r="AK22" s="76"/>
      <c r="AL22" s="55"/>
      <c r="AM22" s="55"/>
      <c r="AN22" s="59"/>
      <c r="AO22" s="77"/>
      <c r="AP22" s="55"/>
      <c r="AQ22" s="55"/>
      <c r="AR22" s="55"/>
      <c r="AS22" s="55"/>
      <c r="AT22" s="56"/>
    </row>
    <row r="23" spans="1:46" s="1" customFormat="1" ht="21" customHeight="1" x14ac:dyDescent="0.3">
      <c r="A23" s="61" t="str">
        <f>IF(C23="","",SUBTOTAL(103,$B$5:B23))</f>
        <v/>
      </c>
      <c r="B23" s="63"/>
      <c r="C23" s="65" t="str">
        <f>IFERROR(VLOOKUP(май!B23,DATA!$H$2:$I$15,2,0),"")</f>
        <v/>
      </c>
      <c r="D23" s="67" t="str">
        <f>IFERROR(VLOOKUP(B23,DATA!$H$2:$L$15,3,0),"")</f>
        <v/>
      </c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1"/>
      <c r="AJ23" s="55">
        <f>COUNTIF($E23:$AI23,"&gt;0")</f>
        <v>0</v>
      </c>
      <c r="AK23" s="78">
        <f t="shared" ref="AK23:AK41" ca="1" si="26">SUMIFS(E23:AI23,E23:AI23,"&lt;=8",E$4:AI$4,"Р")+COUNTIFS(E23:AI23,"&gt;8",E$4:AI$4,"Р")*8+SUMIF($E$4:$AI$4,"В",E23:AI23)+SUMIFS(E23:AI23,E23:AI23,"&lt;=7",E$4:AI$4,"К")+COUNTIFS(E23:AI23,"&gt;7",E$4:AI$4,"К")*7</f>
        <v>0</v>
      </c>
      <c r="AL23" s="55">
        <f t="array" aca="1" ref="AL23" ca="1">SUM(IFERROR(((ISNUMBER(MATCH($E$3:$AI$3,DATA!$C$2:$C$98,))+ISNUMBER(MATCH($E$3:$AI$3,,)))&gt;0)*$E23:$AI24,))</f>
        <v>0</v>
      </c>
      <c r="AM23" s="55">
        <f ca="1">SUM(E23:AI23)-AK23</f>
        <v>0</v>
      </c>
      <c r="AN23" s="59">
        <f>SUM(E24:AI24)</f>
        <v>0</v>
      </c>
      <c r="AO23" s="76">
        <f t="shared" ref="AO23:AO28" ca="1" si="27">SUMIF(E$4:AI$4,"В",E23:AI23)</f>
        <v>0</v>
      </c>
      <c r="AP23" s="55">
        <f>COUNTIF($E23:$AI23,"В")</f>
        <v>0</v>
      </c>
      <c r="AQ23" s="55">
        <f>COUNTIF($E23:$AI23,"О")</f>
        <v>0</v>
      </c>
      <c r="AR23" s="55">
        <f>COUNTIF($E23:$AI23,"А")</f>
        <v>0</v>
      </c>
      <c r="AS23" s="60">
        <f t="shared" ref="AS23" si="28">COUNTIF($E23:$AI23,"П")</f>
        <v>0</v>
      </c>
      <c r="AT23" s="56">
        <f>COUNTIF($E23:$AI23,"Б")</f>
        <v>0</v>
      </c>
    </row>
    <row r="24" spans="1:46" s="1" customFormat="1" ht="21" x14ac:dyDescent="0.3">
      <c r="A24" s="62"/>
      <c r="B24" s="64"/>
      <c r="C24" s="66"/>
      <c r="D24" s="68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3"/>
      <c r="AJ24" s="55"/>
      <c r="AK24" s="76"/>
      <c r="AL24" s="55"/>
      <c r="AM24" s="55"/>
      <c r="AN24" s="59"/>
      <c r="AO24" s="77"/>
      <c r="AP24" s="55"/>
      <c r="AQ24" s="55"/>
      <c r="AR24" s="55"/>
      <c r="AS24" s="55"/>
      <c r="AT24" s="56"/>
    </row>
    <row r="25" spans="1:46" s="1" customFormat="1" ht="21" customHeight="1" x14ac:dyDescent="0.3">
      <c r="A25" s="61" t="str">
        <f>IF(C25="","",SUBTOTAL(103,$B$5:B25))</f>
        <v/>
      </c>
      <c r="B25" s="63"/>
      <c r="C25" s="65" t="str">
        <f>IFERROR(VLOOKUP(май!B25,DATA!$H$2:$I$15,2,0),"")</f>
        <v/>
      </c>
      <c r="D25" s="67" t="str">
        <f>IFERROR(VLOOKUP(B25,DATA!$H$2:$L$15,3,0),"")</f>
        <v/>
      </c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1"/>
      <c r="AJ25" s="55">
        <f>COUNTIF($E25:$AI25,"&gt;0")</f>
        <v>0</v>
      </c>
      <c r="AK25" s="78">
        <f t="shared" ref="AK25:AK43" ca="1" si="29">SUMIFS(E25:AI25,E25:AI25,"&lt;=8",E$4:AI$4,"Р")+COUNTIFS(E25:AI25,"&gt;8",E$4:AI$4,"Р")*8+SUMIF($E$4:$AI$4,"В",E25:AI25)+SUMIFS(E25:AI25,E25:AI25,"&lt;=7",E$4:AI$4,"К")+COUNTIFS(E25:AI25,"&gt;7",E$4:AI$4,"К")*7</f>
        <v>0</v>
      </c>
      <c r="AL25" s="55">
        <f t="array" aca="1" ref="AL25" ca="1">SUM(IFERROR(((ISNUMBER(MATCH($E$3:$AI$3,DATA!$C$2:$C$98,))+ISNUMBER(MATCH($E$3:$AI$3,,)))&gt;0)*$E25:$AI26,))</f>
        <v>0</v>
      </c>
      <c r="AM25" s="55">
        <f ca="1">SUM(E25:AI25)-AK25</f>
        <v>0</v>
      </c>
      <c r="AN25" s="59">
        <f>SUM(E26:AI26)</f>
        <v>0</v>
      </c>
      <c r="AO25" s="76">
        <f t="shared" ref="AO25:AO28" ca="1" si="30">SUMIF(E$4:AI$4,"В",E25:AI25)</f>
        <v>0</v>
      </c>
      <c r="AP25" s="55">
        <f>COUNTIF($E25:$AI25,"В")</f>
        <v>0</v>
      </c>
      <c r="AQ25" s="55">
        <f>COUNTIF($E25:$AI25,"О")</f>
        <v>0</v>
      </c>
      <c r="AR25" s="55">
        <f>COUNTIF($E25:$AI25,"А")</f>
        <v>0</v>
      </c>
      <c r="AS25" s="60">
        <f t="shared" ref="AS25" si="31">COUNTIF($E25:$AI25,"П")</f>
        <v>0</v>
      </c>
      <c r="AT25" s="56">
        <f>COUNTIF($E25:$AI25,"Б")</f>
        <v>0</v>
      </c>
    </row>
    <row r="26" spans="1:46" s="1" customFormat="1" ht="21" x14ac:dyDescent="0.3">
      <c r="A26" s="62"/>
      <c r="B26" s="64"/>
      <c r="C26" s="66"/>
      <c r="D26" s="68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3"/>
      <c r="AJ26" s="55"/>
      <c r="AK26" s="76"/>
      <c r="AL26" s="55"/>
      <c r="AM26" s="55"/>
      <c r="AN26" s="59"/>
      <c r="AO26" s="77"/>
      <c r="AP26" s="55"/>
      <c r="AQ26" s="55"/>
      <c r="AR26" s="55"/>
      <c r="AS26" s="55"/>
      <c r="AT26" s="56"/>
    </row>
    <row r="27" spans="1:46" s="1" customFormat="1" ht="21" x14ac:dyDescent="0.3">
      <c r="A27" s="61" t="str">
        <f>IF(C27="","",SUBTOTAL(103,$B$5:B27))</f>
        <v/>
      </c>
      <c r="B27" s="63"/>
      <c r="C27" s="65" t="str">
        <f>IFERROR(VLOOKUP(май!B27,DATA!$H$2:$I$15,2,0),"")</f>
        <v/>
      </c>
      <c r="D27" s="67" t="str">
        <f>IFERROR(VLOOKUP(B27,DATA!$H$2:$L$15,3,0),"")</f>
        <v/>
      </c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1"/>
      <c r="AJ27" s="55">
        <f>COUNTIF($E27:$AI27,"&gt;0")</f>
        <v>0</v>
      </c>
      <c r="AK27" s="78">
        <f t="shared" ref="AK27:AK45" ca="1" si="32">SUMIFS(E27:AI27,E27:AI27,"&lt;=8",E$4:AI$4,"Р")+COUNTIFS(E27:AI27,"&gt;8",E$4:AI$4,"Р")*8+SUMIF($E$4:$AI$4,"В",E27:AI27)+SUMIFS(E27:AI27,E27:AI27,"&lt;=7",E$4:AI$4,"К")+COUNTIFS(E27:AI27,"&gt;7",E$4:AI$4,"К")*7</f>
        <v>0</v>
      </c>
      <c r="AL27" s="55">
        <f t="array" aca="1" ref="AL27" ca="1">SUM(IFERROR(((ISNUMBER(MATCH($E$3:$AI$3,DATA!$C$2:$C$98,))+ISNUMBER(MATCH($E$3:$AI$3,,)))&gt;0)*$E27:$AI28,))</f>
        <v>0</v>
      </c>
      <c r="AM27" s="55">
        <f ca="1">SUM(E27:AI27)-AK27</f>
        <v>0</v>
      </c>
      <c r="AN27" s="59">
        <f>SUM(E28:AI28)</f>
        <v>0</v>
      </c>
      <c r="AO27" s="76">
        <f t="shared" ref="AO27:AO28" ca="1" si="33">SUMIF(E$4:AI$4,"В",E27:AI27)</f>
        <v>0</v>
      </c>
      <c r="AP27" s="55">
        <f>COUNTIF($E27:$AI27,"В")</f>
        <v>0</v>
      </c>
      <c r="AQ27" s="55">
        <f>COUNTIF($E27:$AI27,"О")</f>
        <v>0</v>
      </c>
      <c r="AR27" s="55">
        <f>COUNTIF($E27:$AI27,"А")</f>
        <v>0</v>
      </c>
      <c r="AS27" s="60">
        <f t="shared" ref="AS27" si="34">COUNTIF($E27:$AI27,"П")</f>
        <v>0</v>
      </c>
      <c r="AT27" s="56">
        <f>COUNTIF($E27:$AI27,"Б")</f>
        <v>0</v>
      </c>
    </row>
    <row r="28" spans="1:46" s="1" customFormat="1" ht="21" x14ac:dyDescent="0.3">
      <c r="A28" s="62"/>
      <c r="B28" s="64"/>
      <c r="C28" s="66"/>
      <c r="D28" s="68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3"/>
      <c r="AJ28" s="55"/>
      <c r="AK28" s="76"/>
      <c r="AL28" s="55"/>
      <c r="AM28" s="55"/>
      <c r="AN28" s="59"/>
      <c r="AO28" s="77"/>
      <c r="AP28" s="55"/>
      <c r="AQ28" s="55"/>
      <c r="AR28" s="55"/>
      <c r="AS28" s="55"/>
      <c r="AT28" s="56"/>
    </row>
    <row r="29" spans="1:46" s="1" customFormat="1" ht="21" x14ac:dyDescent="0.3">
      <c r="A29" s="16"/>
      <c r="B29" s="16"/>
      <c r="C29" s="16"/>
      <c r="D29" s="16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57" t="s">
        <v>6</v>
      </c>
      <c r="AF29" s="57"/>
      <c r="AG29" s="57"/>
      <c r="AH29" s="57"/>
      <c r="AI29" s="58"/>
      <c r="AJ29" s="44">
        <f>SUBTOTAL(109,AJ5:AJ28)</f>
        <v>22</v>
      </c>
      <c r="AK29" s="44">
        <f ca="1">SUBTOTAL(109,AK5:AK28)</f>
        <v>169</v>
      </c>
      <c r="AL29" s="44"/>
      <c r="AM29" s="44">
        <f t="shared" ref="AM29:AT29" ca="1" si="35">SUBTOTAL(109,AM5:AM28)</f>
        <v>1</v>
      </c>
      <c r="AN29" s="45">
        <f t="shared" si="35"/>
        <v>4</v>
      </c>
      <c r="AO29" s="44">
        <f t="shared" ca="1" si="35"/>
        <v>10</v>
      </c>
      <c r="AP29" s="44">
        <f t="shared" si="35"/>
        <v>9</v>
      </c>
      <c r="AQ29" s="44">
        <f t="shared" si="35"/>
        <v>0</v>
      </c>
      <c r="AR29" s="44">
        <f t="shared" si="35"/>
        <v>0</v>
      </c>
      <c r="AS29" s="44">
        <f t="shared" si="35"/>
        <v>0</v>
      </c>
      <c r="AT29" s="46">
        <f t="shared" si="35"/>
        <v>0</v>
      </c>
    </row>
    <row r="30" spans="1:46" s="1" customFormat="1" ht="18.75" x14ac:dyDescent="0.3">
      <c r="A30" s="16"/>
      <c r="B30" s="16"/>
      <c r="C30" s="6"/>
      <c r="D30" s="6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</row>
    <row r="31" spans="1:46" s="1" customFormat="1" ht="18.75" x14ac:dyDescent="0.3">
      <c r="B31" s="24" t="s">
        <v>1</v>
      </c>
      <c r="C31" s="12" t="s">
        <v>3</v>
      </c>
      <c r="D31" s="13"/>
      <c r="E31" s="11"/>
      <c r="H31" s="6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</row>
    <row r="32" spans="1:46" s="1" customFormat="1" ht="18.75" x14ac:dyDescent="0.3">
      <c r="B32" s="9" t="s">
        <v>43</v>
      </c>
      <c r="C32" s="10" t="s">
        <v>8</v>
      </c>
      <c r="D32" s="13"/>
      <c r="E32" s="11"/>
      <c r="H32" s="6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</row>
    <row r="33" spans="1:44" s="1" customFormat="1" ht="18.75" x14ac:dyDescent="0.3">
      <c r="B33" s="9" t="s">
        <v>4</v>
      </c>
      <c r="C33" s="10" t="s">
        <v>0</v>
      </c>
      <c r="D33" s="14"/>
      <c r="E33" s="11"/>
      <c r="H33" s="6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</row>
    <row r="34" spans="1:44" ht="18.75" x14ac:dyDescent="0.25">
      <c r="B34" s="9" t="s">
        <v>9</v>
      </c>
      <c r="C34" s="10" t="s">
        <v>5</v>
      </c>
      <c r="D34" s="15"/>
      <c r="E34" s="11"/>
      <c r="H34" s="6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</row>
    <row r="35" spans="1:44" ht="18.75" x14ac:dyDescent="0.25">
      <c r="A35" s="8"/>
      <c r="B35" s="9" t="s">
        <v>12</v>
      </c>
      <c r="C35" s="12" t="s">
        <v>15</v>
      </c>
      <c r="D35" s="17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</row>
    <row r="39" spans="1:44" x14ac:dyDescent="0.25">
      <c r="D39">
        <f>SUM(E5:AH5)</f>
        <v>162</v>
      </c>
    </row>
    <row r="40" spans="1:44" x14ac:dyDescent="0.25">
      <c r="D40" s="43">
        <f ca="1">D39-AM5</f>
        <v>161</v>
      </c>
    </row>
  </sheetData>
  <sheetProtection selectLockedCells="1"/>
  <mergeCells count="188">
    <mergeCell ref="AT27:AT28"/>
    <mergeCell ref="AE29:AI29"/>
    <mergeCell ref="AN27:AN28"/>
    <mergeCell ref="AO27:AO28"/>
    <mergeCell ref="AP27:AP28"/>
    <mergeCell ref="AQ27:AQ28"/>
    <mergeCell ref="AR27:AR28"/>
    <mergeCell ref="AS27:AS28"/>
    <mergeCell ref="AS25:AS26"/>
    <mergeCell ref="AT25:AT26"/>
    <mergeCell ref="A27:A28"/>
    <mergeCell ref="B27:B28"/>
    <mergeCell ref="C27:C28"/>
    <mergeCell ref="D27:D28"/>
    <mergeCell ref="AJ27:AJ28"/>
    <mergeCell ref="AK27:AK28"/>
    <mergeCell ref="AL27:AL28"/>
    <mergeCell ref="AM27:AM28"/>
    <mergeCell ref="AM25:AM26"/>
    <mergeCell ref="AN25:AN26"/>
    <mergeCell ref="AO25:AO26"/>
    <mergeCell ref="AP25:AP26"/>
    <mergeCell ref="AQ25:AQ26"/>
    <mergeCell ref="AR25:AR26"/>
    <mergeCell ref="AR23:AR24"/>
    <mergeCell ref="AS23:AS24"/>
    <mergeCell ref="AT23:AT24"/>
    <mergeCell ref="A25:A26"/>
    <mergeCell ref="B25:B26"/>
    <mergeCell ref="C25:C26"/>
    <mergeCell ref="D25:D26"/>
    <mergeCell ref="AJ25:AJ26"/>
    <mergeCell ref="AK25:AK26"/>
    <mergeCell ref="AL25:AL26"/>
    <mergeCell ref="AL23:AL24"/>
    <mergeCell ref="AM23:AM24"/>
    <mergeCell ref="AN23:AN24"/>
    <mergeCell ref="AO23:AO24"/>
    <mergeCell ref="AP23:AP24"/>
    <mergeCell ref="AQ23:AQ24"/>
    <mergeCell ref="A23:A24"/>
    <mergeCell ref="B23:B24"/>
    <mergeCell ref="C23:C24"/>
    <mergeCell ref="D23:D24"/>
    <mergeCell ref="AJ23:AJ24"/>
    <mergeCell ref="AK23:AK24"/>
    <mergeCell ref="AO21:AO22"/>
    <mergeCell ref="AP21:AP22"/>
    <mergeCell ref="AQ21:AQ22"/>
    <mergeCell ref="AR21:AR22"/>
    <mergeCell ref="AS21:AS22"/>
    <mergeCell ref="AT21:AT22"/>
    <mergeCell ref="AT19:AT20"/>
    <mergeCell ref="A21:A22"/>
    <mergeCell ref="B21:B22"/>
    <mergeCell ref="C21:C22"/>
    <mergeCell ref="D21:D22"/>
    <mergeCell ref="AJ21:AJ22"/>
    <mergeCell ref="AK21:AK22"/>
    <mergeCell ref="AL21:AL22"/>
    <mergeCell ref="AM21:AM22"/>
    <mergeCell ref="AN21:AN22"/>
    <mergeCell ref="AN19:AN20"/>
    <mergeCell ref="AO19:AO20"/>
    <mergeCell ref="AP19:AP20"/>
    <mergeCell ref="AQ19:AQ20"/>
    <mergeCell ref="AR19:AR20"/>
    <mergeCell ref="AS19:AS20"/>
    <mergeCell ref="AS17:AS18"/>
    <mergeCell ref="AT17:AT18"/>
    <mergeCell ref="A19:A20"/>
    <mergeCell ref="B19:B20"/>
    <mergeCell ref="C19:C20"/>
    <mergeCell ref="D19:D20"/>
    <mergeCell ref="AJ19:AJ20"/>
    <mergeCell ref="AK19:AK20"/>
    <mergeCell ref="AL19:AL20"/>
    <mergeCell ref="AM19:AM20"/>
    <mergeCell ref="AM17:AM18"/>
    <mergeCell ref="AN17:AN18"/>
    <mergeCell ref="AO17:AO18"/>
    <mergeCell ref="AP17:AP18"/>
    <mergeCell ref="AQ17:AQ18"/>
    <mergeCell ref="AR17:AR18"/>
    <mergeCell ref="AR15:AR16"/>
    <mergeCell ref="AS15:AS16"/>
    <mergeCell ref="AT15:AT16"/>
    <mergeCell ref="A17:A18"/>
    <mergeCell ref="B17:B18"/>
    <mergeCell ref="C17:C18"/>
    <mergeCell ref="D17:D18"/>
    <mergeCell ref="AJ17:AJ18"/>
    <mergeCell ref="AK17:AK18"/>
    <mergeCell ref="AL17:AL18"/>
    <mergeCell ref="AL15:AL16"/>
    <mergeCell ref="AM15:AM16"/>
    <mergeCell ref="AN15:AN16"/>
    <mergeCell ref="AO15:AO16"/>
    <mergeCell ref="AP15:AP16"/>
    <mergeCell ref="AQ15:AQ16"/>
    <mergeCell ref="A15:A16"/>
    <mergeCell ref="B15:B16"/>
    <mergeCell ref="C15:C16"/>
    <mergeCell ref="D15:D16"/>
    <mergeCell ref="AJ15:AJ16"/>
    <mergeCell ref="AK15:AK16"/>
    <mergeCell ref="AO13:AO14"/>
    <mergeCell ref="AP13:AP14"/>
    <mergeCell ref="AQ13:AQ14"/>
    <mergeCell ref="AR13:AR14"/>
    <mergeCell ref="AS13:AS14"/>
    <mergeCell ref="AT13:AT14"/>
    <mergeCell ref="AT11:AT12"/>
    <mergeCell ref="A13:A14"/>
    <mergeCell ref="B13:B14"/>
    <mergeCell ref="C13:C14"/>
    <mergeCell ref="D13:D14"/>
    <mergeCell ref="AJ13:AJ14"/>
    <mergeCell ref="AK13:AK14"/>
    <mergeCell ref="AL13:AL14"/>
    <mergeCell ref="AM13:AM14"/>
    <mergeCell ref="AN13:AN14"/>
    <mergeCell ref="AN11:AN12"/>
    <mergeCell ref="AO11:AO12"/>
    <mergeCell ref="AP11:AP12"/>
    <mergeCell ref="AQ11:AQ12"/>
    <mergeCell ref="AR11:AR12"/>
    <mergeCell ref="AS11:AS12"/>
    <mergeCell ref="AS9:AS10"/>
    <mergeCell ref="AT9:AT10"/>
    <mergeCell ref="A11:A12"/>
    <mergeCell ref="B11:B12"/>
    <mergeCell ref="C11:C12"/>
    <mergeCell ref="D11:D12"/>
    <mergeCell ref="AJ11:AJ12"/>
    <mergeCell ref="AK11:AK12"/>
    <mergeCell ref="AL11:AL12"/>
    <mergeCell ref="AM11:AM12"/>
    <mergeCell ref="AM9:AM10"/>
    <mergeCell ref="AN9:AN10"/>
    <mergeCell ref="AO9:AO10"/>
    <mergeCell ref="AP9:AP10"/>
    <mergeCell ref="AQ9:AQ10"/>
    <mergeCell ref="AR9:AR10"/>
    <mergeCell ref="AR7:AR8"/>
    <mergeCell ref="AS7:AS8"/>
    <mergeCell ref="AT7:AT8"/>
    <mergeCell ref="A9:A10"/>
    <mergeCell ref="B9:B10"/>
    <mergeCell ref="C9:C10"/>
    <mergeCell ref="D9:D10"/>
    <mergeCell ref="AJ9:AJ10"/>
    <mergeCell ref="AK9:AK10"/>
    <mergeCell ref="AL9:AL10"/>
    <mergeCell ref="AL7:AL8"/>
    <mergeCell ref="AM7:AM8"/>
    <mergeCell ref="AN7:AN8"/>
    <mergeCell ref="AO7:AO8"/>
    <mergeCell ref="AP7:AP8"/>
    <mergeCell ref="AQ7:AQ8"/>
    <mergeCell ref="A7:A8"/>
    <mergeCell ref="B7:B8"/>
    <mergeCell ref="C7:C8"/>
    <mergeCell ref="D7:D8"/>
    <mergeCell ref="AJ7:AJ8"/>
    <mergeCell ref="AK7:AK8"/>
    <mergeCell ref="AO5:AO6"/>
    <mergeCell ref="AP5:AP6"/>
    <mergeCell ref="AQ5:AQ6"/>
    <mergeCell ref="AR5:AR6"/>
    <mergeCell ref="AS5:AS6"/>
    <mergeCell ref="AT5:AT6"/>
    <mergeCell ref="AP2:AT2"/>
    <mergeCell ref="A5:A6"/>
    <mergeCell ref="B5:B6"/>
    <mergeCell ref="C5:C6"/>
    <mergeCell ref="D5:D6"/>
    <mergeCell ref="AJ5:AJ6"/>
    <mergeCell ref="AK5:AK6"/>
    <mergeCell ref="AL5:AL6"/>
    <mergeCell ref="AM5:AM6"/>
    <mergeCell ref="AN5:AN6"/>
    <mergeCell ref="A2:A3"/>
    <mergeCell ref="B2:B3"/>
    <mergeCell ref="C2:C3"/>
    <mergeCell ref="D2:D3"/>
    <mergeCell ref="AJ2:AJ3"/>
    <mergeCell ref="AK2:AO2"/>
  </mergeCells>
  <conditionalFormatting sqref="E2:AI28">
    <cfRule type="cellIs" dxfId="15" priority="1" operator="equal">
      <formula>"В"</formula>
    </cfRule>
    <cfRule type="expression" dxfId="10" priority="15">
      <formula>(WEEKDAY(E$3,2)&gt;5)*(E$3&lt;&gt;0)</formula>
    </cfRule>
  </conditionalFormatting>
  <conditionalFormatting sqref="E5:AI28">
    <cfRule type="cellIs" dxfId="8" priority="2" operator="equal">
      <formula>"П"</formula>
    </cfRule>
    <cfRule type="cellIs" dxfId="7" priority="3" operator="equal">
      <formula>"Б"</formula>
    </cfRule>
    <cfRule type="cellIs" dxfId="6" priority="4" operator="equal">
      <formula>"А"</formula>
    </cfRule>
    <cfRule type="cellIs" dxfId="5" priority="5" operator="equal">
      <formula>"ВВ"</formula>
    </cfRule>
    <cfRule type="cellIs" dxfId="4" priority="6" operator="equal">
      <formula>"К"</formula>
    </cfRule>
    <cfRule type="cellIs" dxfId="3" priority="7" operator="equal">
      <formula>"Н"</formula>
    </cfRule>
    <cfRule type="cellIs" dxfId="2" priority="8" operator="equal">
      <formula>"О"</formula>
    </cfRule>
    <cfRule type="cellIs" dxfId="1" priority="9" operator="equal">
      <formula>"У"</formula>
    </cfRule>
    <cfRule type="cellIs" dxfId="0" priority="10" operator="equal">
      <formula>"ОГ"</formula>
    </cfRule>
  </conditionalFormatting>
  <pageMargins left="0.25" right="0.25" top="0.75" bottom="0.75" header="0.3" footer="0.3"/>
  <pageSetup paperSize="9" scale="47" fitToHeight="0" orientation="landscape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" id="{FAC8A380-34AF-4865-85A2-63515E3E6F9F}">
            <xm:f>MATCH(E$2,DATA!$D$2:$D$30,)</xm:f>
            <x14:dxf>
              <font>
                <color auto="1"/>
              </font>
              <fill>
                <patternFill patternType="none">
                  <bgColor auto="1"/>
                </patternFill>
              </fill>
            </x14:dxf>
          </x14:cfRule>
          <x14:cfRule type="expression" priority="12" id="{31821B93-2076-4DE6-AF54-D899D03A2EB0}">
            <xm:f>MATCH(E$2,DATA!$F$2:$F$30,)</xm:f>
            <x14:dxf>
              <font>
                <b/>
                <i val="0"/>
                <color rgb="FFFF0000"/>
              </font>
              <fill>
                <patternFill>
                  <bgColor theme="9" tint="0.59996337778862885"/>
                </patternFill>
              </fill>
            </x14:dxf>
          </x14:cfRule>
          <x14:cfRule type="expression" priority="13" id="{0A9BFB95-9769-4B94-81C9-670701573E73}">
            <xm:f>MATCH(E$2,DATA!$C$2:$C$30,)*(WEEKDAY(E$3,2)&gt;5)*(E$3&lt;&gt;0)</xm:f>
            <x14:dxf>
              <font>
                <b/>
                <i val="0"/>
                <color rgb="FFFF0000"/>
              </font>
              <fill>
                <gradientFill>
                  <stop position="0">
                    <color theme="3" tint="0.59999389629810485"/>
                  </stop>
                  <stop position="0.5">
                    <color theme="9" tint="0.59999389629810485"/>
                  </stop>
                  <stop position="1">
                    <color theme="3" tint="0.59999389629810485"/>
                  </stop>
                </gradientFill>
              </fill>
            </x14:dxf>
          </x14:cfRule>
          <x14:cfRule type="expression" priority="14" id="{6BA8B882-0A4B-439B-82D5-BB119D3D561A}">
            <xm:f>MATCH(E$2,DATA!$C$2:$C$30,)</xm:f>
            <x14:dxf>
              <font>
                <b/>
                <i val="0"/>
                <color rgb="FFFF0000"/>
              </font>
              <fill>
                <patternFill>
                  <bgColor theme="3" tint="0.59996337778862885"/>
                </patternFill>
              </fill>
            </x14:dxf>
          </x14:cfRule>
          <x14:cfRule type="expression" priority="16" id="{028D46FE-BF0E-4EB1-B2C2-CECE909A42BD}">
            <xm:f>MATCH(E$2,DATA!$E$2:$E$30,)</xm:f>
            <x14:dxf>
              <fill>
                <patternFill>
                  <bgColor rgb="FF99FF99"/>
                </patternFill>
              </fill>
            </x14:dxf>
          </x14:cfRule>
          <xm:sqref>E2:AI28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59B6FB2-0FE2-4B5D-9DF3-072E6EE84107}">
          <x14:formula1>
            <xm:f>DATA!$H$2:$H$15</xm:f>
          </x14:formula1>
          <xm:sqref>B5:B28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DATA</vt:lpstr>
      <vt:lpstr>апрель</vt:lpstr>
      <vt:lpstr>май</vt:lpstr>
      <vt:lpstr>апрель!Область_печати</vt:lpstr>
      <vt:lpstr>май!Область_печати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2018-01-19T07:57:09Z</cp:lastPrinted>
  <dcterms:created xsi:type="dcterms:W3CDTF">2006-09-28T05:33:49Z</dcterms:created>
  <dcterms:modified xsi:type="dcterms:W3CDTF">2024-05-18T16:26:40Z</dcterms:modified>
</cp:coreProperties>
</file>