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AFB92E66-30DC-485D-BAB6-3E8931277A35}" xr6:coauthVersionLast="36" xr6:coauthVersionMax="47" xr10:uidLastSave="{00000000-0000-0000-0000-000000000000}"/>
  <bookViews>
    <workbookView xWindow="-105" yWindow="-105" windowWidth="23250" windowHeight="13890" activeTab="2" xr2:uid="{00000000-000D-0000-FFFF-FFFF00000000}"/>
  </bookViews>
  <sheets>
    <sheet name="октябрь 2025" sheetId="56" r:id="rId1"/>
    <sheet name="ноябрь 2025" sheetId="57" r:id="rId2"/>
    <sheet name="декабрь 2025" sheetId="58" r:id="rId3"/>
  </sheets>
  <calcPr calcId="191029"/>
</workbook>
</file>

<file path=xl/calcChain.xml><?xml version="1.0" encoding="utf-8"?>
<calcChain xmlns="http://schemas.openxmlformats.org/spreadsheetml/2006/main">
  <c r="I4" i="58" l="1"/>
  <c r="G4" i="58"/>
  <c r="K4" i="58"/>
  <c r="E4" i="58"/>
  <c r="R4" i="58"/>
  <c r="C34" i="58" l="1"/>
  <c r="C4" i="58"/>
  <c r="AP4" i="58" l="1"/>
  <c r="AR37" i="58" l="1"/>
  <c r="AQ37" i="58"/>
  <c r="AO37" i="58"/>
  <c r="AN37" i="58"/>
  <c r="O35" i="58"/>
  <c r="N35" i="58"/>
  <c r="M35" i="58"/>
  <c r="L35" i="58"/>
  <c r="EO34" i="58"/>
  <c r="EM34" i="58"/>
  <c r="EK34" i="58"/>
  <c r="EI34" i="58"/>
  <c r="EG34" i="58"/>
  <c r="EE34" i="58"/>
  <c r="EC34" i="58"/>
  <c r="EA34" i="58"/>
  <c r="DY34" i="58"/>
  <c r="DW34" i="58"/>
  <c r="DU34" i="58"/>
  <c r="DS34" i="58"/>
  <c r="DQ34" i="58"/>
  <c r="DO34" i="58"/>
  <c r="DM34" i="58"/>
  <c r="DK34" i="58"/>
  <c r="DI34" i="58"/>
  <c r="DG34" i="58"/>
  <c r="DE34" i="58"/>
  <c r="DC34" i="58"/>
  <c r="DA34" i="58"/>
  <c r="CX34" i="58"/>
  <c r="CU34" i="58"/>
  <c r="CR34" i="58"/>
  <c r="CO34" i="58"/>
  <c r="CL34" i="58"/>
  <c r="CI34" i="58"/>
  <c r="CF34" i="58"/>
  <c r="CC34" i="58"/>
  <c r="BZ34" i="58"/>
  <c r="BW34" i="58"/>
  <c r="BT34" i="58"/>
  <c r="BQ34" i="58"/>
  <c r="BN34" i="58"/>
  <c r="BK34" i="58"/>
  <c r="BH34" i="58"/>
  <c r="BE34" i="58"/>
  <c r="BB34" i="58"/>
  <c r="AY34" i="58"/>
  <c r="AV34" i="58"/>
  <c r="AS34" i="58"/>
  <c r="AP34" i="58"/>
  <c r="AM34" i="58"/>
  <c r="AJ34" i="58"/>
  <c r="AG34" i="58"/>
  <c r="AD34" i="58"/>
  <c r="AA34" i="58"/>
  <c r="X34" i="58"/>
  <c r="U34" i="58"/>
  <c r="R34" i="58"/>
  <c r="K34" i="58"/>
  <c r="I34" i="58"/>
  <c r="G34" i="58"/>
  <c r="E34" i="58"/>
  <c r="EO33" i="58"/>
  <c r="EM33" i="58"/>
  <c r="EK33" i="58"/>
  <c r="EI33" i="58"/>
  <c r="EG33" i="58"/>
  <c r="EE33" i="58"/>
  <c r="EC33" i="58"/>
  <c r="EA33" i="58"/>
  <c r="DY33" i="58"/>
  <c r="DW33" i="58"/>
  <c r="DU33" i="58"/>
  <c r="DS33" i="58"/>
  <c r="DQ33" i="58"/>
  <c r="DO33" i="58"/>
  <c r="DM33" i="58"/>
  <c r="DK33" i="58"/>
  <c r="DI33" i="58"/>
  <c r="DG33" i="58"/>
  <c r="DE33" i="58"/>
  <c r="DC33" i="58"/>
  <c r="DA33" i="58"/>
  <c r="CX33" i="58"/>
  <c r="CU33" i="58"/>
  <c r="CR33" i="58"/>
  <c r="CO33" i="58"/>
  <c r="CL33" i="58"/>
  <c r="CI33" i="58"/>
  <c r="CF33" i="58"/>
  <c r="CC33" i="58"/>
  <c r="BZ33" i="58"/>
  <c r="BW33" i="58"/>
  <c r="BT33" i="58"/>
  <c r="BQ33" i="58"/>
  <c r="BN33" i="58"/>
  <c r="BK33" i="58"/>
  <c r="BH33" i="58"/>
  <c r="BE33" i="58"/>
  <c r="BB33" i="58"/>
  <c r="AY33" i="58"/>
  <c r="AV33" i="58"/>
  <c r="AS33" i="58"/>
  <c r="AP33" i="58"/>
  <c r="AM33" i="58"/>
  <c r="AJ33" i="58"/>
  <c r="AG33" i="58"/>
  <c r="AD33" i="58"/>
  <c r="AA33" i="58"/>
  <c r="X33" i="58"/>
  <c r="U33" i="58"/>
  <c r="R33" i="58"/>
  <c r="K33" i="58"/>
  <c r="I33" i="58"/>
  <c r="G33" i="58"/>
  <c r="E33" i="58"/>
  <c r="C33" i="58"/>
  <c r="EO32" i="58"/>
  <c r="EM32" i="58"/>
  <c r="EK32" i="58"/>
  <c r="EI32" i="58"/>
  <c r="EG32" i="58"/>
  <c r="EE32" i="58"/>
  <c r="EC32" i="58"/>
  <c r="EA32" i="58"/>
  <c r="DY32" i="58"/>
  <c r="DW32" i="58"/>
  <c r="DU32" i="58"/>
  <c r="DS32" i="58"/>
  <c r="DQ32" i="58"/>
  <c r="DO32" i="58"/>
  <c r="DM32" i="58"/>
  <c r="DK32" i="58"/>
  <c r="DI32" i="58"/>
  <c r="DG32" i="58"/>
  <c r="DE32" i="58"/>
  <c r="DC32" i="58"/>
  <c r="DA32" i="58"/>
  <c r="CX32" i="58"/>
  <c r="CU32" i="58"/>
  <c r="CR32" i="58"/>
  <c r="CO32" i="58"/>
  <c r="CL32" i="58"/>
  <c r="CI32" i="58"/>
  <c r="CF32" i="58"/>
  <c r="CC32" i="58"/>
  <c r="BZ32" i="58"/>
  <c r="BW32" i="58"/>
  <c r="BT32" i="58"/>
  <c r="BQ32" i="58"/>
  <c r="BN32" i="58"/>
  <c r="BK32" i="58"/>
  <c r="BH32" i="58"/>
  <c r="BE32" i="58"/>
  <c r="BB32" i="58"/>
  <c r="AY32" i="58"/>
  <c r="AV32" i="58"/>
  <c r="AS32" i="58"/>
  <c r="AP32" i="58"/>
  <c r="AM32" i="58"/>
  <c r="AJ32" i="58"/>
  <c r="AG32" i="58"/>
  <c r="AD32" i="58"/>
  <c r="AA32" i="58"/>
  <c r="X32" i="58"/>
  <c r="U32" i="58"/>
  <c r="R32" i="58"/>
  <c r="K32" i="58"/>
  <c r="I32" i="58"/>
  <c r="G32" i="58"/>
  <c r="E32" i="58"/>
  <c r="C32" i="58"/>
  <c r="EO31" i="58"/>
  <c r="EM31" i="58"/>
  <c r="EK31" i="58"/>
  <c r="EI31" i="58"/>
  <c r="EG31" i="58"/>
  <c r="EE31" i="58"/>
  <c r="EC31" i="58"/>
  <c r="EA31" i="58"/>
  <c r="DY31" i="58"/>
  <c r="DW31" i="58"/>
  <c r="DU31" i="58"/>
  <c r="DS31" i="58"/>
  <c r="DQ31" i="58"/>
  <c r="DO31" i="58"/>
  <c r="DM31" i="58"/>
  <c r="DK31" i="58"/>
  <c r="DI31" i="58"/>
  <c r="DG31" i="58"/>
  <c r="DE31" i="58"/>
  <c r="DC31" i="58"/>
  <c r="DA31" i="58"/>
  <c r="CX31" i="58"/>
  <c r="CU31" i="58"/>
  <c r="CR31" i="58"/>
  <c r="CO31" i="58"/>
  <c r="CL31" i="58"/>
  <c r="CI31" i="58"/>
  <c r="CF31" i="58"/>
  <c r="CC31" i="58"/>
  <c r="BZ31" i="58"/>
  <c r="BW31" i="58"/>
  <c r="BT31" i="58"/>
  <c r="BQ31" i="58"/>
  <c r="BN31" i="58"/>
  <c r="BK31" i="58"/>
  <c r="BH31" i="58"/>
  <c r="BE31" i="58"/>
  <c r="BB31" i="58"/>
  <c r="AY31" i="58"/>
  <c r="AV31" i="58"/>
  <c r="AS31" i="58"/>
  <c r="AP31" i="58"/>
  <c r="AM31" i="58"/>
  <c r="AJ31" i="58"/>
  <c r="AG31" i="58"/>
  <c r="AD31" i="58"/>
  <c r="AA31" i="58"/>
  <c r="X31" i="58"/>
  <c r="U31" i="58"/>
  <c r="R31" i="58"/>
  <c r="K31" i="58"/>
  <c r="I31" i="58"/>
  <c r="G31" i="58"/>
  <c r="E31" i="58"/>
  <c r="C31" i="58"/>
  <c r="EO30" i="58"/>
  <c r="EM30" i="58"/>
  <c r="EK30" i="58"/>
  <c r="EI30" i="58"/>
  <c r="EG30" i="58"/>
  <c r="EE30" i="58"/>
  <c r="EC30" i="58"/>
  <c r="EA30" i="58"/>
  <c r="DY30" i="58"/>
  <c r="DW30" i="58"/>
  <c r="DU30" i="58"/>
  <c r="DS30" i="58"/>
  <c r="DQ30" i="58"/>
  <c r="DO30" i="58"/>
  <c r="DM30" i="58"/>
  <c r="DK30" i="58"/>
  <c r="DI30" i="58"/>
  <c r="DG30" i="58"/>
  <c r="DE30" i="58"/>
  <c r="DC30" i="58"/>
  <c r="DA30" i="58"/>
  <c r="CX30" i="58"/>
  <c r="CU30" i="58"/>
  <c r="CR30" i="58"/>
  <c r="CO30" i="58"/>
  <c r="CL30" i="58"/>
  <c r="CI30" i="58"/>
  <c r="CF30" i="58"/>
  <c r="CC30" i="58"/>
  <c r="BZ30" i="58"/>
  <c r="BW30" i="58"/>
  <c r="BT30" i="58"/>
  <c r="BQ30" i="58"/>
  <c r="BN30" i="58"/>
  <c r="BK30" i="58"/>
  <c r="BH30" i="58"/>
  <c r="BE30" i="58"/>
  <c r="BB30" i="58"/>
  <c r="AY30" i="58"/>
  <c r="AV30" i="58"/>
  <c r="AS30" i="58"/>
  <c r="AP30" i="58"/>
  <c r="AM30" i="58"/>
  <c r="AJ30" i="58"/>
  <c r="AG30" i="58"/>
  <c r="AD30" i="58"/>
  <c r="AA30" i="58"/>
  <c r="X30" i="58"/>
  <c r="U30" i="58"/>
  <c r="R30" i="58"/>
  <c r="K30" i="58"/>
  <c r="I30" i="58"/>
  <c r="G30" i="58"/>
  <c r="E30" i="58"/>
  <c r="C30" i="58"/>
  <c r="EO29" i="58"/>
  <c r="EM29" i="58"/>
  <c r="EK29" i="58"/>
  <c r="EI29" i="58"/>
  <c r="EG29" i="58"/>
  <c r="EE29" i="58"/>
  <c r="EC29" i="58"/>
  <c r="EA29" i="58"/>
  <c r="DY29" i="58"/>
  <c r="DW29" i="58"/>
  <c r="DU29" i="58"/>
  <c r="DS29" i="58"/>
  <c r="DQ29" i="58"/>
  <c r="DO29" i="58"/>
  <c r="DM29" i="58"/>
  <c r="DK29" i="58"/>
  <c r="DI29" i="58"/>
  <c r="DG29" i="58"/>
  <c r="DE29" i="58"/>
  <c r="DC29" i="58"/>
  <c r="DA29" i="58"/>
  <c r="CX29" i="58"/>
  <c r="CU29" i="58"/>
  <c r="CR29" i="58"/>
  <c r="CO29" i="58"/>
  <c r="CL29" i="58"/>
  <c r="CI29" i="58"/>
  <c r="CF29" i="58"/>
  <c r="CC29" i="58"/>
  <c r="BZ29" i="58"/>
  <c r="BW29" i="58"/>
  <c r="BT29" i="58"/>
  <c r="BQ29" i="58"/>
  <c r="BN29" i="58"/>
  <c r="BK29" i="58"/>
  <c r="BH29" i="58"/>
  <c r="BE29" i="58"/>
  <c r="BB29" i="58"/>
  <c r="AY29" i="58"/>
  <c r="AV29" i="58"/>
  <c r="AS29" i="58"/>
  <c r="AP29" i="58"/>
  <c r="AM29" i="58"/>
  <c r="AJ29" i="58"/>
  <c r="AG29" i="58"/>
  <c r="AD29" i="58"/>
  <c r="AA29" i="58"/>
  <c r="X29" i="58"/>
  <c r="U29" i="58"/>
  <c r="R29" i="58"/>
  <c r="K29" i="58"/>
  <c r="I29" i="58"/>
  <c r="G29" i="58"/>
  <c r="E29" i="58"/>
  <c r="C29" i="58"/>
  <c r="EO28" i="58"/>
  <c r="EM28" i="58"/>
  <c r="EK28" i="58"/>
  <c r="EI28" i="58"/>
  <c r="EG28" i="58"/>
  <c r="EE28" i="58"/>
  <c r="EC28" i="58"/>
  <c r="EA28" i="58"/>
  <c r="DY28" i="58"/>
  <c r="DW28" i="58"/>
  <c r="DU28" i="58"/>
  <c r="DS28" i="58"/>
  <c r="DQ28" i="58"/>
  <c r="DO28" i="58"/>
  <c r="DM28" i="58"/>
  <c r="DK28" i="58"/>
  <c r="DI28" i="58"/>
  <c r="DG28" i="58"/>
  <c r="DE28" i="58"/>
  <c r="DC28" i="58"/>
  <c r="DA28" i="58"/>
  <c r="CX28" i="58"/>
  <c r="CU28" i="58"/>
  <c r="CR28" i="58"/>
  <c r="CO28" i="58"/>
  <c r="CL28" i="58"/>
  <c r="CI28" i="58"/>
  <c r="CF28" i="58"/>
  <c r="CC28" i="58"/>
  <c r="BZ28" i="58"/>
  <c r="BW28" i="58"/>
  <c r="BT28" i="58"/>
  <c r="BQ28" i="58"/>
  <c r="BN28" i="58"/>
  <c r="BK28" i="58"/>
  <c r="BH28" i="58"/>
  <c r="BE28" i="58"/>
  <c r="BB28" i="58"/>
  <c r="AY28" i="58"/>
  <c r="AV28" i="58"/>
  <c r="AS28" i="58"/>
  <c r="AP28" i="58"/>
  <c r="AM28" i="58"/>
  <c r="AJ28" i="58"/>
  <c r="AG28" i="58"/>
  <c r="AD28" i="58"/>
  <c r="AA28" i="58"/>
  <c r="X28" i="58"/>
  <c r="U28" i="58"/>
  <c r="R28" i="58"/>
  <c r="K28" i="58"/>
  <c r="I28" i="58"/>
  <c r="G28" i="58"/>
  <c r="E28" i="58"/>
  <c r="C28" i="58"/>
  <c r="EO27" i="58"/>
  <c r="EM27" i="58"/>
  <c r="EK27" i="58"/>
  <c r="EI27" i="58"/>
  <c r="EG27" i="58"/>
  <c r="EE27" i="58"/>
  <c r="EC27" i="58"/>
  <c r="EA27" i="58"/>
  <c r="DY27" i="58"/>
  <c r="DW27" i="58"/>
  <c r="DU27" i="58"/>
  <c r="DS27" i="58"/>
  <c r="DQ27" i="58"/>
  <c r="DO27" i="58"/>
  <c r="DM27" i="58"/>
  <c r="DK27" i="58"/>
  <c r="DI27" i="58"/>
  <c r="DG27" i="58"/>
  <c r="DE27" i="58"/>
  <c r="DC27" i="58"/>
  <c r="DA27" i="58"/>
  <c r="CX27" i="58"/>
  <c r="CU27" i="58"/>
  <c r="CR27" i="58"/>
  <c r="CO27" i="58"/>
  <c r="CL27" i="58"/>
  <c r="CI27" i="58"/>
  <c r="CF27" i="58"/>
  <c r="CC27" i="58"/>
  <c r="BZ27" i="58"/>
  <c r="BW27" i="58"/>
  <c r="BT27" i="58"/>
  <c r="BQ27" i="58"/>
  <c r="BN27" i="58"/>
  <c r="BK27" i="58"/>
  <c r="BH27" i="58"/>
  <c r="BE27" i="58"/>
  <c r="BB27" i="58"/>
  <c r="AY27" i="58"/>
  <c r="AV27" i="58"/>
  <c r="AS27" i="58"/>
  <c r="AP27" i="58"/>
  <c r="AM27" i="58"/>
  <c r="AJ27" i="58"/>
  <c r="AG27" i="58"/>
  <c r="AD27" i="58"/>
  <c r="AA27" i="58"/>
  <c r="X27" i="58"/>
  <c r="U27" i="58"/>
  <c r="R27" i="58"/>
  <c r="K27" i="58"/>
  <c r="I27" i="58"/>
  <c r="G27" i="58"/>
  <c r="E27" i="58"/>
  <c r="C27" i="58"/>
  <c r="EO26" i="58"/>
  <c r="EM26" i="58"/>
  <c r="EK26" i="58"/>
  <c r="EI26" i="58"/>
  <c r="EG26" i="58"/>
  <c r="EE26" i="58"/>
  <c r="EC26" i="58"/>
  <c r="EA26" i="58"/>
  <c r="DY26" i="58"/>
  <c r="DW26" i="58"/>
  <c r="DU26" i="58"/>
  <c r="DS26" i="58"/>
  <c r="DQ26" i="58"/>
  <c r="DO26" i="58"/>
  <c r="DM26" i="58"/>
  <c r="DK26" i="58"/>
  <c r="DI26" i="58"/>
  <c r="DG26" i="58"/>
  <c r="DE26" i="58"/>
  <c r="DC26" i="58"/>
  <c r="DA26" i="58"/>
  <c r="CX26" i="58"/>
  <c r="CU26" i="58"/>
  <c r="CR26" i="58"/>
  <c r="CO26" i="58"/>
  <c r="CL26" i="58"/>
  <c r="CI26" i="58"/>
  <c r="CF26" i="58"/>
  <c r="CC26" i="58"/>
  <c r="BZ26" i="58"/>
  <c r="BW26" i="58"/>
  <c r="BT26" i="58"/>
  <c r="BQ26" i="58"/>
  <c r="BN26" i="58"/>
  <c r="BK26" i="58"/>
  <c r="BH26" i="58"/>
  <c r="BE26" i="58"/>
  <c r="BB26" i="58"/>
  <c r="AY26" i="58"/>
  <c r="AV26" i="58"/>
  <c r="AS26" i="58"/>
  <c r="AP26" i="58"/>
  <c r="AM26" i="58"/>
  <c r="AJ26" i="58"/>
  <c r="AG26" i="58"/>
  <c r="AD26" i="58"/>
  <c r="AA26" i="58"/>
  <c r="X26" i="58"/>
  <c r="U26" i="58"/>
  <c r="R26" i="58"/>
  <c r="K26" i="58"/>
  <c r="I26" i="58"/>
  <c r="G26" i="58"/>
  <c r="E26" i="58"/>
  <c r="C26" i="58"/>
  <c r="EO25" i="58"/>
  <c r="EM25" i="58"/>
  <c r="EK25" i="58"/>
  <c r="EI25" i="58"/>
  <c r="EG25" i="58"/>
  <c r="EE25" i="58"/>
  <c r="EC25" i="58"/>
  <c r="EA25" i="58"/>
  <c r="DY25" i="58"/>
  <c r="DW25" i="58"/>
  <c r="DU25" i="58"/>
  <c r="DS25" i="58"/>
  <c r="DQ25" i="58"/>
  <c r="DO25" i="58"/>
  <c r="DM25" i="58"/>
  <c r="DK25" i="58"/>
  <c r="DI25" i="58"/>
  <c r="DG25" i="58"/>
  <c r="DE25" i="58"/>
  <c r="DC25" i="58"/>
  <c r="DA25" i="58"/>
  <c r="CX25" i="58"/>
  <c r="CU25" i="58"/>
  <c r="CR25" i="58"/>
  <c r="CO25" i="58"/>
  <c r="CL25" i="58"/>
  <c r="CI25" i="58"/>
  <c r="CF25" i="58"/>
  <c r="CC25" i="58"/>
  <c r="BZ25" i="58"/>
  <c r="BW25" i="58"/>
  <c r="BT25" i="58"/>
  <c r="BQ25" i="58"/>
  <c r="BN25" i="58"/>
  <c r="BK25" i="58"/>
  <c r="BH25" i="58"/>
  <c r="BE25" i="58"/>
  <c r="BB25" i="58"/>
  <c r="AY25" i="58"/>
  <c r="AV25" i="58"/>
  <c r="AS25" i="58"/>
  <c r="AP25" i="58"/>
  <c r="AM25" i="58"/>
  <c r="AJ25" i="58"/>
  <c r="AG25" i="58"/>
  <c r="AD25" i="58"/>
  <c r="AA25" i="58"/>
  <c r="X25" i="58"/>
  <c r="U25" i="58"/>
  <c r="R25" i="58"/>
  <c r="K25" i="58"/>
  <c r="I25" i="58"/>
  <c r="G25" i="58"/>
  <c r="E25" i="58"/>
  <c r="C25" i="58"/>
  <c r="EO24" i="58"/>
  <c r="EM24" i="58"/>
  <c r="EK24" i="58"/>
  <c r="EI24" i="58"/>
  <c r="EG24" i="58"/>
  <c r="EE24" i="58"/>
  <c r="EC24" i="58"/>
  <c r="EA24" i="58"/>
  <c r="DY24" i="58"/>
  <c r="DW24" i="58"/>
  <c r="DU24" i="58"/>
  <c r="DS24" i="58"/>
  <c r="DQ24" i="58"/>
  <c r="DO24" i="58"/>
  <c r="DM24" i="58"/>
  <c r="DK24" i="58"/>
  <c r="DI24" i="58"/>
  <c r="DG24" i="58"/>
  <c r="DE24" i="58"/>
  <c r="DC24" i="58"/>
  <c r="DA24" i="58"/>
  <c r="CX24" i="58"/>
  <c r="CU24" i="58"/>
  <c r="CR24" i="58"/>
  <c r="CO24" i="58"/>
  <c r="CL24" i="58"/>
  <c r="CI24" i="58"/>
  <c r="CF24" i="58"/>
  <c r="CC24" i="58"/>
  <c r="BZ24" i="58"/>
  <c r="BW24" i="58"/>
  <c r="BT24" i="58"/>
  <c r="BQ24" i="58"/>
  <c r="BN24" i="58"/>
  <c r="BK24" i="58"/>
  <c r="BH24" i="58"/>
  <c r="BE24" i="58"/>
  <c r="BB24" i="58"/>
  <c r="AY24" i="58"/>
  <c r="AV24" i="58"/>
  <c r="AS24" i="58"/>
  <c r="AP24" i="58"/>
  <c r="AM24" i="58"/>
  <c r="AJ24" i="58"/>
  <c r="AG24" i="58"/>
  <c r="AD24" i="58"/>
  <c r="AA24" i="58"/>
  <c r="X24" i="58"/>
  <c r="U24" i="58"/>
  <c r="R24" i="58"/>
  <c r="K24" i="58"/>
  <c r="I24" i="58"/>
  <c r="G24" i="58"/>
  <c r="E24" i="58"/>
  <c r="C24" i="58"/>
  <c r="EO23" i="58"/>
  <c r="EM23" i="58"/>
  <c r="EK23" i="58"/>
  <c r="EI23" i="58"/>
  <c r="EG23" i="58"/>
  <c r="EE23" i="58"/>
  <c r="EC23" i="58"/>
  <c r="EA23" i="58"/>
  <c r="DY23" i="58"/>
  <c r="DW23" i="58"/>
  <c r="DU23" i="58"/>
  <c r="DS23" i="58"/>
  <c r="DQ23" i="58"/>
  <c r="DO23" i="58"/>
  <c r="DM23" i="58"/>
  <c r="DK23" i="58"/>
  <c r="DI23" i="58"/>
  <c r="DG23" i="58"/>
  <c r="DE23" i="58"/>
  <c r="DC23" i="58"/>
  <c r="DA23" i="58"/>
  <c r="CX23" i="58"/>
  <c r="CU23" i="58"/>
  <c r="CR23" i="58"/>
  <c r="CO23" i="58"/>
  <c r="CL23" i="58"/>
  <c r="CI23" i="58"/>
  <c r="CF23" i="58"/>
  <c r="CC23" i="58"/>
  <c r="BZ23" i="58"/>
  <c r="BW23" i="58"/>
  <c r="BT23" i="58"/>
  <c r="BQ23" i="58"/>
  <c r="BN23" i="58"/>
  <c r="BK23" i="58"/>
  <c r="BH23" i="58"/>
  <c r="BE23" i="58"/>
  <c r="BB23" i="58"/>
  <c r="AY23" i="58"/>
  <c r="AV23" i="58"/>
  <c r="AS23" i="58"/>
  <c r="AP23" i="58"/>
  <c r="AM23" i="58"/>
  <c r="AJ23" i="58"/>
  <c r="AG23" i="58"/>
  <c r="AD23" i="58"/>
  <c r="AA23" i="58"/>
  <c r="X23" i="58"/>
  <c r="U23" i="58"/>
  <c r="R23" i="58"/>
  <c r="K23" i="58"/>
  <c r="I23" i="58"/>
  <c r="G23" i="58"/>
  <c r="E23" i="58"/>
  <c r="C23" i="58"/>
  <c r="EO22" i="58"/>
  <c r="EM22" i="58"/>
  <c r="EK22" i="58"/>
  <c r="EI22" i="58"/>
  <c r="EG22" i="58"/>
  <c r="EE22" i="58"/>
  <c r="EC22" i="58"/>
  <c r="EA22" i="58"/>
  <c r="DY22" i="58"/>
  <c r="DW22" i="58"/>
  <c r="DU22" i="58"/>
  <c r="DS22" i="58"/>
  <c r="DQ22" i="58"/>
  <c r="DO22" i="58"/>
  <c r="DM22" i="58"/>
  <c r="DK22" i="58"/>
  <c r="DI22" i="58"/>
  <c r="DG22" i="58"/>
  <c r="DE22" i="58"/>
  <c r="DC22" i="58"/>
  <c r="DA22" i="58"/>
  <c r="CX22" i="58"/>
  <c r="CU22" i="58"/>
  <c r="CR22" i="58"/>
  <c r="CO22" i="58"/>
  <c r="CL22" i="58"/>
  <c r="CI22" i="58"/>
  <c r="CF22" i="58"/>
  <c r="CC22" i="58"/>
  <c r="BZ22" i="58"/>
  <c r="BW22" i="58"/>
  <c r="BT22" i="58"/>
  <c r="BQ22" i="58"/>
  <c r="BN22" i="58"/>
  <c r="BK22" i="58"/>
  <c r="BH22" i="58"/>
  <c r="BE22" i="58"/>
  <c r="BB22" i="58"/>
  <c r="AY22" i="58"/>
  <c r="AV22" i="58"/>
  <c r="AS22" i="58"/>
  <c r="AP22" i="58"/>
  <c r="AM22" i="58"/>
  <c r="AJ22" i="58"/>
  <c r="AG22" i="58"/>
  <c r="AD22" i="58"/>
  <c r="AA22" i="58"/>
  <c r="X22" i="58"/>
  <c r="U22" i="58"/>
  <c r="R22" i="58"/>
  <c r="K22" i="58"/>
  <c r="I22" i="58"/>
  <c r="G22" i="58"/>
  <c r="E22" i="58"/>
  <c r="C22" i="58"/>
  <c r="EO21" i="58"/>
  <c r="EM21" i="58"/>
  <c r="EK21" i="58"/>
  <c r="EI21" i="58"/>
  <c r="EG21" i="58"/>
  <c r="EE21" i="58"/>
  <c r="EC21" i="58"/>
  <c r="EA21" i="58"/>
  <c r="DY21" i="58"/>
  <c r="DW21" i="58"/>
  <c r="DU21" i="58"/>
  <c r="DS21" i="58"/>
  <c r="DQ21" i="58"/>
  <c r="DO21" i="58"/>
  <c r="DM21" i="58"/>
  <c r="DK21" i="58"/>
  <c r="DI21" i="58"/>
  <c r="DG21" i="58"/>
  <c r="DE21" i="58"/>
  <c r="DC21" i="58"/>
  <c r="DA21" i="58"/>
  <c r="CX21" i="58"/>
  <c r="CU21" i="58"/>
  <c r="CR21" i="58"/>
  <c r="CO21" i="58"/>
  <c r="CL21" i="58"/>
  <c r="CI21" i="58"/>
  <c r="CF21" i="58"/>
  <c r="CC21" i="58"/>
  <c r="BZ21" i="58"/>
  <c r="BW21" i="58"/>
  <c r="BT21" i="58"/>
  <c r="BQ21" i="58"/>
  <c r="BN21" i="58"/>
  <c r="BK21" i="58"/>
  <c r="BH21" i="58"/>
  <c r="BE21" i="58"/>
  <c r="BB21" i="58"/>
  <c r="AY21" i="58"/>
  <c r="AV21" i="58"/>
  <c r="AS21" i="58"/>
  <c r="AP21" i="58"/>
  <c r="AM21" i="58"/>
  <c r="AJ21" i="58"/>
  <c r="AG21" i="58"/>
  <c r="AD21" i="58"/>
  <c r="AA21" i="58"/>
  <c r="X21" i="58"/>
  <c r="U21" i="58"/>
  <c r="R21" i="58"/>
  <c r="K21" i="58"/>
  <c r="I21" i="58"/>
  <c r="G21" i="58"/>
  <c r="E21" i="58"/>
  <c r="C21" i="58"/>
  <c r="EO20" i="58"/>
  <c r="EM20" i="58"/>
  <c r="EK20" i="58"/>
  <c r="EI20" i="58"/>
  <c r="EG20" i="58"/>
  <c r="EE20" i="58"/>
  <c r="EC20" i="58"/>
  <c r="EA20" i="58"/>
  <c r="DY20" i="58"/>
  <c r="DW20" i="58"/>
  <c r="DU20" i="58"/>
  <c r="DS20" i="58"/>
  <c r="DQ20" i="58"/>
  <c r="DO20" i="58"/>
  <c r="DM20" i="58"/>
  <c r="DK20" i="58"/>
  <c r="DI20" i="58"/>
  <c r="DG20" i="58"/>
  <c r="DE20" i="58"/>
  <c r="DC20" i="58"/>
  <c r="DA20" i="58"/>
  <c r="CX20" i="58"/>
  <c r="CU20" i="58"/>
  <c r="CR20" i="58"/>
  <c r="CO20" i="58"/>
  <c r="CL20" i="58"/>
  <c r="CI20" i="58"/>
  <c r="CF20" i="58"/>
  <c r="CC20" i="58"/>
  <c r="BZ20" i="58"/>
  <c r="BW20" i="58"/>
  <c r="BT20" i="58"/>
  <c r="BQ20" i="58"/>
  <c r="BN20" i="58"/>
  <c r="BK20" i="58"/>
  <c r="BH20" i="58"/>
  <c r="BE20" i="58"/>
  <c r="BB20" i="58"/>
  <c r="AY20" i="58"/>
  <c r="AV20" i="58"/>
  <c r="AS20" i="58"/>
  <c r="AP20" i="58"/>
  <c r="AM20" i="58"/>
  <c r="AJ20" i="58"/>
  <c r="AG20" i="58"/>
  <c r="AD20" i="58"/>
  <c r="AA20" i="58"/>
  <c r="X20" i="58"/>
  <c r="U20" i="58"/>
  <c r="R20" i="58"/>
  <c r="K20" i="58"/>
  <c r="I20" i="58"/>
  <c r="G20" i="58"/>
  <c r="E20" i="58"/>
  <c r="C20" i="58"/>
  <c r="EO19" i="58"/>
  <c r="EM19" i="58"/>
  <c r="EK19" i="58"/>
  <c r="EI19" i="58"/>
  <c r="EG19" i="58"/>
  <c r="EE19" i="58"/>
  <c r="EC19" i="58"/>
  <c r="EA19" i="58"/>
  <c r="DY19" i="58"/>
  <c r="DW19" i="58"/>
  <c r="DU19" i="58"/>
  <c r="DS19" i="58"/>
  <c r="DQ19" i="58"/>
  <c r="DO19" i="58"/>
  <c r="DM19" i="58"/>
  <c r="DK19" i="58"/>
  <c r="DI19" i="58"/>
  <c r="DG19" i="58"/>
  <c r="DE19" i="58"/>
  <c r="DC19" i="58"/>
  <c r="DA19" i="58"/>
  <c r="CX19" i="58"/>
  <c r="CU19" i="58"/>
  <c r="CR19" i="58"/>
  <c r="CO19" i="58"/>
  <c r="CL19" i="58"/>
  <c r="CI19" i="58"/>
  <c r="CF19" i="58"/>
  <c r="CC19" i="58"/>
  <c r="BZ19" i="58"/>
  <c r="BW19" i="58"/>
  <c r="BT19" i="58"/>
  <c r="BQ19" i="58"/>
  <c r="BN19" i="58"/>
  <c r="BK19" i="58"/>
  <c r="BH19" i="58"/>
  <c r="BE19" i="58"/>
  <c r="BB19" i="58"/>
  <c r="AY19" i="58"/>
  <c r="AV19" i="58"/>
  <c r="AS19" i="58"/>
  <c r="AP19" i="58"/>
  <c r="AM19" i="58"/>
  <c r="AJ19" i="58"/>
  <c r="AG19" i="58"/>
  <c r="AD19" i="58"/>
  <c r="AA19" i="58"/>
  <c r="X19" i="58"/>
  <c r="U19" i="58"/>
  <c r="R19" i="58"/>
  <c r="K19" i="58"/>
  <c r="I19" i="58"/>
  <c r="G19" i="58"/>
  <c r="E19" i="58"/>
  <c r="C19" i="58"/>
  <c r="EO18" i="58"/>
  <c r="EM18" i="58"/>
  <c r="EK18" i="58"/>
  <c r="EI18" i="58"/>
  <c r="EG18" i="58"/>
  <c r="EE18" i="58"/>
  <c r="EC18" i="58"/>
  <c r="EA18" i="58"/>
  <c r="DY18" i="58"/>
  <c r="DW18" i="58"/>
  <c r="DU18" i="58"/>
  <c r="DS18" i="58"/>
  <c r="DQ18" i="58"/>
  <c r="DO18" i="58"/>
  <c r="DM18" i="58"/>
  <c r="DK18" i="58"/>
  <c r="DI18" i="58"/>
  <c r="DG18" i="58"/>
  <c r="DE18" i="58"/>
  <c r="DC18" i="58"/>
  <c r="DA18" i="58"/>
  <c r="CX18" i="58"/>
  <c r="CU18" i="58"/>
  <c r="CR18" i="58"/>
  <c r="CO18" i="58"/>
  <c r="CL18" i="58"/>
  <c r="CI18" i="58"/>
  <c r="CF18" i="58"/>
  <c r="CC18" i="58"/>
  <c r="BZ18" i="58"/>
  <c r="BW18" i="58"/>
  <c r="BT18" i="58"/>
  <c r="BQ18" i="58"/>
  <c r="BN18" i="58"/>
  <c r="BK18" i="58"/>
  <c r="BH18" i="58"/>
  <c r="BE18" i="58"/>
  <c r="BB18" i="58"/>
  <c r="AY18" i="58"/>
  <c r="AV18" i="58"/>
  <c r="AS18" i="58"/>
  <c r="AP18" i="58"/>
  <c r="AM18" i="58"/>
  <c r="AJ18" i="58"/>
  <c r="AG18" i="58"/>
  <c r="AD18" i="58"/>
  <c r="AA18" i="58"/>
  <c r="X18" i="58"/>
  <c r="U18" i="58"/>
  <c r="R18" i="58"/>
  <c r="K18" i="58"/>
  <c r="I18" i="58"/>
  <c r="G18" i="58"/>
  <c r="E18" i="58"/>
  <c r="C18" i="58"/>
  <c r="EO17" i="58"/>
  <c r="EM17" i="58"/>
  <c r="EK17" i="58"/>
  <c r="EI17" i="58"/>
  <c r="EG17" i="58"/>
  <c r="EE17" i="58"/>
  <c r="EC17" i="58"/>
  <c r="EA17" i="58"/>
  <c r="DY17" i="58"/>
  <c r="DW17" i="58"/>
  <c r="DU17" i="58"/>
  <c r="DS17" i="58"/>
  <c r="DQ17" i="58"/>
  <c r="DO17" i="58"/>
  <c r="DM17" i="58"/>
  <c r="DK17" i="58"/>
  <c r="DI17" i="58"/>
  <c r="DG17" i="58"/>
  <c r="DE17" i="58"/>
  <c r="DC17" i="58"/>
  <c r="DA17" i="58"/>
  <c r="CX17" i="58"/>
  <c r="CU17" i="58"/>
  <c r="CR17" i="58"/>
  <c r="CO17" i="58"/>
  <c r="CL17" i="58"/>
  <c r="CI17" i="58"/>
  <c r="CF17" i="58"/>
  <c r="CC17" i="58"/>
  <c r="BZ17" i="58"/>
  <c r="BW17" i="58"/>
  <c r="BT17" i="58"/>
  <c r="BQ17" i="58"/>
  <c r="BN17" i="58"/>
  <c r="BK17" i="58"/>
  <c r="BH17" i="58"/>
  <c r="BE17" i="58"/>
  <c r="BB17" i="58"/>
  <c r="AY17" i="58"/>
  <c r="AV17" i="58"/>
  <c r="AS17" i="58"/>
  <c r="AP17" i="58"/>
  <c r="AM17" i="58"/>
  <c r="AJ17" i="58"/>
  <c r="AG17" i="58"/>
  <c r="AD17" i="58"/>
  <c r="AA17" i="58"/>
  <c r="X17" i="58"/>
  <c r="U17" i="58"/>
  <c r="R17" i="58"/>
  <c r="K17" i="58"/>
  <c r="I17" i="58"/>
  <c r="G17" i="58"/>
  <c r="E17" i="58"/>
  <c r="C17" i="58"/>
  <c r="EO16" i="58"/>
  <c r="EM16" i="58"/>
  <c r="EK16" i="58"/>
  <c r="EI16" i="58"/>
  <c r="EG16" i="58"/>
  <c r="EE16" i="58"/>
  <c r="EC16" i="58"/>
  <c r="EA16" i="58"/>
  <c r="DY16" i="58"/>
  <c r="DW16" i="58"/>
  <c r="DU16" i="58"/>
  <c r="DS16" i="58"/>
  <c r="DQ16" i="58"/>
  <c r="DO16" i="58"/>
  <c r="DM16" i="58"/>
  <c r="DK16" i="58"/>
  <c r="DI16" i="58"/>
  <c r="DG16" i="58"/>
  <c r="DE16" i="58"/>
  <c r="DC16" i="58"/>
  <c r="DA16" i="58"/>
  <c r="CX16" i="58"/>
  <c r="CU16" i="58"/>
  <c r="CR16" i="58"/>
  <c r="CO16" i="58"/>
  <c r="CL16" i="58"/>
  <c r="CI16" i="58"/>
  <c r="CF16" i="58"/>
  <c r="CC16" i="58"/>
  <c r="BZ16" i="58"/>
  <c r="BW16" i="58"/>
  <c r="BT16" i="58"/>
  <c r="BQ16" i="58"/>
  <c r="BN16" i="58"/>
  <c r="BK16" i="58"/>
  <c r="BH16" i="58"/>
  <c r="BE16" i="58"/>
  <c r="BB16" i="58"/>
  <c r="AY16" i="58"/>
  <c r="AV16" i="58"/>
  <c r="AS16" i="58"/>
  <c r="AP16" i="58"/>
  <c r="AM16" i="58"/>
  <c r="AJ16" i="58"/>
  <c r="AG16" i="58"/>
  <c r="AD16" i="58"/>
  <c r="AA16" i="58"/>
  <c r="X16" i="58"/>
  <c r="U16" i="58"/>
  <c r="R16" i="58"/>
  <c r="K16" i="58"/>
  <c r="I16" i="58"/>
  <c r="G16" i="58"/>
  <c r="E16" i="58"/>
  <c r="C16" i="58"/>
  <c r="EO15" i="58"/>
  <c r="EM15" i="58"/>
  <c r="EK15" i="58"/>
  <c r="EI15" i="58"/>
  <c r="EG15" i="58"/>
  <c r="EE15" i="58"/>
  <c r="EC15" i="58"/>
  <c r="EA15" i="58"/>
  <c r="DY15" i="58"/>
  <c r="DW15" i="58"/>
  <c r="DU15" i="58"/>
  <c r="DS15" i="58"/>
  <c r="DQ15" i="58"/>
  <c r="DO15" i="58"/>
  <c r="DM15" i="58"/>
  <c r="DK15" i="58"/>
  <c r="DI15" i="58"/>
  <c r="DG15" i="58"/>
  <c r="DE15" i="58"/>
  <c r="DC15" i="58"/>
  <c r="DA15" i="58"/>
  <c r="CX15" i="58"/>
  <c r="CU15" i="58"/>
  <c r="CR15" i="58"/>
  <c r="CO15" i="58"/>
  <c r="CL15" i="58"/>
  <c r="CI15" i="58"/>
  <c r="CF15" i="58"/>
  <c r="CC15" i="58"/>
  <c r="BZ15" i="58"/>
  <c r="BW15" i="58"/>
  <c r="BT15" i="58"/>
  <c r="BQ15" i="58"/>
  <c r="BN15" i="58"/>
  <c r="BK15" i="58"/>
  <c r="BH15" i="58"/>
  <c r="BE15" i="58"/>
  <c r="BB15" i="58"/>
  <c r="AY15" i="58"/>
  <c r="AV15" i="58"/>
  <c r="AS15" i="58"/>
  <c r="AP15" i="58"/>
  <c r="AM15" i="58"/>
  <c r="AJ15" i="58"/>
  <c r="AG15" i="58"/>
  <c r="AD15" i="58"/>
  <c r="AA15" i="58"/>
  <c r="X15" i="58"/>
  <c r="U15" i="58"/>
  <c r="R15" i="58"/>
  <c r="K15" i="58"/>
  <c r="I15" i="58"/>
  <c r="G15" i="58"/>
  <c r="E15" i="58"/>
  <c r="C15" i="58"/>
  <c r="EO14" i="58"/>
  <c r="EM14" i="58"/>
  <c r="EK14" i="58"/>
  <c r="EI14" i="58"/>
  <c r="EG14" i="58"/>
  <c r="EE14" i="58"/>
  <c r="EC14" i="58"/>
  <c r="EA14" i="58"/>
  <c r="DY14" i="58"/>
  <c r="DW14" i="58"/>
  <c r="DU14" i="58"/>
  <c r="DS14" i="58"/>
  <c r="DQ14" i="58"/>
  <c r="DO14" i="58"/>
  <c r="DM14" i="58"/>
  <c r="DK14" i="58"/>
  <c r="DI14" i="58"/>
  <c r="DG14" i="58"/>
  <c r="DE14" i="58"/>
  <c r="DC14" i="58"/>
  <c r="DA14" i="58"/>
  <c r="CX14" i="58"/>
  <c r="CU14" i="58"/>
  <c r="CR14" i="58"/>
  <c r="CO14" i="58"/>
  <c r="CL14" i="58"/>
  <c r="CI14" i="58"/>
  <c r="CF14" i="58"/>
  <c r="CC14" i="58"/>
  <c r="BZ14" i="58"/>
  <c r="BW14" i="58"/>
  <c r="BT14" i="58"/>
  <c r="BQ14" i="58"/>
  <c r="BN14" i="58"/>
  <c r="BK14" i="58"/>
  <c r="BH14" i="58"/>
  <c r="BE14" i="58"/>
  <c r="BB14" i="58"/>
  <c r="AY14" i="58"/>
  <c r="AV14" i="58"/>
  <c r="AS14" i="58"/>
  <c r="AP14" i="58"/>
  <c r="AM14" i="58"/>
  <c r="AJ14" i="58"/>
  <c r="AG14" i="58"/>
  <c r="AD14" i="58"/>
  <c r="AA14" i="58"/>
  <c r="X14" i="58"/>
  <c r="U14" i="58"/>
  <c r="R14" i="58"/>
  <c r="K14" i="58"/>
  <c r="I14" i="58"/>
  <c r="G14" i="58"/>
  <c r="E14" i="58"/>
  <c r="C14" i="58"/>
  <c r="EO13" i="58"/>
  <c r="EM13" i="58"/>
  <c r="EK13" i="58"/>
  <c r="EI13" i="58"/>
  <c r="EG13" i="58"/>
  <c r="EE13" i="58"/>
  <c r="EC13" i="58"/>
  <c r="EA13" i="58"/>
  <c r="DY13" i="58"/>
  <c r="DW13" i="58"/>
  <c r="DU13" i="58"/>
  <c r="DS13" i="58"/>
  <c r="DQ13" i="58"/>
  <c r="DO13" i="58"/>
  <c r="DM13" i="58"/>
  <c r="DK13" i="58"/>
  <c r="DI13" i="58"/>
  <c r="DG13" i="58"/>
  <c r="DE13" i="58"/>
  <c r="DC13" i="58"/>
  <c r="DA13" i="58"/>
  <c r="CX13" i="58"/>
  <c r="CU13" i="58"/>
  <c r="CR13" i="58"/>
  <c r="CO13" i="58"/>
  <c r="CL13" i="58"/>
  <c r="CI13" i="58"/>
  <c r="CF13" i="58"/>
  <c r="CC13" i="58"/>
  <c r="BZ13" i="58"/>
  <c r="BW13" i="58"/>
  <c r="BT13" i="58"/>
  <c r="BQ13" i="58"/>
  <c r="BN13" i="58"/>
  <c r="BK13" i="58"/>
  <c r="BH13" i="58"/>
  <c r="BE13" i="58"/>
  <c r="BB13" i="58"/>
  <c r="AY13" i="58"/>
  <c r="AV13" i="58"/>
  <c r="AS13" i="58"/>
  <c r="AP13" i="58"/>
  <c r="AM13" i="58"/>
  <c r="AJ13" i="58"/>
  <c r="AG13" i="58"/>
  <c r="AD13" i="58"/>
  <c r="AA13" i="58"/>
  <c r="X13" i="58"/>
  <c r="U13" i="58"/>
  <c r="R13" i="58"/>
  <c r="K13" i="58"/>
  <c r="I13" i="58"/>
  <c r="G13" i="58"/>
  <c r="E13" i="58"/>
  <c r="C13" i="58"/>
  <c r="EO12" i="58"/>
  <c r="EM12" i="58"/>
  <c r="EK12" i="58"/>
  <c r="EI12" i="58"/>
  <c r="EG12" i="58"/>
  <c r="EE12" i="58"/>
  <c r="EC12" i="58"/>
  <c r="EA12" i="58"/>
  <c r="DY12" i="58"/>
  <c r="DW12" i="58"/>
  <c r="DU12" i="58"/>
  <c r="DS12" i="58"/>
  <c r="DQ12" i="58"/>
  <c r="DO12" i="58"/>
  <c r="DM12" i="58"/>
  <c r="DK12" i="58"/>
  <c r="DI12" i="58"/>
  <c r="DG12" i="58"/>
  <c r="DE12" i="58"/>
  <c r="DC12" i="58"/>
  <c r="DA12" i="58"/>
  <c r="CX12" i="58"/>
  <c r="CU12" i="58"/>
  <c r="CR12" i="58"/>
  <c r="CO12" i="58"/>
  <c r="CL12" i="58"/>
  <c r="CI12" i="58"/>
  <c r="CF12" i="58"/>
  <c r="CC12" i="58"/>
  <c r="BZ12" i="58"/>
  <c r="BW12" i="58"/>
  <c r="BT12" i="58"/>
  <c r="BQ12" i="58"/>
  <c r="BN12" i="58"/>
  <c r="BK12" i="58"/>
  <c r="BH12" i="58"/>
  <c r="BE12" i="58"/>
  <c r="BB12" i="58"/>
  <c r="AY12" i="58"/>
  <c r="AV12" i="58"/>
  <c r="AS12" i="58"/>
  <c r="AP12" i="58"/>
  <c r="AM12" i="58"/>
  <c r="AJ12" i="58"/>
  <c r="AG12" i="58"/>
  <c r="AD12" i="58"/>
  <c r="AA12" i="58"/>
  <c r="X12" i="58"/>
  <c r="U12" i="58"/>
  <c r="R12" i="58"/>
  <c r="K12" i="58"/>
  <c r="I12" i="58"/>
  <c r="G12" i="58"/>
  <c r="E12" i="58"/>
  <c r="C12" i="58"/>
  <c r="EO11" i="58"/>
  <c r="EM11" i="58"/>
  <c r="EK11" i="58"/>
  <c r="EI11" i="58"/>
  <c r="EG11" i="58"/>
  <c r="EE11" i="58"/>
  <c r="EC11" i="58"/>
  <c r="EA11" i="58"/>
  <c r="DY11" i="58"/>
  <c r="DW11" i="58"/>
  <c r="DU11" i="58"/>
  <c r="DS11" i="58"/>
  <c r="DQ11" i="58"/>
  <c r="DO11" i="58"/>
  <c r="DM11" i="58"/>
  <c r="DK11" i="58"/>
  <c r="DI11" i="58"/>
  <c r="DG11" i="58"/>
  <c r="DE11" i="58"/>
  <c r="DC11" i="58"/>
  <c r="DA11" i="58"/>
  <c r="CX11" i="58"/>
  <c r="CU11" i="58"/>
  <c r="CR11" i="58"/>
  <c r="CO11" i="58"/>
  <c r="CL11" i="58"/>
  <c r="CI11" i="58"/>
  <c r="CF11" i="58"/>
  <c r="CC11" i="58"/>
  <c r="BZ11" i="58"/>
  <c r="BW11" i="58"/>
  <c r="BT11" i="58"/>
  <c r="BQ11" i="58"/>
  <c r="BN11" i="58"/>
  <c r="BK11" i="58"/>
  <c r="BH11" i="58"/>
  <c r="BE11" i="58"/>
  <c r="BB11" i="58"/>
  <c r="AY11" i="58"/>
  <c r="AV11" i="58"/>
  <c r="AS11" i="58"/>
  <c r="AP11" i="58"/>
  <c r="AM11" i="58"/>
  <c r="AJ11" i="58"/>
  <c r="AG11" i="58"/>
  <c r="AD11" i="58"/>
  <c r="AA11" i="58"/>
  <c r="X11" i="58"/>
  <c r="U11" i="58"/>
  <c r="R11" i="58"/>
  <c r="K11" i="58"/>
  <c r="I11" i="58"/>
  <c r="G11" i="58"/>
  <c r="E11" i="58"/>
  <c r="C11" i="58"/>
  <c r="EO10" i="58"/>
  <c r="EM10" i="58"/>
  <c r="EK10" i="58"/>
  <c r="EI10" i="58"/>
  <c r="EG10" i="58"/>
  <c r="EE10" i="58"/>
  <c r="EC10" i="58"/>
  <c r="EA10" i="58"/>
  <c r="DY10" i="58"/>
  <c r="DW10" i="58"/>
  <c r="DU10" i="58"/>
  <c r="DS10" i="58"/>
  <c r="DQ10" i="58"/>
  <c r="DO10" i="58"/>
  <c r="DM10" i="58"/>
  <c r="DK10" i="58"/>
  <c r="DI10" i="58"/>
  <c r="DG10" i="58"/>
  <c r="DE10" i="58"/>
  <c r="DC10" i="58"/>
  <c r="DA10" i="58"/>
  <c r="CX10" i="58"/>
  <c r="CU10" i="58"/>
  <c r="CR10" i="58"/>
  <c r="CO10" i="58"/>
  <c r="CL10" i="58"/>
  <c r="CI10" i="58"/>
  <c r="CF10" i="58"/>
  <c r="CC10" i="58"/>
  <c r="BZ10" i="58"/>
  <c r="BW10" i="58"/>
  <c r="BT10" i="58"/>
  <c r="BQ10" i="58"/>
  <c r="BN10" i="58"/>
  <c r="BK10" i="58"/>
  <c r="BH10" i="58"/>
  <c r="BE10" i="58"/>
  <c r="BB10" i="58"/>
  <c r="AY10" i="58"/>
  <c r="AV10" i="58"/>
  <c r="AS10" i="58"/>
  <c r="AP10" i="58"/>
  <c r="AM10" i="58"/>
  <c r="AJ10" i="58"/>
  <c r="AG10" i="58"/>
  <c r="AD10" i="58"/>
  <c r="AA10" i="58"/>
  <c r="X10" i="58"/>
  <c r="U10" i="58"/>
  <c r="R10" i="58"/>
  <c r="K10" i="58"/>
  <c r="I10" i="58"/>
  <c r="G10" i="58"/>
  <c r="E10" i="58"/>
  <c r="C10" i="58"/>
  <c r="EO9" i="58"/>
  <c r="EM9" i="58"/>
  <c r="EK9" i="58"/>
  <c r="EI9" i="58"/>
  <c r="EG9" i="58"/>
  <c r="EE9" i="58"/>
  <c r="EC9" i="58"/>
  <c r="EA9" i="58"/>
  <c r="DY9" i="58"/>
  <c r="DW9" i="58"/>
  <c r="DU9" i="58"/>
  <c r="DS9" i="58"/>
  <c r="DQ9" i="58"/>
  <c r="DO9" i="58"/>
  <c r="DM9" i="58"/>
  <c r="DK9" i="58"/>
  <c r="DI9" i="58"/>
  <c r="DG9" i="58"/>
  <c r="DE9" i="58"/>
  <c r="DC9" i="58"/>
  <c r="DA9" i="58"/>
  <c r="CX9" i="58"/>
  <c r="CU9" i="58"/>
  <c r="CR9" i="58"/>
  <c r="CO9" i="58"/>
  <c r="CL9" i="58"/>
  <c r="CI9" i="58"/>
  <c r="CF9" i="58"/>
  <c r="CC9" i="58"/>
  <c r="BZ9" i="58"/>
  <c r="BW9" i="58"/>
  <c r="BT9" i="58"/>
  <c r="BQ9" i="58"/>
  <c r="BN9" i="58"/>
  <c r="BK9" i="58"/>
  <c r="BH9" i="58"/>
  <c r="BE9" i="58"/>
  <c r="BB9" i="58"/>
  <c r="AY9" i="58"/>
  <c r="AV9" i="58"/>
  <c r="AS9" i="58"/>
  <c r="AP9" i="58"/>
  <c r="AM9" i="58"/>
  <c r="AJ9" i="58"/>
  <c r="AG9" i="58"/>
  <c r="AD9" i="58"/>
  <c r="AA9" i="58"/>
  <c r="X9" i="58"/>
  <c r="U9" i="58"/>
  <c r="R9" i="58"/>
  <c r="K9" i="58"/>
  <c r="I9" i="58"/>
  <c r="G9" i="58"/>
  <c r="E9" i="58"/>
  <c r="C9" i="58"/>
  <c r="EO8" i="58"/>
  <c r="EM8" i="58"/>
  <c r="EK8" i="58"/>
  <c r="EI8" i="58"/>
  <c r="EG8" i="58"/>
  <c r="EE8" i="58"/>
  <c r="EC8" i="58"/>
  <c r="EA8" i="58"/>
  <c r="DY8" i="58"/>
  <c r="DW8" i="58"/>
  <c r="DU8" i="58"/>
  <c r="DS8" i="58"/>
  <c r="DQ8" i="58"/>
  <c r="DO8" i="58"/>
  <c r="DM8" i="58"/>
  <c r="DK8" i="58"/>
  <c r="DI8" i="58"/>
  <c r="DG8" i="58"/>
  <c r="DE8" i="58"/>
  <c r="DC8" i="58"/>
  <c r="DA8" i="58"/>
  <c r="CX8" i="58"/>
  <c r="CU8" i="58"/>
  <c r="CR8" i="58"/>
  <c r="CO8" i="58"/>
  <c r="CL8" i="58"/>
  <c r="CI8" i="58"/>
  <c r="CF8" i="58"/>
  <c r="CC8" i="58"/>
  <c r="BZ8" i="58"/>
  <c r="BW8" i="58"/>
  <c r="BT8" i="58"/>
  <c r="BQ8" i="58"/>
  <c r="BN8" i="58"/>
  <c r="BK8" i="58"/>
  <c r="BH8" i="58"/>
  <c r="BE8" i="58"/>
  <c r="BB8" i="58"/>
  <c r="AY8" i="58"/>
  <c r="AV8" i="58"/>
  <c r="AS8" i="58"/>
  <c r="AP8" i="58"/>
  <c r="AM8" i="58"/>
  <c r="AJ8" i="58"/>
  <c r="AG8" i="58"/>
  <c r="AD8" i="58"/>
  <c r="AA8" i="58"/>
  <c r="X8" i="58"/>
  <c r="U8" i="58"/>
  <c r="R8" i="58"/>
  <c r="K8" i="58"/>
  <c r="I8" i="58"/>
  <c r="G8" i="58"/>
  <c r="E8" i="58"/>
  <c r="C8" i="58"/>
  <c r="EO7" i="58"/>
  <c r="EM7" i="58"/>
  <c r="EK7" i="58"/>
  <c r="EI7" i="58"/>
  <c r="EG7" i="58"/>
  <c r="EE7" i="58"/>
  <c r="EC7" i="58"/>
  <c r="EA7" i="58"/>
  <c r="DY7" i="58"/>
  <c r="DW7" i="58"/>
  <c r="DU7" i="58"/>
  <c r="DS7" i="58"/>
  <c r="DQ7" i="58"/>
  <c r="DO7" i="58"/>
  <c r="DM7" i="58"/>
  <c r="DK7" i="58"/>
  <c r="DI7" i="58"/>
  <c r="DG7" i="58"/>
  <c r="DE7" i="58"/>
  <c r="DC7" i="58"/>
  <c r="DA7" i="58"/>
  <c r="CX7" i="58"/>
  <c r="CU7" i="58"/>
  <c r="CR7" i="58"/>
  <c r="CO7" i="58"/>
  <c r="CL7" i="58"/>
  <c r="CI7" i="58"/>
  <c r="CF7" i="58"/>
  <c r="CC7" i="58"/>
  <c r="BZ7" i="58"/>
  <c r="BW7" i="58"/>
  <c r="BT7" i="58"/>
  <c r="BQ7" i="58"/>
  <c r="BN7" i="58"/>
  <c r="BK7" i="58"/>
  <c r="BH7" i="58"/>
  <c r="BE7" i="58"/>
  <c r="BB7" i="58"/>
  <c r="AY7" i="58"/>
  <c r="AV7" i="58"/>
  <c r="AS7" i="58"/>
  <c r="AP7" i="58"/>
  <c r="AM7" i="58"/>
  <c r="AJ7" i="58"/>
  <c r="AG7" i="58"/>
  <c r="AD7" i="58"/>
  <c r="AA7" i="58"/>
  <c r="X7" i="58"/>
  <c r="U7" i="58"/>
  <c r="R7" i="58"/>
  <c r="K7" i="58"/>
  <c r="I7" i="58"/>
  <c r="G7" i="58"/>
  <c r="E7" i="58"/>
  <c r="C7" i="58"/>
  <c r="EO6" i="58"/>
  <c r="EM6" i="58"/>
  <c r="EK6" i="58"/>
  <c r="EI6" i="58"/>
  <c r="EG6" i="58"/>
  <c r="EE6" i="58"/>
  <c r="EC6" i="58"/>
  <c r="EA6" i="58"/>
  <c r="DY6" i="58"/>
  <c r="DW6" i="58"/>
  <c r="DU6" i="58"/>
  <c r="DS6" i="58"/>
  <c r="DQ6" i="58"/>
  <c r="DO6" i="58"/>
  <c r="DM6" i="58"/>
  <c r="DK6" i="58"/>
  <c r="DI6" i="58"/>
  <c r="DG6" i="58"/>
  <c r="DE6" i="58"/>
  <c r="DC6" i="58"/>
  <c r="DA6" i="58"/>
  <c r="CX6" i="58"/>
  <c r="CU6" i="58"/>
  <c r="CR6" i="58"/>
  <c r="CO6" i="58"/>
  <c r="CL6" i="58"/>
  <c r="CI6" i="58"/>
  <c r="CF6" i="58"/>
  <c r="CC6" i="58"/>
  <c r="BZ6" i="58"/>
  <c r="BW6" i="58"/>
  <c r="BT6" i="58"/>
  <c r="BQ6" i="58"/>
  <c r="BN6" i="58"/>
  <c r="BK6" i="58"/>
  <c r="BH6" i="58"/>
  <c r="BE6" i="58"/>
  <c r="BB6" i="58"/>
  <c r="AY6" i="58"/>
  <c r="AV6" i="58"/>
  <c r="AS6" i="58"/>
  <c r="AP6" i="58"/>
  <c r="AM6" i="58"/>
  <c r="AJ6" i="58"/>
  <c r="AG6" i="58"/>
  <c r="AD6" i="58"/>
  <c r="AA6" i="58"/>
  <c r="X6" i="58"/>
  <c r="U6" i="58"/>
  <c r="R6" i="58"/>
  <c r="K6" i="58"/>
  <c r="I6" i="58"/>
  <c r="G6" i="58"/>
  <c r="E6" i="58"/>
  <c r="C6" i="58"/>
  <c r="EO5" i="58"/>
  <c r="EM5" i="58"/>
  <c r="EK5" i="58"/>
  <c r="EI5" i="58"/>
  <c r="EG5" i="58"/>
  <c r="EE5" i="58"/>
  <c r="EC5" i="58"/>
  <c r="EA5" i="58"/>
  <c r="DY5" i="58"/>
  <c r="DW5" i="58"/>
  <c r="DU5" i="58"/>
  <c r="DS5" i="58"/>
  <c r="DQ5" i="58"/>
  <c r="DO5" i="58"/>
  <c r="DM5" i="58"/>
  <c r="DK5" i="58"/>
  <c r="DI5" i="58"/>
  <c r="DG5" i="58"/>
  <c r="DE5" i="58"/>
  <c r="DC5" i="58"/>
  <c r="DA5" i="58"/>
  <c r="CX5" i="58"/>
  <c r="CU5" i="58"/>
  <c r="CR5" i="58"/>
  <c r="CO5" i="58"/>
  <c r="CL5" i="58"/>
  <c r="CI5" i="58"/>
  <c r="CF5" i="58"/>
  <c r="CC5" i="58"/>
  <c r="BZ5" i="58"/>
  <c r="BW5" i="58"/>
  <c r="BT5" i="58"/>
  <c r="BQ5" i="58"/>
  <c r="BN5" i="58"/>
  <c r="BK5" i="58"/>
  <c r="BH5" i="58"/>
  <c r="BE5" i="58"/>
  <c r="BB5" i="58"/>
  <c r="AY5" i="58"/>
  <c r="AV5" i="58"/>
  <c r="AS5" i="58"/>
  <c r="AP5" i="58"/>
  <c r="AM5" i="58"/>
  <c r="AJ5" i="58"/>
  <c r="AG5" i="58"/>
  <c r="AD5" i="58"/>
  <c r="AA5" i="58"/>
  <c r="X5" i="58"/>
  <c r="U5" i="58"/>
  <c r="R5" i="58"/>
  <c r="K5" i="58"/>
  <c r="I5" i="58"/>
  <c r="G5" i="58"/>
  <c r="E5" i="58"/>
  <c r="C5" i="58"/>
  <c r="EO4" i="58"/>
  <c r="EM4" i="58"/>
  <c r="EM35" i="58" s="1"/>
  <c r="EK4" i="58"/>
  <c r="EI4" i="58"/>
  <c r="EG4" i="58"/>
  <c r="EE4" i="58"/>
  <c r="EC4" i="58"/>
  <c r="EC35" i="58" s="1"/>
  <c r="EA4" i="58"/>
  <c r="EA35" i="58" s="1"/>
  <c r="DY4" i="58"/>
  <c r="DW4" i="58"/>
  <c r="DW35" i="58" s="1"/>
  <c r="DU4" i="58"/>
  <c r="DS4" i="58"/>
  <c r="DS35" i="58" s="1"/>
  <c r="DQ4" i="58"/>
  <c r="DO4" i="58"/>
  <c r="DM4" i="58"/>
  <c r="DM35" i="58" s="1"/>
  <c r="DK4" i="58"/>
  <c r="DI4" i="58"/>
  <c r="DG4" i="58"/>
  <c r="DE4" i="58"/>
  <c r="DC4" i="58"/>
  <c r="DA4" i="58"/>
  <c r="CX4" i="58"/>
  <c r="CX35" i="58" s="1"/>
  <c r="CU4" i="58"/>
  <c r="CR4" i="58"/>
  <c r="CO4" i="58"/>
  <c r="CO35" i="58" s="1"/>
  <c r="CL4" i="58"/>
  <c r="CI4" i="58"/>
  <c r="CF4" i="58"/>
  <c r="CC4" i="58"/>
  <c r="BZ4" i="58"/>
  <c r="BW4" i="58"/>
  <c r="BT4" i="58"/>
  <c r="BT35" i="58" s="1"/>
  <c r="BQ4" i="58"/>
  <c r="BN4" i="58"/>
  <c r="BK4" i="58"/>
  <c r="BH4" i="58"/>
  <c r="BE4" i="58"/>
  <c r="BB4" i="58"/>
  <c r="AY4" i="58"/>
  <c r="AV4" i="58"/>
  <c r="AS4" i="58"/>
  <c r="AM4" i="58"/>
  <c r="AJ4" i="58"/>
  <c r="AG4" i="58"/>
  <c r="AD4" i="58"/>
  <c r="AA4" i="58"/>
  <c r="X4" i="58"/>
  <c r="U4" i="58"/>
  <c r="C35" i="58" l="1"/>
  <c r="B41" i="58" s="1"/>
  <c r="DU35" i="58"/>
  <c r="CL35" i="58"/>
  <c r="CR35" i="58"/>
  <c r="CU35" i="58"/>
  <c r="EG35" i="58"/>
  <c r="BH35" i="58"/>
  <c r="DC35" i="58"/>
  <c r="BK35" i="58"/>
  <c r="DE35" i="58"/>
  <c r="EK35" i="58"/>
  <c r="CI35" i="58"/>
  <c r="BN35" i="58"/>
  <c r="B47" i="58" s="1"/>
  <c r="DI35" i="58"/>
  <c r="EO35" i="58"/>
  <c r="DS37" i="58"/>
  <c r="BW35" i="58"/>
  <c r="DO35" i="58"/>
  <c r="CC35" i="58"/>
  <c r="DQ35" i="58"/>
  <c r="BE35" i="58"/>
  <c r="BB35" i="58"/>
  <c r="AY35" i="58"/>
  <c r="AS35" i="58"/>
  <c r="AM35" i="58"/>
  <c r="AJ35" i="58"/>
  <c r="AD35" i="58"/>
  <c r="AA35" i="58"/>
  <c r="X35" i="58"/>
  <c r="U35" i="58"/>
  <c r="R35" i="58"/>
  <c r="K35" i="58"/>
  <c r="G35" i="58"/>
  <c r="B48" i="58" s="1"/>
  <c r="AG35" i="58"/>
  <c r="BQ35" i="58"/>
  <c r="DA35" i="58"/>
  <c r="DY35" i="58"/>
  <c r="EA37" i="58"/>
  <c r="DW37" i="58"/>
  <c r="E35" i="58"/>
  <c r="AP35" i="58"/>
  <c r="BZ35" i="58"/>
  <c r="DG35" i="58"/>
  <c r="DG37" i="58" s="1"/>
  <c r="EE35" i="58"/>
  <c r="I35" i="58"/>
  <c r="AV35" i="58"/>
  <c r="CF35" i="58"/>
  <c r="DK35" i="58"/>
  <c r="EI35" i="58"/>
  <c r="DN37" i="58"/>
  <c r="CL32" i="57"/>
  <c r="CL33" i="57"/>
  <c r="B46" i="58" l="1"/>
  <c r="B44" i="58"/>
  <c r="B45" i="58"/>
  <c r="AR36" i="57"/>
  <c r="AQ36" i="57"/>
  <c r="AO36" i="57"/>
  <c r="AN36" i="57"/>
  <c r="B42" i="58" l="1"/>
  <c r="B40" i="58" s="1"/>
  <c r="EO4" i="57"/>
  <c r="EM4" i="57"/>
  <c r="EG4" i="57"/>
  <c r="EI4" i="57"/>
  <c r="EK4" i="57"/>
  <c r="EE4" i="57"/>
  <c r="DI4" i="57"/>
  <c r="DK4" i="57"/>
  <c r="DM4" i="57"/>
  <c r="DO4" i="57"/>
  <c r="DQ4" i="57"/>
  <c r="DS4" i="57"/>
  <c r="DU4" i="57"/>
  <c r="DW4" i="57"/>
  <c r="DY4" i="57"/>
  <c r="EA4" i="57"/>
  <c r="EC4" i="57"/>
  <c r="DG4" i="57"/>
  <c r="DE4" i="57"/>
  <c r="DC4" i="57"/>
  <c r="DA4" i="57"/>
  <c r="CX4" i="57"/>
  <c r="CU4" i="57"/>
  <c r="CR4" i="57"/>
  <c r="CO4" i="57"/>
  <c r="CL4" i="57"/>
  <c r="BE4" i="57"/>
  <c r="BH4" i="57"/>
  <c r="BK4" i="57"/>
  <c r="BN4" i="57"/>
  <c r="BQ4" i="57"/>
  <c r="BT4" i="57"/>
  <c r="BW4" i="57"/>
  <c r="BZ4" i="57"/>
  <c r="CC4" i="57"/>
  <c r="CF4" i="57"/>
  <c r="CI4" i="57"/>
  <c r="BB4" i="57"/>
  <c r="U4" i="57"/>
  <c r="X4" i="57"/>
  <c r="AA4" i="57"/>
  <c r="AD4" i="57"/>
  <c r="AG4" i="57"/>
  <c r="AJ4" i="57"/>
  <c r="AM4" i="57"/>
  <c r="AP4" i="57"/>
  <c r="AS4" i="57"/>
  <c r="AV4" i="57"/>
  <c r="AY4" i="57"/>
  <c r="R4" i="57"/>
  <c r="C4" i="57" l="1"/>
  <c r="O34" i="57" l="1"/>
  <c r="M34" i="57"/>
  <c r="C7" i="57" l="1"/>
  <c r="I4" i="57"/>
  <c r="G4" i="57"/>
  <c r="E4" i="57"/>
  <c r="K4" i="57"/>
  <c r="N34" i="57" l="1"/>
  <c r="L34" i="57"/>
  <c r="EO33" i="57"/>
  <c r="EM33" i="57"/>
  <c r="EK33" i="57"/>
  <c r="EI33" i="57"/>
  <c r="EG33" i="57"/>
  <c r="EE33" i="57"/>
  <c r="EC33" i="57"/>
  <c r="EA33" i="57"/>
  <c r="DY33" i="57"/>
  <c r="DW33" i="57"/>
  <c r="DU33" i="57"/>
  <c r="DS33" i="57"/>
  <c r="DQ33" i="57"/>
  <c r="DO33" i="57"/>
  <c r="DM33" i="57"/>
  <c r="DK33" i="57"/>
  <c r="DI33" i="57"/>
  <c r="DG33" i="57"/>
  <c r="DE33" i="57"/>
  <c r="DC33" i="57"/>
  <c r="DA33" i="57"/>
  <c r="CX33" i="57"/>
  <c r="CU33" i="57"/>
  <c r="CR33" i="57"/>
  <c r="CO33" i="57"/>
  <c r="CI33" i="57"/>
  <c r="CF33" i="57"/>
  <c r="CC33" i="57"/>
  <c r="BZ33" i="57"/>
  <c r="BW33" i="57"/>
  <c r="BT33" i="57"/>
  <c r="BQ33" i="57"/>
  <c r="BN33" i="57"/>
  <c r="BK33" i="57"/>
  <c r="BH33" i="57"/>
  <c r="BE33" i="57"/>
  <c r="BB33" i="57"/>
  <c r="AY33" i="57"/>
  <c r="AV33" i="57"/>
  <c r="AS33" i="57"/>
  <c r="AP33" i="57"/>
  <c r="AM33" i="57"/>
  <c r="AJ33" i="57"/>
  <c r="AG33" i="57"/>
  <c r="AD33" i="57"/>
  <c r="AA33" i="57"/>
  <c r="X33" i="57"/>
  <c r="U33" i="57"/>
  <c r="R33" i="57"/>
  <c r="K33" i="57"/>
  <c r="I33" i="57"/>
  <c r="G33" i="57"/>
  <c r="E33" i="57"/>
  <c r="C33" i="57"/>
  <c r="EO32" i="57"/>
  <c r="EM32" i="57"/>
  <c r="EK32" i="57"/>
  <c r="EI32" i="57"/>
  <c r="EG32" i="57"/>
  <c r="EE32" i="57"/>
  <c r="EC32" i="57"/>
  <c r="EA32" i="57"/>
  <c r="DY32" i="57"/>
  <c r="DW32" i="57"/>
  <c r="DU32" i="57"/>
  <c r="DS32" i="57"/>
  <c r="DQ32" i="57"/>
  <c r="DO32" i="57"/>
  <c r="DM32" i="57"/>
  <c r="DK32" i="57"/>
  <c r="DI32" i="57"/>
  <c r="DG32" i="57"/>
  <c r="DE32" i="57"/>
  <c r="DC32" i="57"/>
  <c r="DA32" i="57"/>
  <c r="CX32" i="57"/>
  <c r="CU32" i="57"/>
  <c r="CR32" i="57"/>
  <c r="CO32" i="57"/>
  <c r="CI32" i="57"/>
  <c r="CF32" i="57"/>
  <c r="CC32" i="57"/>
  <c r="BZ32" i="57"/>
  <c r="BW32" i="57"/>
  <c r="BT32" i="57"/>
  <c r="BQ32" i="57"/>
  <c r="BN32" i="57"/>
  <c r="BK32" i="57"/>
  <c r="BH32" i="57"/>
  <c r="BE32" i="57"/>
  <c r="BB32" i="57"/>
  <c r="AY32" i="57"/>
  <c r="AV32" i="57"/>
  <c r="AS32" i="57"/>
  <c r="AP32" i="57"/>
  <c r="AM32" i="57"/>
  <c r="AJ32" i="57"/>
  <c r="AG32" i="57"/>
  <c r="AD32" i="57"/>
  <c r="AA32" i="57"/>
  <c r="X32" i="57"/>
  <c r="U32" i="57"/>
  <c r="R32" i="57"/>
  <c r="K32" i="57"/>
  <c r="I32" i="57"/>
  <c r="G32" i="57"/>
  <c r="E32" i="57"/>
  <c r="C32" i="57"/>
  <c r="EO31" i="57"/>
  <c r="EM31" i="57"/>
  <c r="EK31" i="57"/>
  <c r="EI31" i="57"/>
  <c r="EG31" i="57"/>
  <c r="EE31" i="57"/>
  <c r="EC31" i="57"/>
  <c r="EA31" i="57"/>
  <c r="DY31" i="57"/>
  <c r="DW31" i="57"/>
  <c r="DU31" i="57"/>
  <c r="DS31" i="57"/>
  <c r="DQ31" i="57"/>
  <c r="DO31" i="57"/>
  <c r="DM31" i="57"/>
  <c r="DK31" i="57"/>
  <c r="DI31" i="57"/>
  <c r="DG31" i="57"/>
  <c r="DE31" i="57"/>
  <c r="DC31" i="57"/>
  <c r="DA31" i="57"/>
  <c r="CX31" i="57"/>
  <c r="CU31" i="57"/>
  <c r="CR31" i="57"/>
  <c r="CO31" i="57"/>
  <c r="CL31" i="57"/>
  <c r="CI31" i="57"/>
  <c r="CF31" i="57"/>
  <c r="CC31" i="57"/>
  <c r="BZ31" i="57"/>
  <c r="BW31" i="57"/>
  <c r="BT31" i="57"/>
  <c r="BQ31" i="57"/>
  <c r="BN31" i="57"/>
  <c r="BK31" i="57"/>
  <c r="BH31" i="57"/>
  <c r="BE31" i="57"/>
  <c r="BB31" i="57"/>
  <c r="AY31" i="57"/>
  <c r="AV31" i="57"/>
  <c r="AS31" i="57"/>
  <c r="AP31" i="57"/>
  <c r="AM31" i="57"/>
  <c r="AJ31" i="57"/>
  <c r="AG31" i="57"/>
  <c r="AD31" i="57"/>
  <c r="AA31" i="57"/>
  <c r="X31" i="57"/>
  <c r="U31" i="57"/>
  <c r="R31" i="57"/>
  <c r="K31" i="57"/>
  <c r="I31" i="57"/>
  <c r="G31" i="57"/>
  <c r="E31" i="57"/>
  <c r="C31" i="57"/>
  <c r="EO30" i="57"/>
  <c r="EM30" i="57"/>
  <c r="EK30" i="57"/>
  <c r="EI30" i="57"/>
  <c r="EG30" i="57"/>
  <c r="EE30" i="57"/>
  <c r="EC30" i="57"/>
  <c r="EA30" i="57"/>
  <c r="DY30" i="57"/>
  <c r="DW30" i="57"/>
  <c r="DU30" i="57"/>
  <c r="DS30" i="57"/>
  <c r="DQ30" i="57"/>
  <c r="DO30" i="57"/>
  <c r="DM30" i="57"/>
  <c r="DK30" i="57"/>
  <c r="DI30" i="57"/>
  <c r="DG30" i="57"/>
  <c r="DE30" i="57"/>
  <c r="DC30" i="57"/>
  <c r="DA30" i="57"/>
  <c r="CX30" i="57"/>
  <c r="CU30" i="57"/>
  <c r="CR30" i="57"/>
  <c r="CO30" i="57"/>
  <c r="CL30" i="57"/>
  <c r="CI30" i="57"/>
  <c r="CF30" i="57"/>
  <c r="CC30" i="57"/>
  <c r="BZ30" i="57"/>
  <c r="BW30" i="57"/>
  <c r="BT30" i="57"/>
  <c r="BQ30" i="57"/>
  <c r="BN30" i="57"/>
  <c r="BK30" i="57"/>
  <c r="BH30" i="57"/>
  <c r="BE30" i="57"/>
  <c r="BB30" i="57"/>
  <c r="AY30" i="57"/>
  <c r="AV30" i="57"/>
  <c r="AS30" i="57"/>
  <c r="AP30" i="57"/>
  <c r="AM30" i="57"/>
  <c r="AJ30" i="57"/>
  <c r="AG30" i="57"/>
  <c r="AD30" i="57"/>
  <c r="AA30" i="57"/>
  <c r="X30" i="57"/>
  <c r="U30" i="57"/>
  <c r="R30" i="57"/>
  <c r="K30" i="57"/>
  <c r="I30" i="57"/>
  <c r="G30" i="57"/>
  <c r="E30" i="57"/>
  <c r="C30" i="57"/>
  <c r="EO29" i="57"/>
  <c r="EM29" i="57"/>
  <c r="EK29" i="57"/>
  <c r="EI29" i="57"/>
  <c r="EG29" i="57"/>
  <c r="EE29" i="57"/>
  <c r="EC29" i="57"/>
  <c r="EA29" i="57"/>
  <c r="DY29" i="57"/>
  <c r="DW29" i="57"/>
  <c r="DU29" i="57"/>
  <c r="DS29" i="57"/>
  <c r="DQ29" i="57"/>
  <c r="DO29" i="57"/>
  <c r="DM29" i="57"/>
  <c r="DK29" i="57"/>
  <c r="DI29" i="57"/>
  <c r="DG29" i="57"/>
  <c r="DE29" i="57"/>
  <c r="DC29" i="57"/>
  <c r="DA29" i="57"/>
  <c r="CX29" i="57"/>
  <c r="CU29" i="57"/>
  <c r="CR29" i="57"/>
  <c r="CO29" i="57"/>
  <c r="CL29" i="57"/>
  <c r="CI29" i="57"/>
  <c r="CF29" i="57"/>
  <c r="CC29" i="57"/>
  <c r="BZ29" i="57"/>
  <c r="BW29" i="57"/>
  <c r="BT29" i="57"/>
  <c r="BQ29" i="57"/>
  <c r="BN29" i="57"/>
  <c r="BK29" i="57"/>
  <c r="BH29" i="57"/>
  <c r="BE29" i="57"/>
  <c r="BB29" i="57"/>
  <c r="AY29" i="57"/>
  <c r="AV29" i="57"/>
  <c r="AS29" i="57"/>
  <c r="AP29" i="57"/>
  <c r="AM29" i="57"/>
  <c r="AJ29" i="57"/>
  <c r="AG29" i="57"/>
  <c r="AD29" i="57"/>
  <c r="AA29" i="57"/>
  <c r="X29" i="57"/>
  <c r="U29" i="57"/>
  <c r="R29" i="57"/>
  <c r="K29" i="57"/>
  <c r="I29" i="57"/>
  <c r="G29" i="57"/>
  <c r="E29" i="57"/>
  <c r="C29" i="57"/>
  <c r="EO28" i="57"/>
  <c r="EM28" i="57"/>
  <c r="EK28" i="57"/>
  <c r="EI28" i="57"/>
  <c r="EG28" i="57"/>
  <c r="EE28" i="57"/>
  <c r="EC28" i="57"/>
  <c r="EA28" i="57"/>
  <c r="DY28" i="57"/>
  <c r="DW28" i="57"/>
  <c r="DU28" i="57"/>
  <c r="DS28" i="57"/>
  <c r="DQ28" i="57"/>
  <c r="DO28" i="57"/>
  <c r="DM28" i="57"/>
  <c r="DK28" i="57"/>
  <c r="DI28" i="57"/>
  <c r="DG28" i="57"/>
  <c r="DE28" i="57"/>
  <c r="DC28" i="57"/>
  <c r="DA28" i="57"/>
  <c r="CX28" i="57"/>
  <c r="CU28" i="57"/>
  <c r="CR28" i="57"/>
  <c r="CO28" i="57"/>
  <c r="CL28" i="57"/>
  <c r="CI28" i="57"/>
  <c r="CF28" i="57"/>
  <c r="CC28" i="57"/>
  <c r="BZ28" i="57"/>
  <c r="BW28" i="57"/>
  <c r="BT28" i="57"/>
  <c r="BQ28" i="57"/>
  <c r="BN28" i="57"/>
  <c r="BK28" i="57"/>
  <c r="BH28" i="57"/>
  <c r="BE28" i="57"/>
  <c r="BB28" i="57"/>
  <c r="AY28" i="57"/>
  <c r="AV28" i="57"/>
  <c r="AS28" i="57"/>
  <c r="AP28" i="57"/>
  <c r="AM28" i="57"/>
  <c r="AJ28" i="57"/>
  <c r="AG28" i="57"/>
  <c r="AD28" i="57"/>
  <c r="AA28" i="57"/>
  <c r="X28" i="57"/>
  <c r="U28" i="57"/>
  <c r="R28" i="57"/>
  <c r="K28" i="57"/>
  <c r="I28" i="57"/>
  <c r="G28" i="57"/>
  <c r="E28" i="57"/>
  <c r="C28" i="57"/>
  <c r="EO27" i="57"/>
  <c r="EM27" i="57"/>
  <c r="EK27" i="57"/>
  <c r="EI27" i="57"/>
  <c r="EG27" i="57"/>
  <c r="EE27" i="57"/>
  <c r="EC27" i="57"/>
  <c r="EA27" i="57"/>
  <c r="DY27" i="57"/>
  <c r="DW27" i="57"/>
  <c r="DU27" i="57"/>
  <c r="DS27" i="57"/>
  <c r="DQ27" i="57"/>
  <c r="DO27" i="57"/>
  <c r="DM27" i="57"/>
  <c r="DK27" i="57"/>
  <c r="DI27" i="57"/>
  <c r="DG27" i="57"/>
  <c r="DE27" i="57"/>
  <c r="DC27" i="57"/>
  <c r="DA27" i="57"/>
  <c r="CX27" i="57"/>
  <c r="CU27" i="57"/>
  <c r="CR27" i="57"/>
  <c r="CO27" i="57"/>
  <c r="CL27" i="57"/>
  <c r="CI27" i="57"/>
  <c r="CF27" i="57"/>
  <c r="CC27" i="57"/>
  <c r="BZ27" i="57"/>
  <c r="BW27" i="57"/>
  <c r="BT27" i="57"/>
  <c r="BQ27" i="57"/>
  <c r="BN27" i="57"/>
  <c r="BK27" i="57"/>
  <c r="BH27" i="57"/>
  <c r="BE27" i="57"/>
  <c r="BB27" i="57"/>
  <c r="AY27" i="57"/>
  <c r="AV27" i="57"/>
  <c r="AS27" i="57"/>
  <c r="AP27" i="57"/>
  <c r="AM27" i="57"/>
  <c r="AJ27" i="57"/>
  <c r="AG27" i="57"/>
  <c r="AD27" i="57"/>
  <c r="AA27" i="57"/>
  <c r="X27" i="57"/>
  <c r="U27" i="57"/>
  <c r="R27" i="57"/>
  <c r="K27" i="57"/>
  <c r="I27" i="57"/>
  <c r="G27" i="57"/>
  <c r="E27" i="57"/>
  <c r="C27" i="57"/>
  <c r="EO26" i="57"/>
  <c r="EM26" i="57"/>
  <c r="EK26" i="57"/>
  <c r="EI26" i="57"/>
  <c r="EG26" i="57"/>
  <c r="EE26" i="57"/>
  <c r="EC26" i="57"/>
  <c r="EA26" i="57"/>
  <c r="DY26" i="57"/>
  <c r="DW26" i="57"/>
  <c r="DU26" i="57"/>
  <c r="DS26" i="57"/>
  <c r="DQ26" i="57"/>
  <c r="DO26" i="57"/>
  <c r="DM26" i="57"/>
  <c r="DK26" i="57"/>
  <c r="DI26" i="57"/>
  <c r="DG26" i="57"/>
  <c r="DE26" i="57"/>
  <c r="DC26" i="57"/>
  <c r="DA26" i="57"/>
  <c r="CX26" i="57"/>
  <c r="CU26" i="57"/>
  <c r="CR26" i="57"/>
  <c r="CO26" i="57"/>
  <c r="CL26" i="57"/>
  <c r="CI26" i="57"/>
  <c r="CF26" i="57"/>
  <c r="CC26" i="57"/>
  <c r="BZ26" i="57"/>
  <c r="BW26" i="57"/>
  <c r="BT26" i="57"/>
  <c r="BQ26" i="57"/>
  <c r="BN26" i="57"/>
  <c r="BK26" i="57"/>
  <c r="BH26" i="57"/>
  <c r="BE26" i="57"/>
  <c r="BB26" i="57"/>
  <c r="AY26" i="57"/>
  <c r="AV26" i="57"/>
  <c r="AS26" i="57"/>
  <c r="AP26" i="57"/>
  <c r="AM26" i="57"/>
  <c r="AJ26" i="57"/>
  <c r="AG26" i="57"/>
  <c r="AD26" i="57"/>
  <c r="AA26" i="57"/>
  <c r="X26" i="57"/>
  <c r="U26" i="57"/>
  <c r="R26" i="57"/>
  <c r="K26" i="57"/>
  <c r="I26" i="57"/>
  <c r="G26" i="57"/>
  <c r="E26" i="57"/>
  <c r="C26" i="57"/>
  <c r="EO25" i="57"/>
  <c r="EM25" i="57"/>
  <c r="EK25" i="57"/>
  <c r="EI25" i="57"/>
  <c r="EG25" i="57"/>
  <c r="EE25" i="57"/>
  <c r="EC25" i="57"/>
  <c r="EA25" i="57"/>
  <c r="DY25" i="57"/>
  <c r="DW25" i="57"/>
  <c r="DU25" i="57"/>
  <c r="DS25" i="57"/>
  <c r="DQ25" i="57"/>
  <c r="DO25" i="57"/>
  <c r="DM25" i="57"/>
  <c r="DK25" i="57"/>
  <c r="DI25" i="57"/>
  <c r="DG25" i="57"/>
  <c r="DE25" i="57"/>
  <c r="DC25" i="57"/>
  <c r="DA25" i="57"/>
  <c r="CX25" i="57"/>
  <c r="CU25" i="57"/>
  <c r="CR25" i="57"/>
  <c r="CO25" i="57"/>
  <c r="CL25" i="57"/>
  <c r="CI25" i="57"/>
  <c r="CF25" i="57"/>
  <c r="CC25" i="57"/>
  <c r="BZ25" i="57"/>
  <c r="BW25" i="57"/>
  <c r="BT25" i="57"/>
  <c r="BQ25" i="57"/>
  <c r="BN25" i="57"/>
  <c r="BK25" i="57"/>
  <c r="BH25" i="57"/>
  <c r="BE25" i="57"/>
  <c r="BB25" i="57"/>
  <c r="AY25" i="57"/>
  <c r="AV25" i="57"/>
  <c r="AS25" i="57"/>
  <c r="AP25" i="57"/>
  <c r="AM25" i="57"/>
  <c r="AJ25" i="57"/>
  <c r="AG25" i="57"/>
  <c r="AD25" i="57"/>
  <c r="AA25" i="57"/>
  <c r="X25" i="57"/>
  <c r="U25" i="57"/>
  <c r="R25" i="57"/>
  <c r="K25" i="57"/>
  <c r="I25" i="57"/>
  <c r="G25" i="57"/>
  <c r="E25" i="57"/>
  <c r="C25" i="57"/>
  <c r="EO24" i="57"/>
  <c r="EM24" i="57"/>
  <c r="EK24" i="57"/>
  <c r="EI24" i="57"/>
  <c r="EG24" i="57"/>
  <c r="EE24" i="57"/>
  <c r="EC24" i="57"/>
  <c r="EA24" i="57"/>
  <c r="DY24" i="57"/>
  <c r="DW24" i="57"/>
  <c r="DU24" i="57"/>
  <c r="DS24" i="57"/>
  <c r="DQ24" i="57"/>
  <c r="DO24" i="57"/>
  <c r="DM24" i="57"/>
  <c r="DK24" i="57"/>
  <c r="DI24" i="57"/>
  <c r="DG24" i="57"/>
  <c r="DE24" i="57"/>
  <c r="DC24" i="57"/>
  <c r="DA24" i="57"/>
  <c r="CX24" i="57"/>
  <c r="CU24" i="57"/>
  <c r="CR24" i="57"/>
  <c r="CO24" i="57"/>
  <c r="CL24" i="57"/>
  <c r="CI24" i="57"/>
  <c r="CF24" i="57"/>
  <c r="CC24" i="57"/>
  <c r="BZ24" i="57"/>
  <c r="BW24" i="57"/>
  <c r="BT24" i="57"/>
  <c r="BQ24" i="57"/>
  <c r="BN24" i="57"/>
  <c r="BK24" i="57"/>
  <c r="BH24" i="57"/>
  <c r="BE24" i="57"/>
  <c r="BB24" i="57"/>
  <c r="AY24" i="57"/>
  <c r="AV24" i="57"/>
  <c r="AS24" i="57"/>
  <c r="AP24" i="57"/>
  <c r="AM24" i="57"/>
  <c r="AJ24" i="57"/>
  <c r="AG24" i="57"/>
  <c r="AD24" i="57"/>
  <c r="AA24" i="57"/>
  <c r="X24" i="57"/>
  <c r="U24" i="57"/>
  <c r="R24" i="57"/>
  <c r="K24" i="57"/>
  <c r="I24" i="57"/>
  <c r="G24" i="57"/>
  <c r="E24" i="57"/>
  <c r="C24" i="57"/>
  <c r="EO23" i="57"/>
  <c r="EM23" i="57"/>
  <c r="EK23" i="57"/>
  <c r="EI23" i="57"/>
  <c r="EG23" i="57"/>
  <c r="EE23" i="57"/>
  <c r="EC23" i="57"/>
  <c r="EA23" i="57"/>
  <c r="DY23" i="57"/>
  <c r="DW23" i="57"/>
  <c r="DU23" i="57"/>
  <c r="DS23" i="57"/>
  <c r="DQ23" i="57"/>
  <c r="DO23" i="57"/>
  <c r="DM23" i="57"/>
  <c r="DK23" i="57"/>
  <c r="DI23" i="57"/>
  <c r="DG23" i="57"/>
  <c r="DE23" i="57"/>
  <c r="DC23" i="57"/>
  <c r="DA23" i="57"/>
  <c r="CX23" i="57"/>
  <c r="CU23" i="57"/>
  <c r="CR23" i="57"/>
  <c r="CO23" i="57"/>
  <c r="CL23" i="57"/>
  <c r="CI23" i="57"/>
  <c r="CF23" i="57"/>
  <c r="CC23" i="57"/>
  <c r="BZ23" i="57"/>
  <c r="BW23" i="57"/>
  <c r="BT23" i="57"/>
  <c r="BQ23" i="57"/>
  <c r="BN23" i="57"/>
  <c r="BK23" i="57"/>
  <c r="BH23" i="57"/>
  <c r="BE23" i="57"/>
  <c r="BB23" i="57"/>
  <c r="AY23" i="57"/>
  <c r="AV23" i="57"/>
  <c r="AS23" i="57"/>
  <c r="AP23" i="57"/>
  <c r="AM23" i="57"/>
  <c r="AJ23" i="57"/>
  <c r="AG23" i="57"/>
  <c r="AD23" i="57"/>
  <c r="AA23" i="57"/>
  <c r="X23" i="57"/>
  <c r="U23" i="57"/>
  <c r="R23" i="57"/>
  <c r="K23" i="57"/>
  <c r="I23" i="57"/>
  <c r="G23" i="57"/>
  <c r="E23" i="57"/>
  <c r="C23" i="57"/>
  <c r="EO22" i="57"/>
  <c r="EM22" i="57"/>
  <c r="EK22" i="57"/>
  <c r="EI22" i="57"/>
  <c r="EG22" i="57"/>
  <c r="EE22" i="57"/>
  <c r="EC22" i="57"/>
  <c r="EA22" i="57"/>
  <c r="DY22" i="57"/>
  <c r="DW22" i="57"/>
  <c r="DU22" i="57"/>
  <c r="DS22" i="57"/>
  <c r="DQ22" i="57"/>
  <c r="DO22" i="57"/>
  <c r="DM22" i="57"/>
  <c r="DK22" i="57"/>
  <c r="DI22" i="57"/>
  <c r="DG22" i="57"/>
  <c r="DE22" i="57"/>
  <c r="DC22" i="57"/>
  <c r="DA22" i="57"/>
  <c r="CX22" i="57"/>
  <c r="CU22" i="57"/>
  <c r="CR22" i="57"/>
  <c r="CO22" i="57"/>
  <c r="CL22" i="57"/>
  <c r="CI22" i="57"/>
  <c r="CF22" i="57"/>
  <c r="CC22" i="57"/>
  <c r="BZ22" i="57"/>
  <c r="BW22" i="57"/>
  <c r="BT22" i="57"/>
  <c r="BQ22" i="57"/>
  <c r="BN22" i="57"/>
  <c r="BK22" i="57"/>
  <c r="BH22" i="57"/>
  <c r="BE22" i="57"/>
  <c r="BB22" i="57"/>
  <c r="AY22" i="57"/>
  <c r="AV22" i="57"/>
  <c r="AS22" i="57"/>
  <c r="AP22" i="57"/>
  <c r="AM22" i="57"/>
  <c r="AJ22" i="57"/>
  <c r="AG22" i="57"/>
  <c r="AD22" i="57"/>
  <c r="AA22" i="57"/>
  <c r="X22" i="57"/>
  <c r="U22" i="57"/>
  <c r="R22" i="57"/>
  <c r="K22" i="57"/>
  <c r="I22" i="57"/>
  <c r="G22" i="57"/>
  <c r="E22" i="57"/>
  <c r="C22" i="57"/>
  <c r="EO21" i="57"/>
  <c r="EM21" i="57"/>
  <c r="EK21" i="57"/>
  <c r="EI21" i="57"/>
  <c r="EG21" i="57"/>
  <c r="EE21" i="57"/>
  <c r="EC21" i="57"/>
  <c r="EA21" i="57"/>
  <c r="DY21" i="57"/>
  <c r="DW21" i="57"/>
  <c r="DU21" i="57"/>
  <c r="DS21" i="57"/>
  <c r="DQ21" i="57"/>
  <c r="DO21" i="57"/>
  <c r="DM21" i="57"/>
  <c r="DK21" i="57"/>
  <c r="DI21" i="57"/>
  <c r="DG21" i="57"/>
  <c r="DE21" i="57"/>
  <c r="DC21" i="57"/>
  <c r="DA21" i="57"/>
  <c r="CX21" i="57"/>
  <c r="CU21" i="57"/>
  <c r="CR21" i="57"/>
  <c r="CO21" i="57"/>
  <c r="CL21" i="57"/>
  <c r="CI21" i="57"/>
  <c r="CF21" i="57"/>
  <c r="CC21" i="57"/>
  <c r="BZ21" i="57"/>
  <c r="BW21" i="57"/>
  <c r="BT21" i="57"/>
  <c r="BQ21" i="57"/>
  <c r="BN21" i="57"/>
  <c r="BK21" i="57"/>
  <c r="BH21" i="57"/>
  <c r="BE21" i="57"/>
  <c r="BB21" i="57"/>
  <c r="AY21" i="57"/>
  <c r="AV21" i="57"/>
  <c r="AS21" i="57"/>
  <c r="AP21" i="57"/>
  <c r="AM21" i="57"/>
  <c r="AJ21" i="57"/>
  <c r="AG21" i="57"/>
  <c r="AD21" i="57"/>
  <c r="AA21" i="57"/>
  <c r="X21" i="57"/>
  <c r="U21" i="57"/>
  <c r="R21" i="57"/>
  <c r="K21" i="57"/>
  <c r="I21" i="57"/>
  <c r="G21" i="57"/>
  <c r="E21" i="57"/>
  <c r="C21" i="57"/>
  <c r="EO20" i="57"/>
  <c r="EM20" i="57"/>
  <c r="EK20" i="57"/>
  <c r="EI20" i="57"/>
  <c r="EG20" i="57"/>
  <c r="EE20" i="57"/>
  <c r="EC20" i="57"/>
  <c r="EA20" i="57"/>
  <c r="DY20" i="57"/>
  <c r="DW20" i="57"/>
  <c r="DU20" i="57"/>
  <c r="DS20" i="57"/>
  <c r="DQ20" i="57"/>
  <c r="DO20" i="57"/>
  <c r="DM20" i="57"/>
  <c r="DK20" i="57"/>
  <c r="DI20" i="57"/>
  <c r="DG20" i="57"/>
  <c r="DE20" i="57"/>
  <c r="DC20" i="57"/>
  <c r="DA20" i="57"/>
  <c r="CX20" i="57"/>
  <c r="CU20" i="57"/>
  <c r="CR20" i="57"/>
  <c r="CO20" i="57"/>
  <c r="CL20" i="57"/>
  <c r="CI20" i="57"/>
  <c r="CF20" i="57"/>
  <c r="CC20" i="57"/>
  <c r="BZ20" i="57"/>
  <c r="BW20" i="57"/>
  <c r="BT20" i="57"/>
  <c r="BQ20" i="57"/>
  <c r="BN20" i="57"/>
  <c r="BK20" i="57"/>
  <c r="BH20" i="57"/>
  <c r="BE20" i="57"/>
  <c r="BB20" i="57"/>
  <c r="AY20" i="57"/>
  <c r="AV20" i="57"/>
  <c r="AS20" i="57"/>
  <c r="AP20" i="57"/>
  <c r="AM20" i="57"/>
  <c r="AJ20" i="57"/>
  <c r="AG20" i="57"/>
  <c r="AD20" i="57"/>
  <c r="AA20" i="57"/>
  <c r="X20" i="57"/>
  <c r="U20" i="57"/>
  <c r="R20" i="57"/>
  <c r="K20" i="57"/>
  <c r="I20" i="57"/>
  <c r="G20" i="57"/>
  <c r="E20" i="57"/>
  <c r="C20" i="57"/>
  <c r="EO19" i="57"/>
  <c r="EM19" i="57"/>
  <c r="EK19" i="57"/>
  <c r="EI19" i="57"/>
  <c r="EG19" i="57"/>
  <c r="EE19" i="57"/>
  <c r="EC19" i="57"/>
  <c r="EA19" i="57"/>
  <c r="DY19" i="57"/>
  <c r="DW19" i="57"/>
  <c r="DU19" i="57"/>
  <c r="DS19" i="57"/>
  <c r="DQ19" i="57"/>
  <c r="DO19" i="57"/>
  <c r="DM19" i="57"/>
  <c r="DK19" i="57"/>
  <c r="DI19" i="57"/>
  <c r="DG19" i="57"/>
  <c r="DE19" i="57"/>
  <c r="DC19" i="57"/>
  <c r="DA19" i="57"/>
  <c r="CX19" i="57"/>
  <c r="CU19" i="57"/>
  <c r="CR19" i="57"/>
  <c r="CO19" i="57"/>
  <c r="CL19" i="57"/>
  <c r="CI19" i="57"/>
  <c r="CF19" i="57"/>
  <c r="CC19" i="57"/>
  <c r="BZ19" i="57"/>
  <c r="BW19" i="57"/>
  <c r="BT19" i="57"/>
  <c r="BQ19" i="57"/>
  <c r="BN19" i="57"/>
  <c r="BK19" i="57"/>
  <c r="BH19" i="57"/>
  <c r="BE19" i="57"/>
  <c r="BB19" i="57"/>
  <c r="AY19" i="57"/>
  <c r="AV19" i="57"/>
  <c r="AS19" i="57"/>
  <c r="AP19" i="57"/>
  <c r="AM19" i="57"/>
  <c r="AJ19" i="57"/>
  <c r="AG19" i="57"/>
  <c r="AD19" i="57"/>
  <c r="AA19" i="57"/>
  <c r="X19" i="57"/>
  <c r="U19" i="57"/>
  <c r="R19" i="57"/>
  <c r="K19" i="57"/>
  <c r="I19" i="57"/>
  <c r="G19" i="57"/>
  <c r="E19" i="57"/>
  <c r="C19" i="57"/>
  <c r="EO18" i="57"/>
  <c r="EM18" i="57"/>
  <c r="EK18" i="57"/>
  <c r="EI18" i="57"/>
  <c r="EG18" i="57"/>
  <c r="EE18" i="57"/>
  <c r="EC18" i="57"/>
  <c r="EA18" i="57"/>
  <c r="DY18" i="57"/>
  <c r="DW18" i="57"/>
  <c r="DU18" i="57"/>
  <c r="DS18" i="57"/>
  <c r="DQ18" i="57"/>
  <c r="DO18" i="57"/>
  <c r="DM18" i="57"/>
  <c r="DK18" i="57"/>
  <c r="DI18" i="57"/>
  <c r="DG18" i="57"/>
  <c r="DE18" i="57"/>
  <c r="DC18" i="57"/>
  <c r="DA18" i="57"/>
  <c r="CX18" i="57"/>
  <c r="CU18" i="57"/>
  <c r="CR18" i="57"/>
  <c r="CO18" i="57"/>
  <c r="CL18" i="57"/>
  <c r="CI18" i="57"/>
  <c r="CF18" i="57"/>
  <c r="CC18" i="57"/>
  <c r="BZ18" i="57"/>
  <c r="BW18" i="57"/>
  <c r="BT18" i="57"/>
  <c r="BQ18" i="57"/>
  <c r="BN18" i="57"/>
  <c r="BK18" i="57"/>
  <c r="BH18" i="57"/>
  <c r="BE18" i="57"/>
  <c r="BB18" i="57"/>
  <c r="AY18" i="57"/>
  <c r="AV18" i="57"/>
  <c r="AS18" i="57"/>
  <c r="AP18" i="57"/>
  <c r="AM18" i="57"/>
  <c r="AJ18" i="57"/>
  <c r="AG18" i="57"/>
  <c r="AD18" i="57"/>
  <c r="AA18" i="57"/>
  <c r="X18" i="57"/>
  <c r="U18" i="57"/>
  <c r="R18" i="57"/>
  <c r="K18" i="57"/>
  <c r="I18" i="57"/>
  <c r="G18" i="57"/>
  <c r="E18" i="57"/>
  <c r="C18" i="57"/>
  <c r="EO17" i="57"/>
  <c r="EM17" i="57"/>
  <c r="EK17" i="57"/>
  <c r="EI17" i="57"/>
  <c r="EG17" i="57"/>
  <c r="EE17" i="57"/>
  <c r="EC17" i="57"/>
  <c r="EA17" i="57"/>
  <c r="DY17" i="57"/>
  <c r="DW17" i="57"/>
  <c r="DU17" i="57"/>
  <c r="DS17" i="57"/>
  <c r="DQ17" i="57"/>
  <c r="DO17" i="57"/>
  <c r="DM17" i="57"/>
  <c r="DK17" i="57"/>
  <c r="DI17" i="57"/>
  <c r="DG17" i="57"/>
  <c r="DE17" i="57"/>
  <c r="DC17" i="57"/>
  <c r="DA17" i="57"/>
  <c r="CX17" i="57"/>
  <c r="CU17" i="57"/>
  <c r="CR17" i="57"/>
  <c r="CO17" i="57"/>
  <c r="CL17" i="57"/>
  <c r="CI17" i="57"/>
  <c r="CF17" i="57"/>
  <c r="CC17" i="57"/>
  <c r="BZ17" i="57"/>
  <c r="BW17" i="57"/>
  <c r="BT17" i="57"/>
  <c r="BQ17" i="57"/>
  <c r="BN17" i="57"/>
  <c r="BK17" i="57"/>
  <c r="BH17" i="57"/>
  <c r="BE17" i="57"/>
  <c r="BB17" i="57"/>
  <c r="AY17" i="57"/>
  <c r="AV17" i="57"/>
  <c r="AS17" i="57"/>
  <c r="AP17" i="57"/>
  <c r="AM17" i="57"/>
  <c r="AJ17" i="57"/>
  <c r="AG17" i="57"/>
  <c r="AD17" i="57"/>
  <c r="AA17" i="57"/>
  <c r="X17" i="57"/>
  <c r="U17" i="57"/>
  <c r="R17" i="57"/>
  <c r="K17" i="57"/>
  <c r="I17" i="57"/>
  <c r="G17" i="57"/>
  <c r="E17" i="57"/>
  <c r="C17" i="57"/>
  <c r="EO16" i="57"/>
  <c r="EM16" i="57"/>
  <c r="EK16" i="57"/>
  <c r="EI16" i="57"/>
  <c r="EG16" i="57"/>
  <c r="EE16" i="57"/>
  <c r="EC16" i="57"/>
  <c r="EA16" i="57"/>
  <c r="DY16" i="57"/>
  <c r="DW16" i="57"/>
  <c r="DU16" i="57"/>
  <c r="DS16" i="57"/>
  <c r="DQ16" i="57"/>
  <c r="DO16" i="57"/>
  <c r="DM16" i="57"/>
  <c r="DK16" i="57"/>
  <c r="DI16" i="57"/>
  <c r="DG16" i="57"/>
  <c r="DE16" i="57"/>
  <c r="DC16" i="57"/>
  <c r="DA16" i="57"/>
  <c r="CX16" i="57"/>
  <c r="CU16" i="57"/>
  <c r="CR16" i="57"/>
  <c r="CO16" i="57"/>
  <c r="CL16" i="57"/>
  <c r="CI16" i="57"/>
  <c r="CF16" i="57"/>
  <c r="CC16" i="57"/>
  <c r="BZ16" i="57"/>
  <c r="BW16" i="57"/>
  <c r="BT16" i="57"/>
  <c r="BQ16" i="57"/>
  <c r="BN16" i="57"/>
  <c r="BK16" i="57"/>
  <c r="BH16" i="57"/>
  <c r="BE16" i="57"/>
  <c r="BB16" i="57"/>
  <c r="AY16" i="57"/>
  <c r="AV16" i="57"/>
  <c r="AS16" i="57"/>
  <c r="AP16" i="57"/>
  <c r="AM16" i="57"/>
  <c r="AJ16" i="57"/>
  <c r="AG16" i="57"/>
  <c r="AD16" i="57"/>
  <c r="AA16" i="57"/>
  <c r="X16" i="57"/>
  <c r="U16" i="57"/>
  <c r="R16" i="57"/>
  <c r="K16" i="57"/>
  <c r="I16" i="57"/>
  <c r="G16" i="57"/>
  <c r="E16" i="57"/>
  <c r="C16" i="57"/>
  <c r="EO15" i="57"/>
  <c r="EM15" i="57"/>
  <c r="EK15" i="57"/>
  <c r="EI15" i="57"/>
  <c r="EG15" i="57"/>
  <c r="EE15" i="57"/>
  <c r="EC15" i="57"/>
  <c r="EA15" i="57"/>
  <c r="DY15" i="57"/>
  <c r="DW15" i="57"/>
  <c r="DU15" i="57"/>
  <c r="DS15" i="57"/>
  <c r="DQ15" i="57"/>
  <c r="DO15" i="57"/>
  <c r="DM15" i="57"/>
  <c r="DK15" i="57"/>
  <c r="DI15" i="57"/>
  <c r="DG15" i="57"/>
  <c r="DE15" i="57"/>
  <c r="DC15" i="57"/>
  <c r="DA15" i="57"/>
  <c r="CX15" i="57"/>
  <c r="CU15" i="57"/>
  <c r="CR15" i="57"/>
  <c r="CO15" i="57"/>
  <c r="CL15" i="57"/>
  <c r="CI15" i="57"/>
  <c r="CF15" i="57"/>
  <c r="CC15" i="57"/>
  <c r="BZ15" i="57"/>
  <c r="BW15" i="57"/>
  <c r="BT15" i="57"/>
  <c r="BQ15" i="57"/>
  <c r="BN15" i="57"/>
  <c r="BK15" i="57"/>
  <c r="BH15" i="57"/>
  <c r="BE15" i="57"/>
  <c r="BB15" i="57"/>
  <c r="AY15" i="57"/>
  <c r="AV15" i="57"/>
  <c r="AS15" i="57"/>
  <c r="AP15" i="57"/>
  <c r="AM15" i="57"/>
  <c r="AJ15" i="57"/>
  <c r="AG15" i="57"/>
  <c r="AD15" i="57"/>
  <c r="AA15" i="57"/>
  <c r="X15" i="57"/>
  <c r="U15" i="57"/>
  <c r="R15" i="57"/>
  <c r="K15" i="57"/>
  <c r="I15" i="57"/>
  <c r="G15" i="57"/>
  <c r="E15" i="57"/>
  <c r="C15" i="57"/>
  <c r="EO14" i="57"/>
  <c r="EM14" i="57"/>
  <c r="EK14" i="57"/>
  <c r="EI14" i="57"/>
  <c r="EG14" i="57"/>
  <c r="EE14" i="57"/>
  <c r="EC14" i="57"/>
  <c r="EA14" i="57"/>
  <c r="DY14" i="57"/>
  <c r="DW14" i="57"/>
  <c r="DU14" i="57"/>
  <c r="DS14" i="57"/>
  <c r="DQ14" i="57"/>
  <c r="DO14" i="57"/>
  <c r="DM14" i="57"/>
  <c r="DK14" i="57"/>
  <c r="DI14" i="57"/>
  <c r="DG14" i="57"/>
  <c r="DE14" i="57"/>
  <c r="DC14" i="57"/>
  <c r="DA14" i="57"/>
  <c r="CX14" i="57"/>
  <c r="CU14" i="57"/>
  <c r="CR14" i="57"/>
  <c r="CO14" i="57"/>
  <c r="CL14" i="57"/>
  <c r="CI14" i="57"/>
  <c r="CF14" i="57"/>
  <c r="CC14" i="57"/>
  <c r="BZ14" i="57"/>
  <c r="BW14" i="57"/>
  <c r="BT14" i="57"/>
  <c r="BQ14" i="57"/>
  <c r="BN14" i="57"/>
  <c r="BK14" i="57"/>
  <c r="BH14" i="57"/>
  <c r="BE14" i="57"/>
  <c r="BB14" i="57"/>
  <c r="AY14" i="57"/>
  <c r="AV14" i="57"/>
  <c r="AS14" i="57"/>
  <c r="AP14" i="57"/>
  <c r="AM14" i="57"/>
  <c r="AJ14" i="57"/>
  <c r="AG14" i="57"/>
  <c r="AD14" i="57"/>
  <c r="AA14" i="57"/>
  <c r="X14" i="57"/>
  <c r="U14" i="57"/>
  <c r="R14" i="57"/>
  <c r="K14" i="57"/>
  <c r="I14" i="57"/>
  <c r="G14" i="57"/>
  <c r="E14" i="57"/>
  <c r="C14" i="57"/>
  <c r="EO13" i="57"/>
  <c r="EM13" i="57"/>
  <c r="EK13" i="57"/>
  <c r="EI13" i="57"/>
  <c r="EG13" i="57"/>
  <c r="EE13" i="57"/>
  <c r="EC13" i="57"/>
  <c r="EA13" i="57"/>
  <c r="DY13" i="57"/>
  <c r="DW13" i="57"/>
  <c r="DU13" i="57"/>
  <c r="DS13" i="57"/>
  <c r="DQ13" i="57"/>
  <c r="DO13" i="57"/>
  <c r="DM13" i="57"/>
  <c r="DK13" i="57"/>
  <c r="DI13" i="57"/>
  <c r="DG13" i="57"/>
  <c r="DE13" i="57"/>
  <c r="DC13" i="57"/>
  <c r="DA13" i="57"/>
  <c r="CX13" i="57"/>
  <c r="CU13" i="57"/>
  <c r="CR13" i="57"/>
  <c r="CO13" i="57"/>
  <c r="CL13" i="57"/>
  <c r="CI13" i="57"/>
  <c r="CF13" i="57"/>
  <c r="CC13" i="57"/>
  <c r="BZ13" i="57"/>
  <c r="BW13" i="57"/>
  <c r="BT13" i="57"/>
  <c r="BQ13" i="57"/>
  <c r="BN13" i="57"/>
  <c r="BK13" i="57"/>
  <c r="BH13" i="57"/>
  <c r="BE13" i="57"/>
  <c r="BB13" i="57"/>
  <c r="AY13" i="57"/>
  <c r="AV13" i="57"/>
  <c r="AS13" i="57"/>
  <c r="AP13" i="57"/>
  <c r="AM13" i="57"/>
  <c r="AJ13" i="57"/>
  <c r="AG13" i="57"/>
  <c r="AD13" i="57"/>
  <c r="AA13" i="57"/>
  <c r="X13" i="57"/>
  <c r="U13" i="57"/>
  <c r="R13" i="57"/>
  <c r="K13" i="57"/>
  <c r="I13" i="57"/>
  <c r="G13" i="57"/>
  <c r="E13" i="57"/>
  <c r="C13" i="57"/>
  <c r="EO12" i="57"/>
  <c r="EM12" i="57"/>
  <c r="EK12" i="57"/>
  <c r="EI12" i="57"/>
  <c r="EG12" i="57"/>
  <c r="EE12" i="57"/>
  <c r="EC12" i="57"/>
  <c r="EA12" i="57"/>
  <c r="DY12" i="57"/>
  <c r="DW12" i="57"/>
  <c r="DU12" i="57"/>
  <c r="DS12" i="57"/>
  <c r="DQ12" i="57"/>
  <c r="DO12" i="57"/>
  <c r="DM12" i="57"/>
  <c r="DK12" i="57"/>
  <c r="DI12" i="57"/>
  <c r="DG12" i="57"/>
  <c r="DE12" i="57"/>
  <c r="DC12" i="57"/>
  <c r="DA12" i="57"/>
  <c r="CX12" i="57"/>
  <c r="CU12" i="57"/>
  <c r="CR12" i="57"/>
  <c r="CO12" i="57"/>
  <c r="CL12" i="57"/>
  <c r="CI12" i="57"/>
  <c r="CF12" i="57"/>
  <c r="CC12" i="57"/>
  <c r="BZ12" i="57"/>
  <c r="BW12" i="57"/>
  <c r="BT12" i="57"/>
  <c r="BQ12" i="57"/>
  <c r="BN12" i="57"/>
  <c r="BK12" i="57"/>
  <c r="BH12" i="57"/>
  <c r="BE12" i="57"/>
  <c r="BB12" i="57"/>
  <c r="AY12" i="57"/>
  <c r="AV12" i="57"/>
  <c r="AS12" i="57"/>
  <c r="AP12" i="57"/>
  <c r="AM12" i="57"/>
  <c r="AJ12" i="57"/>
  <c r="AG12" i="57"/>
  <c r="AD12" i="57"/>
  <c r="AA12" i="57"/>
  <c r="X12" i="57"/>
  <c r="U12" i="57"/>
  <c r="R12" i="57"/>
  <c r="K12" i="57"/>
  <c r="I12" i="57"/>
  <c r="G12" i="57"/>
  <c r="E12" i="57"/>
  <c r="C12" i="57"/>
  <c r="EO11" i="57"/>
  <c r="EM11" i="57"/>
  <c r="EK11" i="57"/>
  <c r="EI11" i="57"/>
  <c r="EG11" i="57"/>
  <c r="EE11" i="57"/>
  <c r="EC11" i="57"/>
  <c r="EA11" i="57"/>
  <c r="DY11" i="57"/>
  <c r="DW11" i="57"/>
  <c r="DU11" i="57"/>
  <c r="DS11" i="57"/>
  <c r="DQ11" i="57"/>
  <c r="DO11" i="57"/>
  <c r="DM11" i="57"/>
  <c r="DK11" i="57"/>
  <c r="DI11" i="57"/>
  <c r="DG11" i="57"/>
  <c r="DE11" i="57"/>
  <c r="DC11" i="57"/>
  <c r="DA11" i="57"/>
  <c r="CX11" i="57"/>
  <c r="CU11" i="57"/>
  <c r="CR11" i="57"/>
  <c r="CO11" i="57"/>
  <c r="CL11" i="57"/>
  <c r="CI11" i="57"/>
  <c r="CF11" i="57"/>
  <c r="CC11" i="57"/>
  <c r="BZ11" i="57"/>
  <c r="BW11" i="57"/>
  <c r="BT11" i="57"/>
  <c r="BQ11" i="57"/>
  <c r="BN11" i="57"/>
  <c r="BK11" i="57"/>
  <c r="BH11" i="57"/>
  <c r="BE11" i="57"/>
  <c r="BB11" i="57"/>
  <c r="AY11" i="57"/>
  <c r="AV11" i="57"/>
  <c r="AS11" i="57"/>
  <c r="AP11" i="57"/>
  <c r="AM11" i="57"/>
  <c r="AJ11" i="57"/>
  <c r="AG11" i="57"/>
  <c r="AD11" i="57"/>
  <c r="AA11" i="57"/>
  <c r="X11" i="57"/>
  <c r="U11" i="57"/>
  <c r="R11" i="57"/>
  <c r="K11" i="57"/>
  <c r="I11" i="57"/>
  <c r="G11" i="57"/>
  <c r="E11" i="57"/>
  <c r="C11" i="57"/>
  <c r="EO10" i="57"/>
  <c r="EM10" i="57"/>
  <c r="EK10" i="57"/>
  <c r="EI10" i="57"/>
  <c r="EG10" i="57"/>
  <c r="EE10" i="57"/>
  <c r="EC10" i="57"/>
  <c r="EA10" i="57"/>
  <c r="DY10" i="57"/>
  <c r="DW10" i="57"/>
  <c r="DU10" i="57"/>
  <c r="DS10" i="57"/>
  <c r="DQ10" i="57"/>
  <c r="DO10" i="57"/>
  <c r="DM10" i="57"/>
  <c r="DK10" i="57"/>
  <c r="DI10" i="57"/>
  <c r="DG10" i="57"/>
  <c r="DE10" i="57"/>
  <c r="DC10" i="57"/>
  <c r="DA10" i="57"/>
  <c r="CX10" i="57"/>
  <c r="CU10" i="57"/>
  <c r="CR10" i="57"/>
  <c r="CO10" i="57"/>
  <c r="CL10" i="57"/>
  <c r="CI10" i="57"/>
  <c r="CF10" i="57"/>
  <c r="CC10" i="57"/>
  <c r="BZ10" i="57"/>
  <c r="BW10" i="57"/>
  <c r="BT10" i="57"/>
  <c r="BQ10" i="57"/>
  <c r="BN10" i="57"/>
  <c r="BK10" i="57"/>
  <c r="BH10" i="57"/>
  <c r="BE10" i="57"/>
  <c r="BB10" i="57"/>
  <c r="AY10" i="57"/>
  <c r="AV10" i="57"/>
  <c r="AS10" i="57"/>
  <c r="AP10" i="57"/>
  <c r="AM10" i="57"/>
  <c r="AJ10" i="57"/>
  <c r="AG10" i="57"/>
  <c r="AD10" i="57"/>
  <c r="AA10" i="57"/>
  <c r="X10" i="57"/>
  <c r="U10" i="57"/>
  <c r="R10" i="57"/>
  <c r="K10" i="57"/>
  <c r="I10" i="57"/>
  <c r="G10" i="57"/>
  <c r="E10" i="57"/>
  <c r="C10" i="57"/>
  <c r="EO9" i="57"/>
  <c r="EM9" i="57"/>
  <c r="EK9" i="57"/>
  <c r="EI9" i="57"/>
  <c r="EG9" i="57"/>
  <c r="EE9" i="57"/>
  <c r="EC9" i="57"/>
  <c r="EA9" i="57"/>
  <c r="DY9" i="57"/>
  <c r="DW9" i="57"/>
  <c r="DU9" i="57"/>
  <c r="DS9" i="57"/>
  <c r="DQ9" i="57"/>
  <c r="DO9" i="57"/>
  <c r="DM9" i="57"/>
  <c r="DK9" i="57"/>
  <c r="DI9" i="57"/>
  <c r="DG9" i="57"/>
  <c r="DE9" i="57"/>
  <c r="DC9" i="57"/>
  <c r="DA9" i="57"/>
  <c r="CX9" i="57"/>
  <c r="CU9" i="57"/>
  <c r="CR9" i="57"/>
  <c r="CO9" i="57"/>
  <c r="CL9" i="57"/>
  <c r="CI9" i="57"/>
  <c r="CF9" i="57"/>
  <c r="CC9" i="57"/>
  <c r="BZ9" i="57"/>
  <c r="BW9" i="57"/>
  <c r="BT9" i="57"/>
  <c r="BQ9" i="57"/>
  <c r="BN9" i="57"/>
  <c r="BK9" i="57"/>
  <c r="BH9" i="57"/>
  <c r="BE9" i="57"/>
  <c r="BB9" i="57"/>
  <c r="AY9" i="57"/>
  <c r="AV9" i="57"/>
  <c r="AS9" i="57"/>
  <c r="AP9" i="57"/>
  <c r="AM9" i="57"/>
  <c r="AJ9" i="57"/>
  <c r="AG9" i="57"/>
  <c r="AD9" i="57"/>
  <c r="AA9" i="57"/>
  <c r="X9" i="57"/>
  <c r="U9" i="57"/>
  <c r="R9" i="57"/>
  <c r="K9" i="57"/>
  <c r="I9" i="57"/>
  <c r="G9" i="57"/>
  <c r="E9" i="57"/>
  <c r="C9" i="57"/>
  <c r="EO8" i="57"/>
  <c r="EM8" i="57"/>
  <c r="EK8" i="57"/>
  <c r="EI8" i="57"/>
  <c r="EG8" i="57"/>
  <c r="EE8" i="57"/>
  <c r="EC8" i="57"/>
  <c r="EA8" i="57"/>
  <c r="DY8" i="57"/>
  <c r="DW8" i="57"/>
  <c r="DU8" i="57"/>
  <c r="DS8" i="57"/>
  <c r="DQ8" i="57"/>
  <c r="DO8" i="57"/>
  <c r="DM8" i="57"/>
  <c r="DK8" i="57"/>
  <c r="DI8" i="57"/>
  <c r="DG8" i="57"/>
  <c r="DE8" i="57"/>
  <c r="DC8" i="57"/>
  <c r="DA8" i="57"/>
  <c r="CX8" i="57"/>
  <c r="CU8" i="57"/>
  <c r="CR8" i="57"/>
  <c r="CO8" i="57"/>
  <c r="CL8" i="57"/>
  <c r="CI8" i="57"/>
  <c r="CF8" i="57"/>
  <c r="CC8" i="57"/>
  <c r="BZ8" i="57"/>
  <c r="BW8" i="57"/>
  <c r="BT8" i="57"/>
  <c r="BQ8" i="57"/>
  <c r="BN8" i="57"/>
  <c r="BK8" i="57"/>
  <c r="BH8" i="57"/>
  <c r="BE8" i="57"/>
  <c r="BB8" i="57"/>
  <c r="AY8" i="57"/>
  <c r="AV8" i="57"/>
  <c r="AS8" i="57"/>
  <c r="AP8" i="57"/>
  <c r="AM8" i="57"/>
  <c r="AJ8" i="57"/>
  <c r="AG8" i="57"/>
  <c r="AD8" i="57"/>
  <c r="AA8" i="57"/>
  <c r="X8" i="57"/>
  <c r="U8" i="57"/>
  <c r="R8" i="57"/>
  <c r="K8" i="57"/>
  <c r="I8" i="57"/>
  <c r="G8" i="57"/>
  <c r="E8" i="57"/>
  <c r="C8" i="57"/>
  <c r="EO7" i="57"/>
  <c r="EM7" i="57"/>
  <c r="EK7" i="57"/>
  <c r="EI7" i="57"/>
  <c r="EG7" i="57"/>
  <c r="EE7" i="57"/>
  <c r="EC7" i="57"/>
  <c r="EA7" i="57"/>
  <c r="DY7" i="57"/>
  <c r="DW7" i="57"/>
  <c r="DU7" i="57"/>
  <c r="DS7" i="57"/>
  <c r="DQ7" i="57"/>
  <c r="DO7" i="57"/>
  <c r="DM7" i="57"/>
  <c r="DK7" i="57"/>
  <c r="DI7" i="57"/>
  <c r="DG7" i="57"/>
  <c r="DE7" i="57"/>
  <c r="DC7" i="57"/>
  <c r="DA7" i="57"/>
  <c r="CX7" i="57"/>
  <c r="CU7" i="57"/>
  <c r="CR7" i="57"/>
  <c r="CO7" i="57"/>
  <c r="CL7" i="57"/>
  <c r="CI7" i="57"/>
  <c r="CF7" i="57"/>
  <c r="CC7" i="57"/>
  <c r="BZ7" i="57"/>
  <c r="BW7" i="57"/>
  <c r="BT7" i="57"/>
  <c r="BQ7" i="57"/>
  <c r="BN7" i="57"/>
  <c r="BK7" i="57"/>
  <c r="BH7" i="57"/>
  <c r="BE7" i="57"/>
  <c r="BB7" i="57"/>
  <c r="AY7" i="57"/>
  <c r="AV7" i="57"/>
  <c r="AS7" i="57"/>
  <c r="AP7" i="57"/>
  <c r="AM7" i="57"/>
  <c r="AJ7" i="57"/>
  <c r="AG7" i="57"/>
  <c r="AD7" i="57"/>
  <c r="AA7" i="57"/>
  <c r="X7" i="57"/>
  <c r="U7" i="57"/>
  <c r="R7" i="57"/>
  <c r="K7" i="57"/>
  <c r="I7" i="57"/>
  <c r="G7" i="57"/>
  <c r="E7" i="57"/>
  <c r="EO6" i="57"/>
  <c r="EM6" i="57"/>
  <c r="EK6" i="57"/>
  <c r="EI6" i="57"/>
  <c r="EG6" i="57"/>
  <c r="EE6" i="57"/>
  <c r="EC6" i="57"/>
  <c r="EA6" i="57"/>
  <c r="DY6" i="57"/>
  <c r="DW6" i="57"/>
  <c r="DU6" i="57"/>
  <c r="DS6" i="57"/>
  <c r="DQ6" i="57"/>
  <c r="DO6" i="57"/>
  <c r="DM6" i="57"/>
  <c r="DK6" i="57"/>
  <c r="DI6" i="57"/>
  <c r="DG6" i="57"/>
  <c r="DE6" i="57"/>
  <c r="DC6" i="57"/>
  <c r="DA6" i="57"/>
  <c r="CX6" i="57"/>
  <c r="CU6" i="57"/>
  <c r="CR6" i="57"/>
  <c r="CO6" i="57"/>
  <c r="CL6" i="57"/>
  <c r="CI6" i="57"/>
  <c r="CF6" i="57"/>
  <c r="CC6" i="57"/>
  <c r="BZ6" i="57"/>
  <c r="BW6" i="57"/>
  <c r="BT6" i="57"/>
  <c r="BQ6" i="57"/>
  <c r="BN6" i="57"/>
  <c r="BK6" i="57"/>
  <c r="BH6" i="57"/>
  <c r="BE6" i="57"/>
  <c r="BB6" i="57"/>
  <c r="AY6" i="57"/>
  <c r="AV6" i="57"/>
  <c r="AS6" i="57"/>
  <c r="AP6" i="57"/>
  <c r="AM6" i="57"/>
  <c r="AJ6" i="57"/>
  <c r="AG6" i="57"/>
  <c r="AD6" i="57"/>
  <c r="AA6" i="57"/>
  <c r="X6" i="57"/>
  <c r="U6" i="57"/>
  <c r="R6" i="57"/>
  <c r="K6" i="57"/>
  <c r="I6" i="57"/>
  <c r="G6" i="57"/>
  <c r="E6" i="57"/>
  <c r="C6" i="57"/>
  <c r="EO5" i="57"/>
  <c r="EM5" i="57"/>
  <c r="EK5" i="57"/>
  <c r="EI5" i="57"/>
  <c r="EG5" i="57"/>
  <c r="EE5" i="57"/>
  <c r="EC5" i="57"/>
  <c r="EA5" i="57"/>
  <c r="DY5" i="57"/>
  <c r="DW5" i="57"/>
  <c r="DU5" i="57"/>
  <c r="DS5" i="57"/>
  <c r="DQ5" i="57"/>
  <c r="DO5" i="57"/>
  <c r="DM5" i="57"/>
  <c r="DK5" i="57"/>
  <c r="DI5" i="57"/>
  <c r="DG5" i="57"/>
  <c r="DE5" i="57"/>
  <c r="DC5" i="57"/>
  <c r="DA5" i="57"/>
  <c r="CX5" i="57"/>
  <c r="CU5" i="57"/>
  <c r="CR5" i="57"/>
  <c r="CO5" i="57"/>
  <c r="CL5" i="57"/>
  <c r="CI5" i="57"/>
  <c r="CF5" i="57"/>
  <c r="CC5" i="57"/>
  <c r="BZ5" i="57"/>
  <c r="BW5" i="57"/>
  <c r="BT5" i="57"/>
  <c r="BQ5" i="57"/>
  <c r="BN5" i="57"/>
  <c r="BK5" i="57"/>
  <c r="BH5" i="57"/>
  <c r="BE5" i="57"/>
  <c r="BB5" i="57"/>
  <c r="AY5" i="57"/>
  <c r="AV5" i="57"/>
  <c r="AS5" i="57"/>
  <c r="AP5" i="57"/>
  <c r="AM5" i="57"/>
  <c r="AJ5" i="57"/>
  <c r="AG5" i="57"/>
  <c r="AD5" i="57"/>
  <c r="AA5" i="57"/>
  <c r="X5" i="57"/>
  <c r="U5" i="57"/>
  <c r="R5" i="57"/>
  <c r="K5" i="57"/>
  <c r="I5" i="57"/>
  <c r="G5" i="57"/>
  <c r="E5" i="57"/>
  <c r="C5" i="57"/>
  <c r="I4" i="56"/>
  <c r="G4" i="56"/>
  <c r="E4" i="56"/>
  <c r="C4" i="56"/>
  <c r="M35" i="56"/>
  <c r="L35" i="56"/>
  <c r="I34" i="56"/>
  <c r="G34" i="56"/>
  <c r="E34" i="56"/>
  <c r="C34" i="56"/>
  <c r="I33" i="56"/>
  <c r="G33" i="56"/>
  <c r="E33" i="56"/>
  <c r="C33" i="56"/>
  <c r="I32" i="56"/>
  <c r="G32" i="56"/>
  <c r="E32" i="56"/>
  <c r="C32" i="56"/>
  <c r="I31" i="56"/>
  <c r="G31" i="56"/>
  <c r="E31" i="56"/>
  <c r="C31" i="56"/>
  <c r="I30" i="56"/>
  <c r="G30" i="56"/>
  <c r="E30" i="56"/>
  <c r="C30" i="56"/>
  <c r="I29" i="56"/>
  <c r="G29" i="56"/>
  <c r="E29" i="56"/>
  <c r="C29" i="56"/>
  <c r="I28" i="56"/>
  <c r="G28" i="56"/>
  <c r="E28" i="56"/>
  <c r="C28" i="56"/>
  <c r="I27" i="56"/>
  <c r="G27" i="56"/>
  <c r="E27" i="56"/>
  <c r="C27" i="56"/>
  <c r="I26" i="56"/>
  <c r="G26" i="56"/>
  <c r="E26" i="56"/>
  <c r="C26" i="56"/>
  <c r="I25" i="56"/>
  <c r="G25" i="56"/>
  <c r="E25" i="56"/>
  <c r="C25" i="56"/>
  <c r="I24" i="56"/>
  <c r="G24" i="56"/>
  <c r="E24" i="56"/>
  <c r="C24" i="56"/>
  <c r="I23" i="56"/>
  <c r="G23" i="56"/>
  <c r="E23" i="56"/>
  <c r="C23" i="56"/>
  <c r="I22" i="56"/>
  <c r="G22" i="56"/>
  <c r="E22" i="56"/>
  <c r="C22" i="56"/>
  <c r="I21" i="56"/>
  <c r="G21" i="56"/>
  <c r="E21" i="56"/>
  <c r="C21" i="56"/>
  <c r="I20" i="56"/>
  <c r="G20" i="56"/>
  <c r="E20" i="56"/>
  <c r="C20" i="56"/>
  <c r="I19" i="56"/>
  <c r="G19" i="56"/>
  <c r="E19" i="56"/>
  <c r="C19" i="56"/>
  <c r="I18" i="56"/>
  <c r="G18" i="56"/>
  <c r="E18" i="56"/>
  <c r="C18" i="56"/>
  <c r="I17" i="56"/>
  <c r="G17" i="56"/>
  <c r="E17" i="56"/>
  <c r="C17" i="56"/>
  <c r="I16" i="56"/>
  <c r="G16" i="56"/>
  <c r="E16" i="56"/>
  <c r="C16" i="56"/>
  <c r="I15" i="56"/>
  <c r="G15" i="56"/>
  <c r="E15" i="56"/>
  <c r="C15" i="56"/>
  <c r="I14" i="56"/>
  <c r="G14" i="56"/>
  <c r="E14" i="56"/>
  <c r="C14" i="56"/>
  <c r="I13" i="56"/>
  <c r="G13" i="56"/>
  <c r="E13" i="56"/>
  <c r="C13" i="56"/>
  <c r="I12" i="56"/>
  <c r="G12" i="56"/>
  <c r="E12" i="56"/>
  <c r="C12" i="56"/>
  <c r="I11" i="56"/>
  <c r="G11" i="56"/>
  <c r="E11" i="56"/>
  <c r="C11" i="56"/>
  <c r="I10" i="56"/>
  <c r="G10" i="56"/>
  <c r="E10" i="56"/>
  <c r="C10" i="56"/>
  <c r="BR35" i="56"/>
  <c r="I9" i="56"/>
  <c r="G9" i="56"/>
  <c r="E9" i="56"/>
  <c r="C9" i="56"/>
  <c r="I8" i="56"/>
  <c r="G8" i="56"/>
  <c r="E8" i="56"/>
  <c r="C8" i="56"/>
  <c r="I7" i="56"/>
  <c r="G7" i="56"/>
  <c r="E7" i="56"/>
  <c r="C7" i="56"/>
  <c r="I6" i="56"/>
  <c r="G6" i="56"/>
  <c r="E6" i="56"/>
  <c r="C6" i="56"/>
  <c r="I5" i="56"/>
  <c r="G5" i="56"/>
  <c r="E5" i="56"/>
  <c r="C5" i="56"/>
  <c r="I34" i="57" l="1"/>
  <c r="EO34" i="57"/>
  <c r="DQ34" i="57"/>
  <c r="CO34" i="57"/>
  <c r="BE34" i="57"/>
  <c r="AJ34" i="57"/>
  <c r="BT34" i="57"/>
  <c r="DC34" i="57"/>
  <c r="EA34" i="57"/>
  <c r="AM34" i="57"/>
  <c r="CC34" i="57"/>
  <c r="DI34" i="57"/>
  <c r="EG34" i="57"/>
  <c r="X34" i="57"/>
  <c r="BH34" i="57"/>
  <c r="CR34" i="57"/>
  <c r="DS34" i="57"/>
  <c r="AP34" i="57"/>
  <c r="AS34" i="57"/>
  <c r="CI34" i="57"/>
  <c r="DM34" i="57"/>
  <c r="EK34" i="57"/>
  <c r="EG35" i="56"/>
  <c r="BB34" i="57"/>
  <c r="CL34" i="57"/>
  <c r="DO34" i="57"/>
  <c r="EM34" i="57"/>
  <c r="U34" i="57"/>
  <c r="BK34" i="57"/>
  <c r="CU34" i="57"/>
  <c r="DU34" i="57"/>
  <c r="BN34" i="57"/>
  <c r="CX34" i="57"/>
  <c r="DW34" i="57"/>
  <c r="BQ34" i="57"/>
  <c r="DA34" i="57"/>
  <c r="DY34" i="57"/>
  <c r="AV34" i="57"/>
  <c r="CF34" i="57"/>
  <c r="DK34" i="57"/>
  <c r="EI34" i="57"/>
  <c r="AD34" i="57"/>
  <c r="AG34" i="57"/>
  <c r="BW34" i="57"/>
  <c r="DE34" i="57"/>
  <c r="EC34" i="57"/>
  <c r="BZ34" i="57"/>
  <c r="DG34" i="57"/>
  <c r="EE34" i="57"/>
  <c r="AY34" i="57"/>
  <c r="AA34" i="57"/>
  <c r="R34" i="57"/>
  <c r="K34" i="57"/>
  <c r="G34" i="57"/>
  <c r="E34" i="57"/>
  <c r="C34" i="57"/>
  <c r="B40" i="57" s="1"/>
  <c r="DY35" i="56"/>
  <c r="DQ35" i="56"/>
  <c r="DI35" i="56"/>
  <c r="CP35" i="56"/>
  <c r="BF35" i="56"/>
  <c r="AH35" i="56"/>
  <c r="I35" i="56"/>
  <c r="S35" i="56"/>
  <c r="EM35" i="56"/>
  <c r="EE35" i="56"/>
  <c r="DW35" i="56"/>
  <c r="DO35" i="56"/>
  <c r="DG35" i="56"/>
  <c r="DA35" i="56"/>
  <c r="CY35" i="56"/>
  <c r="CM35" i="56"/>
  <c r="CD35" i="56"/>
  <c r="CA35" i="56"/>
  <c r="BO35" i="56"/>
  <c r="BC35" i="56"/>
  <c r="AT35" i="56"/>
  <c r="AQ35" i="56"/>
  <c r="AE35" i="56"/>
  <c r="V35" i="56"/>
  <c r="G35" i="56"/>
  <c r="K35" i="56"/>
  <c r="Y35" i="56"/>
  <c r="AK35" i="56"/>
  <c r="AW35" i="56"/>
  <c r="BI35" i="56"/>
  <c r="BU35" i="56"/>
  <c r="CG35" i="56"/>
  <c r="CS35" i="56"/>
  <c r="DC35" i="56"/>
  <c r="DK35" i="56"/>
  <c r="DS35" i="56"/>
  <c r="EA35" i="56"/>
  <c r="EI35" i="56"/>
  <c r="E35" i="56"/>
  <c r="AB35" i="56"/>
  <c r="BL35" i="56"/>
  <c r="CJ35" i="56"/>
  <c r="DE35" i="56"/>
  <c r="DU35" i="56"/>
  <c r="EK35" i="56"/>
  <c r="P35" i="56"/>
  <c r="AN35" i="56"/>
  <c r="AZ35" i="56"/>
  <c r="BX35" i="56"/>
  <c r="CV35" i="56"/>
  <c r="DM35" i="56"/>
  <c r="EC35" i="56"/>
  <c r="C35" i="56"/>
  <c r="B41" i="56" s="1"/>
  <c r="DW36" i="57" l="1"/>
  <c r="DS36" i="57"/>
  <c r="DG36" i="57"/>
  <c r="EA36" i="57"/>
  <c r="DN36" i="57"/>
  <c r="B45" i="57"/>
  <c r="B46" i="57"/>
  <c r="B47" i="57"/>
  <c r="B44" i="57"/>
  <c r="B43" i="57"/>
  <c r="B46" i="56"/>
  <c r="B44" i="56"/>
  <c r="B47" i="56"/>
  <c r="B48" i="56"/>
  <c r="B45" i="56"/>
  <c r="B41" i="57" l="1"/>
  <c r="B39" i="57" s="1"/>
  <c r="B42" i="56"/>
  <c r="B40" i="5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Q36" authorId="0" shapeId="0" xr:uid="{4619C7B3-BC48-4A70-8363-E05A324056BD}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Нужно разобраться почему считает меньше остальных, дщаже с учетом того что поменяли счетчик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Q37" authorId="0" shapeId="0" xr:uid="{781FE2A9-28B3-4F7A-B43D-7AE25516F00D}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Нужно разобраться почему считает меньше остальных, дщаже с учетом того что поменяли счетчик</t>
        </r>
      </text>
    </comment>
  </commentList>
</comments>
</file>

<file path=xl/sharedStrings.xml><?xml version="1.0" encoding="utf-8"?>
<sst xmlns="http://schemas.openxmlformats.org/spreadsheetml/2006/main" count="607" uniqueCount="116">
  <si>
    <t>Дата</t>
  </si>
  <si>
    <t>ТП-1</t>
  </si>
  <si>
    <t>ТП-2</t>
  </si>
  <si>
    <t>ТП-3</t>
  </si>
  <si>
    <t>ТП-4</t>
  </si>
  <si>
    <t>ТП-5</t>
  </si>
  <si>
    <t>ТП-6</t>
  </si>
  <si>
    <t>ТП-7</t>
  </si>
  <si>
    <t>ТП-8</t>
  </si>
  <si>
    <t>Итого</t>
  </si>
  <si>
    <t>ТП-9</t>
  </si>
  <si>
    <t>ТП-10</t>
  </si>
  <si>
    <t>ТП-11</t>
  </si>
  <si>
    <t>ТП-12</t>
  </si>
  <si>
    <t>ТП-13</t>
  </si>
  <si>
    <t>ТП-14</t>
  </si>
  <si>
    <t>ТП-15</t>
  </si>
  <si>
    <t>ТП-16</t>
  </si>
  <si>
    <t>ТП-17</t>
  </si>
  <si>
    <t>РУ-10 яч. №39</t>
  </si>
  <si>
    <t>Ввод 1  №38631471-19</t>
  </si>
  <si>
    <t>Ввод 2 №38632708-19</t>
  </si>
  <si>
    <t>Ввод 1 №39811696-19</t>
  </si>
  <si>
    <t>Ввод 2         № 39811691-19</t>
  </si>
  <si>
    <t>Ввод 1 №39163424-19</t>
  </si>
  <si>
    <t>Ввод 1 №39085974-19</t>
  </si>
  <si>
    <t>Ввод 2 №39085987-19</t>
  </si>
  <si>
    <t>Ввод №1 №38647186-19</t>
  </si>
  <si>
    <t>Ввод №2</t>
  </si>
  <si>
    <t>Ввод 1 №38631608-19</t>
  </si>
  <si>
    <t>Ввод 2 №38647029-19</t>
  </si>
  <si>
    <t>Ввод №1 №39153231-19</t>
  </si>
  <si>
    <t>Ввод №2 38647181-19</t>
  </si>
  <si>
    <t>№0811190223-2019г.</t>
  </si>
  <si>
    <t>Ввод №2 №39153269-19</t>
  </si>
  <si>
    <t>Ввод №1 №39934445-19</t>
  </si>
  <si>
    <t>Ввод №2 №39153120-19</t>
  </si>
  <si>
    <t>Общие</t>
  </si>
  <si>
    <t>Общее</t>
  </si>
  <si>
    <t>Ввод 1</t>
  </si>
  <si>
    <t>Ввод 2</t>
  </si>
  <si>
    <t>ТСН-1</t>
  </si>
  <si>
    <t>ТСН2</t>
  </si>
  <si>
    <t>яч.№1</t>
  </si>
  <si>
    <t>яч№2</t>
  </si>
  <si>
    <t>ТП-18.1</t>
  </si>
  <si>
    <t>ТП-18.2</t>
  </si>
  <si>
    <t>ТП-18.3</t>
  </si>
  <si>
    <t>ТП-18.4</t>
  </si>
  <si>
    <t>ТП-18.5</t>
  </si>
  <si>
    <t>ТП-18.6</t>
  </si>
  <si>
    <t>ТП-18.7</t>
  </si>
  <si>
    <t>ТП-18.8</t>
  </si>
  <si>
    <t>ТП-18.9</t>
  </si>
  <si>
    <t>ТП-18.10</t>
  </si>
  <si>
    <t>ТП-18.11</t>
  </si>
  <si>
    <t>ТП-18.12</t>
  </si>
  <si>
    <t>Рассадные отделения</t>
  </si>
  <si>
    <t>Рассадной №1</t>
  </si>
  <si>
    <t>Рассадное №2</t>
  </si>
  <si>
    <t>На технологию 1 и 2 очереди</t>
  </si>
  <si>
    <t>На досветку 1 и 2 очередь</t>
  </si>
  <si>
    <t>На технологию 3 очередь</t>
  </si>
  <si>
    <t>На досветку 3 очередь</t>
  </si>
  <si>
    <t>На строительство</t>
  </si>
  <si>
    <t>Питание от ПС 110/10 Нариманова</t>
  </si>
  <si>
    <t>Питание от ГПУ (машины 1 и 2 очереди)</t>
  </si>
  <si>
    <t>Питание от ГПУ (машины 3 очереди)</t>
  </si>
  <si>
    <t>Всего фактически потреблено эл. энергии</t>
  </si>
  <si>
    <t>ввод 2</t>
  </si>
  <si>
    <t>Общежитие от ТП-14</t>
  </si>
  <si>
    <t>Яч. №9</t>
  </si>
  <si>
    <t xml:space="preserve">КРУН 1 яч. №4                                           (город) </t>
  </si>
  <si>
    <t>ТП-16.2</t>
  </si>
  <si>
    <t>ТП-16.3</t>
  </si>
  <si>
    <t>ТП-16.4</t>
  </si>
  <si>
    <t>ТП-16.5</t>
  </si>
  <si>
    <t>ТП-16.6</t>
  </si>
  <si>
    <t>ТП-16.7</t>
  </si>
  <si>
    <t>ТП-16.8</t>
  </si>
  <si>
    <t>ТП-16.9</t>
  </si>
  <si>
    <t>ТП-16.10</t>
  </si>
  <si>
    <t>ТП-16.11</t>
  </si>
  <si>
    <t>ТП-16.12</t>
  </si>
  <si>
    <t>ТП-16.13</t>
  </si>
  <si>
    <t>ТП-16.14</t>
  </si>
  <si>
    <t>ТП-16.15/2</t>
  </si>
  <si>
    <t>ТП-16.15/1</t>
  </si>
  <si>
    <t>ТП-16.16/1</t>
  </si>
  <si>
    <t>ТП-16.16/2</t>
  </si>
  <si>
    <t>ТСН-2 ЭЦ-3</t>
  </si>
  <si>
    <t>КРУН 1 яч №9 (перемычка между КРУН-1 и КРУН-2)</t>
  </si>
  <si>
    <t xml:space="preserve">ТП-16.1 </t>
  </si>
  <si>
    <t xml:space="preserve">Перемычка на фрамугу, 6-ти створчатую, LA-2240/2220, </t>
  </si>
  <si>
    <t xml:space="preserve">ТСН-1 ЭЦ-3 </t>
  </si>
  <si>
    <t>ТБ-1</t>
  </si>
  <si>
    <t>ТБ-2</t>
  </si>
  <si>
    <t>ТБ-3</t>
  </si>
  <si>
    <t>ТБ-4</t>
  </si>
  <si>
    <t>ТБ-5</t>
  </si>
  <si>
    <t>ТБ-6</t>
  </si>
  <si>
    <t>ТБ-7</t>
  </si>
  <si>
    <t>ТБ-8</t>
  </si>
  <si>
    <t>ТБ-9</t>
  </si>
  <si>
    <t>ТБ-10</t>
  </si>
  <si>
    <t>ТБ-11</t>
  </si>
  <si>
    <t>ТБ-12</t>
  </si>
  <si>
    <t>ТБ-13</t>
  </si>
  <si>
    <t>ТБ-14</t>
  </si>
  <si>
    <t>ТБ-15</t>
  </si>
  <si>
    <t>ТБ-16</t>
  </si>
  <si>
    <t>ТБ-17</t>
  </si>
  <si>
    <t>ТБ-18</t>
  </si>
  <si>
    <t>ТБ-19</t>
  </si>
  <si>
    <t>Нужно проверить</t>
  </si>
  <si>
    <t>с учетом мощности светильников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</si>
</sst>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2" fontId="0" fillId="0" borderId="3" xfId="0" applyNumberFormat="1" applyBorder="1" applyAlignment="1">
      <alignment horizontal="center" vertical="center" wrapText="1"/>
    </xf>
    <xf numFmtId="2" fontId="0" fillId="0" borderId="0" xfId="0" applyNumberFormat="1"/>
    <xf numFmtId="0" fontId="1" fillId="4" borderId="5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2" fontId="0" fillId="0" borderId="23" xfId="0" applyNumberFormat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 wrapText="1"/>
    </xf>
    <xf numFmtId="1" fontId="0" fillId="3" borderId="4" xfId="0" applyNumberForma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1" fontId="0" fillId="3" borderId="21" xfId="0" applyNumberForma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2" fontId="0" fillId="5" borderId="23" xfId="0" applyNumberFormat="1" applyFill="1" applyBorder="1" applyAlignment="1">
      <alignment horizontal="center" vertical="center" wrapText="1"/>
    </xf>
    <xf numFmtId="2" fontId="0" fillId="5" borderId="31" xfId="0" applyNumberFormat="1" applyFill="1" applyBorder="1" applyAlignment="1">
      <alignment horizontal="center" vertical="center" wrapText="1"/>
    </xf>
    <xf numFmtId="2" fontId="0" fillId="4" borderId="31" xfId="0" applyNumberFormat="1" applyFill="1" applyBorder="1" applyAlignment="1">
      <alignment horizontal="center" vertical="center"/>
    </xf>
    <xf numFmtId="2" fontId="0" fillId="4" borderId="32" xfId="0" applyNumberFormat="1" applyFill="1" applyBorder="1" applyAlignment="1">
      <alignment horizontal="center" vertical="center"/>
    </xf>
    <xf numFmtId="0" fontId="0" fillId="0" borderId="33" xfId="0" applyBorder="1"/>
    <xf numFmtId="0" fontId="0" fillId="0" borderId="23" xfId="0" applyBorder="1"/>
    <xf numFmtId="1" fontId="0" fillId="0" borderId="23" xfId="0" applyNumberForma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wrapText="1"/>
    </xf>
    <xf numFmtId="0" fontId="1" fillId="7" borderId="18" xfId="0" applyFont="1" applyFill="1" applyBorder="1" applyAlignment="1">
      <alignment wrapText="1"/>
    </xf>
    <xf numFmtId="1" fontId="0" fillId="0" borderId="23" xfId="0" applyNumberFormat="1" applyBorder="1" applyAlignment="1">
      <alignment horizontal="center" vertical="center"/>
    </xf>
    <xf numFmtId="0" fontId="0" fillId="0" borderId="1" xfId="0" applyBorder="1"/>
    <xf numFmtId="0" fontId="0" fillId="0" borderId="24" xfId="0" applyBorder="1"/>
    <xf numFmtId="0" fontId="0" fillId="0" borderId="2" xfId="0" applyBorder="1"/>
    <xf numFmtId="1" fontId="0" fillId="0" borderId="3" xfId="0" applyNumberFormat="1" applyBorder="1" applyAlignment="1">
      <alignment horizontal="center" vertical="center"/>
    </xf>
    <xf numFmtId="0" fontId="0" fillId="0" borderId="4" xfId="0" applyBorder="1"/>
    <xf numFmtId="1" fontId="0" fillId="0" borderId="3" xfId="0" applyNumberFormat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 wrapText="1"/>
    </xf>
    <xf numFmtId="1" fontId="0" fillId="0" borderId="25" xfId="0" applyNumberFormat="1" applyBorder="1" applyAlignment="1">
      <alignment horizontal="center" vertical="center" wrapText="1"/>
    </xf>
    <xf numFmtId="0" fontId="0" fillId="0" borderId="25" xfId="0" applyBorder="1"/>
    <xf numFmtId="0" fontId="0" fillId="0" borderId="7" xfId="0" applyBorder="1"/>
    <xf numFmtId="1" fontId="0" fillId="3" borderId="4" xfId="0" applyNumberFormat="1" applyFill="1" applyBorder="1" applyAlignment="1">
      <alignment horizontal="center" vertical="center"/>
    </xf>
    <xf numFmtId="1" fontId="0" fillId="3" borderId="21" xfId="0" applyNumberForma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 wrapText="1"/>
    </xf>
    <xf numFmtId="1" fontId="0" fillId="6" borderId="34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" fontId="3" fillId="8" borderId="35" xfId="0" applyNumberFormat="1" applyFont="1" applyFill="1" applyBorder="1" applyAlignment="1">
      <alignment horizontal="center" vertical="center"/>
    </xf>
    <xf numFmtId="1" fontId="3" fillId="8" borderId="6" xfId="0" applyNumberFormat="1" applyFont="1" applyFill="1" applyBorder="1" applyAlignment="1">
      <alignment horizontal="center" vertical="center"/>
    </xf>
    <xf numFmtId="1" fontId="3" fillId="8" borderId="7" xfId="0" applyNumberFormat="1" applyFont="1" applyFill="1" applyBorder="1" applyAlignment="1">
      <alignment horizontal="center" vertical="center"/>
    </xf>
    <xf numFmtId="1" fontId="3" fillId="8" borderId="22" xfId="0" applyNumberFormat="1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1" fontId="4" fillId="8" borderId="6" xfId="0" applyNumberFormat="1" applyFont="1" applyFill="1" applyBorder="1"/>
    <xf numFmtId="1" fontId="4" fillId="8" borderId="25" xfId="0" applyNumberFormat="1" applyFont="1" applyFill="1" applyBorder="1"/>
    <xf numFmtId="0" fontId="1" fillId="2" borderId="24" xfId="0" applyFont="1" applyFill="1" applyBorder="1" applyAlignment="1">
      <alignment horizontal="center" vertical="center" wrapText="1"/>
    </xf>
    <xf numFmtId="14" fontId="0" fillId="2" borderId="17" xfId="0" applyNumberFormat="1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1" fontId="0" fillId="6" borderId="37" xfId="0" applyNumberFormat="1" applyFill="1" applyBorder="1" applyAlignment="1">
      <alignment horizontal="center" vertical="center" wrapText="1"/>
    </xf>
    <xf numFmtId="1" fontId="3" fillId="8" borderId="36" xfId="0" applyNumberFormat="1" applyFont="1" applyFill="1" applyBorder="1" applyAlignment="1">
      <alignment horizontal="center" vertical="center"/>
    </xf>
    <xf numFmtId="1" fontId="3" fillId="8" borderId="25" xfId="0" applyNumberFormat="1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 wrapText="1"/>
    </xf>
    <xf numFmtId="2" fontId="0" fillId="0" borderId="31" xfId="0" applyNumberFormat="1" applyBorder="1" applyAlignment="1">
      <alignment horizontal="center" vertical="center" wrapText="1"/>
    </xf>
    <xf numFmtId="2" fontId="0" fillId="4" borderId="32" xfId="0" applyNumberFormat="1" applyFill="1" applyBorder="1" applyAlignment="1">
      <alignment horizontal="center" vertical="center" wrapText="1"/>
    </xf>
    <xf numFmtId="2" fontId="0" fillId="4" borderId="30" xfId="0" applyNumberFormat="1" applyFill="1" applyBorder="1" applyAlignment="1">
      <alignment horizontal="center" vertical="center" wrapText="1"/>
    </xf>
    <xf numFmtId="2" fontId="0" fillId="0" borderId="31" xfId="0" applyNumberFormat="1" applyBorder="1" applyAlignment="1">
      <alignment horizontal="center" vertical="center"/>
    </xf>
    <xf numFmtId="2" fontId="0" fillId="0" borderId="32" xfId="0" applyNumberFormat="1" applyBorder="1" applyAlignment="1">
      <alignment horizontal="center" vertical="center"/>
    </xf>
    <xf numFmtId="2" fontId="0" fillId="9" borderId="23" xfId="0" applyNumberForma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1" fontId="3" fillId="10" borderId="22" xfId="0" applyNumberFormat="1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 wrapText="1"/>
    </xf>
    <xf numFmtId="0" fontId="1" fillId="11" borderId="24" xfId="0" applyFont="1" applyFill="1" applyBorder="1" applyAlignment="1">
      <alignment horizontal="center" vertical="center" wrapText="1"/>
    </xf>
    <xf numFmtId="2" fontId="0" fillId="11" borderId="32" xfId="0" applyNumberFormat="1" applyFill="1" applyBorder="1" applyAlignment="1">
      <alignment horizontal="center" vertical="center"/>
    </xf>
    <xf numFmtId="0" fontId="1" fillId="11" borderId="26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1" fontId="4" fillId="10" borderId="25" xfId="0" applyNumberFormat="1" applyFont="1" applyFill="1" applyBorder="1"/>
    <xf numFmtId="0" fontId="0" fillId="10" borderId="0" xfId="0" applyFill="1"/>
    <xf numFmtId="0" fontId="0" fillId="2" borderId="0" xfId="0" applyFill="1"/>
    <xf numFmtId="0" fontId="1" fillId="2" borderId="23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1" fontId="0" fillId="3" borderId="23" xfId="0" applyNumberForma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" fontId="3" fillId="10" borderId="6" xfId="0" applyNumberFormat="1" applyFont="1" applyFill="1" applyBorder="1" applyAlignment="1">
      <alignment horizontal="center" vertical="center"/>
    </xf>
    <xf numFmtId="0" fontId="0" fillId="10" borderId="0" xfId="0" applyFill="1" applyAlignment="1">
      <alignment wrapText="1"/>
    </xf>
    <xf numFmtId="0" fontId="0" fillId="8" borderId="0" xfId="0" applyFill="1"/>
    <xf numFmtId="0" fontId="1" fillId="3" borderId="9" xfId="0" applyFont="1" applyFill="1" applyBorder="1" applyAlignment="1">
      <alignment horizontal="center" vertical="center" wrapText="1"/>
    </xf>
    <xf numFmtId="1" fontId="0" fillId="6" borderId="40" xfId="0" applyNumberForma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2" fontId="0" fillId="10" borderId="41" xfId="0" applyNumberFormat="1" applyFill="1" applyBorder="1"/>
    <xf numFmtId="1" fontId="0" fillId="10" borderId="21" xfId="0" applyNumberForma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10" borderId="11" xfId="0" applyFont="1" applyFill="1" applyBorder="1" applyAlignment="1">
      <alignment horizontal="center" vertical="center" wrapText="1"/>
    </xf>
    <xf numFmtId="0" fontId="1" fillId="10" borderId="15" xfId="0" applyFont="1" applyFill="1" applyBorder="1" applyAlignment="1">
      <alignment horizontal="center" vertical="center" wrapText="1"/>
    </xf>
    <xf numFmtId="0" fontId="1" fillId="10" borderId="28" xfId="0" applyFont="1" applyFill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2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1" fontId="3" fillId="0" borderId="22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26" xfId="0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" fontId="3" fillId="0" borderId="21" xfId="0" applyNumberFormat="1" applyFont="1" applyBorder="1" applyAlignment="1">
      <alignment horizontal="center" vertical="center"/>
    </xf>
    <xf numFmtId="1" fontId="2" fillId="10" borderId="0" xfId="0" applyNumberFormat="1" applyFont="1" applyFill="1" applyAlignment="1">
      <alignment horizontal="center"/>
    </xf>
    <xf numFmtId="0" fontId="2" fillId="10" borderId="0" xfId="0" applyFont="1" applyFill="1" applyAlignment="1">
      <alignment horizontal="center"/>
    </xf>
    <xf numFmtId="1" fontId="2" fillId="10" borderId="8" xfId="0" applyNumberFormat="1" applyFont="1" applyFill="1" applyBorder="1" applyAlignment="1">
      <alignment horizontal="center"/>
    </xf>
    <xf numFmtId="0" fontId="2" fillId="10" borderId="9" xfId="0" applyFont="1" applyFill="1" applyBorder="1" applyAlignment="1">
      <alignment horizontal="center"/>
    </xf>
    <xf numFmtId="0" fontId="2" fillId="10" borderId="10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 vertical="center" wrapText="1"/>
    </xf>
    <xf numFmtId="2" fontId="0" fillId="5" borderId="3" xfId="0" applyNumberFormat="1" applyFill="1" applyBorder="1" applyAlignment="1">
      <alignment horizontal="center" vertical="center" wrapText="1"/>
    </xf>
    <xf numFmtId="1" fontId="0" fillId="9" borderId="21" xfId="0" applyNumberForma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M137"/>
  <sheetViews>
    <sheetView zoomScaleNormal="100" workbookViewId="0">
      <pane xSplit="1" ySplit="3" topLeftCell="B28" activePane="bottomRight" state="frozen"/>
      <selection pane="topRight" activeCell="B1" sqref="B1"/>
      <selection pane="bottomLeft" activeCell="A3" sqref="A3"/>
      <selection pane="bottomRight" activeCell="C38" sqref="C38"/>
    </sheetView>
  </sheetViews>
  <sheetFormatPr defaultRowHeight="15" x14ac:dyDescent="0.25"/>
  <cols>
    <col min="1" max="1" width="18.5703125" customWidth="1"/>
    <col min="2" max="2" width="10.7109375" customWidth="1"/>
    <col min="3" max="3" width="12.140625" customWidth="1"/>
    <col min="4" max="4" width="10.7109375" customWidth="1"/>
    <col min="5" max="5" width="12.28515625" customWidth="1"/>
    <col min="6" max="7" width="10.7109375" customWidth="1"/>
    <col min="8" max="8" width="10.28515625" customWidth="1"/>
    <col min="9" max="9" width="11.7109375" customWidth="1"/>
    <col min="10" max="10" width="10.28515625" customWidth="1"/>
    <col min="11" max="11" width="11.7109375" customWidth="1"/>
    <col min="12" max="15" width="10.28515625" customWidth="1"/>
    <col min="16" max="16" width="11.7109375" customWidth="1"/>
    <col min="17" max="18" width="10.28515625" customWidth="1"/>
    <col min="19" max="19" width="13.28515625" customWidth="1"/>
    <col min="20" max="21" width="10.28515625" customWidth="1"/>
    <col min="22" max="22" width="11.85546875" customWidth="1"/>
    <col min="23" max="24" width="10.28515625" customWidth="1"/>
    <col min="25" max="25" width="11.7109375" customWidth="1"/>
    <col min="26" max="27" width="10.28515625" customWidth="1"/>
    <col min="28" max="28" width="11.5703125" customWidth="1"/>
    <col min="29" max="30" width="10.28515625" customWidth="1"/>
    <col min="31" max="31" width="12.42578125" customWidth="1"/>
    <col min="32" max="33" width="10.28515625" customWidth="1"/>
    <col min="34" max="34" width="11.28515625" customWidth="1"/>
    <col min="35" max="36" width="10.28515625" customWidth="1"/>
    <col min="37" max="37" width="11.5703125" customWidth="1"/>
    <col min="38" max="39" width="10.28515625" customWidth="1"/>
    <col min="40" max="40" width="11.28515625" customWidth="1"/>
    <col min="41" max="42" width="10.28515625" customWidth="1"/>
    <col min="43" max="43" width="14" customWidth="1"/>
    <col min="44" max="45" width="10.28515625" customWidth="1"/>
    <col min="46" max="46" width="14" customWidth="1"/>
    <col min="47" max="48" width="10.28515625" customWidth="1"/>
    <col min="49" max="66" width="11.7109375" customWidth="1"/>
    <col min="67" max="67" width="13.5703125" customWidth="1"/>
    <col min="68" max="87" width="11.7109375" customWidth="1"/>
    <col min="88" max="88" width="12.42578125" customWidth="1"/>
    <col min="89" max="100" width="11.7109375" customWidth="1"/>
    <col min="101" max="101" width="10.5703125" customWidth="1"/>
    <col min="102" max="102" width="12.7109375" customWidth="1"/>
    <col min="103" max="103" width="12" customWidth="1"/>
    <col min="105" max="105" width="12.7109375" customWidth="1"/>
    <col min="107" max="107" width="12.5703125" customWidth="1"/>
    <col min="109" max="109" width="12.7109375" customWidth="1"/>
    <col min="111" max="111" width="13" customWidth="1"/>
    <col min="113" max="113" width="14.140625" customWidth="1"/>
    <col min="115" max="115" width="13.42578125" customWidth="1"/>
    <col min="117" max="117" width="13.42578125" customWidth="1"/>
    <col min="119" max="119" width="14.42578125" customWidth="1"/>
    <col min="121" max="121" width="15" customWidth="1"/>
    <col min="123" max="123" width="13.140625" customWidth="1"/>
    <col min="125" max="125" width="14.42578125" customWidth="1"/>
    <col min="127" max="127" width="13.140625" customWidth="1"/>
    <col min="129" max="129" width="11.5703125" customWidth="1"/>
    <col min="131" max="131" width="11.5703125" customWidth="1"/>
    <col min="133" max="133" width="12.140625" customWidth="1"/>
    <col min="134" max="134" width="10.140625" customWidth="1"/>
    <col min="135" max="135" width="11.85546875" customWidth="1"/>
    <col min="137" max="137" width="13.28515625" customWidth="1"/>
    <col min="139" max="139" width="12.28515625" customWidth="1"/>
    <col min="141" max="141" width="11.28515625" customWidth="1"/>
    <col min="142" max="142" width="11" customWidth="1"/>
    <col min="143" max="143" width="13.7109375" customWidth="1"/>
  </cols>
  <sheetData>
    <row r="1" spans="1:143" ht="36.75" customHeight="1" thickBot="1" x14ac:dyDescent="0.55000000000000004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86" t="s">
        <v>95</v>
      </c>
      <c r="O1" s="87"/>
      <c r="P1" s="87"/>
      <c r="Q1" s="87"/>
      <c r="R1" s="87"/>
      <c r="S1" s="88"/>
      <c r="T1" s="86" t="s">
        <v>96</v>
      </c>
      <c r="U1" s="87"/>
      <c r="V1" s="87"/>
      <c r="W1" s="87"/>
      <c r="X1" s="87"/>
      <c r="Y1" s="88"/>
      <c r="Z1" s="86" t="s">
        <v>97</v>
      </c>
      <c r="AA1" s="87"/>
      <c r="AB1" s="87"/>
      <c r="AC1" s="87"/>
      <c r="AD1" s="87"/>
      <c r="AE1" s="88"/>
      <c r="AF1" s="86" t="s">
        <v>98</v>
      </c>
      <c r="AG1" s="87"/>
      <c r="AH1" s="87"/>
      <c r="AI1" s="87"/>
      <c r="AJ1" s="87"/>
      <c r="AK1" s="88"/>
      <c r="AL1" s="86" t="s">
        <v>99</v>
      </c>
      <c r="AM1" s="87"/>
      <c r="AN1" s="87"/>
      <c r="AO1" s="87"/>
      <c r="AP1" s="87"/>
      <c r="AQ1" s="88"/>
      <c r="AR1" s="86" t="s">
        <v>100</v>
      </c>
      <c r="AS1" s="87"/>
      <c r="AT1" s="87"/>
      <c r="AU1" s="87"/>
      <c r="AV1" s="87"/>
      <c r="AW1" s="88"/>
      <c r="AX1" s="86" t="s">
        <v>101</v>
      </c>
      <c r="AY1" s="87"/>
      <c r="AZ1" s="87"/>
      <c r="BA1" s="87"/>
      <c r="BB1" s="87"/>
      <c r="BC1" s="88"/>
      <c r="BD1" s="86" t="s">
        <v>102</v>
      </c>
      <c r="BE1" s="87"/>
      <c r="BF1" s="87"/>
      <c r="BG1" s="87"/>
      <c r="BH1" s="87"/>
      <c r="BI1" s="88"/>
      <c r="BJ1" s="86" t="s">
        <v>103</v>
      </c>
      <c r="BK1" s="87"/>
      <c r="BL1" s="87"/>
      <c r="BM1" s="87"/>
      <c r="BN1" s="87"/>
      <c r="BO1" s="88"/>
      <c r="BP1" s="86" t="s">
        <v>104</v>
      </c>
      <c r="BQ1" s="87"/>
      <c r="BR1" s="87"/>
      <c r="BS1" s="87"/>
      <c r="BT1" s="87"/>
      <c r="BU1" s="88"/>
      <c r="BV1" s="86" t="s">
        <v>105</v>
      </c>
      <c r="BW1" s="87"/>
      <c r="BX1" s="87"/>
      <c r="BY1" s="87"/>
      <c r="BZ1" s="87"/>
      <c r="CA1" s="88"/>
      <c r="CB1" s="86" t="s">
        <v>106</v>
      </c>
      <c r="CC1" s="87"/>
      <c r="CD1" s="87"/>
      <c r="CE1" s="87"/>
      <c r="CF1" s="87"/>
      <c r="CG1" s="88"/>
      <c r="CH1" s="97" t="s">
        <v>107</v>
      </c>
      <c r="CI1" s="98"/>
      <c r="CJ1" s="99"/>
      <c r="CK1" s="72"/>
      <c r="CL1" s="72"/>
      <c r="CM1" s="72"/>
      <c r="CN1" s="72"/>
      <c r="CO1" s="72"/>
      <c r="CP1" s="72"/>
      <c r="CQ1" s="72"/>
      <c r="CR1" s="72"/>
      <c r="CS1" s="72"/>
      <c r="CT1" s="72"/>
      <c r="CU1" s="72"/>
      <c r="CV1" s="72"/>
      <c r="CW1" s="72"/>
      <c r="CX1" s="72"/>
      <c r="CY1" s="72"/>
      <c r="CZ1" s="89" t="s">
        <v>107</v>
      </c>
      <c r="DA1" s="90"/>
      <c r="DB1" s="90"/>
      <c r="DC1" s="91"/>
      <c r="DD1" s="89" t="s">
        <v>108</v>
      </c>
      <c r="DE1" s="90"/>
      <c r="DF1" s="90"/>
      <c r="DG1" s="91"/>
      <c r="DH1" s="89" t="s">
        <v>110</v>
      </c>
      <c r="DI1" s="90"/>
      <c r="DJ1" s="90"/>
      <c r="DK1" s="91"/>
      <c r="DL1" s="89" t="s">
        <v>109</v>
      </c>
      <c r="DM1" s="90"/>
      <c r="DN1" s="90"/>
      <c r="DO1" s="91"/>
      <c r="DP1" s="89" t="s">
        <v>111</v>
      </c>
      <c r="DQ1" s="90"/>
      <c r="DR1" s="90"/>
      <c r="DS1" s="91"/>
      <c r="DT1" s="89" t="s">
        <v>113</v>
      </c>
      <c r="DU1" s="90"/>
      <c r="DV1" s="90"/>
      <c r="DW1" s="91"/>
      <c r="DX1" s="89" t="s">
        <v>112</v>
      </c>
      <c r="DY1" s="90"/>
      <c r="DZ1" s="90"/>
      <c r="EA1" s="91"/>
      <c r="EB1" s="72"/>
      <c r="EC1" s="72"/>
      <c r="ED1" s="72"/>
      <c r="EE1" s="72"/>
      <c r="EF1" s="72"/>
      <c r="EG1" s="72"/>
      <c r="EH1" s="72"/>
      <c r="EI1" s="72"/>
      <c r="EJ1" s="72"/>
      <c r="EK1" s="72"/>
      <c r="EL1" s="72"/>
      <c r="EM1" s="72"/>
    </row>
    <row r="2" spans="1:143" ht="99.75" customHeight="1" thickBot="1" x14ac:dyDescent="0.3">
      <c r="A2" s="77" t="s">
        <v>0</v>
      </c>
      <c r="B2" s="92" t="s">
        <v>72</v>
      </c>
      <c r="C2" s="93"/>
      <c r="D2" s="92" t="s">
        <v>91</v>
      </c>
      <c r="E2" s="93"/>
      <c r="F2" s="92" t="s">
        <v>19</v>
      </c>
      <c r="G2" s="94"/>
      <c r="H2" s="92" t="s">
        <v>41</v>
      </c>
      <c r="I2" s="93"/>
      <c r="J2" s="92" t="s">
        <v>42</v>
      </c>
      <c r="K2" s="94"/>
      <c r="L2" s="95" t="s">
        <v>57</v>
      </c>
      <c r="M2" s="96"/>
      <c r="N2" s="94" t="s">
        <v>1</v>
      </c>
      <c r="O2" s="94"/>
      <c r="P2" s="93"/>
      <c r="Q2" s="92" t="s">
        <v>2</v>
      </c>
      <c r="R2" s="94"/>
      <c r="S2" s="93"/>
      <c r="T2" s="92" t="s">
        <v>3</v>
      </c>
      <c r="U2" s="94"/>
      <c r="V2" s="93"/>
      <c r="W2" s="92" t="s">
        <v>4</v>
      </c>
      <c r="X2" s="94"/>
      <c r="Y2" s="93"/>
      <c r="Z2" s="92" t="s">
        <v>5</v>
      </c>
      <c r="AA2" s="94"/>
      <c r="AB2" s="93"/>
      <c r="AC2" s="92" t="s">
        <v>6</v>
      </c>
      <c r="AD2" s="94"/>
      <c r="AE2" s="93"/>
      <c r="AF2" s="92" t="s">
        <v>7</v>
      </c>
      <c r="AG2" s="94"/>
      <c r="AH2" s="93"/>
      <c r="AI2" s="92" t="s">
        <v>8</v>
      </c>
      <c r="AJ2" s="94"/>
      <c r="AK2" s="93"/>
      <c r="AL2" s="92" t="s">
        <v>10</v>
      </c>
      <c r="AM2" s="94"/>
      <c r="AN2" s="93"/>
      <c r="AO2" s="92" t="s">
        <v>11</v>
      </c>
      <c r="AP2" s="94"/>
      <c r="AQ2" s="93"/>
      <c r="AR2" s="92" t="s">
        <v>12</v>
      </c>
      <c r="AS2" s="94"/>
      <c r="AT2" s="93"/>
      <c r="AU2" s="92" t="s">
        <v>13</v>
      </c>
      <c r="AV2" s="94"/>
      <c r="AW2" s="93"/>
      <c r="AX2" s="92" t="s">
        <v>45</v>
      </c>
      <c r="AY2" s="94"/>
      <c r="AZ2" s="93"/>
      <c r="BA2" s="92" t="s">
        <v>46</v>
      </c>
      <c r="BB2" s="94"/>
      <c r="BC2" s="93"/>
      <c r="BD2" s="100" t="s">
        <v>47</v>
      </c>
      <c r="BE2" s="101"/>
      <c r="BF2" s="102"/>
      <c r="BG2" s="100" t="s">
        <v>48</v>
      </c>
      <c r="BH2" s="101"/>
      <c r="BI2" s="102"/>
      <c r="BJ2" s="92" t="s">
        <v>49</v>
      </c>
      <c r="BK2" s="94"/>
      <c r="BL2" s="93"/>
      <c r="BM2" s="92" t="s">
        <v>50</v>
      </c>
      <c r="BN2" s="94"/>
      <c r="BO2" s="93"/>
      <c r="BP2" s="100" t="s">
        <v>51</v>
      </c>
      <c r="BQ2" s="101"/>
      <c r="BR2" s="102"/>
      <c r="BS2" s="100" t="s">
        <v>52</v>
      </c>
      <c r="BT2" s="101"/>
      <c r="BU2" s="102"/>
      <c r="BV2" s="100" t="s">
        <v>53</v>
      </c>
      <c r="BW2" s="101"/>
      <c r="BX2" s="102"/>
      <c r="BY2" s="100" t="s">
        <v>54</v>
      </c>
      <c r="BZ2" s="101"/>
      <c r="CA2" s="102"/>
      <c r="CB2" s="100" t="s">
        <v>55</v>
      </c>
      <c r="CC2" s="101"/>
      <c r="CD2" s="102"/>
      <c r="CE2" s="100" t="s">
        <v>56</v>
      </c>
      <c r="CF2" s="101"/>
      <c r="CG2" s="102"/>
      <c r="CH2" s="92" t="s">
        <v>14</v>
      </c>
      <c r="CI2" s="94"/>
      <c r="CJ2" s="93"/>
      <c r="CK2" s="92" t="s">
        <v>15</v>
      </c>
      <c r="CL2" s="94"/>
      <c r="CM2" s="93"/>
      <c r="CN2" s="92" t="s">
        <v>16</v>
      </c>
      <c r="CO2" s="94"/>
      <c r="CP2" s="93"/>
      <c r="CQ2" s="92" t="s">
        <v>17</v>
      </c>
      <c r="CR2" s="94"/>
      <c r="CS2" s="93"/>
      <c r="CT2" s="92" t="s">
        <v>18</v>
      </c>
      <c r="CU2" s="94"/>
      <c r="CV2" s="93"/>
      <c r="CW2" s="103" t="s">
        <v>70</v>
      </c>
      <c r="CX2" s="104"/>
      <c r="CY2" s="105"/>
      <c r="CZ2" s="94" t="s">
        <v>92</v>
      </c>
      <c r="DA2" s="93"/>
      <c r="DB2" s="92" t="s">
        <v>73</v>
      </c>
      <c r="DC2" s="93"/>
      <c r="DD2" s="92" t="s">
        <v>74</v>
      </c>
      <c r="DE2" s="93"/>
      <c r="DF2" s="92" t="s">
        <v>75</v>
      </c>
      <c r="DG2" s="93"/>
      <c r="DH2" s="92" t="s">
        <v>76</v>
      </c>
      <c r="DI2" s="93"/>
      <c r="DJ2" s="92" t="s">
        <v>77</v>
      </c>
      <c r="DK2" s="93"/>
      <c r="DL2" s="92" t="s">
        <v>78</v>
      </c>
      <c r="DM2" s="93"/>
      <c r="DN2" s="92" t="s">
        <v>79</v>
      </c>
      <c r="DO2" s="93"/>
      <c r="DP2" s="92" t="s">
        <v>80</v>
      </c>
      <c r="DQ2" s="93"/>
      <c r="DR2" s="92" t="s">
        <v>81</v>
      </c>
      <c r="DS2" s="93"/>
      <c r="DT2" s="92" t="s">
        <v>82</v>
      </c>
      <c r="DU2" s="93"/>
      <c r="DV2" s="92" t="s">
        <v>83</v>
      </c>
      <c r="DW2" s="93"/>
      <c r="DX2" s="92" t="s">
        <v>84</v>
      </c>
      <c r="DY2" s="93"/>
      <c r="DZ2" s="92" t="s">
        <v>85</v>
      </c>
      <c r="EA2" s="93"/>
      <c r="EB2" s="92" t="s">
        <v>87</v>
      </c>
      <c r="EC2" s="93"/>
      <c r="ED2" s="92" t="s">
        <v>86</v>
      </c>
      <c r="EE2" s="93"/>
      <c r="EF2" s="92" t="s">
        <v>88</v>
      </c>
      <c r="EG2" s="93"/>
      <c r="EH2" s="92" t="s">
        <v>89</v>
      </c>
      <c r="EI2" s="93"/>
      <c r="EJ2" s="92" t="s">
        <v>94</v>
      </c>
      <c r="EK2" s="93"/>
      <c r="EL2" s="92" t="s">
        <v>90</v>
      </c>
      <c r="EM2" s="93"/>
    </row>
    <row r="3" spans="1:143" ht="48" customHeight="1" thickBot="1" x14ac:dyDescent="0.3">
      <c r="A3" s="76"/>
      <c r="B3" s="38" t="s">
        <v>33</v>
      </c>
      <c r="C3" s="44" t="s">
        <v>37</v>
      </c>
      <c r="D3" s="38" t="s">
        <v>71</v>
      </c>
      <c r="E3" s="44" t="s">
        <v>37</v>
      </c>
      <c r="F3" s="38"/>
      <c r="G3" s="44" t="s">
        <v>38</v>
      </c>
      <c r="H3" s="38" t="s">
        <v>43</v>
      </c>
      <c r="I3" s="44" t="s">
        <v>37</v>
      </c>
      <c r="J3" s="38" t="s">
        <v>44</v>
      </c>
      <c r="K3" s="39" t="s">
        <v>37</v>
      </c>
      <c r="L3" s="36" t="s">
        <v>58</v>
      </c>
      <c r="M3" s="10" t="s">
        <v>59</v>
      </c>
      <c r="N3" s="38" t="s">
        <v>39</v>
      </c>
      <c r="O3" s="49" t="s">
        <v>40</v>
      </c>
      <c r="P3" s="44" t="s">
        <v>37</v>
      </c>
      <c r="Q3" s="38" t="s">
        <v>39</v>
      </c>
      <c r="R3" s="49" t="s">
        <v>40</v>
      </c>
      <c r="S3" s="44" t="s">
        <v>37</v>
      </c>
      <c r="T3" s="38" t="s">
        <v>39</v>
      </c>
      <c r="U3" s="49" t="s">
        <v>40</v>
      </c>
      <c r="V3" s="44" t="s">
        <v>37</v>
      </c>
      <c r="W3" s="38" t="s">
        <v>39</v>
      </c>
      <c r="X3" s="49" t="s">
        <v>40</v>
      </c>
      <c r="Y3" s="44" t="s">
        <v>37</v>
      </c>
      <c r="Z3" s="38" t="s">
        <v>39</v>
      </c>
      <c r="AA3" s="49" t="s">
        <v>40</v>
      </c>
      <c r="AB3" s="44" t="s">
        <v>37</v>
      </c>
      <c r="AC3" s="38" t="s">
        <v>39</v>
      </c>
      <c r="AD3" s="49" t="s">
        <v>40</v>
      </c>
      <c r="AE3" s="44" t="s">
        <v>37</v>
      </c>
      <c r="AF3" s="38" t="s">
        <v>39</v>
      </c>
      <c r="AG3" s="49" t="s">
        <v>40</v>
      </c>
      <c r="AH3" s="44" t="s">
        <v>37</v>
      </c>
      <c r="AI3" s="38" t="s">
        <v>39</v>
      </c>
      <c r="AJ3" s="49" t="s">
        <v>40</v>
      </c>
      <c r="AK3" s="44" t="s">
        <v>37</v>
      </c>
      <c r="AL3" s="38" t="s">
        <v>39</v>
      </c>
      <c r="AM3" s="49" t="s">
        <v>40</v>
      </c>
      <c r="AN3" s="44" t="s">
        <v>37</v>
      </c>
      <c r="AO3" s="38" t="s">
        <v>39</v>
      </c>
      <c r="AP3" s="49" t="s">
        <v>40</v>
      </c>
      <c r="AQ3" s="44" t="s">
        <v>37</v>
      </c>
      <c r="AR3" s="38" t="s">
        <v>39</v>
      </c>
      <c r="AS3" s="49" t="s">
        <v>40</v>
      </c>
      <c r="AT3" s="44" t="s">
        <v>37</v>
      </c>
      <c r="AU3" s="38" t="s">
        <v>39</v>
      </c>
      <c r="AV3" s="49" t="s">
        <v>40</v>
      </c>
      <c r="AW3" s="44" t="s">
        <v>37</v>
      </c>
      <c r="AX3" s="45" t="s">
        <v>29</v>
      </c>
      <c r="AY3" s="46" t="s">
        <v>30</v>
      </c>
      <c r="AZ3" s="44" t="s">
        <v>37</v>
      </c>
      <c r="BA3" s="45"/>
      <c r="BB3" s="46"/>
      <c r="BC3" s="44" t="s">
        <v>37</v>
      </c>
      <c r="BD3" s="45"/>
      <c r="BE3" s="46"/>
      <c r="BF3" s="44" t="s">
        <v>37</v>
      </c>
      <c r="BG3" s="45"/>
      <c r="BH3" s="46"/>
      <c r="BI3" s="44" t="s">
        <v>37</v>
      </c>
      <c r="BJ3" s="45" t="s">
        <v>20</v>
      </c>
      <c r="BK3" s="46" t="s">
        <v>21</v>
      </c>
      <c r="BL3" s="44" t="s">
        <v>37</v>
      </c>
      <c r="BM3" s="45" t="s">
        <v>22</v>
      </c>
      <c r="BN3" s="46" t="s">
        <v>23</v>
      </c>
      <c r="BO3" s="39" t="s">
        <v>37</v>
      </c>
      <c r="BP3" s="6" t="s">
        <v>22</v>
      </c>
      <c r="BQ3" s="4" t="s">
        <v>23</v>
      </c>
      <c r="BR3" s="8" t="s">
        <v>37</v>
      </c>
      <c r="BS3" s="3" t="s">
        <v>22</v>
      </c>
      <c r="BT3" s="4" t="s">
        <v>23</v>
      </c>
      <c r="BU3" s="8" t="s">
        <v>37</v>
      </c>
      <c r="BV3" s="45" t="s">
        <v>22</v>
      </c>
      <c r="BW3" s="46" t="s">
        <v>23</v>
      </c>
      <c r="BX3" s="44" t="s">
        <v>37</v>
      </c>
      <c r="BY3" s="45" t="s">
        <v>22</v>
      </c>
      <c r="BZ3" s="46" t="s">
        <v>23</v>
      </c>
      <c r="CA3" s="44" t="s">
        <v>37</v>
      </c>
      <c r="CB3" s="45"/>
      <c r="CC3" s="46"/>
      <c r="CD3" s="44" t="s">
        <v>37</v>
      </c>
      <c r="CE3" s="45"/>
      <c r="CF3" s="46"/>
      <c r="CG3" s="44" t="s">
        <v>37</v>
      </c>
      <c r="CH3" s="45" t="s">
        <v>35</v>
      </c>
      <c r="CI3" s="46" t="s">
        <v>36</v>
      </c>
      <c r="CJ3" s="44" t="s">
        <v>37</v>
      </c>
      <c r="CK3" s="38" t="s">
        <v>27</v>
      </c>
      <c r="CL3" s="49" t="s">
        <v>32</v>
      </c>
      <c r="CM3" s="44" t="s">
        <v>37</v>
      </c>
      <c r="CN3" s="38" t="s">
        <v>25</v>
      </c>
      <c r="CO3" s="49" t="s">
        <v>26</v>
      </c>
      <c r="CP3" s="39" t="s">
        <v>37</v>
      </c>
      <c r="CQ3" s="55" t="s">
        <v>24</v>
      </c>
      <c r="CR3" s="49" t="s">
        <v>34</v>
      </c>
      <c r="CS3" s="44" t="s">
        <v>37</v>
      </c>
      <c r="CT3" s="38" t="s">
        <v>31</v>
      </c>
      <c r="CU3" s="49" t="s">
        <v>28</v>
      </c>
      <c r="CV3" s="44" t="s">
        <v>38</v>
      </c>
      <c r="CW3" s="38" t="s">
        <v>39</v>
      </c>
      <c r="CX3" s="49" t="s">
        <v>69</v>
      </c>
      <c r="CY3" s="39" t="s">
        <v>38</v>
      </c>
      <c r="CZ3" s="66"/>
      <c r="DA3" s="44" t="s">
        <v>37</v>
      </c>
      <c r="DB3" s="65"/>
      <c r="DC3" s="44" t="s">
        <v>37</v>
      </c>
      <c r="DD3" s="65"/>
      <c r="DE3" s="44" t="s">
        <v>37</v>
      </c>
      <c r="DF3" s="65"/>
      <c r="DG3" s="44" t="s">
        <v>37</v>
      </c>
      <c r="DH3" s="65"/>
      <c r="DI3" s="44" t="s">
        <v>37</v>
      </c>
      <c r="DJ3" s="65"/>
      <c r="DK3" s="39" t="s">
        <v>37</v>
      </c>
      <c r="DL3" s="68"/>
      <c r="DM3" s="8" t="s">
        <v>37</v>
      </c>
      <c r="DN3" s="69"/>
      <c r="DO3" s="8" t="s">
        <v>37</v>
      </c>
      <c r="DP3" s="65"/>
      <c r="DQ3" s="44" t="s">
        <v>37</v>
      </c>
      <c r="DR3" s="65"/>
      <c r="DS3" s="44" t="s">
        <v>37</v>
      </c>
      <c r="DT3" s="65"/>
      <c r="DU3" s="44" t="s">
        <v>37</v>
      </c>
      <c r="DV3" s="65"/>
      <c r="DW3" s="39" t="s">
        <v>37</v>
      </c>
      <c r="DX3" s="38"/>
      <c r="DY3" s="39" t="s">
        <v>37</v>
      </c>
      <c r="DZ3" s="55"/>
      <c r="EA3" s="44" t="s">
        <v>37</v>
      </c>
      <c r="EB3" s="38"/>
      <c r="EC3" s="39" t="s">
        <v>37</v>
      </c>
      <c r="ED3" s="55"/>
      <c r="EE3" s="44" t="s">
        <v>37</v>
      </c>
      <c r="EF3" s="38"/>
      <c r="EG3" s="39" t="s">
        <v>37</v>
      </c>
      <c r="EH3" s="55"/>
      <c r="EI3" s="44" t="s">
        <v>37</v>
      </c>
      <c r="EJ3" s="38"/>
      <c r="EK3" s="44" t="s">
        <v>37</v>
      </c>
      <c r="EL3" s="73"/>
      <c r="EM3" s="74" t="s">
        <v>37</v>
      </c>
    </row>
    <row r="4" spans="1:143" ht="24.95" customHeight="1" x14ac:dyDescent="0.25">
      <c r="A4" s="50">
        <v>45566</v>
      </c>
      <c r="B4" s="1"/>
      <c r="C4" s="9">
        <f>IF(B4=0,0,(B4-#REF!)*60*100)</f>
        <v>0</v>
      </c>
      <c r="D4" s="56"/>
      <c r="E4" s="9">
        <f>IF(D4=0,0,(D4-#REF!)*60*100)</f>
        <v>0</v>
      </c>
      <c r="F4" s="63"/>
      <c r="G4" s="9">
        <f>IF(F4=0,0,(F4-#REF!)*1000*100)</f>
        <v>0</v>
      </c>
      <c r="H4" s="12"/>
      <c r="I4" s="9">
        <f>IF(H4=0,0,(H4-#REF!)*80*100)</f>
        <v>0</v>
      </c>
      <c r="J4" s="12"/>
      <c r="K4" s="9"/>
      <c r="L4" s="37"/>
      <c r="M4" s="52"/>
      <c r="N4" s="11"/>
      <c r="O4" s="11"/>
      <c r="P4" s="9"/>
      <c r="Q4" s="11"/>
      <c r="R4" s="11"/>
      <c r="S4" s="9"/>
      <c r="T4" s="11"/>
      <c r="U4" s="11"/>
      <c r="V4" s="9"/>
      <c r="W4" s="11"/>
      <c r="X4" s="11"/>
      <c r="Y4" s="9"/>
      <c r="Z4" s="11"/>
      <c r="AA4" s="11"/>
      <c r="AB4" s="9"/>
      <c r="AC4" s="11"/>
      <c r="AD4" s="11"/>
      <c r="AE4" s="9"/>
      <c r="AF4" s="11"/>
      <c r="AG4" s="11"/>
      <c r="AH4" s="9"/>
      <c r="AI4" s="11"/>
      <c r="AJ4" s="11"/>
      <c r="AK4" s="9"/>
      <c r="AL4" s="11"/>
      <c r="AM4" s="11"/>
      <c r="AN4" s="9"/>
      <c r="AO4" s="11"/>
      <c r="AP4" s="11"/>
      <c r="AQ4" s="9"/>
      <c r="AR4" s="11"/>
      <c r="AS4" s="11"/>
      <c r="AT4" s="9"/>
      <c r="AU4" s="11"/>
      <c r="AV4" s="11"/>
      <c r="AW4" s="9"/>
      <c r="AX4" s="13"/>
      <c r="AY4" s="14"/>
      <c r="AZ4" s="9"/>
      <c r="BA4" s="13"/>
      <c r="BB4" s="14"/>
      <c r="BC4" s="9"/>
      <c r="BD4" s="13"/>
      <c r="BE4" s="14"/>
      <c r="BF4" s="9"/>
      <c r="BG4" s="13"/>
      <c r="BH4" s="14"/>
      <c r="BI4" s="9"/>
      <c r="BJ4" s="13"/>
      <c r="BK4" s="14"/>
      <c r="BL4" s="9"/>
      <c r="BM4" s="13"/>
      <c r="BN4" s="14"/>
      <c r="BO4" s="9"/>
      <c r="BP4" s="13"/>
      <c r="BQ4" s="14"/>
      <c r="BR4" s="9"/>
      <c r="BS4" s="13"/>
      <c r="BT4" s="14"/>
      <c r="BU4" s="9"/>
      <c r="BV4" s="13"/>
      <c r="BW4" s="14"/>
      <c r="BX4" s="9"/>
      <c r="BY4" s="13"/>
      <c r="BZ4" s="14"/>
      <c r="CA4" s="9"/>
      <c r="CB4" s="13"/>
      <c r="CC4" s="14"/>
      <c r="CD4" s="9"/>
      <c r="CE4" s="13"/>
      <c r="CF4" s="14"/>
      <c r="CG4" s="9"/>
      <c r="CH4" s="58"/>
      <c r="CI4" s="57"/>
      <c r="CJ4" s="9"/>
      <c r="CK4" s="59"/>
      <c r="CL4" s="60"/>
      <c r="CM4" s="9"/>
      <c r="CN4" s="59"/>
      <c r="CO4" s="60"/>
      <c r="CP4" s="9"/>
      <c r="CQ4" s="59"/>
      <c r="CR4" s="5"/>
      <c r="CS4" s="9"/>
      <c r="CT4" s="59"/>
      <c r="CU4" s="60"/>
      <c r="CV4" s="9"/>
      <c r="CW4" s="59"/>
      <c r="CX4" s="60"/>
      <c r="CY4" s="9"/>
      <c r="CZ4" s="67"/>
      <c r="DA4" s="9"/>
      <c r="DB4" s="67"/>
      <c r="DC4" s="9"/>
      <c r="DD4" s="67"/>
      <c r="DE4" s="9"/>
      <c r="DF4" s="67"/>
      <c r="DG4" s="9"/>
      <c r="DH4" s="67"/>
      <c r="DI4" s="9"/>
      <c r="DJ4" s="67"/>
      <c r="DK4" s="9"/>
      <c r="DL4" s="67"/>
      <c r="DM4" s="9"/>
      <c r="DN4" s="67"/>
      <c r="DO4" s="9"/>
      <c r="DP4" s="67"/>
      <c r="DQ4" s="9"/>
      <c r="DR4" s="67"/>
      <c r="DS4" s="9"/>
      <c r="DT4" s="67"/>
      <c r="DU4" s="9"/>
      <c r="DV4" s="67"/>
      <c r="DW4" s="9"/>
      <c r="DX4" s="67"/>
      <c r="DY4" s="9"/>
      <c r="DZ4" s="67"/>
      <c r="EA4" s="9"/>
      <c r="EB4" s="60"/>
      <c r="EC4" s="9"/>
      <c r="ED4" s="60"/>
      <c r="EE4" s="9"/>
      <c r="EF4" s="60"/>
      <c r="EG4" s="9"/>
      <c r="EH4" s="60"/>
      <c r="EI4" s="9"/>
      <c r="EJ4" s="60"/>
      <c r="EK4" s="9"/>
      <c r="EL4" s="5"/>
      <c r="EM4" s="9"/>
    </row>
    <row r="5" spans="1:143" ht="24.95" customHeight="1" x14ac:dyDescent="0.25">
      <c r="A5" s="50">
        <v>45567</v>
      </c>
      <c r="B5" s="1"/>
      <c r="C5" s="51">
        <f t="shared" ref="C5:C32" si="0">IF(B5=0,0,(B5-B4)*60*100)</f>
        <v>0</v>
      </c>
      <c r="D5" s="56"/>
      <c r="E5" s="9">
        <f t="shared" ref="E5:E32" si="1">IF(D5=0,0,(D5-D4)*60*100)</f>
        <v>0</v>
      </c>
      <c r="F5" s="63"/>
      <c r="G5" s="9">
        <f t="shared" ref="G5:G32" si="2">IF(F5=0,0,(F5-F4)*1000*100)</f>
        <v>0</v>
      </c>
      <c r="H5" s="12"/>
      <c r="I5" s="9">
        <f t="shared" ref="I5:I32" si="3">IF(H5=0,0,(H5-H4)*80*100)</f>
        <v>0</v>
      </c>
      <c r="J5" s="12"/>
      <c r="K5" s="7"/>
      <c r="L5" s="37"/>
      <c r="M5" s="52"/>
      <c r="N5" s="11"/>
      <c r="O5" s="11"/>
      <c r="P5" s="9"/>
      <c r="Q5" s="11"/>
      <c r="R5" s="11"/>
      <c r="S5" s="9"/>
      <c r="T5" s="11"/>
      <c r="U5" s="11"/>
      <c r="V5" s="9"/>
      <c r="W5" s="11"/>
      <c r="X5" s="11"/>
      <c r="Y5" s="9"/>
      <c r="Z5" s="11"/>
      <c r="AA5" s="11"/>
      <c r="AB5" s="9"/>
      <c r="AC5" s="11"/>
      <c r="AD5" s="11"/>
      <c r="AE5" s="9"/>
      <c r="AF5" s="11"/>
      <c r="AG5" s="11"/>
      <c r="AH5" s="9"/>
      <c r="AI5" s="11"/>
      <c r="AJ5" s="11"/>
      <c r="AK5" s="9"/>
      <c r="AL5" s="11"/>
      <c r="AM5" s="11"/>
      <c r="AN5" s="9"/>
      <c r="AO5" s="11"/>
      <c r="AP5" s="11"/>
      <c r="AQ5" s="9"/>
      <c r="AR5" s="11"/>
      <c r="AS5" s="11"/>
      <c r="AT5" s="9"/>
      <c r="AU5" s="11"/>
      <c r="AV5" s="11"/>
      <c r="AW5" s="9"/>
      <c r="AX5" s="13"/>
      <c r="AY5" s="14"/>
      <c r="AZ5" s="9"/>
      <c r="BA5" s="13"/>
      <c r="BB5" s="14"/>
      <c r="BC5" s="9"/>
      <c r="BD5" s="13"/>
      <c r="BE5" s="14"/>
      <c r="BF5" s="9"/>
      <c r="BG5" s="13"/>
      <c r="BH5" s="14"/>
      <c r="BI5" s="9"/>
      <c r="BJ5" s="13"/>
      <c r="BK5" s="14"/>
      <c r="BL5" s="9"/>
      <c r="BM5" s="13"/>
      <c r="BN5" s="14"/>
      <c r="BO5" s="9"/>
      <c r="BP5" s="13"/>
      <c r="BQ5" s="14"/>
      <c r="BR5" s="9"/>
      <c r="BS5" s="13"/>
      <c r="BT5" s="14"/>
      <c r="BU5" s="9"/>
      <c r="BV5" s="13"/>
      <c r="BW5" s="14"/>
      <c r="BX5" s="9"/>
      <c r="BY5" s="13"/>
      <c r="BZ5" s="14"/>
      <c r="CA5" s="9"/>
      <c r="CB5" s="13"/>
      <c r="CC5" s="14"/>
      <c r="CD5" s="9"/>
      <c r="CE5" s="13"/>
      <c r="CF5" s="14"/>
      <c r="CG5" s="9"/>
      <c r="CH5" s="58"/>
      <c r="CI5" s="57"/>
      <c r="CJ5" s="34"/>
      <c r="CK5" s="59"/>
      <c r="CL5" s="60"/>
      <c r="CM5" s="34"/>
      <c r="CN5" s="59"/>
      <c r="CO5" s="60"/>
      <c r="CP5" s="33"/>
      <c r="CQ5" s="59"/>
      <c r="CR5" s="5"/>
      <c r="CS5" s="34"/>
      <c r="CT5" s="59"/>
      <c r="CU5" s="60"/>
      <c r="CV5" s="34"/>
      <c r="CW5" s="59"/>
      <c r="CX5" s="60"/>
      <c r="CY5" s="7"/>
      <c r="CZ5" s="67"/>
      <c r="DA5" s="9"/>
      <c r="DB5" s="67"/>
      <c r="DC5" s="9"/>
      <c r="DD5" s="67"/>
      <c r="DE5" s="9"/>
      <c r="DF5" s="67"/>
      <c r="DG5" s="9"/>
      <c r="DH5" s="67"/>
      <c r="DI5" s="9"/>
      <c r="DJ5" s="67"/>
      <c r="DK5" s="9"/>
      <c r="DL5" s="67"/>
      <c r="DM5" s="9"/>
      <c r="DN5" s="67"/>
      <c r="DO5" s="9"/>
      <c r="DP5" s="67"/>
      <c r="DQ5" s="9"/>
      <c r="DR5" s="67"/>
      <c r="DS5" s="9"/>
      <c r="DT5" s="67"/>
      <c r="DU5" s="9"/>
      <c r="DV5" s="67"/>
      <c r="DW5" s="9"/>
      <c r="DX5" s="67"/>
      <c r="DY5" s="9"/>
      <c r="DZ5" s="67"/>
      <c r="EA5" s="9"/>
      <c r="EB5" s="60"/>
      <c r="EC5" s="9"/>
      <c r="ED5" s="60"/>
      <c r="EE5" s="9"/>
      <c r="EF5" s="60"/>
      <c r="EG5" s="9"/>
      <c r="EH5" s="60"/>
      <c r="EI5" s="9"/>
      <c r="EJ5" s="60"/>
      <c r="EK5" s="9"/>
      <c r="EL5" s="5"/>
      <c r="EM5" s="75"/>
    </row>
    <row r="6" spans="1:143" ht="24.95" customHeight="1" x14ac:dyDescent="0.25">
      <c r="A6" s="50">
        <v>45568</v>
      </c>
      <c r="B6" s="1"/>
      <c r="C6" s="51">
        <f t="shared" si="0"/>
        <v>0</v>
      </c>
      <c r="D6" s="56"/>
      <c r="E6" s="9">
        <f t="shared" si="1"/>
        <v>0</v>
      </c>
      <c r="F6" s="63"/>
      <c r="G6" s="9">
        <f t="shared" si="2"/>
        <v>0</v>
      </c>
      <c r="H6" s="12"/>
      <c r="I6" s="9">
        <f t="shared" si="3"/>
        <v>0</v>
      </c>
      <c r="J6" s="12"/>
      <c r="K6" s="7"/>
      <c r="L6" s="37"/>
      <c r="M6" s="52"/>
      <c r="N6" s="11"/>
      <c r="O6" s="11"/>
      <c r="P6" s="9"/>
      <c r="Q6" s="11"/>
      <c r="R6" s="11"/>
      <c r="S6" s="9"/>
      <c r="T6" s="11"/>
      <c r="U6" s="11"/>
      <c r="V6" s="9"/>
      <c r="W6" s="11"/>
      <c r="X6" s="11"/>
      <c r="Y6" s="9"/>
      <c r="Z6" s="11"/>
      <c r="AA6" s="11"/>
      <c r="AB6" s="9"/>
      <c r="AC6" s="11"/>
      <c r="AD6" s="11"/>
      <c r="AE6" s="9"/>
      <c r="AF6" s="11"/>
      <c r="AG6" s="11"/>
      <c r="AH6" s="9"/>
      <c r="AI6" s="11"/>
      <c r="AJ6" s="11"/>
      <c r="AK6" s="9"/>
      <c r="AL6" s="11"/>
      <c r="AM6" s="11"/>
      <c r="AN6" s="9"/>
      <c r="AO6" s="11"/>
      <c r="AP6" s="11"/>
      <c r="AQ6" s="9"/>
      <c r="AR6" s="11"/>
      <c r="AS6" s="11"/>
      <c r="AT6" s="9"/>
      <c r="AU6" s="11"/>
      <c r="AV6" s="11"/>
      <c r="AW6" s="9"/>
      <c r="AX6" s="13"/>
      <c r="AY6" s="14"/>
      <c r="AZ6" s="9"/>
      <c r="BA6" s="13"/>
      <c r="BB6" s="14"/>
      <c r="BC6" s="9"/>
      <c r="BD6" s="13"/>
      <c r="BE6" s="14"/>
      <c r="BF6" s="9"/>
      <c r="BG6" s="13"/>
      <c r="BH6" s="14"/>
      <c r="BI6" s="9"/>
      <c r="BJ6" s="13"/>
      <c r="BK6" s="14"/>
      <c r="BL6" s="9"/>
      <c r="BM6" s="13"/>
      <c r="BN6" s="14"/>
      <c r="BO6" s="9"/>
      <c r="BP6" s="13"/>
      <c r="BQ6" s="14"/>
      <c r="BR6" s="9"/>
      <c r="BS6" s="13"/>
      <c r="BT6" s="14"/>
      <c r="BU6" s="9"/>
      <c r="BV6" s="13"/>
      <c r="BW6" s="14"/>
      <c r="BX6" s="9"/>
      <c r="BY6" s="13"/>
      <c r="BZ6" s="14"/>
      <c r="CA6" s="9"/>
      <c r="CB6" s="13"/>
      <c r="CC6" s="14"/>
      <c r="CD6" s="9"/>
      <c r="CE6" s="13"/>
      <c r="CF6" s="14"/>
      <c r="CG6" s="9"/>
      <c r="CH6" s="58"/>
      <c r="CI6" s="57"/>
      <c r="CJ6" s="34"/>
      <c r="CK6" s="59"/>
      <c r="CL6" s="60"/>
      <c r="CM6" s="34"/>
      <c r="CN6" s="59"/>
      <c r="CO6" s="60"/>
      <c r="CP6" s="33"/>
      <c r="CQ6" s="59"/>
      <c r="CR6" s="5"/>
      <c r="CS6" s="34"/>
      <c r="CT6" s="59"/>
      <c r="CU6" s="60"/>
      <c r="CV6" s="34"/>
      <c r="CW6" s="59"/>
      <c r="CX6" s="60"/>
      <c r="CY6" s="7"/>
      <c r="CZ6" s="67"/>
      <c r="DA6" s="9"/>
      <c r="DB6" s="67"/>
      <c r="DC6" s="9"/>
      <c r="DD6" s="67"/>
      <c r="DE6" s="9"/>
      <c r="DF6" s="67"/>
      <c r="DG6" s="9"/>
      <c r="DH6" s="67"/>
      <c r="DI6" s="9"/>
      <c r="DJ6" s="67"/>
      <c r="DK6" s="9"/>
      <c r="DL6" s="67"/>
      <c r="DM6" s="9"/>
      <c r="DN6" s="67"/>
      <c r="DO6" s="9"/>
      <c r="DP6" s="67"/>
      <c r="DQ6" s="9"/>
      <c r="DR6" s="67"/>
      <c r="DS6" s="9"/>
      <c r="DT6" s="67"/>
      <c r="DU6" s="9"/>
      <c r="DV6" s="67"/>
      <c r="DW6" s="9"/>
      <c r="DX6" s="67"/>
      <c r="DY6" s="9"/>
      <c r="DZ6" s="67"/>
      <c r="EA6" s="9"/>
      <c r="EB6" s="60"/>
      <c r="EC6" s="9"/>
      <c r="ED6" s="60"/>
      <c r="EE6" s="9"/>
      <c r="EF6" s="60"/>
      <c r="EG6" s="9"/>
      <c r="EH6" s="60"/>
      <c r="EI6" s="9"/>
      <c r="EJ6" s="60"/>
      <c r="EK6" s="9"/>
      <c r="EL6" s="5"/>
      <c r="EM6" s="75"/>
    </row>
    <row r="7" spans="1:143" ht="24.95" customHeight="1" x14ac:dyDescent="0.25">
      <c r="A7" s="50">
        <v>45569</v>
      </c>
      <c r="B7" s="1"/>
      <c r="C7" s="51">
        <f t="shared" si="0"/>
        <v>0</v>
      </c>
      <c r="D7" s="56"/>
      <c r="E7" s="9">
        <f t="shared" si="1"/>
        <v>0</v>
      </c>
      <c r="F7" s="63"/>
      <c r="G7" s="9">
        <f t="shared" si="2"/>
        <v>0</v>
      </c>
      <c r="H7" s="12"/>
      <c r="I7" s="9">
        <f t="shared" si="3"/>
        <v>0</v>
      </c>
      <c r="J7" s="12"/>
      <c r="K7" s="7"/>
      <c r="L7" s="37"/>
      <c r="M7" s="52"/>
      <c r="N7" s="11"/>
      <c r="O7" s="11"/>
      <c r="P7" s="9"/>
      <c r="Q7" s="11"/>
      <c r="R7" s="11"/>
      <c r="S7" s="9"/>
      <c r="T7" s="11"/>
      <c r="U7" s="11"/>
      <c r="V7" s="9"/>
      <c r="W7" s="11"/>
      <c r="X7" s="11"/>
      <c r="Y7" s="9"/>
      <c r="Z7" s="11"/>
      <c r="AA7" s="11"/>
      <c r="AB7" s="9"/>
      <c r="AC7" s="11"/>
      <c r="AD7" s="11"/>
      <c r="AE7" s="9"/>
      <c r="AF7" s="11"/>
      <c r="AG7" s="11"/>
      <c r="AH7" s="9"/>
      <c r="AI7" s="11"/>
      <c r="AJ7" s="11"/>
      <c r="AK7" s="9"/>
      <c r="AL7" s="11"/>
      <c r="AM7" s="11"/>
      <c r="AN7" s="9"/>
      <c r="AO7" s="11"/>
      <c r="AP7" s="11"/>
      <c r="AQ7" s="9"/>
      <c r="AR7" s="11"/>
      <c r="AS7" s="11"/>
      <c r="AT7" s="9"/>
      <c r="AU7" s="11"/>
      <c r="AV7" s="11"/>
      <c r="AW7" s="9"/>
      <c r="AX7" s="13"/>
      <c r="AY7" s="14"/>
      <c r="AZ7" s="9"/>
      <c r="BA7" s="13"/>
      <c r="BB7" s="14"/>
      <c r="BC7" s="9"/>
      <c r="BD7" s="13"/>
      <c r="BE7" s="14"/>
      <c r="BF7" s="9"/>
      <c r="BG7" s="13"/>
      <c r="BH7" s="14"/>
      <c r="BI7" s="9"/>
      <c r="BJ7" s="13"/>
      <c r="BK7" s="14"/>
      <c r="BL7" s="9"/>
      <c r="BM7" s="13"/>
      <c r="BN7" s="14"/>
      <c r="BO7" s="9"/>
      <c r="BP7" s="13"/>
      <c r="BQ7" s="14"/>
      <c r="BR7" s="9"/>
      <c r="BS7" s="13"/>
      <c r="BT7" s="14"/>
      <c r="BU7" s="9"/>
      <c r="BV7" s="13"/>
      <c r="BW7" s="14"/>
      <c r="BX7" s="9"/>
      <c r="BY7" s="13"/>
      <c r="BZ7" s="14"/>
      <c r="CA7" s="9"/>
      <c r="CB7" s="13"/>
      <c r="CC7" s="14"/>
      <c r="CD7" s="9"/>
      <c r="CE7" s="13"/>
      <c r="CF7" s="14"/>
      <c r="CG7" s="9"/>
      <c r="CH7" s="58"/>
      <c r="CI7" s="57"/>
      <c r="CJ7" s="34"/>
      <c r="CK7" s="59"/>
      <c r="CL7" s="60"/>
      <c r="CM7" s="34"/>
      <c r="CN7" s="59"/>
      <c r="CO7" s="60"/>
      <c r="CP7" s="33"/>
      <c r="CQ7" s="59"/>
      <c r="CR7" s="5"/>
      <c r="CS7" s="34"/>
      <c r="CT7" s="59"/>
      <c r="CU7" s="60"/>
      <c r="CV7" s="34"/>
      <c r="CW7" s="59"/>
      <c r="CX7" s="60"/>
      <c r="CY7" s="7"/>
      <c r="CZ7" s="67"/>
      <c r="DA7" s="9"/>
      <c r="DB7" s="67"/>
      <c r="DC7" s="9"/>
      <c r="DD7" s="67"/>
      <c r="DE7" s="9"/>
      <c r="DF7" s="67"/>
      <c r="DG7" s="9"/>
      <c r="DH7" s="67"/>
      <c r="DI7" s="9"/>
      <c r="DJ7" s="67"/>
      <c r="DK7" s="9"/>
      <c r="DL7" s="67"/>
      <c r="DM7" s="9"/>
      <c r="DN7" s="67"/>
      <c r="DO7" s="9"/>
      <c r="DP7" s="67"/>
      <c r="DQ7" s="9"/>
      <c r="DR7" s="67"/>
      <c r="DS7" s="9"/>
      <c r="DT7" s="67"/>
      <c r="DU7" s="9"/>
      <c r="DV7" s="67"/>
      <c r="DW7" s="9"/>
      <c r="DX7" s="67"/>
      <c r="DY7" s="9"/>
      <c r="DZ7" s="67"/>
      <c r="EA7" s="9"/>
      <c r="EB7" s="60"/>
      <c r="EC7" s="9"/>
      <c r="ED7" s="60"/>
      <c r="EE7" s="9"/>
      <c r="EF7" s="60"/>
      <c r="EG7" s="9"/>
      <c r="EH7" s="60"/>
      <c r="EI7" s="9"/>
      <c r="EJ7" s="60"/>
      <c r="EK7" s="9"/>
      <c r="EL7" s="5"/>
      <c r="EM7" s="75"/>
    </row>
    <row r="8" spans="1:143" ht="24.95" customHeight="1" x14ac:dyDescent="0.25">
      <c r="A8" s="50">
        <v>45570</v>
      </c>
      <c r="B8" s="1"/>
      <c r="C8" s="51">
        <f t="shared" si="0"/>
        <v>0</v>
      </c>
      <c r="D8" s="56"/>
      <c r="E8" s="9">
        <f t="shared" si="1"/>
        <v>0</v>
      </c>
      <c r="F8" s="63"/>
      <c r="G8" s="9">
        <f t="shared" si="2"/>
        <v>0</v>
      </c>
      <c r="H8" s="12"/>
      <c r="I8" s="9">
        <f t="shared" si="3"/>
        <v>0</v>
      </c>
      <c r="J8" s="12"/>
      <c r="K8" s="7"/>
      <c r="L8" s="37"/>
      <c r="M8" s="52"/>
      <c r="N8" s="11"/>
      <c r="O8" s="11"/>
      <c r="P8" s="9"/>
      <c r="Q8" s="11"/>
      <c r="R8" s="11"/>
      <c r="S8" s="9"/>
      <c r="T8" s="11"/>
      <c r="U8" s="11"/>
      <c r="V8" s="9"/>
      <c r="W8" s="11"/>
      <c r="X8" s="11"/>
      <c r="Y8" s="9"/>
      <c r="Z8" s="11"/>
      <c r="AA8" s="11"/>
      <c r="AB8" s="9"/>
      <c r="AC8" s="11"/>
      <c r="AD8" s="11"/>
      <c r="AE8" s="9"/>
      <c r="AF8" s="11"/>
      <c r="AG8" s="11"/>
      <c r="AH8" s="9"/>
      <c r="AI8" s="11"/>
      <c r="AJ8" s="11"/>
      <c r="AK8" s="9"/>
      <c r="AL8" s="11"/>
      <c r="AM8" s="11"/>
      <c r="AN8" s="9"/>
      <c r="AO8" s="11"/>
      <c r="AP8" s="11"/>
      <c r="AQ8" s="9"/>
      <c r="AR8" s="11"/>
      <c r="AS8" s="11"/>
      <c r="AT8" s="9"/>
      <c r="AU8" s="11"/>
      <c r="AV8" s="11"/>
      <c r="AW8" s="9"/>
      <c r="AX8" s="13"/>
      <c r="AY8" s="14"/>
      <c r="AZ8" s="9"/>
      <c r="BA8" s="13"/>
      <c r="BB8" s="14"/>
      <c r="BC8" s="9"/>
      <c r="BD8" s="13"/>
      <c r="BE8" s="14"/>
      <c r="BF8" s="9"/>
      <c r="BG8" s="13"/>
      <c r="BH8" s="14"/>
      <c r="BI8" s="9"/>
      <c r="BJ8" s="13"/>
      <c r="BK8" s="14"/>
      <c r="BL8" s="9"/>
      <c r="BM8" s="13"/>
      <c r="BN8" s="14"/>
      <c r="BO8" s="9"/>
      <c r="BP8" s="13"/>
      <c r="BQ8" s="14"/>
      <c r="BR8" s="9"/>
      <c r="BS8" s="13"/>
      <c r="BT8" s="14"/>
      <c r="BU8" s="9"/>
      <c r="BV8" s="13"/>
      <c r="BW8" s="14"/>
      <c r="BX8" s="9"/>
      <c r="BY8" s="13"/>
      <c r="BZ8" s="14"/>
      <c r="CA8" s="9"/>
      <c r="CB8" s="13"/>
      <c r="CC8" s="14"/>
      <c r="CD8" s="9"/>
      <c r="CE8" s="13"/>
      <c r="CF8" s="14"/>
      <c r="CG8" s="9"/>
      <c r="CH8" s="58"/>
      <c r="CI8" s="57"/>
      <c r="CJ8" s="34"/>
      <c r="CK8" s="59"/>
      <c r="CL8" s="60"/>
      <c r="CM8" s="34"/>
      <c r="CN8" s="59"/>
      <c r="CO8" s="60"/>
      <c r="CP8" s="33"/>
      <c r="CQ8" s="59"/>
      <c r="CR8" s="5"/>
      <c r="CS8" s="34"/>
      <c r="CT8" s="59"/>
      <c r="CU8" s="60"/>
      <c r="CV8" s="34"/>
      <c r="CW8" s="59"/>
      <c r="CX8" s="60"/>
      <c r="CY8" s="7"/>
      <c r="CZ8" s="67"/>
      <c r="DA8" s="9"/>
      <c r="DB8" s="67"/>
      <c r="DC8" s="9"/>
      <c r="DD8" s="67"/>
      <c r="DE8" s="9"/>
      <c r="DF8" s="67"/>
      <c r="DG8" s="9"/>
      <c r="DH8" s="67"/>
      <c r="DI8" s="9"/>
      <c r="DJ8" s="67"/>
      <c r="DK8" s="9"/>
      <c r="DL8" s="67"/>
      <c r="DM8" s="9"/>
      <c r="DN8" s="67"/>
      <c r="DO8" s="9"/>
      <c r="DP8" s="67"/>
      <c r="DQ8" s="9"/>
      <c r="DR8" s="67"/>
      <c r="DS8" s="9"/>
      <c r="DT8" s="67"/>
      <c r="DU8" s="9"/>
      <c r="DV8" s="67"/>
      <c r="DW8" s="9"/>
      <c r="DX8" s="67"/>
      <c r="DY8" s="9"/>
      <c r="DZ8" s="67"/>
      <c r="EA8" s="9"/>
      <c r="EB8" s="60"/>
      <c r="EC8" s="9"/>
      <c r="ED8" s="60"/>
      <c r="EE8" s="9"/>
      <c r="EF8" s="60"/>
      <c r="EG8" s="9"/>
      <c r="EH8" s="60"/>
      <c r="EI8" s="9"/>
      <c r="EJ8" s="60"/>
      <c r="EK8" s="9"/>
      <c r="EL8" s="5"/>
      <c r="EM8" s="75"/>
    </row>
    <row r="9" spans="1:143" ht="24.95" customHeight="1" x14ac:dyDescent="0.25">
      <c r="A9" s="50">
        <v>45571</v>
      </c>
      <c r="B9" s="1"/>
      <c r="C9" s="51">
        <f t="shared" si="0"/>
        <v>0</v>
      </c>
      <c r="D9" s="56"/>
      <c r="E9" s="9">
        <f t="shared" si="1"/>
        <v>0</v>
      </c>
      <c r="F9" s="63"/>
      <c r="G9" s="9">
        <f t="shared" si="2"/>
        <v>0</v>
      </c>
      <c r="H9" s="12"/>
      <c r="I9" s="9">
        <f t="shared" si="3"/>
        <v>0</v>
      </c>
      <c r="J9" s="12"/>
      <c r="K9" s="7"/>
      <c r="L9" s="37"/>
      <c r="M9" s="52"/>
      <c r="N9" s="11"/>
      <c r="O9" s="11"/>
      <c r="P9" s="9"/>
      <c r="Q9" s="11"/>
      <c r="R9" s="11"/>
      <c r="S9" s="9"/>
      <c r="T9" s="11"/>
      <c r="U9" s="11"/>
      <c r="V9" s="9"/>
      <c r="W9" s="11"/>
      <c r="X9" s="11"/>
      <c r="Y9" s="9"/>
      <c r="Z9" s="11"/>
      <c r="AA9" s="11"/>
      <c r="AB9" s="9"/>
      <c r="AC9" s="11"/>
      <c r="AD9" s="11"/>
      <c r="AE9" s="9"/>
      <c r="AF9" s="11"/>
      <c r="AG9" s="11"/>
      <c r="AH9" s="9"/>
      <c r="AI9" s="11"/>
      <c r="AJ9" s="11"/>
      <c r="AK9" s="9"/>
      <c r="AL9" s="11"/>
      <c r="AM9" s="11"/>
      <c r="AN9" s="9"/>
      <c r="AO9" s="11"/>
      <c r="AP9" s="11"/>
      <c r="AQ9" s="9"/>
      <c r="AR9" s="11"/>
      <c r="AS9" s="11"/>
      <c r="AT9" s="9"/>
      <c r="AU9" s="11"/>
      <c r="AV9" s="11"/>
      <c r="AW9" s="9"/>
      <c r="AX9" s="13"/>
      <c r="AY9" s="14"/>
      <c r="AZ9" s="9"/>
      <c r="BA9" s="13"/>
      <c r="BB9" s="14"/>
      <c r="BC9" s="9"/>
      <c r="BD9" s="13"/>
      <c r="BE9" s="14"/>
      <c r="BF9" s="9"/>
      <c r="BG9" s="13"/>
      <c r="BH9" s="14"/>
      <c r="BI9" s="9"/>
      <c r="BJ9" s="13"/>
      <c r="BK9" s="14"/>
      <c r="BL9" s="9"/>
      <c r="BM9" s="13"/>
      <c r="BN9" s="14"/>
      <c r="BO9" s="9"/>
      <c r="BP9" s="13"/>
      <c r="BQ9" s="14"/>
      <c r="BR9" s="9"/>
      <c r="BS9" s="13"/>
      <c r="BT9" s="14"/>
      <c r="BU9" s="9"/>
      <c r="BV9" s="13"/>
      <c r="BW9" s="14"/>
      <c r="BX9" s="9"/>
      <c r="BY9" s="13"/>
      <c r="BZ9" s="14"/>
      <c r="CA9" s="9"/>
      <c r="CB9" s="13"/>
      <c r="CC9" s="14"/>
      <c r="CD9" s="9"/>
      <c r="CE9" s="13"/>
      <c r="CF9" s="14"/>
      <c r="CG9" s="9"/>
      <c r="CH9" s="58"/>
      <c r="CI9" s="57"/>
      <c r="CJ9" s="34"/>
      <c r="CK9" s="59"/>
      <c r="CL9" s="60"/>
      <c r="CM9" s="34"/>
      <c r="CN9" s="59"/>
      <c r="CO9" s="60"/>
      <c r="CP9" s="33"/>
      <c r="CQ9" s="59"/>
      <c r="CR9" s="5"/>
      <c r="CS9" s="34"/>
      <c r="CT9" s="59"/>
      <c r="CU9" s="60"/>
      <c r="CV9" s="34"/>
      <c r="CW9" s="59"/>
      <c r="CX9" s="60"/>
      <c r="CY9" s="7"/>
      <c r="CZ9" s="67"/>
      <c r="DA9" s="9"/>
      <c r="DB9" s="67"/>
      <c r="DC9" s="9"/>
      <c r="DD9" s="67"/>
      <c r="DE9" s="9"/>
      <c r="DF9" s="67"/>
      <c r="DG9" s="9"/>
      <c r="DH9" s="67"/>
      <c r="DI9" s="9"/>
      <c r="DJ9" s="67"/>
      <c r="DK9" s="9"/>
      <c r="DL9" s="67"/>
      <c r="DM9" s="9"/>
      <c r="DN9" s="67"/>
      <c r="DO9" s="9"/>
      <c r="DP9" s="67"/>
      <c r="DQ9" s="9"/>
      <c r="DR9" s="67"/>
      <c r="DS9" s="9"/>
      <c r="DT9" s="67"/>
      <c r="DU9" s="9"/>
      <c r="DV9" s="67"/>
      <c r="DW9" s="9"/>
      <c r="DX9" s="67"/>
      <c r="DY9" s="9"/>
      <c r="DZ9" s="67"/>
      <c r="EA9" s="9"/>
      <c r="EB9" s="60"/>
      <c r="EC9" s="9"/>
      <c r="ED9" s="60"/>
      <c r="EE9" s="9"/>
      <c r="EF9" s="60"/>
      <c r="EG9" s="9"/>
      <c r="EH9" s="60"/>
      <c r="EI9" s="9"/>
      <c r="EJ9" s="60"/>
      <c r="EK9" s="9"/>
      <c r="EL9" s="5"/>
      <c r="EM9" s="75"/>
    </row>
    <row r="10" spans="1:143" ht="24.95" customHeight="1" x14ac:dyDescent="0.25">
      <c r="A10" s="50">
        <v>45572</v>
      </c>
      <c r="B10" s="1"/>
      <c r="C10" s="51">
        <f t="shared" si="0"/>
        <v>0</v>
      </c>
      <c r="D10" s="56"/>
      <c r="E10" s="9">
        <f t="shared" si="1"/>
        <v>0</v>
      </c>
      <c r="F10" s="63"/>
      <c r="G10" s="9">
        <f t="shared" si="2"/>
        <v>0</v>
      </c>
      <c r="H10" s="12"/>
      <c r="I10" s="9">
        <f t="shared" si="3"/>
        <v>0</v>
      </c>
      <c r="J10" s="12"/>
      <c r="K10" s="7"/>
      <c r="L10" s="37"/>
      <c r="M10" s="52"/>
      <c r="N10" s="11"/>
      <c r="O10" s="11"/>
      <c r="P10" s="9"/>
      <c r="Q10" s="11"/>
      <c r="R10" s="11"/>
      <c r="S10" s="9"/>
      <c r="T10" s="11"/>
      <c r="U10" s="11"/>
      <c r="V10" s="9"/>
      <c r="W10" s="11"/>
      <c r="X10" s="11"/>
      <c r="Y10" s="9"/>
      <c r="Z10" s="11"/>
      <c r="AA10" s="11"/>
      <c r="AB10" s="9"/>
      <c r="AC10" s="11"/>
      <c r="AD10" s="11"/>
      <c r="AE10" s="9"/>
      <c r="AF10" s="11"/>
      <c r="AG10" s="11"/>
      <c r="AH10" s="9"/>
      <c r="AI10" s="11"/>
      <c r="AJ10" s="11"/>
      <c r="AK10" s="9"/>
      <c r="AL10" s="11"/>
      <c r="AM10" s="11"/>
      <c r="AN10" s="9"/>
      <c r="AO10" s="11"/>
      <c r="AP10" s="11"/>
      <c r="AQ10" s="9"/>
      <c r="AR10" s="11"/>
      <c r="AS10" s="11"/>
      <c r="AT10" s="9"/>
      <c r="AU10" s="11"/>
      <c r="AV10" s="11"/>
      <c r="AW10" s="9"/>
      <c r="AX10" s="13"/>
      <c r="AY10" s="14"/>
      <c r="AZ10" s="9"/>
      <c r="BA10" s="13"/>
      <c r="BB10" s="14"/>
      <c r="BC10" s="9"/>
      <c r="BD10" s="13"/>
      <c r="BE10" s="14"/>
      <c r="BF10" s="9"/>
      <c r="BG10" s="13"/>
      <c r="BH10" s="14"/>
      <c r="BI10" s="9"/>
      <c r="BJ10" s="13"/>
      <c r="BK10" s="14"/>
      <c r="BL10" s="9"/>
      <c r="BM10" s="13"/>
      <c r="BN10" s="14"/>
      <c r="BO10" s="9"/>
      <c r="BP10" s="13"/>
      <c r="BQ10" s="14"/>
      <c r="BR10" s="9"/>
      <c r="BS10" s="13"/>
      <c r="BT10" s="14"/>
      <c r="BU10" s="9"/>
      <c r="BV10" s="13"/>
      <c r="BW10" s="14"/>
      <c r="BX10" s="9"/>
      <c r="BY10" s="13"/>
      <c r="BZ10" s="14"/>
      <c r="CA10" s="9"/>
      <c r="CB10" s="13"/>
      <c r="CC10" s="14"/>
      <c r="CD10" s="9"/>
      <c r="CE10" s="13"/>
      <c r="CF10" s="14"/>
      <c r="CG10" s="9"/>
      <c r="CH10" s="58"/>
      <c r="CI10" s="57"/>
      <c r="CJ10" s="34"/>
      <c r="CK10" s="59"/>
      <c r="CL10" s="60"/>
      <c r="CM10" s="34"/>
      <c r="CN10" s="59"/>
      <c r="CO10" s="60"/>
      <c r="CP10" s="33"/>
      <c r="CQ10" s="59"/>
      <c r="CR10" s="5"/>
      <c r="CS10" s="34"/>
      <c r="CT10" s="59"/>
      <c r="CU10" s="60"/>
      <c r="CV10" s="34"/>
      <c r="CW10" s="59"/>
      <c r="CX10" s="60"/>
      <c r="CY10" s="7"/>
      <c r="CZ10" s="67"/>
      <c r="DA10" s="9"/>
      <c r="DB10" s="67"/>
      <c r="DC10" s="9"/>
      <c r="DD10" s="67"/>
      <c r="DE10" s="9"/>
      <c r="DF10" s="67"/>
      <c r="DG10" s="9"/>
      <c r="DH10" s="67"/>
      <c r="DI10" s="9"/>
      <c r="DJ10" s="67"/>
      <c r="DK10" s="9"/>
      <c r="DL10" s="67"/>
      <c r="DM10" s="9"/>
      <c r="DN10" s="67"/>
      <c r="DO10" s="9"/>
      <c r="DP10" s="67"/>
      <c r="DQ10" s="9"/>
      <c r="DR10" s="67"/>
      <c r="DS10" s="9"/>
      <c r="DT10" s="67"/>
      <c r="DU10" s="9"/>
      <c r="DV10" s="67"/>
      <c r="DW10" s="9"/>
      <c r="DX10" s="67"/>
      <c r="DY10" s="9"/>
      <c r="DZ10" s="67"/>
      <c r="EA10" s="9"/>
      <c r="EB10" s="60"/>
      <c r="EC10" s="9"/>
      <c r="ED10" s="60"/>
      <c r="EE10" s="9"/>
      <c r="EF10" s="60"/>
      <c r="EG10" s="9"/>
      <c r="EH10" s="60"/>
      <c r="EI10" s="9"/>
      <c r="EJ10" s="60"/>
      <c r="EK10" s="9"/>
      <c r="EL10" s="5"/>
      <c r="EM10" s="75"/>
    </row>
    <row r="11" spans="1:143" ht="24.95" customHeight="1" x14ac:dyDescent="0.25">
      <c r="A11" s="50">
        <v>45573</v>
      </c>
      <c r="B11" s="1"/>
      <c r="C11" s="51">
        <f t="shared" si="0"/>
        <v>0</v>
      </c>
      <c r="D11" s="56"/>
      <c r="E11" s="9">
        <f t="shared" si="1"/>
        <v>0</v>
      </c>
      <c r="F11" s="63"/>
      <c r="G11" s="9">
        <f t="shared" si="2"/>
        <v>0</v>
      </c>
      <c r="H11" s="12"/>
      <c r="I11" s="9">
        <f t="shared" si="3"/>
        <v>0</v>
      </c>
      <c r="J11" s="12"/>
      <c r="K11" s="7"/>
      <c r="L11" s="37"/>
      <c r="M11" s="52"/>
      <c r="N11" s="11"/>
      <c r="O11" s="11"/>
      <c r="P11" s="9"/>
      <c r="Q11" s="11"/>
      <c r="R11" s="11"/>
      <c r="S11" s="9"/>
      <c r="T11" s="11"/>
      <c r="U11" s="11"/>
      <c r="V11" s="9"/>
      <c r="W11" s="11"/>
      <c r="X11" s="11"/>
      <c r="Y11" s="9"/>
      <c r="Z11" s="11"/>
      <c r="AA11" s="11"/>
      <c r="AB11" s="9"/>
      <c r="AC11" s="11"/>
      <c r="AD11" s="11"/>
      <c r="AE11" s="9"/>
      <c r="AF11" s="11"/>
      <c r="AG11" s="11"/>
      <c r="AH11" s="9"/>
      <c r="AI11" s="11"/>
      <c r="AJ11" s="11"/>
      <c r="AK11" s="9"/>
      <c r="AL11" s="11"/>
      <c r="AM11" s="11"/>
      <c r="AN11" s="9"/>
      <c r="AO11" s="11"/>
      <c r="AP11" s="11"/>
      <c r="AQ11" s="9"/>
      <c r="AR11" s="11"/>
      <c r="AS11" s="11"/>
      <c r="AT11" s="9"/>
      <c r="AU11" s="11"/>
      <c r="AV11" s="11"/>
      <c r="AW11" s="9"/>
      <c r="AX11" s="13"/>
      <c r="AY11" s="14"/>
      <c r="AZ11" s="9"/>
      <c r="BA11" s="13"/>
      <c r="BB11" s="14"/>
      <c r="BC11" s="9"/>
      <c r="BD11" s="13"/>
      <c r="BE11" s="14"/>
      <c r="BF11" s="9"/>
      <c r="BG11" s="13"/>
      <c r="BH11" s="14"/>
      <c r="BI11" s="9"/>
      <c r="BJ11" s="13"/>
      <c r="BK11" s="14"/>
      <c r="BL11" s="9"/>
      <c r="BM11" s="13"/>
      <c r="BN11" s="14"/>
      <c r="BO11" s="9"/>
      <c r="BP11" s="13"/>
      <c r="BQ11" s="14"/>
      <c r="BR11" s="9"/>
      <c r="BS11" s="13"/>
      <c r="BT11" s="14"/>
      <c r="BU11" s="9"/>
      <c r="BV11" s="13"/>
      <c r="BW11" s="14"/>
      <c r="BX11" s="9"/>
      <c r="BY11" s="13"/>
      <c r="BZ11" s="14"/>
      <c r="CA11" s="9"/>
      <c r="CB11" s="13"/>
      <c r="CC11" s="14"/>
      <c r="CD11" s="9"/>
      <c r="CE11" s="13"/>
      <c r="CF11" s="14"/>
      <c r="CG11" s="9"/>
      <c r="CH11" s="58"/>
      <c r="CI11" s="57"/>
      <c r="CJ11" s="34"/>
      <c r="CK11" s="59"/>
      <c r="CL11" s="60"/>
      <c r="CM11" s="34"/>
      <c r="CN11" s="59"/>
      <c r="CO11" s="60"/>
      <c r="CP11" s="33"/>
      <c r="CQ11" s="59"/>
      <c r="CR11" s="5"/>
      <c r="CS11" s="34"/>
      <c r="CT11" s="59"/>
      <c r="CU11" s="60"/>
      <c r="CV11" s="34"/>
      <c r="CW11" s="59"/>
      <c r="CX11" s="60"/>
      <c r="CY11" s="7"/>
      <c r="CZ11" s="67"/>
      <c r="DA11" s="9"/>
      <c r="DB11" s="67"/>
      <c r="DC11" s="9"/>
      <c r="DD11" s="67"/>
      <c r="DE11" s="9"/>
      <c r="DF11" s="67"/>
      <c r="DG11" s="9"/>
      <c r="DH11" s="67"/>
      <c r="DI11" s="9"/>
      <c r="DJ11" s="67"/>
      <c r="DK11" s="9"/>
      <c r="DL11" s="67"/>
      <c r="DM11" s="9"/>
      <c r="DN11" s="67"/>
      <c r="DO11" s="9"/>
      <c r="DP11" s="67"/>
      <c r="DQ11" s="9"/>
      <c r="DR11" s="67"/>
      <c r="DS11" s="9"/>
      <c r="DT11" s="67"/>
      <c r="DU11" s="9"/>
      <c r="DV11" s="67"/>
      <c r="DW11" s="9"/>
      <c r="DX11" s="67"/>
      <c r="DY11" s="9"/>
      <c r="DZ11" s="67"/>
      <c r="EA11" s="9"/>
      <c r="EB11" s="60"/>
      <c r="EC11" s="9"/>
      <c r="ED11" s="60"/>
      <c r="EE11" s="9"/>
      <c r="EF11" s="60"/>
      <c r="EG11" s="9"/>
      <c r="EH11" s="60"/>
      <c r="EI11" s="9"/>
      <c r="EJ11" s="60"/>
      <c r="EK11" s="9"/>
      <c r="EL11" s="5"/>
      <c r="EM11" s="75"/>
    </row>
    <row r="12" spans="1:143" ht="24.95" customHeight="1" x14ac:dyDescent="0.25">
      <c r="A12" s="50">
        <v>45574</v>
      </c>
      <c r="B12" s="1"/>
      <c r="C12" s="51">
        <f t="shared" si="0"/>
        <v>0</v>
      </c>
      <c r="D12" s="56"/>
      <c r="E12" s="9">
        <f t="shared" si="1"/>
        <v>0</v>
      </c>
      <c r="F12" s="63"/>
      <c r="G12" s="9">
        <f t="shared" si="2"/>
        <v>0</v>
      </c>
      <c r="H12" s="12"/>
      <c r="I12" s="9">
        <f t="shared" si="3"/>
        <v>0</v>
      </c>
      <c r="J12" s="12"/>
      <c r="K12" s="7"/>
      <c r="L12" s="37"/>
      <c r="M12" s="52"/>
      <c r="N12" s="11"/>
      <c r="O12" s="11"/>
      <c r="P12" s="9"/>
      <c r="Q12" s="11"/>
      <c r="R12" s="11"/>
      <c r="S12" s="9"/>
      <c r="T12" s="11"/>
      <c r="U12" s="11"/>
      <c r="V12" s="9"/>
      <c r="W12" s="11"/>
      <c r="X12" s="11"/>
      <c r="Y12" s="9"/>
      <c r="Z12" s="11"/>
      <c r="AA12" s="11"/>
      <c r="AB12" s="9"/>
      <c r="AC12" s="11"/>
      <c r="AD12" s="11"/>
      <c r="AE12" s="9"/>
      <c r="AF12" s="11"/>
      <c r="AG12" s="11"/>
      <c r="AH12" s="9"/>
      <c r="AI12" s="11"/>
      <c r="AJ12" s="11"/>
      <c r="AK12" s="9"/>
      <c r="AL12" s="11"/>
      <c r="AM12" s="11"/>
      <c r="AN12" s="9"/>
      <c r="AO12" s="11"/>
      <c r="AP12" s="11"/>
      <c r="AQ12" s="9"/>
      <c r="AR12" s="11"/>
      <c r="AS12" s="11"/>
      <c r="AT12" s="9"/>
      <c r="AU12" s="11"/>
      <c r="AV12" s="11"/>
      <c r="AW12" s="9"/>
      <c r="AX12" s="13"/>
      <c r="AY12" s="14"/>
      <c r="AZ12" s="9"/>
      <c r="BA12" s="13"/>
      <c r="BB12" s="14"/>
      <c r="BC12" s="9"/>
      <c r="BD12" s="13"/>
      <c r="BE12" s="14"/>
      <c r="BF12" s="9"/>
      <c r="BG12" s="13"/>
      <c r="BH12" s="14"/>
      <c r="BI12" s="9"/>
      <c r="BJ12" s="13"/>
      <c r="BK12" s="14"/>
      <c r="BL12" s="9"/>
      <c r="BM12" s="13"/>
      <c r="BN12" s="14"/>
      <c r="BO12" s="9"/>
      <c r="BP12" s="13"/>
      <c r="BQ12" s="14"/>
      <c r="BR12" s="9"/>
      <c r="BS12" s="13"/>
      <c r="BT12" s="14"/>
      <c r="BU12" s="9"/>
      <c r="BV12" s="13"/>
      <c r="BW12" s="14"/>
      <c r="BX12" s="9"/>
      <c r="BY12" s="13"/>
      <c r="BZ12" s="14"/>
      <c r="CA12" s="9"/>
      <c r="CB12" s="13"/>
      <c r="CC12" s="14"/>
      <c r="CD12" s="9"/>
      <c r="CE12" s="13"/>
      <c r="CF12" s="14"/>
      <c r="CG12" s="9"/>
      <c r="CH12" s="58"/>
      <c r="CI12" s="57"/>
      <c r="CJ12" s="34"/>
      <c r="CK12" s="59"/>
      <c r="CL12" s="60"/>
      <c r="CM12" s="34"/>
      <c r="CN12" s="59"/>
      <c r="CO12" s="60"/>
      <c r="CP12" s="33"/>
      <c r="CQ12" s="59"/>
      <c r="CR12" s="5"/>
      <c r="CS12" s="34"/>
      <c r="CT12" s="59"/>
      <c r="CU12" s="60"/>
      <c r="CV12" s="34"/>
      <c r="CW12" s="59"/>
      <c r="CX12" s="60"/>
      <c r="CY12" s="7"/>
      <c r="CZ12" s="67"/>
      <c r="DA12" s="9"/>
      <c r="DB12" s="67"/>
      <c r="DC12" s="9"/>
      <c r="DD12" s="67"/>
      <c r="DE12" s="9"/>
      <c r="DF12" s="67"/>
      <c r="DG12" s="9"/>
      <c r="DH12" s="67"/>
      <c r="DI12" s="9"/>
      <c r="DJ12" s="67"/>
      <c r="DK12" s="9"/>
      <c r="DL12" s="67"/>
      <c r="DM12" s="9"/>
      <c r="DN12" s="67"/>
      <c r="DO12" s="9"/>
      <c r="DP12" s="67"/>
      <c r="DQ12" s="9"/>
      <c r="DR12" s="67"/>
      <c r="DS12" s="9"/>
      <c r="DT12" s="67"/>
      <c r="DU12" s="9"/>
      <c r="DV12" s="67"/>
      <c r="DW12" s="9"/>
      <c r="DX12" s="67"/>
      <c r="DY12" s="9"/>
      <c r="DZ12" s="67"/>
      <c r="EA12" s="9"/>
      <c r="EB12" s="60"/>
      <c r="EC12" s="9"/>
      <c r="ED12" s="60"/>
      <c r="EE12" s="9"/>
      <c r="EF12" s="60"/>
      <c r="EG12" s="9"/>
      <c r="EH12" s="60"/>
      <c r="EI12" s="9"/>
      <c r="EJ12" s="60"/>
      <c r="EK12" s="9"/>
      <c r="EL12" s="5"/>
      <c r="EM12" s="75"/>
    </row>
    <row r="13" spans="1:143" ht="24.95" customHeight="1" x14ac:dyDescent="0.25">
      <c r="A13" s="50">
        <v>45575</v>
      </c>
      <c r="B13" s="1"/>
      <c r="C13" s="51">
        <f t="shared" si="0"/>
        <v>0</v>
      </c>
      <c r="D13" s="56"/>
      <c r="E13" s="9">
        <f t="shared" si="1"/>
        <v>0</v>
      </c>
      <c r="F13" s="63"/>
      <c r="G13" s="9">
        <f t="shared" si="2"/>
        <v>0</v>
      </c>
      <c r="H13" s="12"/>
      <c r="I13" s="9">
        <f t="shared" si="3"/>
        <v>0</v>
      </c>
      <c r="J13" s="12"/>
      <c r="K13" s="7"/>
      <c r="L13" s="37"/>
      <c r="M13" s="52"/>
      <c r="N13" s="11"/>
      <c r="O13" s="11"/>
      <c r="P13" s="9"/>
      <c r="Q13" s="11"/>
      <c r="R13" s="11"/>
      <c r="S13" s="9"/>
      <c r="T13" s="11"/>
      <c r="U13" s="11"/>
      <c r="V13" s="9"/>
      <c r="W13" s="11"/>
      <c r="X13" s="11"/>
      <c r="Y13" s="9"/>
      <c r="Z13" s="11"/>
      <c r="AA13" s="11"/>
      <c r="AB13" s="9"/>
      <c r="AC13" s="11"/>
      <c r="AD13" s="11"/>
      <c r="AE13" s="9"/>
      <c r="AF13" s="11"/>
      <c r="AG13" s="11"/>
      <c r="AH13" s="9"/>
      <c r="AI13" s="11"/>
      <c r="AJ13" s="11"/>
      <c r="AK13" s="9"/>
      <c r="AL13" s="11"/>
      <c r="AM13" s="11"/>
      <c r="AN13" s="9"/>
      <c r="AO13" s="11"/>
      <c r="AP13" s="11"/>
      <c r="AQ13" s="9"/>
      <c r="AR13" s="11"/>
      <c r="AS13" s="11"/>
      <c r="AT13" s="9"/>
      <c r="AU13" s="11"/>
      <c r="AV13" s="11"/>
      <c r="AW13" s="9"/>
      <c r="AX13" s="13"/>
      <c r="AY13" s="14"/>
      <c r="AZ13" s="9"/>
      <c r="BA13" s="13"/>
      <c r="BB13" s="14"/>
      <c r="BC13" s="9"/>
      <c r="BD13" s="13"/>
      <c r="BE13" s="14"/>
      <c r="BF13" s="9"/>
      <c r="BG13" s="13"/>
      <c r="BH13" s="14"/>
      <c r="BI13" s="9"/>
      <c r="BJ13" s="13"/>
      <c r="BK13" s="14"/>
      <c r="BL13" s="9"/>
      <c r="BM13" s="13"/>
      <c r="BN13" s="14"/>
      <c r="BO13" s="9"/>
      <c r="BP13" s="13"/>
      <c r="BQ13" s="14"/>
      <c r="BR13" s="9"/>
      <c r="BS13" s="13"/>
      <c r="BT13" s="14"/>
      <c r="BU13" s="9"/>
      <c r="BV13" s="13"/>
      <c r="BW13" s="14"/>
      <c r="BX13" s="9"/>
      <c r="BY13" s="13"/>
      <c r="BZ13" s="14"/>
      <c r="CA13" s="9"/>
      <c r="CB13" s="13"/>
      <c r="CC13" s="14"/>
      <c r="CD13" s="9"/>
      <c r="CE13" s="13"/>
      <c r="CF13" s="14"/>
      <c r="CG13" s="9"/>
      <c r="CH13" s="58"/>
      <c r="CI13" s="57"/>
      <c r="CJ13" s="34"/>
      <c r="CK13" s="59"/>
      <c r="CL13" s="60"/>
      <c r="CM13" s="34"/>
      <c r="CN13" s="59"/>
      <c r="CO13" s="60"/>
      <c r="CP13" s="33"/>
      <c r="CQ13" s="59"/>
      <c r="CR13" s="5"/>
      <c r="CS13" s="34"/>
      <c r="CT13" s="59"/>
      <c r="CU13" s="60"/>
      <c r="CV13" s="34"/>
      <c r="CW13" s="59"/>
      <c r="CX13" s="60"/>
      <c r="CY13" s="7"/>
      <c r="CZ13" s="67"/>
      <c r="DA13" s="9"/>
      <c r="DB13" s="67"/>
      <c r="DC13" s="9"/>
      <c r="DD13" s="67"/>
      <c r="DE13" s="9"/>
      <c r="DF13" s="67"/>
      <c r="DG13" s="9"/>
      <c r="DH13" s="67"/>
      <c r="DI13" s="9"/>
      <c r="DJ13" s="67"/>
      <c r="DK13" s="9"/>
      <c r="DL13" s="67"/>
      <c r="DM13" s="9"/>
      <c r="DN13" s="67"/>
      <c r="DO13" s="9"/>
      <c r="DP13" s="67"/>
      <c r="DQ13" s="9"/>
      <c r="DR13" s="67"/>
      <c r="DS13" s="9"/>
      <c r="DT13" s="67"/>
      <c r="DU13" s="9"/>
      <c r="DV13" s="67"/>
      <c r="DW13" s="9"/>
      <c r="DX13" s="67"/>
      <c r="DY13" s="9"/>
      <c r="DZ13" s="67"/>
      <c r="EA13" s="9"/>
      <c r="EB13" s="60"/>
      <c r="EC13" s="9"/>
      <c r="ED13" s="60"/>
      <c r="EE13" s="9"/>
      <c r="EF13" s="60"/>
      <c r="EG13" s="9"/>
      <c r="EH13" s="60"/>
      <c r="EI13" s="9"/>
      <c r="EJ13" s="60"/>
      <c r="EK13" s="9"/>
      <c r="EL13" s="5"/>
      <c r="EM13" s="75"/>
    </row>
    <row r="14" spans="1:143" ht="24.95" customHeight="1" x14ac:dyDescent="0.25">
      <c r="A14" s="50">
        <v>45576</v>
      </c>
      <c r="B14" s="1"/>
      <c r="C14" s="51">
        <f t="shared" si="0"/>
        <v>0</v>
      </c>
      <c r="D14" s="56"/>
      <c r="E14" s="9">
        <f t="shared" si="1"/>
        <v>0</v>
      </c>
      <c r="F14" s="63"/>
      <c r="G14" s="9">
        <f t="shared" si="2"/>
        <v>0</v>
      </c>
      <c r="H14" s="12"/>
      <c r="I14" s="9">
        <f t="shared" si="3"/>
        <v>0</v>
      </c>
      <c r="J14" s="12"/>
      <c r="K14" s="7"/>
      <c r="L14" s="37"/>
      <c r="M14" s="52"/>
      <c r="N14" s="11"/>
      <c r="O14" s="11"/>
      <c r="P14" s="9"/>
      <c r="Q14" s="11"/>
      <c r="R14" s="11"/>
      <c r="S14" s="9"/>
      <c r="T14" s="11"/>
      <c r="U14" s="11"/>
      <c r="V14" s="9"/>
      <c r="W14" s="11"/>
      <c r="X14" s="11"/>
      <c r="Y14" s="9"/>
      <c r="Z14" s="11"/>
      <c r="AA14" s="11"/>
      <c r="AB14" s="9"/>
      <c r="AC14" s="11"/>
      <c r="AD14" s="11"/>
      <c r="AE14" s="9"/>
      <c r="AF14" s="11"/>
      <c r="AG14" s="11"/>
      <c r="AH14" s="9"/>
      <c r="AI14" s="11"/>
      <c r="AJ14" s="11"/>
      <c r="AK14" s="9"/>
      <c r="AL14" s="11"/>
      <c r="AM14" s="11"/>
      <c r="AN14" s="9"/>
      <c r="AO14" s="11"/>
      <c r="AP14" s="11"/>
      <c r="AQ14" s="9"/>
      <c r="AR14" s="11"/>
      <c r="AS14" s="11"/>
      <c r="AT14" s="9"/>
      <c r="AU14" s="11"/>
      <c r="AV14" s="11"/>
      <c r="AW14" s="9"/>
      <c r="AX14" s="13"/>
      <c r="AY14" s="14"/>
      <c r="AZ14" s="9"/>
      <c r="BA14" s="13"/>
      <c r="BB14" s="14"/>
      <c r="BC14" s="9"/>
      <c r="BD14" s="13"/>
      <c r="BE14" s="14"/>
      <c r="BF14" s="9"/>
      <c r="BG14" s="13"/>
      <c r="BH14" s="14"/>
      <c r="BI14" s="9"/>
      <c r="BJ14" s="13"/>
      <c r="BK14" s="14"/>
      <c r="BL14" s="9"/>
      <c r="BM14" s="13"/>
      <c r="BN14" s="14"/>
      <c r="BO14" s="9"/>
      <c r="BP14" s="13"/>
      <c r="BQ14" s="14"/>
      <c r="BR14" s="9"/>
      <c r="BS14" s="13"/>
      <c r="BT14" s="14"/>
      <c r="BU14" s="9"/>
      <c r="BV14" s="13"/>
      <c r="BW14" s="14"/>
      <c r="BX14" s="9"/>
      <c r="BY14" s="13"/>
      <c r="BZ14" s="14"/>
      <c r="CA14" s="9"/>
      <c r="CB14" s="13"/>
      <c r="CC14" s="14"/>
      <c r="CD14" s="9"/>
      <c r="CE14" s="13"/>
      <c r="CF14" s="14"/>
      <c r="CG14" s="9"/>
      <c r="CH14" s="58"/>
      <c r="CI14" s="57"/>
      <c r="CJ14" s="34"/>
      <c r="CK14" s="59"/>
      <c r="CL14" s="60"/>
      <c r="CM14" s="34"/>
      <c r="CN14" s="59"/>
      <c r="CO14" s="60"/>
      <c r="CP14" s="33"/>
      <c r="CQ14" s="59"/>
      <c r="CR14" s="5"/>
      <c r="CS14" s="34"/>
      <c r="CT14" s="59"/>
      <c r="CU14" s="60"/>
      <c r="CV14" s="34"/>
      <c r="CW14" s="59"/>
      <c r="CX14" s="60"/>
      <c r="CY14" s="7"/>
      <c r="CZ14" s="67"/>
      <c r="DA14" s="9"/>
      <c r="DB14" s="67"/>
      <c r="DC14" s="9"/>
      <c r="DD14" s="67"/>
      <c r="DE14" s="9"/>
      <c r="DF14" s="67"/>
      <c r="DG14" s="9"/>
      <c r="DH14" s="67"/>
      <c r="DI14" s="9"/>
      <c r="DJ14" s="67"/>
      <c r="DK14" s="9"/>
      <c r="DL14" s="67"/>
      <c r="DM14" s="9"/>
      <c r="DN14" s="67"/>
      <c r="DO14" s="9"/>
      <c r="DP14" s="67"/>
      <c r="DQ14" s="9"/>
      <c r="DR14" s="67"/>
      <c r="DS14" s="9"/>
      <c r="DT14" s="67"/>
      <c r="DU14" s="9"/>
      <c r="DV14" s="67"/>
      <c r="DW14" s="9"/>
      <c r="DX14" s="67"/>
      <c r="DY14" s="9"/>
      <c r="DZ14" s="67"/>
      <c r="EA14" s="9"/>
      <c r="EB14" s="60"/>
      <c r="EC14" s="9"/>
      <c r="ED14" s="60"/>
      <c r="EE14" s="9"/>
      <c r="EF14" s="60"/>
      <c r="EG14" s="9"/>
      <c r="EH14" s="60"/>
      <c r="EI14" s="9"/>
      <c r="EJ14" s="60"/>
      <c r="EK14" s="9"/>
      <c r="EL14" s="5"/>
      <c r="EM14" s="75"/>
    </row>
    <row r="15" spans="1:143" ht="24.95" customHeight="1" x14ac:dyDescent="0.25">
      <c r="A15" s="50">
        <v>45577</v>
      </c>
      <c r="B15" s="1"/>
      <c r="C15" s="51">
        <f t="shared" si="0"/>
        <v>0</v>
      </c>
      <c r="D15" s="56"/>
      <c r="E15" s="9">
        <f t="shared" si="1"/>
        <v>0</v>
      </c>
      <c r="F15" s="63"/>
      <c r="G15" s="9">
        <f t="shared" si="2"/>
        <v>0</v>
      </c>
      <c r="H15" s="12"/>
      <c r="I15" s="9">
        <f t="shared" si="3"/>
        <v>0</v>
      </c>
      <c r="J15" s="12"/>
      <c r="K15" s="7"/>
      <c r="L15" s="37"/>
      <c r="M15" s="52"/>
      <c r="N15" s="11"/>
      <c r="O15" s="11"/>
      <c r="P15" s="9"/>
      <c r="Q15" s="11"/>
      <c r="R15" s="11"/>
      <c r="S15" s="9"/>
      <c r="T15" s="11"/>
      <c r="U15" s="11"/>
      <c r="V15" s="9"/>
      <c r="W15" s="11"/>
      <c r="X15" s="11"/>
      <c r="Y15" s="9"/>
      <c r="Z15" s="11"/>
      <c r="AA15" s="11"/>
      <c r="AB15" s="9"/>
      <c r="AC15" s="11"/>
      <c r="AD15" s="11"/>
      <c r="AE15" s="9"/>
      <c r="AF15" s="11"/>
      <c r="AG15" s="11"/>
      <c r="AH15" s="9"/>
      <c r="AI15" s="11"/>
      <c r="AJ15" s="11"/>
      <c r="AK15" s="9"/>
      <c r="AL15" s="11"/>
      <c r="AM15" s="11"/>
      <c r="AN15" s="9"/>
      <c r="AO15" s="11"/>
      <c r="AP15" s="11"/>
      <c r="AQ15" s="9"/>
      <c r="AR15" s="11"/>
      <c r="AS15" s="11"/>
      <c r="AT15" s="9"/>
      <c r="AU15" s="11"/>
      <c r="AV15" s="11"/>
      <c r="AW15" s="9"/>
      <c r="AX15" s="13"/>
      <c r="AY15" s="14"/>
      <c r="AZ15" s="9"/>
      <c r="BA15" s="13"/>
      <c r="BB15" s="14"/>
      <c r="BC15" s="9"/>
      <c r="BD15" s="13"/>
      <c r="BE15" s="14"/>
      <c r="BF15" s="9"/>
      <c r="BG15" s="13"/>
      <c r="BH15" s="14"/>
      <c r="BI15" s="9"/>
      <c r="BJ15" s="13"/>
      <c r="BK15" s="14"/>
      <c r="BL15" s="9"/>
      <c r="BM15" s="13"/>
      <c r="BN15" s="14"/>
      <c r="BO15" s="9"/>
      <c r="BP15" s="13"/>
      <c r="BQ15" s="14"/>
      <c r="BR15" s="9"/>
      <c r="BS15" s="13"/>
      <c r="BT15" s="14"/>
      <c r="BU15" s="9"/>
      <c r="BV15" s="13"/>
      <c r="BW15" s="14"/>
      <c r="BX15" s="9"/>
      <c r="BY15" s="13"/>
      <c r="BZ15" s="14"/>
      <c r="CA15" s="9"/>
      <c r="CB15" s="13"/>
      <c r="CC15" s="14"/>
      <c r="CD15" s="9"/>
      <c r="CE15" s="13"/>
      <c r="CF15" s="14"/>
      <c r="CG15" s="9"/>
      <c r="CH15" s="58"/>
      <c r="CI15" s="57"/>
      <c r="CJ15" s="34"/>
      <c r="CK15" s="59"/>
      <c r="CL15" s="60"/>
      <c r="CM15" s="34"/>
      <c r="CN15" s="59"/>
      <c r="CO15" s="60"/>
      <c r="CP15" s="33"/>
      <c r="CQ15" s="59"/>
      <c r="CR15" s="5"/>
      <c r="CS15" s="34"/>
      <c r="CT15" s="59"/>
      <c r="CU15" s="60"/>
      <c r="CV15" s="34"/>
      <c r="CW15" s="59"/>
      <c r="CX15" s="60"/>
      <c r="CY15" s="7"/>
      <c r="CZ15" s="67"/>
      <c r="DA15" s="9"/>
      <c r="DB15" s="67"/>
      <c r="DC15" s="9"/>
      <c r="DD15" s="67"/>
      <c r="DE15" s="9"/>
      <c r="DF15" s="67"/>
      <c r="DG15" s="9"/>
      <c r="DH15" s="67"/>
      <c r="DI15" s="9"/>
      <c r="DJ15" s="67"/>
      <c r="DK15" s="9"/>
      <c r="DL15" s="67"/>
      <c r="DM15" s="9"/>
      <c r="DN15" s="67"/>
      <c r="DO15" s="9"/>
      <c r="DP15" s="67"/>
      <c r="DQ15" s="9"/>
      <c r="DR15" s="67"/>
      <c r="DS15" s="9"/>
      <c r="DT15" s="67"/>
      <c r="DU15" s="9"/>
      <c r="DV15" s="67"/>
      <c r="DW15" s="9"/>
      <c r="DX15" s="67"/>
      <c r="DY15" s="9"/>
      <c r="DZ15" s="67"/>
      <c r="EA15" s="9"/>
      <c r="EB15" s="60"/>
      <c r="EC15" s="9"/>
      <c r="ED15" s="60"/>
      <c r="EE15" s="9"/>
      <c r="EF15" s="60"/>
      <c r="EG15" s="9"/>
      <c r="EH15" s="60"/>
      <c r="EI15" s="9"/>
      <c r="EJ15" s="60"/>
      <c r="EK15" s="9"/>
      <c r="EL15" s="5"/>
      <c r="EM15" s="75"/>
    </row>
    <row r="16" spans="1:143" ht="24.95" customHeight="1" x14ac:dyDescent="0.25">
      <c r="A16" s="50">
        <v>45578</v>
      </c>
      <c r="B16" s="1"/>
      <c r="C16" s="51">
        <f t="shared" si="0"/>
        <v>0</v>
      </c>
      <c r="D16" s="56"/>
      <c r="E16" s="9">
        <f t="shared" si="1"/>
        <v>0</v>
      </c>
      <c r="F16" s="63"/>
      <c r="G16" s="9">
        <f t="shared" si="2"/>
        <v>0</v>
      </c>
      <c r="H16" s="12"/>
      <c r="I16" s="9">
        <f t="shared" si="3"/>
        <v>0</v>
      </c>
      <c r="J16" s="12"/>
      <c r="K16" s="7"/>
      <c r="L16" s="37"/>
      <c r="M16" s="52"/>
      <c r="N16" s="11"/>
      <c r="O16" s="11"/>
      <c r="P16" s="9"/>
      <c r="Q16" s="11"/>
      <c r="R16" s="11"/>
      <c r="S16" s="9"/>
      <c r="T16" s="11"/>
      <c r="U16" s="11"/>
      <c r="V16" s="9"/>
      <c r="W16" s="11"/>
      <c r="X16" s="11"/>
      <c r="Y16" s="9"/>
      <c r="Z16" s="11"/>
      <c r="AA16" s="11"/>
      <c r="AB16" s="9"/>
      <c r="AC16" s="11"/>
      <c r="AD16" s="11"/>
      <c r="AE16" s="9"/>
      <c r="AF16" s="11"/>
      <c r="AG16" s="11"/>
      <c r="AH16" s="9"/>
      <c r="AI16" s="11"/>
      <c r="AJ16" s="11"/>
      <c r="AK16" s="9"/>
      <c r="AL16" s="11"/>
      <c r="AM16" s="11"/>
      <c r="AN16" s="9"/>
      <c r="AO16" s="11"/>
      <c r="AP16" s="11"/>
      <c r="AQ16" s="9"/>
      <c r="AR16" s="11"/>
      <c r="AS16" s="11"/>
      <c r="AT16" s="9"/>
      <c r="AU16" s="11"/>
      <c r="AV16" s="11"/>
      <c r="AW16" s="9"/>
      <c r="AX16" s="13"/>
      <c r="AY16" s="14"/>
      <c r="AZ16" s="9"/>
      <c r="BA16" s="13"/>
      <c r="BB16" s="14"/>
      <c r="BC16" s="9"/>
      <c r="BD16" s="13"/>
      <c r="BE16" s="14"/>
      <c r="BF16" s="9"/>
      <c r="BG16" s="13"/>
      <c r="BH16" s="14"/>
      <c r="BI16" s="9"/>
      <c r="BJ16" s="13"/>
      <c r="BK16" s="14"/>
      <c r="BL16" s="9"/>
      <c r="BM16" s="13"/>
      <c r="BN16" s="14"/>
      <c r="BO16" s="9"/>
      <c r="BP16" s="13"/>
      <c r="BQ16" s="14"/>
      <c r="BR16" s="9"/>
      <c r="BS16" s="13"/>
      <c r="BT16" s="14"/>
      <c r="BU16" s="9"/>
      <c r="BV16" s="13"/>
      <c r="BW16" s="14"/>
      <c r="BX16" s="9"/>
      <c r="BY16" s="13"/>
      <c r="BZ16" s="14"/>
      <c r="CA16" s="9"/>
      <c r="CB16" s="13"/>
      <c r="CC16" s="14"/>
      <c r="CD16" s="9"/>
      <c r="CE16" s="13"/>
      <c r="CF16" s="14"/>
      <c r="CG16" s="9"/>
      <c r="CH16" s="58"/>
      <c r="CI16" s="57"/>
      <c r="CJ16" s="34"/>
      <c r="CK16" s="59"/>
      <c r="CL16" s="60"/>
      <c r="CM16" s="34"/>
      <c r="CN16" s="59"/>
      <c r="CO16" s="60"/>
      <c r="CP16" s="33"/>
      <c r="CQ16" s="59"/>
      <c r="CR16" s="5"/>
      <c r="CS16" s="34"/>
      <c r="CT16" s="59"/>
      <c r="CU16" s="60"/>
      <c r="CV16" s="34"/>
      <c r="CW16" s="59"/>
      <c r="CX16" s="60"/>
      <c r="CY16" s="7"/>
      <c r="CZ16" s="67"/>
      <c r="DA16" s="9"/>
      <c r="DB16" s="67"/>
      <c r="DC16" s="9"/>
      <c r="DD16" s="67"/>
      <c r="DE16" s="9"/>
      <c r="DF16" s="67"/>
      <c r="DG16" s="9"/>
      <c r="DH16" s="67"/>
      <c r="DI16" s="9"/>
      <c r="DJ16" s="67"/>
      <c r="DK16" s="9"/>
      <c r="DL16" s="67"/>
      <c r="DM16" s="9"/>
      <c r="DN16" s="67"/>
      <c r="DO16" s="9"/>
      <c r="DP16" s="67"/>
      <c r="DQ16" s="9"/>
      <c r="DR16" s="67"/>
      <c r="DS16" s="9"/>
      <c r="DT16" s="67"/>
      <c r="DU16" s="9"/>
      <c r="DV16" s="67"/>
      <c r="DW16" s="9"/>
      <c r="DX16" s="67"/>
      <c r="DY16" s="9"/>
      <c r="DZ16" s="67"/>
      <c r="EA16" s="9"/>
      <c r="EB16" s="60"/>
      <c r="EC16" s="9"/>
      <c r="ED16" s="60"/>
      <c r="EE16" s="9"/>
      <c r="EF16" s="60"/>
      <c r="EG16" s="9"/>
      <c r="EH16" s="60"/>
      <c r="EI16" s="9"/>
      <c r="EJ16" s="60"/>
      <c r="EK16" s="9"/>
      <c r="EL16" s="5"/>
      <c r="EM16" s="75"/>
    </row>
    <row r="17" spans="1:143" ht="24.95" customHeight="1" x14ac:dyDescent="0.25">
      <c r="A17" s="50">
        <v>45579</v>
      </c>
      <c r="B17" s="1"/>
      <c r="C17" s="51">
        <f t="shared" si="0"/>
        <v>0</v>
      </c>
      <c r="D17" s="56"/>
      <c r="E17" s="9">
        <f t="shared" si="1"/>
        <v>0</v>
      </c>
      <c r="F17" s="63"/>
      <c r="G17" s="9">
        <f t="shared" si="2"/>
        <v>0</v>
      </c>
      <c r="H17" s="12"/>
      <c r="I17" s="9">
        <f t="shared" si="3"/>
        <v>0</v>
      </c>
      <c r="J17" s="12"/>
      <c r="K17" s="7"/>
      <c r="L17" s="37"/>
      <c r="M17" s="52"/>
      <c r="N17" s="11"/>
      <c r="O17" s="11"/>
      <c r="P17" s="9"/>
      <c r="Q17" s="11"/>
      <c r="R17" s="11"/>
      <c r="S17" s="9"/>
      <c r="T17" s="11"/>
      <c r="U17" s="11"/>
      <c r="V17" s="9"/>
      <c r="W17" s="11"/>
      <c r="X17" s="11"/>
      <c r="Y17" s="9"/>
      <c r="Z17" s="11"/>
      <c r="AA17" s="11"/>
      <c r="AB17" s="9"/>
      <c r="AC17" s="11"/>
      <c r="AD17" s="11"/>
      <c r="AE17" s="9"/>
      <c r="AF17" s="11"/>
      <c r="AG17" s="11"/>
      <c r="AH17" s="9"/>
      <c r="AI17" s="11"/>
      <c r="AJ17" s="11"/>
      <c r="AK17" s="9"/>
      <c r="AL17" s="11"/>
      <c r="AM17" s="11"/>
      <c r="AN17" s="9"/>
      <c r="AO17" s="11"/>
      <c r="AP17" s="11"/>
      <c r="AQ17" s="9"/>
      <c r="AR17" s="11"/>
      <c r="AS17" s="11"/>
      <c r="AT17" s="9"/>
      <c r="AU17" s="11"/>
      <c r="AV17" s="11"/>
      <c r="AW17" s="9"/>
      <c r="AX17" s="13"/>
      <c r="AY17" s="14"/>
      <c r="AZ17" s="9"/>
      <c r="BA17" s="13"/>
      <c r="BB17" s="14"/>
      <c r="BC17" s="9"/>
      <c r="BD17" s="13"/>
      <c r="BE17" s="14"/>
      <c r="BF17" s="9"/>
      <c r="BG17" s="13"/>
      <c r="BH17" s="14"/>
      <c r="BI17" s="9"/>
      <c r="BJ17" s="13"/>
      <c r="BK17" s="14"/>
      <c r="BL17" s="9"/>
      <c r="BM17" s="13"/>
      <c r="BN17" s="14"/>
      <c r="BO17" s="9"/>
      <c r="BP17" s="13"/>
      <c r="BQ17" s="14"/>
      <c r="BR17" s="9"/>
      <c r="BS17" s="13"/>
      <c r="BT17" s="14"/>
      <c r="BU17" s="9"/>
      <c r="BV17" s="13"/>
      <c r="BW17" s="14"/>
      <c r="BX17" s="9"/>
      <c r="BY17" s="13"/>
      <c r="BZ17" s="14"/>
      <c r="CA17" s="9"/>
      <c r="CB17" s="13"/>
      <c r="CC17" s="14"/>
      <c r="CD17" s="9"/>
      <c r="CE17" s="13"/>
      <c r="CF17" s="14"/>
      <c r="CG17" s="9"/>
      <c r="CH17" s="58"/>
      <c r="CI17" s="57"/>
      <c r="CJ17" s="34"/>
      <c r="CK17" s="59"/>
      <c r="CL17" s="60"/>
      <c r="CM17" s="34"/>
      <c r="CN17" s="59"/>
      <c r="CO17" s="60"/>
      <c r="CP17" s="33"/>
      <c r="CQ17" s="59"/>
      <c r="CR17" s="5"/>
      <c r="CS17" s="34"/>
      <c r="CT17" s="59"/>
      <c r="CU17" s="60"/>
      <c r="CV17" s="34"/>
      <c r="CW17" s="59"/>
      <c r="CX17" s="60"/>
      <c r="CY17" s="7"/>
      <c r="CZ17" s="67"/>
      <c r="DA17" s="9"/>
      <c r="DB17" s="67"/>
      <c r="DC17" s="9"/>
      <c r="DD17" s="67"/>
      <c r="DE17" s="9"/>
      <c r="DF17" s="67"/>
      <c r="DG17" s="9"/>
      <c r="DH17" s="67"/>
      <c r="DI17" s="9"/>
      <c r="DJ17" s="67"/>
      <c r="DK17" s="9"/>
      <c r="DL17" s="67"/>
      <c r="DM17" s="9"/>
      <c r="DN17" s="67"/>
      <c r="DO17" s="9"/>
      <c r="DP17" s="67"/>
      <c r="DQ17" s="9"/>
      <c r="DR17" s="67"/>
      <c r="DS17" s="9"/>
      <c r="DT17" s="67"/>
      <c r="DU17" s="9"/>
      <c r="DV17" s="67"/>
      <c r="DW17" s="9"/>
      <c r="DX17" s="67"/>
      <c r="DY17" s="9"/>
      <c r="DZ17" s="67"/>
      <c r="EA17" s="9"/>
      <c r="EB17" s="60"/>
      <c r="EC17" s="9"/>
      <c r="ED17" s="60"/>
      <c r="EE17" s="9"/>
      <c r="EF17" s="60"/>
      <c r="EG17" s="9"/>
      <c r="EH17" s="60"/>
      <c r="EI17" s="9"/>
      <c r="EJ17" s="60"/>
      <c r="EK17" s="9"/>
      <c r="EL17" s="5"/>
      <c r="EM17" s="75"/>
    </row>
    <row r="18" spans="1:143" ht="24.95" customHeight="1" x14ac:dyDescent="0.25">
      <c r="A18" s="50">
        <v>45580</v>
      </c>
      <c r="B18" s="1"/>
      <c r="C18" s="51">
        <f t="shared" si="0"/>
        <v>0</v>
      </c>
      <c r="D18" s="56"/>
      <c r="E18" s="9">
        <f t="shared" si="1"/>
        <v>0</v>
      </c>
      <c r="F18" s="63"/>
      <c r="G18" s="9">
        <f t="shared" si="2"/>
        <v>0</v>
      </c>
      <c r="H18" s="12"/>
      <c r="I18" s="9">
        <f t="shared" si="3"/>
        <v>0</v>
      </c>
      <c r="J18" s="12"/>
      <c r="K18" s="7"/>
      <c r="L18" s="37"/>
      <c r="M18" s="52"/>
      <c r="N18" s="11"/>
      <c r="O18" s="11"/>
      <c r="P18" s="9"/>
      <c r="Q18" s="11"/>
      <c r="R18" s="11"/>
      <c r="S18" s="9"/>
      <c r="T18" s="11"/>
      <c r="U18" s="11"/>
      <c r="V18" s="9"/>
      <c r="W18" s="11"/>
      <c r="X18" s="11"/>
      <c r="Y18" s="9"/>
      <c r="Z18" s="11"/>
      <c r="AA18" s="11"/>
      <c r="AB18" s="9"/>
      <c r="AC18" s="11"/>
      <c r="AD18" s="11"/>
      <c r="AE18" s="9"/>
      <c r="AF18" s="11"/>
      <c r="AG18" s="11"/>
      <c r="AH18" s="9"/>
      <c r="AI18" s="11"/>
      <c r="AJ18" s="11"/>
      <c r="AK18" s="9"/>
      <c r="AL18" s="11"/>
      <c r="AM18" s="11"/>
      <c r="AN18" s="9"/>
      <c r="AO18" s="11"/>
      <c r="AP18" s="11"/>
      <c r="AQ18" s="9"/>
      <c r="AR18" s="11"/>
      <c r="AS18" s="11"/>
      <c r="AT18" s="9"/>
      <c r="AU18" s="11"/>
      <c r="AV18" s="11"/>
      <c r="AW18" s="9"/>
      <c r="AX18" s="13"/>
      <c r="AY18" s="14"/>
      <c r="AZ18" s="9"/>
      <c r="BA18" s="13"/>
      <c r="BB18" s="14"/>
      <c r="BC18" s="9"/>
      <c r="BD18" s="13"/>
      <c r="BE18" s="14"/>
      <c r="BF18" s="9"/>
      <c r="BG18" s="13"/>
      <c r="BH18" s="14"/>
      <c r="BI18" s="9"/>
      <c r="BJ18" s="13"/>
      <c r="BK18" s="14"/>
      <c r="BL18" s="9"/>
      <c r="BM18" s="13"/>
      <c r="BN18" s="14"/>
      <c r="BO18" s="9"/>
      <c r="BP18" s="13"/>
      <c r="BQ18" s="14"/>
      <c r="BR18" s="9"/>
      <c r="BS18" s="13"/>
      <c r="BT18" s="14"/>
      <c r="BU18" s="9"/>
      <c r="BV18" s="13"/>
      <c r="BW18" s="14"/>
      <c r="BX18" s="9"/>
      <c r="BY18" s="13"/>
      <c r="BZ18" s="14"/>
      <c r="CA18" s="9"/>
      <c r="CB18" s="13"/>
      <c r="CC18" s="14"/>
      <c r="CD18" s="9"/>
      <c r="CE18" s="13"/>
      <c r="CF18" s="14"/>
      <c r="CG18" s="9"/>
      <c r="CH18" s="58"/>
      <c r="CI18" s="57"/>
      <c r="CJ18" s="34"/>
      <c r="CK18" s="59"/>
      <c r="CL18" s="60"/>
      <c r="CM18" s="34"/>
      <c r="CN18" s="59"/>
      <c r="CO18" s="60"/>
      <c r="CP18" s="33"/>
      <c r="CQ18" s="59"/>
      <c r="CR18" s="5"/>
      <c r="CS18" s="34"/>
      <c r="CT18" s="59"/>
      <c r="CU18" s="60"/>
      <c r="CV18" s="34"/>
      <c r="CW18" s="59"/>
      <c r="CX18" s="60"/>
      <c r="CY18" s="7"/>
      <c r="CZ18" s="67"/>
      <c r="DA18" s="9"/>
      <c r="DB18" s="67"/>
      <c r="DC18" s="9"/>
      <c r="DD18" s="67"/>
      <c r="DE18" s="9"/>
      <c r="DF18" s="67"/>
      <c r="DG18" s="9"/>
      <c r="DH18" s="67"/>
      <c r="DI18" s="9"/>
      <c r="DJ18" s="67"/>
      <c r="DK18" s="9"/>
      <c r="DL18" s="67"/>
      <c r="DM18" s="9"/>
      <c r="DN18" s="67"/>
      <c r="DO18" s="9"/>
      <c r="DP18" s="67"/>
      <c r="DQ18" s="9"/>
      <c r="DR18" s="67"/>
      <c r="DS18" s="9"/>
      <c r="DT18" s="67"/>
      <c r="DU18" s="9"/>
      <c r="DV18" s="67"/>
      <c r="DW18" s="9"/>
      <c r="DX18" s="67"/>
      <c r="DY18" s="9"/>
      <c r="DZ18" s="67"/>
      <c r="EA18" s="9"/>
      <c r="EB18" s="60"/>
      <c r="EC18" s="9"/>
      <c r="ED18" s="60"/>
      <c r="EE18" s="9"/>
      <c r="EF18" s="60"/>
      <c r="EG18" s="9"/>
      <c r="EH18" s="60"/>
      <c r="EI18" s="9"/>
      <c r="EJ18" s="60"/>
      <c r="EK18" s="9"/>
      <c r="EL18" s="5"/>
      <c r="EM18" s="75"/>
    </row>
    <row r="19" spans="1:143" ht="24.95" customHeight="1" x14ac:dyDescent="0.25">
      <c r="A19" s="50">
        <v>45581</v>
      </c>
      <c r="B19" s="1"/>
      <c r="C19" s="51">
        <f t="shared" si="0"/>
        <v>0</v>
      </c>
      <c r="D19" s="56"/>
      <c r="E19" s="9">
        <f t="shared" si="1"/>
        <v>0</v>
      </c>
      <c r="F19" s="63"/>
      <c r="G19" s="9">
        <f t="shared" si="2"/>
        <v>0</v>
      </c>
      <c r="H19" s="12"/>
      <c r="I19" s="9">
        <f t="shared" si="3"/>
        <v>0</v>
      </c>
      <c r="J19" s="12"/>
      <c r="K19" s="7"/>
      <c r="L19" s="37"/>
      <c r="M19" s="52"/>
      <c r="N19" s="11"/>
      <c r="O19" s="11"/>
      <c r="P19" s="9"/>
      <c r="Q19" s="11"/>
      <c r="R19" s="11"/>
      <c r="S19" s="9"/>
      <c r="T19" s="11"/>
      <c r="U19" s="11"/>
      <c r="V19" s="9"/>
      <c r="W19" s="11"/>
      <c r="X19" s="11"/>
      <c r="Y19" s="9"/>
      <c r="Z19" s="11"/>
      <c r="AA19" s="11"/>
      <c r="AB19" s="9"/>
      <c r="AC19" s="11"/>
      <c r="AD19" s="11"/>
      <c r="AE19" s="9"/>
      <c r="AF19" s="11"/>
      <c r="AG19" s="11"/>
      <c r="AH19" s="9"/>
      <c r="AI19" s="11"/>
      <c r="AJ19" s="11"/>
      <c r="AK19" s="9"/>
      <c r="AL19" s="11"/>
      <c r="AM19" s="11"/>
      <c r="AN19" s="9"/>
      <c r="AO19" s="11"/>
      <c r="AP19" s="11"/>
      <c r="AQ19" s="9"/>
      <c r="AR19" s="11"/>
      <c r="AS19" s="11"/>
      <c r="AT19" s="9"/>
      <c r="AU19" s="11"/>
      <c r="AV19" s="11"/>
      <c r="AW19" s="9"/>
      <c r="AX19" s="13"/>
      <c r="AY19" s="14"/>
      <c r="AZ19" s="9"/>
      <c r="BA19" s="13"/>
      <c r="BB19" s="14"/>
      <c r="BC19" s="9"/>
      <c r="BD19" s="13"/>
      <c r="BE19" s="14"/>
      <c r="BF19" s="9"/>
      <c r="BG19" s="13"/>
      <c r="BH19" s="14"/>
      <c r="BI19" s="9"/>
      <c r="BJ19" s="13"/>
      <c r="BK19" s="14"/>
      <c r="BL19" s="9"/>
      <c r="BM19" s="13"/>
      <c r="BN19" s="14"/>
      <c r="BO19" s="9"/>
      <c r="BP19" s="13"/>
      <c r="BQ19" s="14"/>
      <c r="BR19" s="9"/>
      <c r="BS19" s="13"/>
      <c r="BT19" s="14"/>
      <c r="BU19" s="9"/>
      <c r="BV19" s="13"/>
      <c r="BW19" s="14"/>
      <c r="BX19" s="9"/>
      <c r="BY19" s="13"/>
      <c r="BZ19" s="14"/>
      <c r="CA19" s="9"/>
      <c r="CB19" s="13"/>
      <c r="CC19" s="14"/>
      <c r="CD19" s="9"/>
      <c r="CE19" s="13"/>
      <c r="CF19" s="14"/>
      <c r="CG19" s="9"/>
      <c r="CH19" s="58"/>
      <c r="CI19" s="57"/>
      <c r="CJ19" s="34"/>
      <c r="CK19" s="59"/>
      <c r="CL19" s="60"/>
      <c r="CM19" s="34"/>
      <c r="CN19" s="59"/>
      <c r="CO19" s="60"/>
      <c r="CP19" s="33"/>
      <c r="CQ19" s="59"/>
      <c r="CR19" s="5"/>
      <c r="CS19" s="34"/>
      <c r="CT19" s="59"/>
      <c r="CU19" s="60"/>
      <c r="CV19" s="34"/>
      <c r="CW19" s="59"/>
      <c r="CX19" s="60"/>
      <c r="CY19" s="7"/>
      <c r="CZ19" s="67"/>
      <c r="DA19" s="9"/>
      <c r="DB19" s="67"/>
      <c r="DC19" s="9"/>
      <c r="DD19" s="67"/>
      <c r="DE19" s="9"/>
      <c r="DF19" s="67"/>
      <c r="DG19" s="9"/>
      <c r="DH19" s="67"/>
      <c r="DI19" s="9"/>
      <c r="DJ19" s="67"/>
      <c r="DK19" s="9"/>
      <c r="DL19" s="67"/>
      <c r="DM19" s="9"/>
      <c r="DN19" s="67"/>
      <c r="DO19" s="9"/>
      <c r="DP19" s="67"/>
      <c r="DQ19" s="9"/>
      <c r="DR19" s="67"/>
      <c r="DS19" s="9"/>
      <c r="DT19" s="67"/>
      <c r="DU19" s="9"/>
      <c r="DV19" s="67"/>
      <c r="DW19" s="9"/>
      <c r="DX19" s="67"/>
      <c r="DY19" s="9"/>
      <c r="DZ19" s="67"/>
      <c r="EA19" s="9"/>
      <c r="EB19" s="60"/>
      <c r="EC19" s="9"/>
      <c r="ED19" s="60"/>
      <c r="EE19" s="9"/>
      <c r="EF19" s="60"/>
      <c r="EG19" s="9"/>
      <c r="EH19" s="60"/>
      <c r="EI19" s="9"/>
      <c r="EJ19" s="60"/>
      <c r="EK19" s="9"/>
      <c r="EL19" s="5"/>
      <c r="EM19" s="75"/>
    </row>
    <row r="20" spans="1:143" ht="24.95" customHeight="1" x14ac:dyDescent="0.25">
      <c r="A20" s="50">
        <v>45582</v>
      </c>
      <c r="B20" s="1"/>
      <c r="C20" s="51">
        <f t="shared" si="0"/>
        <v>0</v>
      </c>
      <c r="D20" s="56"/>
      <c r="E20" s="9">
        <f t="shared" si="1"/>
        <v>0</v>
      </c>
      <c r="F20" s="63"/>
      <c r="G20" s="9">
        <f t="shared" si="2"/>
        <v>0</v>
      </c>
      <c r="H20" s="12"/>
      <c r="I20" s="9">
        <f t="shared" si="3"/>
        <v>0</v>
      </c>
      <c r="J20" s="12"/>
      <c r="K20" s="7"/>
      <c r="L20" s="37"/>
      <c r="M20" s="52"/>
      <c r="N20" s="11"/>
      <c r="O20" s="11"/>
      <c r="P20" s="9"/>
      <c r="Q20" s="11"/>
      <c r="R20" s="11"/>
      <c r="S20" s="9"/>
      <c r="T20" s="11"/>
      <c r="U20" s="11"/>
      <c r="V20" s="9"/>
      <c r="W20" s="11"/>
      <c r="X20" s="11"/>
      <c r="Y20" s="9"/>
      <c r="Z20" s="11"/>
      <c r="AA20" s="11"/>
      <c r="AB20" s="9"/>
      <c r="AC20" s="11"/>
      <c r="AD20" s="11"/>
      <c r="AE20" s="9"/>
      <c r="AF20" s="11"/>
      <c r="AG20" s="11"/>
      <c r="AH20" s="9"/>
      <c r="AI20" s="11"/>
      <c r="AJ20" s="11"/>
      <c r="AK20" s="9"/>
      <c r="AL20" s="11"/>
      <c r="AM20" s="11"/>
      <c r="AN20" s="9"/>
      <c r="AO20" s="11"/>
      <c r="AP20" s="11"/>
      <c r="AQ20" s="9"/>
      <c r="AR20" s="11"/>
      <c r="AS20" s="11"/>
      <c r="AT20" s="9"/>
      <c r="AU20" s="11"/>
      <c r="AV20" s="11"/>
      <c r="AW20" s="9"/>
      <c r="AX20" s="13"/>
      <c r="AY20" s="14"/>
      <c r="AZ20" s="9"/>
      <c r="BA20" s="13"/>
      <c r="BB20" s="14"/>
      <c r="BC20" s="9"/>
      <c r="BD20" s="13"/>
      <c r="BE20" s="14"/>
      <c r="BF20" s="9"/>
      <c r="BG20" s="13"/>
      <c r="BH20" s="14"/>
      <c r="BI20" s="9"/>
      <c r="BJ20" s="13"/>
      <c r="BK20" s="14"/>
      <c r="BL20" s="9"/>
      <c r="BM20" s="13"/>
      <c r="BN20" s="14"/>
      <c r="BO20" s="9"/>
      <c r="BP20" s="13"/>
      <c r="BQ20" s="14"/>
      <c r="BR20" s="9"/>
      <c r="BS20" s="13"/>
      <c r="BT20" s="14"/>
      <c r="BU20" s="9"/>
      <c r="BV20" s="13"/>
      <c r="BW20" s="14"/>
      <c r="BX20" s="9"/>
      <c r="BY20" s="13"/>
      <c r="BZ20" s="14"/>
      <c r="CA20" s="9"/>
      <c r="CB20" s="13"/>
      <c r="CC20" s="14"/>
      <c r="CD20" s="9"/>
      <c r="CE20" s="13"/>
      <c r="CF20" s="14"/>
      <c r="CG20" s="9"/>
      <c r="CH20" s="58"/>
      <c r="CI20" s="57"/>
      <c r="CJ20" s="34"/>
      <c r="CK20" s="59"/>
      <c r="CL20" s="60"/>
      <c r="CM20" s="34"/>
      <c r="CN20" s="59"/>
      <c r="CO20" s="60"/>
      <c r="CP20" s="33"/>
      <c r="CQ20" s="59"/>
      <c r="CR20" s="5"/>
      <c r="CS20" s="34"/>
      <c r="CT20" s="59"/>
      <c r="CU20" s="60"/>
      <c r="CV20" s="34"/>
      <c r="CW20" s="59"/>
      <c r="CX20" s="60"/>
      <c r="CY20" s="7"/>
      <c r="CZ20" s="67"/>
      <c r="DA20" s="9"/>
      <c r="DB20" s="67"/>
      <c r="DC20" s="9"/>
      <c r="DD20" s="67"/>
      <c r="DE20" s="9"/>
      <c r="DF20" s="67"/>
      <c r="DG20" s="9"/>
      <c r="DH20" s="67"/>
      <c r="DI20" s="9"/>
      <c r="DJ20" s="67"/>
      <c r="DK20" s="9"/>
      <c r="DL20" s="67"/>
      <c r="DM20" s="9"/>
      <c r="DN20" s="67"/>
      <c r="DO20" s="9"/>
      <c r="DP20" s="67"/>
      <c r="DQ20" s="9"/>
      <c r="DR20" s="67"/>
      <c r="DS20" s="9"/>
      <c r="DT20" s="67"/>
      <c r="DU20" s="9"/>
      <c r="DV20" s="67"/>
      <c r="DW20" s="9"/>
      <c r="DX20" s="67"/>
      <c r="DY20" s="9"/>
      <c r="DZ20" s="67"/>
      <c r="EA20" s="9"/>
      <c r="EB20" s="60"/>
      <c r="EC20" s="9"/>
      <c r="ED20" s="60"/>
      <c r="EE20" s="9"/>
      <c r="EF20" s="60"/>
      <c r="EG20" s="9"/>
      <c r="EH20" s="60"/>
      <c r="EI20" s="9"/>
      <c r="EJ20" s="60"/>
      <c r="EK20" s="9"/>
      <c r="EL20" s="5"/>
      <c r="EM20" s="75"/>
    </row>
    <row r="21" spans="1:143" ht="24.95" customHeight="1" x14ac:dyDescent="0.25">
      <c r="A21" s="50">
        <v>45583</v>
      </c>
      <c r="B21" s="1"/>
      <c r="C21" s="51">
        <f t="shared" si="0"/>
        <v>0</v>
      </c>
      <c r="D21" s="56"/>
      <c r="E21" s="9">
        <f t="shared" si="1"/>
        <v>0</v>
      </c>
      <c r="F21" s="63"/>
      <c r="G21" s="9">
        <f t="shared" si="2"/>
        <v>0</v>
      </c>
      <c r="H21" s="12"/>
      <c r="I21" s="9">
        <f t="shared" si="3"/>
        <v>0</v>
      </c>
      <c r="J21" s="12"/>
      <c r="K21" s="7"/>
      <c r="L21" s="37"/>
      <c r="M21" s="52"/>
      <c r="N21" s="11"/>
      <c r="O21" s="11"/>
      <c r="P21" s="9"/>
      <c r="Q21" s="11"/>
      <c r="R21" s="11"/>
      <c r="S21" s="9"/>
      <c r="T21" s="11"/>
      <c r="U21" s="11"/>
      <c r="V21" s="9"/>
      <c r="W21" s="11"/>
      <c r="X21" s="11"/>
      <c r="Y21" s="9"/>
      <c r="Z21" s="11"/>
      <c r="AA21" s="11"/>
      <c r="AB21" s="9"/>
      <c r="AC21" s="11"/>
      <c r="AD21" s="11"/>
      <c r="AE21" s="9"/>
      <c r="AF21" s="11"/>
      <c r="AG21" s="11"/>
      <c r="AH21" s="9"/>
      <c r="AI21" s="11"/>
      <c r="AJ21" s="11"/>
      <c r="AK21" s="9"/>
      <c r="AL21" s="11"/>
      <c r="AM21" s="11"/>
      <c r="AN21" s="9"/>
      <c r="AO21" s="11"/>
      <c r="AP21" s="11"/>
      <c r="AQ21" s="9"/>
      <c r="AR21" s="11"/>
      <c r="AS21" s="11"/>
      <c r="AT21" s="9"/>
      <c r="AU21" s="11"/>
      <c r="AV21" s="11"/>
      <c r="AW21" s="9"/>
      <c r="AX21" s="13"/>
      <c r="AY21" s="14"/>
      <c r="AZ21" s="9"/>
      <c r="BA21" s="13"/>
      <c r="BB21" s="14"/>
      <c r="BC21" s="9"/>
      <c r="BD21" s="13"/>
      <c r="BE21" s="14"/>
      <c r="BF21" s="9"/>
      <c r="BG21" s="13"/>
      <c r="BH21" s="14"/>
      <c r="BI21" s="9"/>
      <c r="BJ21" s="13"/>
      <c r="BK21" s="14"/>
      <c r="BL21" s="9"/>
      <c r="BM21" s="13"/>
      <c r="BN21" s="14"/>
      <c r="BO21" s="9"/>
      <c r="BP21" s="13"/>
      <c r="BQ21" s="14"/>
      <c r="BR21" s="9"/>
      <c r="BS21" s="13"/>
      <c r="BT21" s="14"/>
      <c r="BU21" s="9"/>
      <c r="BV21" s="13"/>
      <c r="BW21" s="14"/>
      <c r="BX21" s="9"/>
      <c r="BY21" s="13"/>
      <c r="BZ21" s="14"/>
      <c r="CA21" s="9"/>
      <c r="CB21" s="13"/>
      <c r="CC21" s="14"/>
      <c r="CD21" s="9"/>
      <c r="CE21" s="13"/>
      <c r="CF21" s="14"/>
      <c r="CG21" s="9"/>
      <c r="CH21" s="58"/>
      <c r="CI21" s="57"/>
      <c r="CJ21" s="34"/>
      <c r="CK21" s="59"/>
      <c r="CL21" s="60"/>
      <c r="CM21" s="34"/>
      <c r="CN21" s="59"/>
      <c r="CO21" s="60"/>
      <c r="CP21" s="33"/>
      <c r="CQ21" s="59"/>
      <c r="CR21" s="5"/>
      <c r="CS21" s="34"/>
      <c r="CT21" s="59"/>
      <c r="CU21" s="60"/>
      <c r="CV21" s="34"/>
      <c r="CW21" s="59"/>
      <c r="CX21" s="60"/>
      <c r="CY21" s="7"/>
      <c r="CZ21" s="67"/>
      <c r="DA21" s="9"/>
      <c r="DB21" s="67"/>
      <c r="DC21" s="9"/>
      <c r="DD21" s="67"/>
      <c r="DE21" s="9"/>
      <c r="DF21" s="67"/>
      <c r="DG21" s="9"/>
      <c r="DH21" s="67"/>
      <c r="DI21" s="9"/>
      <c r="DJ21" s="67"/>
      <c r="DK21" s="9"/>
      <c r="DL21" s="67"/>
      <c r="DM21" s="9"/>
      <c r="DN21" s="67"/>
      <c r="DO21" s="9"/>
      <c r="DP21" s="67"/>
      <c r="DQ21" s="9"/>
      <c r="DR21" s="67"/>
      <c r="DS21" s="9"/>
      <c r="DT21" s="67"/>
      <c r="DU21" s="9"/>
      <c r="DV21" s="67"/>
      <c r="DW21" s="9"/>
      <c r="DX21" s="67"/>
      <c r="DY21" s="9"/>
      <c r="DZ21" s="67"/>
      <c r="EA21" s="9"/>
      <c r="EB21" s="60"/>
      <c r="EC21" s="9"/>
      <c r="ED21" s="60"/>
      <c r="EE21" s="9"/>
      <c r="EF21" s="60"/>
      <c r="EG21" s="9"/>
      <c r="EH21" s="60"/>
      <c r="EI21" s="9"/>
      <c r="EJ21" s="60"/>
      <c r="EK21" s="9"/>
      <c r="EL21" s="5"/>
      <c r="EM21" s="75"/>
    </row>
    <row r="22" spans="1:143" ht="24.95" customHeight="1" x14ac:dyDescent="0.25">
      <c r="A22" s="50">
        <v>45584</v>
      </c>
      <c r="B22" s="1"/>
      <c r="C22" s="51">
        <f t="shared" si="0"/>
        <v>0</v>
      </c>
      <c r="D22" s="56"/>
      <c r="E22" s="9">
        <f t="shared" si="1"/>
        <v>0</v>
      </c>
      <c r="F22" s="63"/>
      <c r="G22" s="9">
        <f t="shared" si="2"/>
        <v>0</v>
      </c>
      <c r="H22" s="12"/>
      <c r="I22" s="9">
        <f t="shared" si="3"/>
        <v>0</v>
      </c>
      <c r="J22" s="12"/>
      <c r="K22" s="7"/>
      <c r="L22" s="37"/>
      <c r="M22" s="52"/>
      <c r="N22" s="11"/>
      <c r="O22" s="11"/>
      <c r="P22" s="9"/>
      <c r="Q22" s="11"/>
      <c r="R22" s="11"/>
      <c r="S22" s="9"/>
      <c r="T22" s="11"/>
      <c r="U22" s="11"/>
      <c r="V22" s="9"/>
      <c r="W22" s="11"/>
      <c r="X22" s="11"/>
      <c r="Y22" s="9"/>
      <c r="Z22" s="11"/>
      <c r="AA22" s="11"/>
      <c r="AB22" s="9"/>
      <c r="AC22" s="11"/>
      <c r="AD22" s="11"/>
      <c r="AE22" s="9"/>
      <c r="AF22" s="11"/>
      <c r="AG22" s="11"/>
      <c r="AH22" s="9"/>
      <c r="AI22" s="11"/>
      <c r="AJ22" s="11"/>
      <c r="AK22" s="9"/>
      <c r="AL22" s="11"/>
      <c r="AM22" s="11"/>
      <c r="AN22" s="9"/>
      <c r="AO22" s="11"/>
      <c r="AP22" s="11"/>
      <c r="AQ22" s="9"/>
      <c r="AR22" s="11"/>
      <c r="AS22" s="11"/>
      <c r="AT22" s="9"/>
      <c r="AU22" s="11"/>
      <c r="AV22" s="11"/>
      <c r="AW22" s="9"/>
      <c r="AX22" s="13"/>
      <c r="AY22" s="14"/>
      <c r="AZ22" s="9"/>
      <c r="BA22" s="13"/>
      <c r="BB22" s="14"/>
      <c r="BC22" s="9"/>
      <c r="BD22" s="13"/>
      <c r="BE22" s="14"/>
      <c r="BF22" s="9"/>
      <c r="BG22" s="13"/>
      <c r="BH22" s="14"/>
      <c r="BI22" s="9"/>
      <c r="BJ22" s="13"/>
      <c r="BK22" s="14"/>
      <c r="BL22" s="9"/>
      <c r="BM22" s="13"/>
      <c r="BN22" s="14"/>
      <c r="BO22" s="9"/>
      <c r="BP22" s="13"/>
      <c r="BQ22" s="14"/>
      <c r="BR22" s="9"/>
      <c r="BS22" s="13"/>
      <c r="BT22" s="14"/>
      <c r="BU22" s="9"/>
      <c r="BV22" s="13"/>
      <c r="BW22" s="14"/>
      <c r="BX22" s="9"/>
      <c r="BY22" s="13"/>
      <c r="BZ22" s="14"/>
      <c r="CA22" s="9"/>
      <c r="CB22" s="13"/>
      <c r="CC22" s="14"/>
      <c r="CD22" s="9"/>
      <c r="CE22" s="13"/>
      <c r="CF22" s="14"/>
      <c r="CG22" s="9"/>
      <c r="CH22" s="58"/>
      <c r="CI22" s="57"/>
      <c r="CJ22" s="34"/>
      <c r="CK22" s="59"/>
      <c r="CL22" s="60"/>
      <c r="CM22" s="34"/>
      <c r="CN22" s="59"/>
      <c r="CO22" s="60"/>
      <c r="CP22" s="33"/>
      <c r="CQ22" s="59"/>
      <c r="CR22" s="5"/>
      <c r="CS22" s="34"/>
      <c r="CT22" s="59"/>
      <c r="CU22" s="60"/>
      <c r="CV22" s="34"/>
      <c r="CW22" s="59"/>
      <c r="CX22" s="60"/>
      <c r="CY22" s="7"/>
      <c r="CZ22" s="67"/>
      <c r="DA22" s="9"/>
      <c r="DB22" s="67"/>
      <c r="DC22" s="9"/>
      <c r="DD22" s="67"/>
      <c r="DE22" s="9"/>
      <c r="DF22" s="67"/>
      <c r="DG22" s="9"/>
      <c r="DH22" s="67"/>
      <c r="DI22" s="9"/>
      <c r="DJ22" s="67"/>
      <c r="DK22" s="9"/>
      <c r="DL22" s="67"/>
      <c r="DM22" s="9"/>
      <c r="DN22" s="67"/>
      <c r="DO22" s="9"/>
      <c r="DP22" s="67"/>
      <c r="DQ22" s="9"/>
      <c r="DR22" s="67"/>
      <c r="DS22" s="9"/>
      <c r="DT22" s="67"/>
      <c r="DU22" s="9"/>
      <c r="DV22" s="67"/>
      <c r="DW22" s="9"/>
      <c r="DX22" s="67"/>
      <c r="DY22" s="9"/>
      <c r="DZ22" s="67"/>
      <c r="EA22" s="9"/>
      <c r="EB22" s="60"/>
      <c r="EC22" s="9"/>
      <c r="ED22" s="60"/>
      <c r="EE22" s="9"/>
      <c r="EF22" s="60"/>
      <c r="EG22" s="9"/>
      <c r="EH22" s="60"/>
      <c r="EI22" s="9"/>
      <c r="EJ22" s="60"/>
      <c r="EK22" s="9"/>
      <c r="EL22" s="5"/>
      <c r="EM22" s="75"/>
    </row>
    <row r="23" spans="1:143" ht="24.95" customHeight="1" x14ac:dyDescent="0.25">
      <c r="A23" s="50">
        <v>45585</v>
      </c>
      <c r="B23" s="1"/>
      <c r="C23" s="51">
        <f t="shared" si="0"/>
        <v>0</v>
      </c>
      <c r="D23" s="56"/>
      <c r="E23" s="9">
        <f t="shared" si="1"/>
        <v>0</v>
      </c>
      <c r="F23" s="63"/>
      <c r="G23" s="9">
        <f t="shared" si="2"/>
        <v>0</v>
      </c>
      <c r="H23" s="12"/>
      <c r="I23" s="9">
        <f t="shared" si="3"/>
        <v>0</v>
      </c>
      <c r="J23" s="12"/>
      <c r="K23" s="7"/>
      <c r="L23" s="37"/>
      <c r="M23" s="52"/>
      <c r="N23" s="11"/>
      <c r="O23" s="11"/>
      <c r="P23" s="9"/>
      <c r="Q23" s="11"/>
      <c r="R23" s="11"/>
      <c r="S23" s="9"/>
      <c r="T23" s="11"/>
      <c r="U23" s="11"/>
      <c r="V23" s="9"/>
      <c r="W23" s="11"/>
      <c r="X23" s="11"/>
      <c r="Y23" s="9"/>
      <c r="Z23" s="11"/>
      <c r="AA23" s="11"/>
      <c r="AB23" s="9"/>
      <c r="AC23" s="11"/>
      <c r="AD23" s="11"/>
      <c r="AE23" s="9"/>
      <c r="AF23" s="11"/>
      <c r="AG23" s="11"/>
      <c r="AH23" s="9"/>
      <c r="AI23" s="11"/>
      <c r="AJ23" s="11"/>
      <c r="AK23" s="9"/>
      <c r="AL23" s="11"/>
      <c r="AM23" s="11"/>
      <c r="AN23" s="9"/>
      <c r="AO23" s="11"/>
      <c r="AP23" s="11"/>
      <c r="AQ23" s="9"/>
      <c r="AR23" s="11"/>
      <c r="AS23" s="11"/>
      <c r="AT23" s="9"/>
      <c r="AU23" s="11"/>
      <c r="AV23" s="11"/>
      <c r="AW23" s="9"/>
      <c r="AX23" s="13"/>
      <c r="AY23" s="14"/>
      <c r="AZ23" s="9"/>
      <c r="BA23" s="13"/>
      <c r="BB23" s="14"/>
      <c r="BC23" s="9"/>
      <c r="BD23" s="13"/>
      <c r="BE23" s="14"/>
      <c r="BF23" s="9"/>
      <c r="BG23" s="13"/>
      <c r="BH23" s="14"/>
      <c r="BI23" s="9"/>
      <c r="BJ23" s="13"/>
      <c r="BK23" s="14"/>
      <c r="BL23" s="9"/>
      <c r="BM23" s="13"/>
      <c r="BN23" s="14"/>
      <c r="BO23" s="9"/>
      <c r="BP23" s="13"/>
      <c r="BQ23" s="14"/>
      <c r="BR23" s="9"/>
      <c r="BS23" s="13"/>
      <c r="BT23" s="14"/>
      <c r="BU23" s="9"/>
      <c r="BV23" s="13"/>
      <c r="BW23" s="14"/>
      <c r="BX23" s="9"/>
      <c r="BY23" s="13"/>
      <c r="BZ23" s="14"/>
      <c r="CA23" s="9"/>
      <c r="CB23" s="13"/>
      <c r="CC23" s="14"/>
      <c r="CD23" s="9"/>
      <c r="CE23" s="13"/>
      <c r="CF23" s="14"/>
      <c r="CG23" s="9"/>
      <c r="CH23" s="58"/>
      <c r="CI23" s="57"/>
      <c r="CJ23" s="34"/>
      <c r="CK23" s="59"/>
      <c r="CL23" s="60"/>
      <c r="CM23" s="34"/>
      <c r="CN23" s="59"/>
      <c r="CO23" s="60"/>
      <c r="CP23" s="33"/>
      <c r="CQ23" s="59"/>
      <c r="CR23" s="5"/>
      <c r="CS23" s="34"/>
      <c r="CT23" s="59"/>
      <c r="CU23" s="60"/>
      <c r="CV23" s="34"/>
      <c r="CW23" s="59"/>
      <c r="CX23" s="60"/>
      <c r="CY23" s="7"/>
      <c r="CZ23" s="67"/>
      <c r="DA23" s="9"/>
      <c r="DB23" s="67"/>
      <c r="DC23" s="9"/>
      <c r="DD23" s="67"/>
      <c r="DE23" s="9"/>
      <c r="DF23" s="67"/>
      <c r="DG23" s="9"/>
      <c r="DH23" s="67"/>
      <c r="DI23" s="9"/>
      <c r="DJ23" s="67"/>
      <c r="DK23" s="9"/>
      <c r="DL23" s="67"/>
      <c r="DM23" s="9"/>
      <c r="DN23" s="67"/>
      <c r="DO23" s="9"/>
      <c r="DP23" s="67"/>
      <c r="DQ23" s="9"/>
      <c r="DR23" s="67"/>
      <c r="DS23" s="9"/>
      <c r="DT23" s="67"/>
      <c r="DU23" s="9"/>
      <c r="DV23" s="67"/>
      <c r="DW23" s="9"/>
      <c r="DX23" s="67"/>
      <c r="DY23" s="9"/>
      <c r="DZ23" s="67"/>
      <c r="EA23" s="9"/>
      <c r="EB23" s="60"/>
      <c r="EC23" s="9"/>
      <c r="ED23" s="60"/>
      <c r="EE23" s="9"/>
      <c r="EF23" s="60"/>
      <c r="EG23" s="9"/>
      <c r="EH23" s="60"/>
      <c r="EI23" s="9"/>
      <c r="EJ23" s="60"/>
      <c r="EK23" s="9"/>
      <c r="EL23" s="5"/>
      <c r="EM23" s="75"/>
    </row>
    <row r="24" spans="1:143" ht="24.95" customHeight="1" x14ac:dyDescent="0.25">
      <c r="A24" s="50">
        <v>45586</v>
      </c>
      <c r="B24" s="1"/>
      <c r="C24" s="51">
        <f t="shared" si="0"/>
        <v>0</v>
      </c>
      <c r="D24" s="56"/>
      <c r="E24" s="9">
        <f t="shared" si="1"/>
        <v>0</v>
      </c>
      <c r="F24" s="63"/>
      <c r="G24" s="9">
        <f t="shared" si="2"/>
        <v>0</v>
      </c>
      <c r="H24" s="12"/>
      <c r="I24" s="9">
        <f t="shared" si="3"/>
        <v>0</v>
      </c>
      <c r="J24" s="12"/>
      <c r="K24" s="7"/>
      <c r="L24" s="37"/>
      <c r="M24" s="52"/>
      <c r="N24" s="11"/>
      <c r="O24" s="11"/>
      <c r="P24" s="9"/>
      <c r="Q24" s="11"/>
      <c r="R24" s="11"/>
      <c r="S24" s="9"/>
      <c r="T24" s="11"/>
      <c r="U24" s="11"/>
      <c r="V24" s="9"/>
      <c r="W24" s="11"/>
      <c r="X24" s="11"/>
      <c r="Y24" s="9"/>
      <c r="Z24" s="11"/>
      <c r="AA24" s="11"/>
      <c r="AB24" s="9"/>
      <c r="AC24" s="11"/>
      <c r="AD24" s="11"/>
      <c r="AE24" s="9"/>
      <c r="AF24" s="11"/>
      <c r="AG24" s="11"/>
      <c r="AH24" s="9"/>
      <c r="AI24" s="11"/>
      <c r="AJ24" s="11"/>
      <c r="AK24" s="9"/>
      <c r="AL24" s="11"/>
      <c r="AM24" s="11"/>
      <c r="AN24" s="9"/>
      <c r="AO24" s="11"/>
      <c r="AP24" s="11"/>
      <c r="AQ24" s="9"/>
      <c r="AR24" s="11"/>
      <c r="AS24" s="11"/>
      <c r="AT24" s="9"/>
      <c r="AU24" s="11"/>
      <c r="AV24" s="11"/>
      <c r="AW24" s="9"/>
      <c r="AX24" s="13"/>
      <c r="AY24" s="14"/>
      <c r="AZ24" s="9"/>
      <c r="BA24" s="13"/>
      <c r="BB24" s="14"/>
      <c r="BC24" s="9"/>
      <c r="BD24" s="13"/>
      <c r="BE24" s="14"/>
      <c r="BF24" s="9"/>
      <c r="BG24" s="13"/>
      <c r="BH24" s="14"/>
      <c r="BI24" s="9"/>
      <c r="BJ24" s="13"/>
      <c r="BK24" s="14"/>
      <c r="BL24" s="9"/>
      <c r="BM24" s="13"/>
      <c r="BN24" s="14"/>
      <c r="BO24" s="9"/>
      <c r="BP24" s="13"/>
      <c r="BQ24" s="14"/>
      <c r="BR24" s="9"/>
      <c r="BS24" s="13"/>
      <c r="BT24" s="14"/>
      <c r="BU24" s="9"/>
      <c r="BV24" s="13"/>
      <c r="BW24" s="14"/>
      <c r="BX24" s="9"/>
      <c r="BY24" s="13"/>
      <c r="BZ24" s="14"/>
      <c r="CA24" s="9"/>
      <c r="CB24" s="13"/>
      <c r="CC24" s="14"/>
      <c r="CD24" s="9"/>
      <c r="CE24" s="13"/>
      <c r="CF24" s="14"/>
      <c r="CG24" s="9"/>
      <c r="CH24" s="58"/>
      <c r="CI24" s="57"/>
      <c r="CJ24" s="34"/>
      <c r="CK24" s="59"/>
      <c r="CL24" s="60"/>
      <c r="CM24" s="34"/>
      <c r="CN24" s="59"/>
      <c r="CO24" s="60"/>
      <c r="CP24" s="33"/>
      <c r="CQ24" s="59"/>
      <c r="CR24" s="5"/>
      <c r="CS24" s="34"/>
      <c r="CT24" s="59"/>
      <c r="CU24" s="60"/>
      <c r="CV24" s="34"/>
      <c r="CW24" s="59"/>
      <c r="CX24" s="60"/>
      <c r="CY24" s="7"/>
      <c r="CZ24" s="67"/>
      <c r="DA24" s="9"/>
      <c r="DB24" s="67"/>
      <c r="DC24" s="9"/>
      <c r="DD24" s="67"/>
      <c r="DE24" s="9"/>
      <c r="DF24" s="67"/>
      <c r="DG24" s="9"/>
      <c r="DH24" s="67"/>
      <c r="DI24" s="9"/>
      <c r="DJ24" s="67"/>
      <c r="DK24" s="9"/>
      <c r="DL24" s="67"/>
      <c r="DM24" s="9"/>
      <c r="DN24" s="67"/>
      <c r="DO24" s="9"/>
      <c r="DP24" s="67"/>
      <c r="DQ24" s="9"/>
      <c r="DR24" s="67"/>
      <c r="DS24" s="9"/>
      <c r="DT24" s="67"/>
      <c r="DU24" s="9"/>
      <c r="DV24" s="67"/>
      <c r="DW24" s="9"/>
      <c r="DX24" s="67"/>
      <c r="DY24" s="9"/>
      <c r="DZ24" s="67"/>
      <c r="EA24" s="9"/>
      <c r="EB24" s="60"/>
      <c r="EC24" s="9"/>
      <c r="ED24" s="60"/>
      <c r="EE24" s="9"/>
      <c r="EF24" s="60"/>
      <c r="EG24" s="9"/>
      <c r="EH24" s="60"/>
      <c r="EI24" s="9"/>
      <c r="EJ24" s="60"/>
      <c r="EK24" s="9"/>
      <c r="EL24" s="5"/>
      <c r="EM24" s="75"/>
    </row>
    <row r="25" spans="1:143" ht="24.95" customHeight="1" x14ac:dyDescent="0.25">
      <c r="A25" s="50">
        <v>45587</v>
      </c>
      <c r="B25" s="1"/>
      <c r="C25" s="51">
        <f t="shared" si="0"/>
        <v>0</v>
      </c>
      <c r="D25" s="56"/>
      <c r="E25" s="9">
        <f t="shared" si="1"/>
        <v>0</v>
      </c>
      <c r="F25" s="63"/>
      <c r="G25" s="9">
        <f t="shared" si="2"/>
        <v>0</v>
      </c>
      <c r="H25" s="12"/>
      <c r="I25" s="9">
        <f t="shared" si="3"/>
        <v>0</v>
      </c>
      <c r="J25" s="12"/>
      <c r="K25" s="7"/>
      <c r="L25" s="37"/>
      <c r="M25" s="52"/>
      <c r="N25" s="11"/>
      <c r="O25" s="11"/>
      <c r="P25" s="9"/>
      <c r="Q25" s="11"/>
      <c r="R25" s="11"/>
      <c r="S25" s="9"/>
      <c r="T25" s="11"/>
      <c r="U25" s="11"/>
      <c r="V25" s="9"/>
      <c r="W25" s="11"/>
      <c r="X25" s="11"/>
      <c r="Y25" s="9"/>
      <c r="Z25" s="11"/>
      <c r="AA25" s="11"/>
      <c r="AB25" s="9"/>
      <c r="AC25" s="11"/>
      <c r="AD25" s="11"/>
      <c r="AE25" s="9"/>
      <c r="AF25" s="11"/>
      <c r="AG25" s="11"/>
      <c r="AH25" s="9"/>
      <c r="AI25" s="11"/>
      <c r="AJ25" s="11"/>
      <c r="AK25" s="9"/>
      <c r="AL25" s="11"/>
      <c r="AM25" s="11"/>
      <c r="AN25" s="9"/>
      <c r="AO25" s="11"/>
      <c r="AP25" s="11"/>
      <c r="AQ25" s="9"/>
      <c r="AR25" s="11"/>
      <c r="AS25" s="11"/>
      <c r="AT25" s="9"/>
      <c r="AU25" s="11"/>
      <c r="AV25" s="11"/>
      <c r="AW25" s="9"/>
      <c r="AX25" s="13"/>
      <c r="AY25" s="14"/>
      <c r="AZ25" s="9"/>
      <c r="BA25" s="13"/>
      <c r="BB25" s="14"/>
      <c r="BC25" s="9"/>
      <c r="BD25" s="13"/>
      <c r="BE25" s="14"/>
      <c r="BF25" s="9"/>
      <c r="BG25" s="13"/>
      <c r="BH25" s="14"/>
      <c r="BI25" s="9"/>
      <c r="BJ25" s="13"/>
      <c r="BK25" s="14"/>
      <c r="BL25" s="9"/>
      <c r="BM25" s="13"/>
      <c r="BN25" s="14"/>
      <c r="BO25" s="9"/>
      <c r="BP25" s="13"/>
      <c r="BQ25" s="14"/>
      <c r="BR25" s="9"/>
      <c r="BS25" s="13"/>
      <c r="BT25" s="14"/>
      <c r="BU25" s="9"/>
      <c r="BV25" s="13"/>
      <c r="BW25" s="14"/>
      <c r="BX25" s="9"/>
      <c r="BY25" s="13"/>
      <c r="BZ25" s="14"/>
      <c r="CA25" s="9"/>
      <c r="CB25" s="13"/>
      <c r="CC25" s="14"/>
      <c r="CD25" s="9"/>
      <c r="CE25" s="13"/>
      <c r="CF25" s="14"/>
      <c r="CG25" s="9"/>
      <c r="CH25" s="58"/>
      <c r="CI25" s="57"/>
      <c r="CJ25" s="34"/>
      <c r="CK25" s="59"/>
      <c r="CL25" s="60"/>
      <c r="CM25" s="34"/>
      <c r="CN25" s="59"/>
      <c r="CO25" s="60"/>
      <c r="CP25" s="33"/>
      <c r="CQ25" s="59"/>
      <c r="CR25" s="5"/>
      <c r="CS25" s="34"/>
      <c r="CT25" s="59"/>
      <c r="CU25" s="60"/>
      <c r="CV25" s="34"/>
      <c r="CW25" s="59"/>
      <c r="CX25" s="60"/>
      <c r="CY25" s="7"/>
      <c r="CZ25" s="67"/>
      <c r="DA25" s="9"/>
      <c r="DB25" s="67"/>
      <c r="DC25" s="9"/>
      <c r="DD25" s="67"/>
      <c r="DE25" s="9"/>
      <c r="DF25" s="67"/>
      <c r="DG25" s="9"/>
      <c r="DH25" s="67"/>
      <c r="DI25" s="9"/>
      <c r="DJ25" s="67"/>
      <c r="DK25" s="9"/>
      <c r="DL25" s="67"/>
      <c r="DM25" s="9"/>
      <c r="DN25" s="67"/>
      <c r="DO25" s="9"/>
      <c r="DP25" s="67"/>
      <c r="DQ25" s="9"/>
      <c r="DR25" s="67"/>
      <c r="DS25" s="9"/>
      <c r="DT25" s="67"/>
      <c r="DU25" s="9"/>
      <c r="DV25" s="67"/>
      <c r="DW25" s="9"/>
      <c r="DX25" s="67"/>
      <c r="DY25" s="9"/>
      <c r="DZ25" s="67"/>
      <c r="EA25" s="9"/>
      <c r="EB25" s="60"/>
      <c r="EC25" s="9"/>
      <c r="ED25" s="60"/>
      <c r="EE25" s="9"/>
      <c r="EF25" s="60"/>
      <c r="EG25" s="9"/>
      <c r="EH25" s="60"/>
      <c r="EI25" s="9"/>
      <c r="EJ25" s="60"/>
      <c r="EK25" s="9"/>
      <c r="EL25" s="5"/>
      <c r="EM25" s="75"/>
    </row>
    <row r="26" spans="1:143" ht="24.95" customHeight="1" x14ac:dyDescent="0.25">
      <c r="A26" s="50">
        <v>45588</v>
      </c>
      <c r="B26" s="1"/>
      <c r="C26" s="51">
        <f t="shared" si="0"/>
        <v>0</v>
      </c>
      <c r="D26" s="56"/>
      <c r="E26" s="9">
        <f t="shared" si="1"/>
        <v>0</v>
      </c>
      <c r="F26" s="63"/>
      <c r="G26" s="9">
        <f t="shared" si="2"/>
        <v>0</v>
      </c>
      <c r="H26" s="12"/>
      <c r="I26" s="9">
        <f t="shared" si="3"/>
        <v>0</v>
      </c>
      <c r="J26" s="12"/>
      <c r="K26" s="7"/>
      <c r="L26" s="37"/>
      <c r="M26" s="52"/>
      <c r="N26" s="11"/>
      <c r="O26" s="11"/>
      <c r="P26" s="9"/>
      <c r="Q26" s="11"/>
      <c r="R26" s="11"/>
      <c r="S26" s="9"/>
      <c r="T26" s="11"/>
      <c r="U26" s="11"/>
      <c r="V26" s="9"/>
      <c r="W26" s="11"/>
      <c r="X26" s="11"/>
      <c r="Y26" s="9"/>
      <c r="Z26" s="11"/>
      <c r="AA26" s="11"/>
      <c r="AB26" s="9"/>
      <c r="AC26" s="11"/>
      <c r="AD26" s="11"/>
      <c r="AE26" s="9"/>
      <c r="AF26" s="11"/>
      <c r="AG26" s="11"/>
      <c r="AH26" s="9"/>
      <c r="AI26" s="11"/>
      <c r="AJ26" s="11"/>
      <c r="AK26" s="9"/>
      <c r="AL26" s="11"/>
      <c r="AM26" s="11"/>
      <c r="AN26" s="9"/>
      <c r="AO26" s="11"/>
      <c r="AP26" s="11"/>
      <c r="AQ26" s="9"/>
      <c r="AR26" s="11"/>
      <c r="AS26" s="11"/>
      <c r="AT26" s="9"/>
      <c r="AU26" s="11"/>
      <c r="AV26" s="11"/>
      <c r="AW26" s="9"/>
      <c r="AX26" s="13"/>
      <c r="AY26" s="14"/>
      <c r="AZ26" s="9"/>
      <c r="BA26" s="13"/>
      <c r="BB26" s="14"/>
      <c r="BC26" s="9"/>
      <c r="BD26" s="13"/>
      <c r="BE26" s="14"/>
      <c r="BF26" s="9"/>
      <c r="BG26" s="13"/>
      <c r="BH26" s="14"/>
      <c r="BI26" s="9"/>
      <c r="BJ26" s="13"/>
      <c r="BK26" s="14"/>
      <c r="BL26" s="9"/>
      <c r="BM26" s="13"/>
      <c r="BN26" s="14"/>
      <c r="BO26" s="9"/>
      <c r="BP26" s="13"/>
      <c r="BQ26" s="14"/>
      <c r="BR26" s="9"/>
      <c r="BS26" s="13"/>
      <c r="BT26" s="14"/>
      <c r="BU26" s="9"/>
      <c r="BV26" s="13"/>
      <c r="BW26" s="14"/>
      <c r="BX26" s="9"/>
      <c r="BY26" s="13"/>
      <c r="BZ26" s="14"/>
      <c r="CA26" s="9"/>
      <c r="CB26" s="13"/>
      <c r="CC26" s="14"/>
      <c r="CD26" s="9"/>
      <c r="CE26" s="13"/>
      <c r="CF26" s="14"/>
      <c r="CG26" s="9"/>
      <c r="CH26" s="58"/>
      <c r="CI26" s="57"/>
      <c r="CJ26" s="34"/>
      <c r="CK26" s="59"/>
      <c r="CL26" s="60"/>
      <c r="CM26" s="34"/>
      <c r="CN26" s="59"/>
      <c r="CO26" s="60"/>
      <c r="CP26" s="33"/>
      <c r="CQ26" s="59"/>
      <c r="CR26" s="5"/>
      <c r="CS26" s="34"/>
      <c r="CT26" s="59"/>
      <c r="CU26" s="60"/>
      <c r="CV26" s="34"/>
      <c r="CW26" s="59"/>
      <c r="CX26" s="60"/>
      <c r="CY26" s="7"/>
      <c r="CZ26" s="67"/>
      <c r="DA26" s="9"/>
      <c r="DB26" s="67"/>
      <c r="DC26" s="9"/>
      <c r="DD26" s="67"/>
      <c r="DE26" s="9"/>
      <c r="DF26" s="67"/>
      <c r="DG26" s="9"/>
      <c r="DH26" s="67"/>
      <c r="DI26" s="9"/>
      <c r="DJ26" s="67"/>
      <c r="DK26" s="9"/>
      <c r="DL26" s="67"/>
      <c r="DM26" s="9"/>
      <c r="DN26" s="67"/>
      <c r="DO26" s="9"/>
      <c r="DP26" s="67"/>
      <c r="DQ26" s="9"/>
      <c r="DR26" s="67"/>
      <c r="DS26" s="9"/>
      <c r="DT26" s="67"/>
      <c r="DU26" s="9"/>
      <c r="DV26" s="67"/>
      <c r="DW26" s="9"/>
      <c r="DX26" s="67"/>
      <c r="DY26" s="9"/>
      <c r="DZ26" s="67"/>
      <c r="EA26" s="9"/>
      <c r="EB26" s="60"/>
      <c r="EC26" s="9"/>
      <c r="ED26" s="60"/>
      <c r="EE26" s="9"/>
      <c r="EF26" s="60"/>
      <c r="EG26" s="9"/>
      <c r="EH26" s="60"/>
      <c r="EI26" s="9"/>
      <c r="EJ26" s="60"/>
      <c r="EK26" s="9"/>
      <c r="EL26" s="5"/>
      <c r="EM26" s="75"/>
    </row>
    <row r="27" spans="1:143" ht="24.95" customHeight="1" x14ac:dyDescent="0.25">
      <c r="A27" s="50">
        <v>45589</v>
      </c>
      <c r="B27" s="1"/>
      <c r="C27" s="51">
        <f t="shared" si="0"/>
        <v>0</v>
      </c>
      <c r="D27" s="56"/>
      <c r="E27" s="9">
        <f t="shared" si="1"/>
        <v>0</v>
      </c>
      <c r="F27" s="63"/>
      <c r="G27" s="9">
        <f t="shared" si="2"/>
        <v>0</v>
      </c>
      <c r="H27" s="12"/>
      <c r="I27" s="9">
        <f t="shared" si="3"/>
        <v>0</v>
      </c>
      <c r="J27" s="12"/>
      <c r="K27" s="7"/>
      <c r="L27" s="37"/>
      <c r="M27" s="52"/>
      <c r="N27" s="11"/>
      <c r="O27" s="11"/>
      <c r="P27" s="9"/>
      <c r="Q27" s="11"/>
      <c r="R27" s="11"/>
      <c r="S27" s="9"/>
      <c r="T27" s="11"/>
      <c r="U27" s="11"/>
      <c r="V27" s="9"/>
      <c r="W27" s="11"/>
      <c r="X27" s="11"/>
      <c r="Y27" s="9"/>
      <c r="Z27" s="11"/>
      <c r="AA27" s="11"/>
      <c r="AB27" s="9"/>
      <c r="AC27" s="11"/>
      <c r="AD27" s="11"/>
      <c r="AE27" s="9"/>
      <c r="AF27" s="11"/>
      <c r="AG27" s="11"/>
      <c r="AH27" s="9"/>
      <c r="AI27" s="11"/>
      <c r="AJ27" s="11"/>
      <c r="AK27" s="9"/>
      <c r="AL27" s="11"/>
      <c r="AM27" s="11"/>
      <c r="AN27" s="9"/>
      <c r="AO27" s="11"/>
      <c r="AP27" s="11"/>
      <c r="AQ27" s="9"/>
      <c r="AR27" s="11"/>
      <c r="AS27" s="11"/>
      <c r="AT27" s="9"/>
      <c r="AU27" s="11"/>
      <c r="AV27" s="11"/>
      <c r="AW27" s="9"/>
      <c r="AX27" s="13"/>
      <c r="AY27" s="14"/>
      <c r="AZ27" s="9"/>
      <c r="BA27" s="13"/>
      <c r="BB27" s="14"/>
      <c r="BC27" s="9"/>
      <c r="BD27" s="13"/>
      <c r="BE27" s="14"/>
      <c r="BF27" s="9"/>
      <c r="BG27" s="13"/>
      <c r="BH27" s="14"/>
      <c r="BI27" s="9"/>
      <c r="BJ27" s="13"/>
      <c r="BK27" s="14"/>
      <c r="BL27" s="9"/>
      <c r="BM27" s="13"/>
      <c r="BN27" s="14"/>
      <c r="BO27" s="9"/>
      <c r="BP27" s="13"/>
      <c r="BQ27" s="14"/>
      <c r="BR27" s="9"/>
      <c r="BS27" s="13"/>
      <c r="BT27" s="14"/>
      <c r="BU27" s="9"/>
      <c r="BV27" s="13"/>
      <c r="BW27" s="14"/>
      <c r="BX27" s="9"/>
      <c r="BY27" s="13"/>
      <c r="BZ27" s="14"/>
      <c r="CA27" s="9"/>
      <c r="CB27" s="13"/>
      <c r="CC27" s="14"/>
      <c r="CD27" s="9"/>
      <c r="CE27" s="13"/>
      <c r="CF27" s="14"/>
      <c r="CG27" s="9"/>
      <c r="CH27" s="58"/>
      <c r="CI27" s="57"/>
      <c r="CJ27" s="34"/>
      <c r="CK27" s="59"/>
      <c r="CL27" s="60"/>
      <c r="CM27" s="34"/>
      <c r="CN27" s="59"/>
      <c r="CO27" s="60"/>
      <c r="CP27" s="33"/>
      <c r="CQ27" s="59"/>
      <c r="CR27" s="5"/>
      <c r="CS27" s="34"/>
      <c r="CT27" s="59"/>
      <c r="CU27" s="60"/>
      <c r="CV27" s="34"/>
      <c r="CW27" s="59"/>
      <c r="CX27" s="60"/>
      <c r="CY27" s="7"/>
      <c r="CZ27" s="67"/>
      <c r="DA27" s="9"/>
      <c r="DB27" s="67"/>
      <c r="DC27" s="9"/>
      <c r="DD27" s="67"/>
      <c r="DE27" s="9"/>
      <c r="DF27" s="67"/>
      <c r="DG27" s="9"/>
      <c r="DH27" s="67"/>
      <c r="DI27" s="9"/>
      <c r="DJ27" s="67"/>
      <c r="DK27" s="9"/>
      <c r="DL27" s="67"/>
      <c r="DM27" s="9"/>
      <c r="DN27" s="67"/>
      <c r="DO27" s="9"/>
      <c r="DP27" s="67"/>
      <c r="DQ27" s="9"/>
      <c r="DR27" s="67"/>
      <c r="DS27" s="9"/>
      <c r="DT27" s="67"/>
      <c r="DU27" s="9"/>
      <c r="DV27" s="67"/>
      <c r="DW27" s="9"/>
      <c r="DX27" s="67"/>
      <c r="DY27" s="9"/>
      <c r="DZ27" s="67"/>
      <c r="EA27" s="9"/>
      <c r="EB27" s="60"/>
      <c r="EC27" s="9"/>
      <c r="ED27" s="60"/>
      <c r="EE27" s="9"/>
      <c r="EF27" s="60"/>
      <c r="EG27" s="9"/>
      <c r="EH27" s="60"/>
      <c r="EI27" s="9"/>
      <c r="EJ27" s="60"/>
      <c r="EK27" s="9"/>
      <c r="EL27" s="5"/>
      <c r="EM27" s="75"/>
    </row>
    <row r="28" spans="1:143" ht="24.95" customHeight="1" x14ac:dyDescent="0.25">
      <c r="A28" s="50">
        <v>45590</v>
      </c>
      <c r="B28" s="1"/>
      <c r="C28" s="51">
        <f>IF(B28=0,0,(B28-B27)*60*100)</f>
        <v>0</v>
      </c>
      <c r="D28" s="56"/>
      <c r="E28" s="9">
        <f t="shared" si="1"/>
        <v>0</v>
      </c>
      <c r="F28" s="63"/>
      <c r="G28" s="9">
        <f t="shared" si="2"/>
        <v>0</v>
      </c>
      <c r="H28" s="12"/>
      <c r="I28" s="9">
        <f t="shared" si="3"/>
        <v>0</v>
      </c>
      <c r="J28" s="12"/>
      <c r="K28" s="7"/>
      <c r="L28" s="37"/>
      <c r="M28" s="52"/>
      <c r="N28" s="11"/>
      <c r="O28" s="11"/>
      <c r="P28" s="9"/>
      <c r="Q28" s="11"/>
      <c r="R28" s="11"/>
      <c r="S28" s="9"/>
      <c r="T28" s="11"/>
      <c r="U28" s="11"/>
      <c r="V28" s="9"/>
      <c r="W28" s="11"/>
      <c r="X28" s="11"/>
      <c r="Y28" s="9"/>
      <c r="Z28" s="11"/>
      <c r="AA28" s="11"/>
      <c r="AB28" s="9"/>
      <c r="AC28" s="11"/>
      <c r="AD28" s="11"/>
      <c r="AE28" s="9"/>
      <c r="AF28" s="11"/>
      <c r="AG28" s="11"/>
      <c r="AH28" s="9"/>
      <c r="AI28" s="11"/>
      <c r="AJ28" s="11"/>
      <c r="AK28" s="9"/>
      <c r="AL28" s="11"/>
      <c r="AM28" s="11"/>
      <c r="AN28" s="9"/>
      <c r="AO28" s="11"/>
      <c r="AP28" s="11"/>
      <c r="AQ28" s="9"/>
      <c r="AR28" s="11"/>
      <c r="AS28" s="11"/>
      <c r="AT28" s="9"/>
      <c r="AU28" s="11"/>
      <c r="AV28" s="11"/>
      <c r="AW28" s="9"/>
      <c r="AX28" s="13"/>
      <c r="AY28" s="14"/>
      <c r="AZ28" s="9"/>
      <c r="BA28" s="13"/>
      <c r="BB28" s="14"/>
      <c r="BC28" s="9"/>
      <c r="BD28" s="13"/>
      <c r="BE28" s="14"/>
      <c r="BF28" s="9"/>
      <c r="BG28" s="13"/>
      <c r="BH28" s="14"/>
      <c r="BI28" s="9"/>
      <c r="BJ28" s="13"/>
      <c r="BK28" s="14"/>
      <c r="BL28" s="9"/>
      <c r="BM28" s="13"/>
      <c r="BN28" s="14"/>
      <c r="BO28" s="9"/>
      <c r="BP28" s="13"/>
      <c r="BQ28" s="14"/>
      <c r="BR28" s="9"/>
      <c r="BS28" s="13"/>
      <c r="BT28" s="14"/>
      <c r="BU28" s="9"/>
      <c r="BV28" s="13"/>
      <c r="BW28" s="14"/>
      <c r="BX28" s="9"/>
      <c r="BY28" s="13"/>
      <c r="BZ28" s="14"/>
      <c r="CA28" s="9"/>
      <c r="CB28" s="13"/>
      <c r="CC28" s="14"/>
      <c r="CD28" s="9"/>
      <c r="CE28" s="13"/>
      <c r="CF28" s="14"/>
      <c r="CG28" s="9"/>
      <c r="CH28" s="58"/>
      <c r="CI28" s="57"/>
      <c r="CJ28" s="34"/>
      <c r="CK28" s="59"/>
      <c r="CL28" s="60"/>
      <c r="CM28" s="34"/>
      <c r="CN28" s="59"/>
      <c r="CO28" s="60"/>
      <c r="CP28" s="33"/>
      <c r="CQ28" s="59"/>
      <c r="CR28" s="5"/>
      <c r="CS28" s="34"/>
      <c r="CT28" s="59"/>
      <c r="CU28" s="60"/>
      <c r="CV28" s="34"/>
      <c r="CW28" s="59"/>
      <c r="CX28" s="60"/>
      <c r="CY28" s="7"/>
      <c r="CZ28" s="67"/>
      <c r="DA28" s="9"/>
      <c r="DB28" s="67"/>
      <c r="DC28" s="9"/>
      <c r="DD28" s="67"/>
      <c r="DE28" s="9"/>
      <c r="DF28" s="67"/>
      <c r="DG28" s="9"/>
      <c r="DH28" s="67"/>
      <c r="DI28" s="9"/>
      <c r="DJ28" s="67"/>
      <c r="DK28" s="9"/>
      <c r="DL28" s="67"/>
      <c r="DM28" s="9"/>
      <c r="DN28" s="67"/>
      <c r="DO28" s="9"/>
      <c r="DP28" s="67"/>
      <c r="DQ28" s="9"/>
      <c r="DR28" s="67"/>
      <c r="DS28" s="9"/>
      <c r="DT28" s="67"/>
      <c r="DU28" s="9"/>
      <c r="DV28" s="67"/>
      <c r="DW28" s="9"/>
      <c r="DX28" s="67"/>
      <c r="DY28" s="9"/>
      <c r="DZ28" s="67"/>
      <c r="EA28" s="9"/>
      <c r="EB28" s="60"/>
      <c r="EC28" s="9"/>
      <c r="ED28" s="60"/>
      <c r="EE28" s="9"/>
      <c r="EF28" s="60"/>
      <c r="EG28" s="9"/>
      <c r="EH28" s="60"/>
      <c r="EI28" s="9"/>
      <c r="EJ28" s="60"/>
      <c r="EK28" s="9"/>
      <c r="EL28" s="5"/>
      <c r="EM28" s="75"/>
    </row>
    <row r="29" spans="1:143" ht="24.95" customHeight="1" x14ac:dyDescent="0.25">
      <c r="A29" s="50">
        <v>45591</v>
      </c>
      <c r="B29" s="1"/>
      <c r="C29" s="51">
        <f>IF(B29=0,0,(B29-B28)*60*100)</f>
        <v>0</v>
      </c>
      <c r="D29" s="56"/>
      <c r="E29" s="9">
        <f t="shared" si="1"/>
        <v>0</v>
      </c>
      <c r="F29" s="63"/>
      <c r="G29" s="9">
        <f t="shared" si="2"/>
        <v>0</v>
      </c>
      <c r="H29" s="12"/>
      <c r="I29" s="9">
        <f t="shared" si="3"/>
        <v>0</v>
      </c>
      <c r="J29" s="12"/>
      <c r="K29" s="7"/>
      <c r="L29" s="37"/>
      <c r="M29" s="52"/>
      <c r="N29" s="11"/>
      <c r="O29" s="11"/>
      <c r="P29" s="9"/>
      <c r="Q29" s="11"/>
      <c r="R29" s="11"/>
      <c r="S29" s="9"/>
      <c r="T29" s="11"/>
      <c r="U29" s="11"/>
      <c r="V29" s="9"/>
      <c r="W29" s="11"/>
      <c r="X29" s="11"/>
      <c r="Y29" s="9"/>
      <c r="Z29" s="11"/>
      <c r="AA29" s="11"/>
      <c r="AB29" s="9"/>
      <c r="AC29" s="11"/>
      <c r="AD29" s="11"/>
      <c r="AE29" s="9"/>
      <c r="AF29" s="11"/>
      <c r="AG29" s="11"/>
      <c r="AH29" s="9"/>
      <c r="AI29" s="11"/>
      <c r="AJ29" s="11"/>
      <c r="AK29" s="9"/>
      <c r="AL29" s="11"/>
      <c r="AM29" s="11"/>
      <c r="AN29" s="9"/>
      <c r="AO29" s="11"/>
      <c r="AP29" s="11"/>
      <c r="AQ29" s="9"/>
      <c r="AR29" s="11"/>
      <c r="AS29" s="11"/>
      <c r="AT29" s="9"/>
      <c r="AU29" s="11"/>
      <c r="AV29" s="11"/>
      <c r="AW29" s="9"/>
      <c r="AX29" s="13"/>
      <c r="AY29" s="14"/>
      <c r="AZ29" s="9"/>
      <c r="BA29" s="13"/>
      <c r="BB29" s="14"/>
      <c r="BC29" s="9"/>
      <c r="BD29" s="13"/>
      <c r="BE29" s="14"/>
      <c r="BF29" s="9"/>
      <c r="BG29" s="13"/>
      <c r="BH29" s="14"/>
      <c r="BI29" s="9"/>
      <c r="BJ29" s="13"/>
      <c r="BK29" s="14"/>
      <c r="BL29" s="9"/>
      <c r="BM29" s="13"/>
      <c r="BN29" s="14"/>
      <c r="BO29" s="9"/>
      <c r="BP29" s="13"/>
      <c r="BQ29" s="14"/>
      <c r="BR29" s="9"/>
      <c r="BS29" s="13"/>
      <c r="BT29" s="14"/>
      <c r="BU29" s="9"/>
      <c r="BV29" s="13"/>
      <c r="BW29" s="14"/>
      <c r="BX29" s="9"/>
      <c r="BY29" s="13"/>
      <c r="BZ29" s="14"/>
      <c r="CA29" s="9"/>
      <c r="CB29" s="13"/>
      <c r="CC29" s="14"/>
      <c r="CD29" s="9"/>
      <c r="CE29" s="13"/>
      <c r="CF29" s="14"/>
      <c r="CG29" s="9"/>
      <c r="CH29" s="58"/>
      <c r="CI29" s="57"/>
      <c r="CJ29" s="34"/>
      <c r="CK29" s="59"/>
      <c r="CL29" s="60"/>
      <c r="CM29" s="34"/>
      <c r="CN29" s="59"/>
      <c r="CO29" s="60"/>
      <c r="CP29" s="33"/>
      <c r="CQ29" s="59"/>
      <c r="CR29" s="5"/>
      <c r="CS29" s="34"/>
      <c r="CT29" s="59"/>
      <c r="CU29" s="60"/>
      <c r="CV29" s="34"/>
      <c r="CW29" s="59"/>
      <c r="CX29" s="60"/>
      <c r="CY29" s="7"/>
      <c r="CZ29" s="67"/>
      <c r="DA29" s="9"/>
      <c r="DB29" s="67"/>
      <c r="DC29" s="9"/>
      <c r="DD29" s="67"/>
      <c r="DE29" s="9"/>
      <c r="DF29" s="67"/>
      <c r="DG29" s="9"/>
      <c r="DH29" s="67"/>
      <c r="DI29" s="9"/>
      <c r="DJ29" s="67"/>
      <c r="DK29" s="9"/>
      <c r="DL29" s="67"/>
      <c r="DM29" s="9"/>
      <c r="DN29" s="67"/>
      <c r="DO29" s="9"/>
      <c r="DP29" s="67"/>
      <c r="DQ29" s="9"/>
      <c r="DR29" s="67"/>
      <c r="DS29" s="9"/>
      <c r="DT29" s="67"/>
      <c r="DU29" s="9"/>
      <c r="DV29" s="67"/>
      <c r="DW29" s="9"/>
      <c r="DX29" s="67"/>
      <c r="DY29" s="9"/>
      <c r="DZ29" s="67"/>
      <c r="EA29" s="9"/>
      <c r="EB29" s="60"/>
      <c r="EC29" s="9"/>
      <c r="ED29" s="60"/>
      <c r="EE29" s="9"/>
      <c r="EF29" s="60"/>
      <c r="EG29" s="9"/>
      <c r="EH29" s="60"/>
      <c r="EI29" s="9"/>
      <c r="EJ29" s="60"/>
      <c r="EK29" s="9"/>
      <c r="EL29" s="5"/>
      <c r="EM29" s="75"/>
    </row>
    <row r="30" spans="1:143" ht="24.95" customHeight="1" x14ac:dyDescent="0.25">
      <c r="A30" s="50">
        <v>45592</v>
      </c>
      <c r="B30" s="1"/>
      <c r="C30" s="51">
        <f>IF(B30=0,0,(B30-B29)*60*100)</f>
        <v>0</v>
      </c>
      <c r="D30" s="56"/>
      <c r="E30" s="9">
        <f t="shared" si="1"/>
        <v>0</v>
      </c>
      <c r="F30" s="63"/>
      <c r="G30" s="9">
        <f t="shared" si="2"/>
        <v>0</v>
      </c>
      <c r="H30" s="12"/>
      <c r="I30" s="9">
        <f t="shared" si="3"/>
        <v>0</v>
      </c>
      <c r="J30" s="12"/>
      <c r="K30" s="7"/>
      <c r="L30" s="37"/>
      <c r="M30" s="52"/>
      <c r="N30" s="11"/>
      <c r="O30" s="11"/>
      <c r="P30" s="9"/>
      <c r="Q30" s="11"/>
      <c r="R30" s="11"/>
      <c r="S30" s="9"/>
      <c r="T30" s="11"/>
      <c r="U30" s="11"/>
      <c r="V30" s="9"/>
      <c r="W30" s="11"/>
      <c r="X30" s="11"/>
      <c r="Y30" s="9"/>
      <c r="Z30" s="11"/>
      <c r="AA30" s="11"/>
      <c r="AB30" s="9"/>
      <c r="AC30" s="11"/>
      <c r="AD30" s="11"/>
      <c r="AE30" s="9"/>
      <c r="AF30" s="11"/>
      <c r="AG30" s="11"/>
      <c r="AH30" s="9"/>
      <c r="AI30" s="11"/>
      <c r="AJ30" s="11"/>
      <c r="AK30" s="9"/>
      <c r="AL30" s="11"/>
      <c r="AM30" s="11"/>
      <c r="AN30" s="9"/>
      <c r="AO30" s="11"/>
      <c r="AP30" s="11"/>
      <c r="AQ30" s="9"/>
      <c r="AR30" s="11"/>
      <c r="AS30" s="11"/>
      <c r="AT30" s="9"/>
      <c r="AU30" s="11"/>
      <c r="AV30" s="11"/>
      <c r="AW30" s="9"/>
      <c r="AX30" s="13"/>
      <c r="AY30" s="14"/>
      <c r="AZ30" s="9"/>
      <c r="BA30" s="13"/>
      <c r="BB30" s="14"/>
      <c r="BC30" s="9"/>
      <c r="BD30" s="13"/>
      <c r="BE30" s="14"/>
      <c r="BF30" s="9"/>
      <c r="BG30" s="13"/>
      <c r="BH30" s="14"/>
      <c r="BI30" s="9"/>
      <c r="BJ30" s="13"/>
      <c r="BK30" s="14"/>
      <c r="BL30" s="9"/>
      <c r="BM30" s="13"/>
      <c r="BN30" s="14"/>
      <c r="BO30" s="9"/>
      <c r="BP30" s="13"/>
      <c r="BQ30" s="14"/>
      <c r="BR30" s="9"/>
      <c r="BS30" s="13"/>
      <c r="BT30" s="14"/>
      <c r="BU30" s="9"/>
      <c r="BV30" s="13"/>
      <c r="BW30" s="14"/>
      <c r="BX30" s="9"/>
      <c r="BY30" s="13"/>
      <c r="BZ30" s="14"/>
      <c r="CA30" s="9"/>
      <c r="CB30" s="13"/>
      <c r="CC30" s="14"/>
      <c r="CD30" s="9"/>
      <c r="CE30" s="13"/>
      <c r="CF30" s="14"/>
      <c r="CG30" s="9"/>
      <c r="CH30" s="58"/>
      <c r="CI30" s="57"/>
      <c r="CJ30" s="34"/>
      <c r="CK30" s="59"/>
      <c r="CL30" s="60"/>
      <c r="CM30" s="34"/>
      <c r="CN30" s="59"/>
      <c r="CO30" s="60"/>
      <c r="CP30" s="33"/>
      <c r="CQ30" s="59"/>
      <c r="CR30" s="5"/>
      <c r="CS30" s="34"/>
      <c r="CT30" s="59"/>
      <c r="CU30" s="60"/>
      <c r="CV30" s="34"/>
      <c r="CW30" s="59"/>
      <c r="CX30" s="60"/>
      <c r="CY30" s="7"/>
      <c r="CZ30" s="67"/>
      <c r="DA30" s="9"/>
      <c r="DB30" s="67"/>
      <c r="DC30" s="9"/>
      <c r="DD30" s="67"/>
      <c r="DE30" s="9"/>
      <c r="DF30" s="67"/>
      <c r="DG30" s="9"/>
      <c r="DH30" s="67"/>
      <c r="DI30" s="9"/>
      <c r="DJ30" s="67"/>
      <c r="DK30" s="9"/>
      <c r="DL30" s="67"/>
      <c r="DM30" s="9"/>
      <c r="DN30" s="67"/>
      <c r="DO30" s="9"/>
      <c r="DP30" s="67"/>
      <c r="DQ30" s="9"/>
      <c r="DR30" s="67"/>
      <c r="DS30" s="9"/>
      <c r="DT30" s="67"/>
      <c r="DU30" s="9"/>
      <c r="DV30" s="67"/>
      <c r="DW30" s="9"/>
      <c r="DX30" s="67"/>
      <c r="DY30" s="9"/>
      <c r="DZ30" s="67"/>
      <c r="EA30" s="9"/>
      <c r="EB30" s="60"/>
      <c r="EC30" s="9"/>
      <c r="ED30" s="60"/>
      <c r="EE30" s="9"/>
      <c r="EF30" s="60"/>
      <c r="EG30" s="9"/>
      <c r="EH30" s="60"/>
      <c r="EI30" s="9"/>
      <c r="EJ30" s="60"/>
      <c r="EK30" s="9"/>
      <c r="EL30" s="5"/>
      <c r="EM30" s="75"/>
    </row>
    <row r="31" spans="1:143" ht="24.95" customHeight="1" x14ac:dyDescent="0.25">
      <c r="A31" s="50">
        <v>45593</v>
      </c>
      <c r="B31" s="1"/>
      <c r="C31" s="51">
        <f t="shared" si="0"/>
        <v>0</v>
      </c>
      <c r="D31" s="56"/>
      <c r="E31" s="9">
        <f t="shared" si="1"/>
        <v>0</v>
      </c>
      <c r="F31" s="63"/>
      <c r="G31" s="9">
        <f t="shared" si="2"/>
        <v>0</v>
      </c>
      <c r="H31" s="12"/>
      <c r="I31" s="9">
        <f t="shared" si="3"/>
        <v>0</v>
      </c>
      <c r="J31" s="12"/>
      <c r="K31" s="7"/>
      <c r="L31" s="37"/>
      <c r="M31" s="52"/>
      <c r="N31" s="11"/>
      <c r="O31" s="11"/>
      <c r="P31" s="9"/>
      <c r="Q31" s="11"/>
      <c r="R31" s="11"/>
      <c r="S31" s="9"/>
      <c r="T31" s="11"/>
      <c r="U31" s="11"/>
      <c r="V31" s="9"/>
      <c r="W31" s="11"/>
      <c r="X31" s="11"/>
      <c r="Y31" s="9"/>
      <c r="Z31" s="11"/>
      <c r="AA31" s="11"/>
      <c r="AB31" s="9"/>
      <c r="AC31" s="11"/>
      <c r="AD31" s="11"/>
      <c r="AE31" s="9"/>
      <c r="AF31" s="11"/>
      <c r="AG31" s="11"/>
      <c r="AH31" s="9"/>
      <c r="AI31" s="11"/>
      <c r="AJ31" s="11"/>
      <c r="AK31" s="9"/>
      <c r="AL31" s="11"/>
      <c r="AM31" s="11"/>
      <c r="AN31" s="9"/>
      <c r="AO31" s="11"/>
      <c r="AP31" s="11"/>
      <c r="AQ31" s="9"/>
      <c r="AR31" s="11"/>
      <c r="AS31" s="11"/>
      <c r="AT31" s="9"/>
      <c r="AU31" s="11"/>
      <c r="AV31" s="11"/>
      <c r="AW31" s="9"/>
      <c r="AX31" s="13"/>
      <c r="AY31" s="14"/>
      <c r="AZ31" s="9"/>
      <c r="BA31" s="13"/>
      <c r="BB31" s="14"/>
      <c r="BC31" s="9"/>
      <c r="BD31" s="13"/>
      <c r="BE31" s="14"/>
      <c r="BF31" s="9"/>
      <c r="BG31" s="13"/>
      <c r="BH31" s="14"/>
      <c r="BI31" s="9"/>
      <c r="BJ31" s="13"/>
      <c r="BK31" s="14"/>
      <c r="BL31" s="9"/>
      <c r="BM31" s="13"/>
      <c r="BN31" s="14"/>
      <c r="BO31" s="9"/>
      <c r="BP31" s="13"/>
      <c r="BQ31" s="14"/>
      <c r="BR31" s="9"/>
      <c r="BS31" s="13"/>
      <c r="BT31" s="14"/>
      <c r="BU31" s="9"/>
      <c r="BV31" s="13"/>
      <c r="BW31" s="14"/>
      <c r="BX31" s="9"/>
      <c r="BY31" s="13"/>
      <c r="BZ31" s="14"/>
      <c r="CA31" s="9"/>
      <c r="CB31" s="13"/>
      <c r="CC31" s="14"/>
      <c r="CD31" s="9"/>
      <c r="CE31" s="13"/>
      <c r="CF31" s="14"/>
      <c r="CG31" s="9"/>
      <c r="CH31" s="58"/>
      <c r="CI31" s="57"/>
      <c r="CJ31" s="34"/>
      <c r="CK31" s="59"/>
      <c r="CL31" s="60"/>
      <c r="CM31" s="34"/>
      <c r="CN31" s="59"/>
      <c r="CO31" s="60"/>
      <c r="CP31" s="33"/>
      <c r="CQ31" s="59"/>
      <c r="CR31" s="5"/>
      <c r="CS31" s="34"/>
      <c r="CT31" s="59"/>
      <c r="CU31" s="60"/>
      <c r="CV31" s="34"/>
      <c r="CW31" s="59"/>
      <c r="CX31" s="60"/>
      <c r="CY31" s="7"/>
      <c r="CZ31" s="67"/>
      <c r="DA31" s="9"/>
      <c r="DB31" s="67"/>
      <c r="DC31" s="9"/>
      <c r="DD31" s="67"/>
      <c r="DE31" s="9"/>
      <c r="DF31" s="67"/>
      <c r="DG31" s="9"/>
      <c r="DH31" s="67"/>
      <c r="DI31" s="9"/>
      <c r="DJ31" s="67"/>
      <c r="DK31" s="9"/>
      <c r="DL31" s="67"/>
      <c r="DM31" s="9"/>
      <c r="DN31" s="67"/>
      <c r="DO31" s="9"/>
      <c r="DP31" s="67"/>
      <c r="DQ31" s="9"/>
      <c r="DR31" s="67"/>
      <c r="DS31" s="9"/>
      <c r="DT31" s="67"/>
      <c r="DU31" s="9"/>
      <c r="DV31" s="67"/>
      <c r="DW31" s="9"/>
      <c r="DX31" s="67"/>
      <c r="DY31" s="9"/>
      <c r="DZ31" s="67"/>
      <c r="EA31" s="9"/>
      <c r="EB31" s="60"/>
      <c r="EC31" s="9"/>
      <c r="ED31" s="60"/>
      <c r="EE31" s="9"/>
      <c r="EF31" s="60"/>
      <c r="EG31" s="9"/>
      <c r="EH31" s="60"/>
      <c r="EI31" s="9"/>
      <c r="EJ31" s="60"/>
      <c r="EK31" s="9"/>
      <c r="EL31" s="5"/>
      <c r="EM31" s="75"/>
    </row>
    <row r="32" spans="1:143" ht="24.95" customHeight="1" x14ac:dyDescent="0.25">
      <c r="A32" s="50">
        <v>45594</v>
      </c>
      <c r="B32" s="1"/>
      <c r="C32" s="51">
        <f t="shared" si="0"/>
        <v>0</v>
      </c>
      <c r="D32" s="56"/>
      <c r="E32" s="9">
        <f t="shared" si="1"/>
        <v>0</v>
      </c>
      <c r="F32" s="63"/>
      <c r="G32" s="9">
        <f t="shared" si="2"/>
        <v>0</v>
      </c>
      <c r="H32" s="12"/>
      <c r="I32" s="9">
        <f t="shared" si="3"/>
        <v>0</v>
      </c>
      <c r="J32" s="12"/>
      <c r="K32" s="7"/>
      <c r="L32" s="37"/>
      <c r="M32" s="52"/>
      <c r="N32" s="11"/>
      <c r="O32" s="11"/>
      <c r="P32" s="9"/>
      <c r="Q32" s="11"/>
      <c r="R32" s="11"/>
      <c r="S32" s="9"/>
      <c r="T32" s="11"/>
      <c r="U32" s="11"/>
      <c r="V32" s="9"/>
      <c r="W32" s="11"/>
      <c r="X32" s="11"/>
      <c r="Y32" s="9"/>
      <c r="Z32" s="11"/>
      <c r="AA32" s="11"/>
      <c r="AB32" s="9"/>
      <c r="AC32" s="11"/>
      <c r="AD32" s="11"/>
      <c r="AE32" s="9"/>
      <c r="AF32" s="11"/>
      <c r="AG32" s="11"/>
      <c r="AH32" s="9"/>
      <c r="AI32" s="11"/>
      <c r="AJ32" s="11"/>
      <c r="AK32" s="9"/>
      <c r="AL32" s="11"/>
      <c r="AM32" s="11"/>
      <c r="AN32" s="9"/>
      <c r="AO32" s="11"/>
      <c r="AP32" s="11"/>
      <c r="AQ32" s="9"/>
      <c r="AR32" s="11"/>
      <c r="AS32" s="11"/>
      <c r="AT32" s="9"/>
      <c r="AU32" s="11"/>
      <c r="AV32" s="11"/>
      <c r="AW32" s="9"/>
      <c r="AX32" s="13"/>
      <c r="AY32" s="14"/>
      <c r="AZ32" s="9"/>
      <c r="BA32" s="13"/>
      <c r="BB32" s="14"/>
      <c r="BC32" s="9"/>
      <c r="BD32" s="13"/>
      <c r="BE32" s="14"/>
      <c r="BF32" s="9"/>
      <c r="BG32" s="13"/>
      <c r="BH32" s="14"/>
      <c r="BI32" s="9"/>
      <c r="BJ32" s="13"/>
      <c r="BK32" s="14"/>
      <c r="BL32" s="9"/>
      <c r="BM32" s="13"/>
      <c r="BN32" s="14"/>
      <c r="BO32" s="9"/>
      <c r="BP32" s="13"/>
      <c r="BQ32" s="14"/>
      <c r="BR32" s="9"/>
      <c r="BS32" s="13"/>
      <c r="BT32" s="14"/>
      <c r="BU32" s="9"/>
      <c r="BV32" s="13"/>
      <c r="BW32" s="14"/>
      <c r="BX32" s="9"/>
      <c r="BY32" s="13"/>
      <c r="BZ32" s="14"/>
      <c r="CA32" s="9"/>
      <c r="CB32" s="13"/>
      <c r="CC32" s="14"/>
      <c r="CD32" s="9"/>
      <c r="CE32" s="13"/>
      <c r="CF32" s="14"/>
      <c r="CG32" s="9"/>
      <c r="CH32" s="58"/>
      <c r="CI32" s="57"/>
      <c r="CJ32" s="34"/>
      <c r="CK32" s="59"/>
      <c r="CL32" s="60"/>
      <c r="CM32" s="34"/>
      <c r="CN32" s="59"/>
      <c r="CO32" s="60"/>
      <c r="CP32" s="33"/>
      <c r="CQ32" s="59"/>
      <c r="CR32" s="5"/>
      <c r="CS32" s="34"/>
      <c r="CT32" s="59"/>
      <c r="CU32" s="60"/>
      <c r="CV32" s="34"/>
      <c r="CW32" s="59"/>
      <c r="CX32" s="60"/>
      <c r="CY32" s="7"/>
      <c r="CZ32" s="67"/>
      <c r="DA32" s="9"/>
      <c r="DB32" s="67"/>
      <c r="DC32" s="9"/>
      <c r="DD32" s="67"/>
      <c r="DE32" s="9"/>
      <c r="DF32" s="67"/>
      <c r="DG32" s="9"/>
      <c r="DH32" s="67"/>
      <c r="DI32" s="9"/>
      <c r="DJ32" s="67"/>
      <c r="DK32" s="9"/>
      <c r="DL32" s="67"/>
      <c r="DM32" s="9"/>
      <c r="DN32" s="67"/>
      <c r="DO32" s="9"/>
      <c r="DP32" s="67"/>
      <c r="DQ32" s="9"/>
      <c r="DR32" s="67"/>
      <c r="DS32" s="9"/>
      <c r="DT32" s="67"/>
      <c r="DU32" s="9"/>
      <c r="DV32" s="67"/>
      <c r="DW32" s="9"/>
      <c r="DX32" s="67"/>
      <c r="DY32" s="9"/>
      <c r="DZ32" s="67"/>
      <c r="EA32" s="9"/>
      <c r="EB32" s="60"/>
      <c r="EC32" s="9"/>
      <c r="ED32" s="60"/>
      <c r="EE32" s="9"/>
      <c r="EF32" s="60"/>
      <c r="EG32" s="9"/>
      <c r="EH32" s="60"/>
      <c r="EI32" s="9"/>
      <c r="EJ32" s="60"/>
      <c r="EK32" s="9"/>
      <c r="EL32" s="5"/>
      <c r="EM32" s="75"/>
    </row>
    <row r="33" spans="1:143" ht="24.95" customHeight="1" x14ac:dyDescent="0.25">
      <c r="A33" s="50">
        <v>45595</v>
      </c>
      <c r="B33" s="1"/>
      <c r="C33" s="51">
        <f>IF(B33=0,0,(B33-B31)*60*100)</f>
        <v>0</v>
      </c>
      <c r="D33" s="56"/>
      <c r="E33" s="9">
        <f>IF(D33=0,0,(D33-D32)*60*100)</f>
        <v>0</v>
      </c>
      <c r="F33" s="63"/>
      <c r="G33" s="9">
        <f>IF(F33=0,0,(F33-F31)*1000*100)</f>
        <v>0</v>
      </c>
      <c r="H33" s="12"/>
      <c r="I33" s="9">
        <f>IF(H33=0,0,(H33-H31)*80*100)</f>
        <v>0</v>
      </c>
      <c r="J33" s="12"/>
      <c r="K33" s="7"/>
      <c r="L33" s="37"/>
      <c r="M33" s="52"/>
      <c r="N33" s="11"/>
      <c r="O33" s="11"/>
      <c r="P33" s="9"/>
      <c r="Q33" s="11"/>
      <c r="R33" s="11"/>
      <c r="S33" s="9"/>
      <c r="T33" s="11"/>
      <c r="U33" s="11"/>
      <c r="V33" s="9"/>
      <c r="W33" s="11"/>
      <c r="X33" s="11"/>
      <c r="Y33" s="9"/>
      <c r="Z33" s="11"/>
      <c r="AA33" s="11"/>
      <c r="AB33" s="9"/>
      <c r="AC33" s="11"/>
      <c r="AD33" s="11"/>
      <c r="AE33" s="9"/>
      <c r="AF33" s="11"/>
      <c r="AG33" s="11"/>
      <c r="AH33" s="9"/>
      <c r="AI33" s="11"/>
      <c r="AJ33" s="11"/>
      <c r="AK33" s="9"/>
      <c r="AL33" s="11"/>
      <c r="AM33" s="11"/>
      <c r="AN33" s="9"/>
      <c r="AO33" s="11"/>
      <c r="AP33" s="11"/>
      <c r="AQ33" s="9"/>
      <c r="AR33" s="11"/>
      <c r="AS33" s="11"/>
      <c r="AT33" s="9"/>
      <c r="AU33" s="11"/>
      <c r="AV33" s="11"/>
      <c r="AW33" s="9"/>
      <c r="AX33" s="13"/>
      <c r="AY33" s="14"/>
      <c r="AZ33" s="9"/>
      <c r="BA33" s="13"/>
      <c r="BB33" s="14"/>
      <c r="BC33" s="9"/>
      <c r="BD33" s="13"/>
      <c r="BE33" s="14"/>
      <c r="BF33" s="9"/>
      <c r="BG33" s="13"/>
      <c r="BH33" s="14"/>
      <c r="BI33" s="9"/>
      <c r="BJ33" s="13"/>
      <c r="BK33" s="14"/>
      <c r="BL33" s="9"/>
      <c r="BM33" s="13"/>
      <c r="BN33" s="14"/>
      <c r="BO33" s="9"/>
      <c r="BP33" s="13"/>
      <c r="BQ33" s="14"/>
      <c r="BR33" s="9"/>
      <c r="BS33" s="13"/>
      <c r="BT33" s="14"/>
      <c r="BU33" s="9"/>
      <c r="BV33" s="13"/>
      <c r="BW33" s="14"/>
      <c r="BX33" s="9"/>
      <c r="BY33" s="13"/>
      <c r="BZ33" s="14"/>
      <c r="CA33" s="9"/>
      <c r="CB33" s="13"/>
      <c r="CC33" s="14"/>
      <c r="CD33" s="9"/>
      <c r="CE33" s="13"/>
      <c r="CF33" s="14"/>
      <c r="CG33" s="9"/>
      <c r="CH33" s="58"/>
      <c r="CI33" s="57"/>
      <c r="CJ33" s="34"/>
      <c r="CK33" s="59"/>
      <c r="CL33" s="60"/>
      <c r="CM33" s="34"/>
      <c r="CN33" s="59"/>
      <c r="CO33" s="60"/>
      <c r="CP33" s="33"/>
      <c r="CQ33" s="59"/>
      <c r="CR33" s="5"/>
      <c r="CS33" s="34"/>
      <c r="CT33" s="59"/>
      <c r="CU33" s="60"/>
      <c r="CV33" s="34"/>
      <c r="CW33" s="59"/>
      <c r="CX33" s="60"/>
      <c r="CY33" s="7"/>
      <c r="CZ33" s="67"/>
      <c r="DA33" s="9"/>
      <c r="DB33" s="67"/>
      <c r="DC33" s="9"/>
      <c r="DD33" s="67"/>
      <c r="DE33" s="9"/>
      <c r="DF33" s="67"/>
      <c r="DG33" s="9"/>
      <c r="DH33" s="67"/>
      <c r="DI33" s="9"/>
      <c r="DJ33" s="67"/>
      <c r="DK33" s="9"/>
      <c r="DL33" s="67"/>
      <c r="DM33" s="9"/>
      <c r="DN33" s="67"/>
      <c r="DO33" s="9"/>
      <c r="DP33" s="67"/>
      <c r="DQ33" s="9"/>
      <c r="DR33" s="67"/>
      <c r="DS33" s="9"/>
      <c r="DT33" s="67"/>
      <c r="DU33" s="9"/>
      <c r="DV33" s="67"/>
      <c r="DW33" s="9"/>
      <c r="DX33" s="67"/>
      <c r="DY33" s="9"/>
      <c r="DZ33" s="67"/>
      <c r="EA33" s="9"/>
      <c r="EB33" s="60"/>
      <c r="EC33" s="9"/>
      <c r="ED33" s="60"/>
      <c r="EE33" s="9"/>
      <c r="EF33" s="60"/>
      <c r="EG33" s="9"/>
      <c r="EH33" s="60"/>
      <c r="EI33" s="9"/>
      <c r="EJ33" s="60"/>
      <c r="EK33" s="9"/>
      <c r="EL33" s="5"/>
      <c r="EM33" s="75"/>
    </row>
    <row r="34" spans="1:143" ht="24.95" customHeight="1" x14ac:dyDescent="0.25">
      <c r="A34" s="50">
        <v>45596</v>
      </c>
      <c r="B34" s="1">
        <v>1281.3900000000001</v>
      </c>
      <c r="C34" s="51">
        <f>IF(B34=0,0,(B34-B32)*60*100)</f>
        <v>7688340.0000000009</v>
      </c>
      <c r="D34" s="56">
        <v>15146.86</v>
      </c>
      <c r="E34" s="9">
        <f>IF(D34=0,0,(D34-D33)*60*100)</f>
        <v>90881160.000000015</v>
      </c>
      <c r="F34" s="63">
        <v>81.66</v>
      </c>
      <c r="G34" s="9">
        <f>IF(F34=0,0,(F34-F32)*1000*100)</f>
        <v>8166000</v>
      </c>
      <c r="H34" s="12">
        <v>1966.23</v>
      </c>
      <c r="I34" s="9">
        <f>IF(H34=0,0,(H34-H32)*80*100)</f>
        <v>15729840</v>
      </c>
      <c r="J34" s="12">
        <v>750.84</v>
      </c>
      <c r="K34" s="7"/>
      <c r="L34" s="37"/>
      <c r="M34" s="52"/>
      <c r="N34" s="11">
        <v>75271.95</v>
      </c>
      <c r="O34" s="11">
        <v>74783.34</v>
      </c>
      <c r="P34" s="9"/>
      <c r="Q34" s="11">
        <v>75245.570000000007</v>
      </c>
      <c r="R34" s="11">
        <v>74455.570000000007</v>
      </c>
      <c r="S34" s="9"/>
      <c r="T34" s="11">
        <v>77993.509999999995</v>
      </c>
      <c r="U34" s="11">
        <v>78576.87</v>
      </c>
      <c r="V34" s="9"/>
      <c r="W34" s="11">
        <v>80309.86</v>
      </c>
      <c r="X34" s="11">
        <v>77787.199999999997</v>
      </c>
      <c r="Y34" s="9"/>
      <c r="Z34" s="11">
        <v>77877.56</v>
      </c>
      <c r="AA34" s="11">
        <v>32251.85</v>
      </c>
      <c r="AB34" s="9"/>
      <c r="AC34" s="11">
        <v>73795.740000000005</v>
      </c>
      <c r="AD34" s="11">
        <v>31083.3</v>
      </c>
      <c r="AE34" s="9"/>
      <c r="AF34" s="11">
        <v>70719.61</v>
      </c>
      <c r="AG34" s="11">
        <v>71296.27</v>
      </c>
      <c r="AH34" s="9"/>
      <c r="AI34" s="11">
        <v>70774.720000000001</v>
      </c>
      <c r="AJ34" s="11">
        <v>69708.06</v>
      </c>
      <c r="AK34" s="9"/>
      <c r="AL34" s="11">
        <v>25887.69</v>
      </c>
      <c r="AM34" s="11">
        <v>54178.96</v>
      </c>
      <c r="AN34" s="9"/>
      <c r="AO34" s="11">
        <v>3868.37</v>
      </c>
      <c r="AP34" s="11">
        <v>22160.75</v>
      </c>
      <c r="AQ34" s="9"/>
      <c r="AR34" s="11">
        <v>26202.57</v>
      </c>
      <c r="AS34" s="11">
        <v>54171.92</v>
      </c>
      <c r="AT34" s="9"/>
      <c r="AU34" s="11">
        <v>24965.18</v>
      </c>
      <c r="AV34" s="11">
        <v>54462.38</v>
      </c>
      <c r="AW34" s="9"/>
      <c r="AX34" s="13">
        <v>47950.68</v>
      </c>
      <c r="AY34" s="14">
        <v>49819.21</v>
      </c>
      <c r="AZ34" s="9"/>
      <c r="BA34" s="13">
        <v>47812.12</v>
      </c>
      <c r="BB34" s="14">
        <v>49408.49</v>
      </c>
      <c r="BC34" s="9"/>
      <c r="BD34" s="13">
        <v>45363</v>
      </c>
      <c r="BE34" s="14">
        <v>47323</v>
      </c>
      <c r="BF34" s="9"/>
      <c r="BG34" s="13">
        <v>45831</v>
      </c>
      <c r="BH34" s="14">
        <v>47144</v>
      </c>
      <c r="BI34" s="9"/>
      <c r="BJ34" s="13">
        <v>48038</v>
      </c>
      <c r="BK34" s="14">
        <v>53697</v>
      </c>
      <c r="BL34" s="9"/>
      <c r="BM34" s="13">
        <v>49968</v>
      </c>
      <c r="BN34" s="14">
        <v>51412</v>
      </c>
      <c r="BO34" s="9"/>
      <c r="BP34" s="13">
        <v>49397</v>
      </c>
      <c r="BQ34" s="14">
        <v>50947</v>
      </c>
      <c r="BR34" s="9"/>
      <c r="BS34" s="13">
        <v>49631</v>
      </c>
      <c r="BT34" s="14">
        <v>50917</v>
      </c>
      <c r="BU34" s="9"/>
      <c r="BV34" s="13">
        <v>49078</v>
      </c>
      <c r="BW34" s="14">
        <v>50494</v>
      </c>
      <c r="BX34" s="9"/>
      <c r="BY34" s="13">
        <v>48462</v>
      </c>
      <c r="BZ34" s="14">
        <v>49759</v>
      </c>
      <c r="CA34" s="9"/>
      <c r="CB34" s="13">
        <v>47395</v>
      </c>
      <c r="CC34" s="14">
        <v>48684</v>
      </c>
      <c r="CD34" s="9"/>
      <c r="CE34" s="13">
        <v>47682</v>
      </c>
      <c r="CF34" s="14">
        <v>49166</v>
      </c>
      <c r="CG34" s="9"/>
      <c r="CH34" s="58">
        <v>15546</v>
      </c>
      <c r="CI34" s="57">
        <v>16217</v>
      </c>
      <c r="CJ34" s="34"/>
      <c r="CK34" s="59">
        <v>24291</v>
      </c>
      <c r="CL34" s="60">
        <v>7623</v>
      </c>
      <c r="CM34" s="34"/>
      <c r="CN34" s="59">
        <v>10873</v>
      </c>
      <c r="CO34" s="60">
        <v>5219</v>
      </c>
      <c r="CP34" s="33"/>
      <c r="CQ34" s="59">
        <v>14410</v>
      </c>
      <c r="CR34" s="5">
        <v>3314</v>
      </c>
      <c r="CS34" s="34"/>
      <c r="CT34" s="59">
        <v>2187.4899999999998</v>
      </c>
      <c r="CU34" s="59">
        <v>1741.25</v>
      </c>
      <c r="CV34" s="34"/>
      <c r="CW34" s="59">
        <v>1.64</v>
      </c>
      <c r="CX34" s="60">
        <v>14085</v>
      </c>
      <c r="CY34" s="7"/>
      <c r="CZ34" s="67">
        <v>1153</v>
      </c>
      <c r="DA34" s="9"/>
      <c r="DB34" s="67">
        <v>1136</v>
      </c>
      <c r="DC34" s="9"/>
      <c r="DD34" s="67">
        <v>2224</v>
      </c>
      <c r="DE34" s="9"/>
      <c r="DF34" s="67">
        <v>266</v>
      </c>
      <c r="DG34" s="9"/>
      <c r="DH34" s="67">
        <v>2310</v>
      </c>
      <c r="DI34" s="9"/>
      <c r="DJ34" s="67">
        <v>2215</v>
      </c>
      <c r="DK34" s="9"/>
      <c r="DL34" s="67">
        <v>2421</v>
      </c>
      <c r="DM34" s="9"/>
      <c r="DN34" s="67">
        <v>2432</v>
      </c>
      <c r="DO34" s="9"/>
      <c r="DP34" s="67">
        <v>1848</v>
      </c>
      <c r="DQ34" s="9"/>
      <c r="DR34" s="67">
        <v>1820</v>
      </c>
      <c r="DS34" s="9"/>
      <c r="DT34" s="67">
        <v>2325</v>
      </c>
      <c r="DU34" s="9"/>
      <c r="DV34" s="67">
        <v>2362</v>
      </c>
      <c r="DW34" s="9"/>
      <c r="DX34" s="67">
        <v>2151</v>
      </c>
      <c r="DY34" s="9"/>
      <c r="DZ34" s="67">
        <v>1971</v>
      </c>
      <c r="EA34" s="9"/>
      <c r="EB34" s="60">
        <v>6.47</v>
      </c>
      <c r="EC34" s="9"/>
      <c r="ED34" s="60">
        <v>160.61000000000001</v>
      </c>
      <c r="EE34" s="9"/>
      <c r="EF34" s="60">
        <v>8.27</v>
      </c>
      <c r="EG34" s="9"/>
      <c r="EH34" s="60">
        <v>312.67</v>
      </c>
      <c r="EI34" s="9"/>
      <c r="EJ34" s="60">
        <v>4.91</v>
      </c>
      <c r="EK34" s="9"/>
      <c r="EL34" s="5">
        <v>2822.11</v>
      </c>
      <c r="EM34" s="75"/>
    </row>
    <row r="35" spans="1:143" ht="29.25" customHeight="1" thickBot="1" x14ac:dyDescent="0.35">
      <c r="A35" s="35" t="s">
        <v>9</v>
      </c>
      <c r="B35" s="41"/>
      <c r="C35" s="43">
        <f>SUM(C4:C34)</f>
        <v>7688340.0000000009</v>
      </c>
      <c r="D35" s="78"/>
      <c r="E35" s="43">
        <f>SUM(E4:E34)</f>
        <v>90881160.000000015</v>
      </c>
      <c r="F35" s="41"/>
      <c r="G35" s="43">
        <f>SUM(G4:G34)</f>
        <v>8166000</v>
      </c>
      <c r="H35" s="41"/>
      <c r="I35" s="43">
        <f>SUM(I4:I34)</f>
        <v>15729840</v>
      </c>
      <c r="J35" s="41"/>
      <c r="K35" s="42">
        <f>SUM(K4:K34)</f>
        <v>0</v>
      </c>
      <c r="L35" s="40">
        <f>SUM(L4:L34)</f>
        <v>0</v>
      </c>
      <c r="M35" s="53">
        <f>SUM(M4:M34)</f>
        <v>0</v>
      </c>
      <c r="N35" s="41"/>
      <c r="O35" s="54"/>
      <c r="P35" s="43">
        <f>SUM(P4:P34)</f>
        <v>0</v>
      </c>
      <c r="Q35" s="41"/>
      <c r="R35" s="54"/>
      <c r="S35" s="43">
        <f>SUM(S4:S34)</f>
        <v>0</v>
      </c>
      <c r="T35" s="41"/>
      <c r="U35" s="54"/>
      <c r="V35" s="43">
        <f>SUM(V4:V34)</f>
        <v>0</v>
      </c>
      <c r="W35" s="41"/>
      <c r="X35" s="54"/>
      <c r="Y35" s="43">
        <f>SUM(Y4:Y34)</f>
        <v>0</v>
      </c>
      <c r="Z35" s="41"/>
      <c r="AA35" s="54"/>
      <c r="AB35" s="43">
        <f>SUM(AB4:AB34)</f>
        <v>0</v>
      </c>
      <c r="AC35" s="41"/>
      <c r="AD35" s="54"/>
      <c r="AE35" s="43">
        <f>SUM(AE4:AE34)</f>
        <v>0</v>
      </c>
      <c r="AF35" s="41"/>
      <c r="AG35" s="54"/>
      <c r="AH35" s="43">
        <f>SUM(AH4:AH34)</f>
        <v>0</v>
      </c>
      <c r="AI35" s="41"/>
      <c r="AJ35" s="54"/>
      <c r="AK35" s="43">
        <f>SUM(AK4:AK34)</f>
        <v>0</v>
      </c>
      <c r="AL35" s="41"/>
      <c r="AM35" s="54"/>
      <c r="AN35" s="64">
        <f>SUM(AN4:AN34)</f>
        <v>0</v>
      </c>
      <c r="AO35" s="41"/>
      <c r="AP35" s="54"/>
      <c r="AQ35" s="64">
        <f>SUM(AQ4:AQ34)</f>
        <v>0</v>
      </c>
      <c r="AR35" s="41"/>
      <c r="AS35" s="54"/>
      <c r="AT35" s="43">
        <f>SUM(AT4:AT34)</f>
        <v>0</v>
      </c>
      <c r="AU35" s="41"/>
      <c r="AV35" s="54"/>
      <c r="AW35" s="43">
        <f>SUM(AW4:AW34)</f>
        <v>0</v>
      </c>
      <c r="AX35" s="47"/>
      <c r="AY35" s="48"/>
      <c r="AZ35" s="43">
        <f>SUM(AZ4:AZ34)</f>
        <v>0</v>
      </c>
      <c r="BA35" s="47"/>
      <c r="BB35" s="48"/>
      <c r="BC35" s="43">
        <f>SUM(BC4:BC34)</f>
        <v>0</v>
      </c>
      <c r="BD35" s="47"/>
      <c r="BE35" s="48"/>
      <c r="BF35" s="43">
        <f>SUM(BF4:BF34)</f>
        <v>0</v>
      </c>
      <c r="BG35" s="47"/>
      <c r="BH35" s="48"/>
      <c r="BI35" s="43">
        <f>SUM(BI4:BI34)</f>
        <v>0</v>
      </c>
      <c r="BJ35" s="47"/>
      <c r="BK35" s="48"/>
      <c r="BL35" s="43">
        <f>SUM(BL4:BL34)</f>
        <v>0</v>
      </c>
      <c r="BM35" s="47"/>
      <c r="BN35" s="48"/>
      <c r="BO35" s="43">
        <f>SUM(BO4:BO34)</f>
        <v>0</v>
      </c>
      <c r="BP35" s="47"/>
      <c r="BQ35" s="48"/>
      <c r="BR35" s="43">
        <f>SUM(BR4:BR34)</f>
        <v>0</v>
      </c>
      <c r="BS35" s="47"/>
      <c r="BT35" s="48"/>
      <c r="BU35" s="43">
        <f>SUM(BU4:BU34)</f>
        <v>0</v>
      </c>
      <c r="BV35" s="47"/>
      <c r="BW35" s="48"/>
      <c r="BX35" s="43">
        <f>SUM(BX4:BX34)</f>
        <v>0</v>
      </c>
      <c r="BY35" s="47"/>
      <c r="BZ35" s="48"/>
      <c r="CA35" s="43">
        <f>SUM(CA4:CA34)</f>
        <v>0</v>
      </c>
      <c r="CB35" s="47"/>
      <c r="CC35" s="48"/>
      <c r="CD35" s="43">
        <f>SUM(CD4:CD34)</f>
        <v>0</v>
      </c>
      <c r="CE35" s="47"/>
      <c r="CF35" s="48"/>
      <c r="CG35" s="43">
        <f>SUM(CG4:CG34)</f>
        <v>0</v>
      </c>
      <c r="CH35" s="47"/>
      <c r="CI35" s="48"/>
      <c r="CJ35" s="43">
        <f>SUM(CJ4:CJ34)</f>
        <v>0</v>
      </c>
      <c r="CK35" s="47"/>
      <c r="CL35" s="48"/>
      <c r="CM35" s="43">
        <f>SUM(CM4:CM34)</f>
        <v>0</v>
      </c>
      <c r="CN35" s="47"/>
      <c r="CO35" s="48"/>
      <c r="CP35" s="43">
        <f>SUM(CP4:CP34)</f>
        <v>0</v>
      </c>
      <c r="CQ35" s="47"/>
      <c r="CR35" s="48"/>
      <c r="CS35" s="43">
        <f>SUM(CS4:CS34)</f>
        <v>0</v>
      </c>
      <c r="CT35" s="47"/>
      <c r="CU35" s="48"/>
      <c r="CV35" s="43">
        <f>SUM(CV4:CV34)</f>
        <v>0</v>
      </c>
      <c r="CW35" s="47"/>
      <c r="CX35" s="48"/>
      <c r="CY35" s="43">
        <f>SUM(CY4:CY34)</f>
        <v>0</v>
      </c>
      <c r="CZ35" s="48"/>
      <c r="DA35" s="43">
        <f>SUM(DA4:DA34)</f>
        <v>0</v>
      </c>
      <c r="DB35" s="48"/>
      <c r="DC35" s="43">
        <f>SUM(DC4:DC34)</f>
        <v>0</v>
      </c>
      <c r="DD35" s="48"/>
      <c r="DE35" s="43">
        <f>SUM(DE4:DE34)</f>
        <v>0</v>
      </c>
      <c r="DF35" s="48"/>
      <c r="DG35" s="43">
        <f>SUM(DG4:DG34)</f>
        <v>0</v>
      </c>
      <c r="DH35" s="48"/>
      <c r="DI35" s="43">
        <f>SUM(DI4:DI34)</f>
        <v>0</v>
      </c>
      <c r="DJ35" s="48"/>
      <c r="DK35" s="43">
        <f>SUM(DK4:DK34)</f>
        <v>0</v>
      </c>
      <c r="DL35" s="48"/>
      <c r="DM35" s="43">
        <f>SUM(DM4:DM34)</f>
        <v>0</v>
      </c>
      <c r="DN35" s="48"/>
      <c r="DO35" s="43">
        <f>SUM(DO4:DO34)</f>
        <v>0</v>
      </c>
      <c r="DP35" s="48"/>
      <c r="DQ35" s="43">
        <f>SUM(DQ4:DQ34)</f>
        <v>0</v>
      </c>
      <c r="DR35" s="48"/>
      <c r="DS35" s="43">
        <f>SUM(DS4:DS34)</f>
        <v>0</v>
      </c>
      <c r="DT35" s="48"/>
      <c r="DU35" s="43">
        <f>SUM(DU4:DU34)</f>
        <v>0</v>
      </c>
      <c r="DV35" s="48"/>
      <c r="DW35" s="43">
        <f>SUM(DW4:DW34)</f>
        <v>0</v>
      </c>
      <c r="DX35" s="48"/>
      <c r="DY35" s="43">
        <f>SUM(DY4:DY34)</f>
        <v>0</v>
      </c>
      <c r="DZ35" s="48"/>
      <c r="EA35" s="43">
        <f>SUM(EA4:EA34)</f>
        <v>0</v>
      </c>
      <c r="EB35" s="48"/>
      <c r="EC35" s="43">
        <f>SUM(EC4:EC34)</f>
        <v>0</v>
      </c>
      <c r="ED35" s="48"/>
      <c r="EE35" s="43">
        <f>SUM(EE4:EE34)</f>
        <v>0</v>
      </c>
      <c r="EF35" s="48"/>
      <c r="EG35" s="43">
        <f>SUM(EG4:EG34)</f>
        <v>0</v>
      </c>
      <c r="EH35" s="48"/>
      <c r="EI35" s="43">
        <f>SUM(EI4:EI34)</f>
        <v>0</v>
      </c>
      <c r="EJ35" s="48"/>
      <c r="EK35" s="43">
        <f>SUM(EK4:EK34)</f>
        <v>0</v>
      </c>
      <c r="EL35" s="48"/>
      <c r="EM35" s="43">
        <f>SUM(EM4:EM34)</f>
        <v>0</v>
      </c>
    </row>
    <row r="36" spans="1:143" ht="29.25" customHeight="1" x14ac:dyDescent="0.25">
      <c r="D36" s="79" t="s">
        <v>114</v>
      </c>
      <c r="AO36" s="71"/>
      <c r="BX36" s="71"/>
      <c r="CA36" s="71"/>
      <c r="DE36" s="71"/>
      <c r="DG36" s="71"/>
      <c r="DM36" s="71"/>
      <c r="DO36" s="71"/>
      <c r="DU36" s="71"/>
      <c r="DW36" s="71"/>
      <c r="DX36" s="80"/>
    </row>
    <row r="38" spans="1:143" ht="15.75" thickBot="1" x14ac:dyDescent="0.3"/>
    <row r="39" spans="1:143" ht="18" customHeight="1" thickBot="1" x14ac:dyDescent="0.3">
      <c r="A39" s="18" t="s">
        <v>0</v>
      </c>
      <c r="B39" s="110"/>
      <c r="C39" s="111"/>
      <c r="D39" s="15">
        <v>1</v>
      </c>
      <c r="E39" s="15">
        <v>2</v>
      </c>
      <c r="F39" s="15">
        <v>3</v>
      </c>
      <c r="G39" s="15">
        <v>4</v>
      </c>
      <c r="H39" s="15">
        <v>5</v>
      </c>
      <c r="I39" s="15">
        <v>6</v>
      </c>
      <c r="J39" s="15">
        <v>7</v>
      </c>
      <c r="K39" s="15">
        <v>8</v>
      </c>
      <c r="L39" s="15">
        <v>9</v>
      </c>
      <c r="M39" s="15">
        <v>10</v>
      </c>
      <c r="N39" s="15">
        <v>11</v>
      </c>
      <c r="O39" s="15">
        <v>12</v>
      </c>
      <c r="P39" s="15">
        <v>13</v>
      </c>
      <c r="Q39" s="15">
        <v>14</v>
      </c>
      <c r="R39" s="15">
        <v>15</v>
      </c>
      <c r="S39" s="15">
        <v>16</v>
      </c>
      <c r="T39" s="15">
        <v>17</v>
      </c>
      <c r="U39" s="15">
        <v>18</v>
      </c>
      <c r="V39" s="15">
        <v>19</v>
      </c>
      <c r="W39" s="15">
        <v>20</v>
      </c>
      <c r="X39" s="15">
        <v>21</v>
      </c>
      <c r="Y39" s="15">
        <v>22</v>
      </c>
      <c r="Z39" s="15">
        <v>23</v>
      </c>
      <c r="AA39" s="15">
        <v>24</v>
      </c>
      <c r="AB39" s="15">
        <v>25</v>
      </c>
      <c r="AC39" s="15">
        <v>26</v>
      </c>
      <c r="AD39" s="15">
        <v>27</v>
      </c>
      <c r="AE39" s="15">
        <v>28</v>
      </c>
      <c r="AF39" s="15">
        <v>29</v>
      </c>
      <c r="AG39" s="15">
        <v>30</v>
      </c>
      <c r="AH39" s="15">
        <v>31</v>
      </c>
    </row>
    <row r="40" spans="1:143" ht="39" customHeight="1" x14ac:dyDescent="0.25">
      <c r="A40" s="19" t="s">
        <v>68</v>
      </c>
      <c r="B40" s="112">
        <f>B41+B42</f>
        <v>23895840</v>
      </c>
      <c r="C40" s="113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5"/>
      <c r="AT40" s="2"/>
      <c r="AU40" s="62"/>
      <c r="AV40" s="62"/>
      <c r="AX40" s="2"/>
    </row>
    <row r="41" spans="1:143" ht="30" customHeight="1" x14ac:dyDescent="0.25">
      <c r="A41" s="20" t="s">
        <v>65</v>
      </c>
      <c r="B41" s="114">
        <f>C35</f>
        <v>7688340.0000000009</v>
      </c>
      <c r="C41" s="115"/>
      <c r="D41" s="26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16"/>
      <c r="AH41" s="27"/>
      <c r="AU41" s="62"/>
      <c r="AV41" s="62"/>
      <c r="AX41" s="2"/>
    </row>
    <row r="42" spans="1:143" ht="42" customHeight="1" x14ac:dyDescent="0.25">
      <c r="A42" s="20" t="s">
        <v>66</v>
      </c>
      <c r="B42" s="114">
        <f>(B44+B45+B46+B47+B48)-B41</f>
        <v>16207500</v>
      </c>
      <c r="C42" s="115"/>
      <c r="D42" s="26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16"/>
      <c r="AH42" s="27"/>
    </row>
    <row r="43" spans="1:143" ht="23.25" hidden="1" customHeight="1" x14ac:dyDescent="0.25">
      <c r="A43" s="20" t="s">
        <v>67</v>
      </c>
      <c r="B43" s="114"/>
      <c r="C43" s="115"/>
      <c r="D43" s="26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16"/>
      <c r="AH43" s="27"/>
    </row>
    <row r="44" spans="1:143" ht="42" customHeight="1" x14ac:dyDescent="0.25">
      <c r="A44" s="20" t="s">
        <v>60</v>
      </c>
      <c r="B44" s="106">
        <f>(I35+K35)-(L35+AT35+M35+AW35)</f>
        <v>15729840</v>
      </c>
      <c r="C44" s="107"/>
      <c r="D44" s="28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6"/>
      <c r="AH44" s="27"/>
    </row>
    <row r="45" spans="1:143" ht="39" customHeight="1" x14ac:dyDescent="0.25">
      <c r="A45" s="20" t="s">
        <v>61</v>
      </c>
      <c r="B45" s="106">
        <f>L35+M35+P35+S35+V35+Y35+AB35+AE35+AH35+AK35+AN35+AQ35+AT35+AW35</f>
        <v>0</v>
      </c>
      <c r="C45" s="107"/>
      <c r="D45" s="28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6"/>
      <c r="AH45" s="27"/>
    </row>
    <row r="46" spans="1:143" ht="41.25" customHeight="1" x14ac:dyDescent="0.25">
      <c r="A46" s="20" t="s">
        <v>62</v>
      </c>
      <c r="B46" s="106">
        <f>CP35+CS35</f>
        <v>0</v>
      </c>
      <c r="C46" s="107"/>
      <c r="D46" s="28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6"/>
      <c r="AH46" s="27"/>
    </row>
    <row r="47" spans="1:143" ht="31.5" customHeight="1" x14ac:dyDescent="0.25">
      <c r="A47" s="20" t="s">
        <v>63</v>
      </c>
      <c r="B47" s="106">
        <f>CJ35+BL35+BO35+AZ35+BC35+BF35+BI35+BR35+BU35+BX35+CA35+CD35+CG35</f>
        <v>0</v>
      </c>
      <c r="C47" s="107"/>
      <c r="D47" s="28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6"/>
      <c r="AH47" s="27"/>
    </row>
    <row r="48" spans="1:143" ht="30.75" customHeight="1" thickBot="1" x14ac:dyDescent="0.3">
      <c r="A48" s="21" t="s">
        <v>64</v>
      </c>
      <c r="B48" s="108">
        <f>G35-(CJ35+CP35+CS35)</f>
        <v>8166000</v>
      </c>
      <c r="C48" s="109"/>
      <c r="D48" s="29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1"/>
      <c r="AH48" s="32"/>
    </row>
    <row r="50" spans="47:48" x14ac:dyDescent="0.25">
      <c r="AU50" s="61">
        <v>1898.35</v>
      </c>
      <c r="AV50" s="61">
        <v>31331.42</v>
      </c>
    </row>
    <row r="137" spans="2:2" x14ac:dyDescent="0.25">
      <c r="B137" t="s">
        <v>93</v>
      </c>
    </row>
  </sheetData>
  <mergeCells count="86">
    <mergeCell ref="B45:C45"/>
    <mergeCell ref="B46:C46"/>
    <mergeCell ref="B47:C47"/>
    <mergeCell ref="B48:C48"/>
    <mergeCell ref="B39:C39"/>
    <mergeCell ref="B40:C40"/>
    <mergeCell ref="B41:C41"/>
    <mergeCell ref="B42:C42"/>
    <mergeCell ref="B43:C43"/>
    <mergeCell ref="B44:C44"/>
    <mergeCell ref="EL2:EM2"/>
    <mergeCell ref="DP2:DQ2"/>
    <mergeCell ref="DR2:DS2"/>
    <mergeCell ref="DT2:DU2"/>
    <mergeCell ref="DV2:DW2"/>
    <mergeCell ref="DX2:DY2"/>
    <mergeCell ref="DZ2:EA2"/>
    <mergeCell ref="EB2:EC2"/>
    <mergeCell ref="ED2:EE2"/>
    <mergeCell ref="EF2:EG2"/>
    <mergeCell ref="EH2:EI2"/>
    <mergeCell ref="EJ2:EK2"/>
    <mergeCell ref="DN2:DO2"/>
    <mergeCell ref="CN2:CP2"/>
    <mergeCell ref="CQ2:CS2"/>
    <mergeCell ref="CT2:CV2"/>
    <mergeCell ref="CW2:CY2"/>
    <mergeCell ref="CZ2:DA2"/>
    <mergeCell ref="DB2:DC2"/>
    <mergeCell ref="DD2:DE2"/>
    <mergeCell ref="DF2:DG2"/>
    <mergeCell ref="DH2:DI2"/>
    <mergeCell ref="DJ2:DK2"/>
    <mergeCell ref="DL2:DM2"/>
    <mergeCell ref="CK2:CM2"/>
    <mergeCell ref="BD2:BF2"/>
    <mergeCell ref="BG2:BI2"/>
    <mergeCell ref="BJ2:BL2"/>
    <mergeCell ref="BM2:BO2"/>
    <mergeCell ref="BP2:BR2"/>
    <mergeCell ref="BS2:BU2"/>
    <mergeCell ref="BV2:BX2"/>
    <mergeCell ref="BY2:CA2"/>
    <mergeCell ref="CB2:CD2"/>
    <mergeCell ref="CE2:CG2"/>
    <mergeCell ref="CH2:CJ2"/>
    <mergeCell ref="BA2:BC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DT1:DW1"/>
    <mergeCell ref="DX1:EA1"/>
    <mergeCell ref="B2:C2"/>
    <mergeCell ref="D2:E2"/>
    <mergeCell ref="F2:G2"/>
    <mergeCell ref="H2:I2"/>
    <mergeCell ref="J2:K2"/>
    <mergeCell ref="L2:M2"/>
    <mergeCell ref="N2:P2"/>
    <mergeCell ref="Q2:S2"/>
    <mergeCell ref="CH1:CJ1"/>
    <mergeCell ref="CZ1:DC1"/>
    <mergeCell ref="DD1:DG1"/>
    <mergeCell ref="DH1:DK1"/>
    <mergeCell ref="DL1:DO1"/>
    <mergeCell ref="DP1:DS1"/>
    <mergeCell ref="CB1:CG1"/>
    <mergeCell ref="N1:S1"/>
    <mergeCell ref="T1:Y1"/>
    <mergeCell ref="Z1:AE1"/>
    <mergeCell ref="AF1:AK1"/>
    <mergeCell ref="AL1:AQ1"/>
    <mergeCell ref="AR1:AW1"/>
    <mergeCell ref="AX1:BC1"/>
    <mergeCell ref="BD1:BI1"/>
    <mergeCell ref="BJ1:BO1"/>
    <mergeCell ref="BP1:BU1"/>
    <mergeCell ref="BV1:CA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O136"/>
  <sheetViews>
    <sheetView zoomScaleNormal="100" workbookViewId="0">
      <pane xSplit="1" ySplit="3" topLeftCell="B25" activePane="bottomRight" state="frozen"/>
      <selection pane="topRight" activeCell="B1" sqref="B1"/>
      <selection pane="bottomLeft" activeCell="A3" sqref="A3"/>
      <selection pane="bottomRight" activeCell="D33" sqref="D33"/>
    </sheetView>
  </sheetViews>
  <sheetFormatPr defaultRowHeight="15" x14ac:dyDescent="0.25"/>
  <cols>
    <col min="1" max="1" width="18.5703125" customWidth="1"/>
    <col min="2" max="2" width="10.7109375" customWidth="1"/>
    <col min="3" max="3" width="12.140625" customWidth="1"/>
    <col min="4" max="4" width="10.7109375" customWidth="1"/>
    <col min="5" max="5" width="12.28515625" customWidth="1"/>
    <col min="6" max="7" width="10.7109375" customWidth="1"/>
    <col min="8" max="8" width="10.28515625" customWidth="1"/>
    <col min="9" max="9" width="13.28515625" customWidth="1"/>
    <col min="10" max="10" width="10.28515625" customWidth="1"/>
    <col min="11" max="11" width="12.85546875" customWidth="1"/>
    <col min="12" max="17" width="10.28515625" customWidth="1"/>
    <col min="18" max="18" width="11.7109375" customWidth="1"/>
    <col min="19" max="20" width="10.28515625" customWidth="1"/>
    <col min="21" max="21" width="13.28515625" customWidth="1"/>
    <col min="22" max="23" width="10.28515625" customWidth="1"/>
    <col min="24" max="24" width="11.85546875" customWidth="1"/>
    <col min="25" max="26" width="10.28515625" customWidth="1"/>
    <col min="27" max="27" width="11.7109375" customWidth="1"/>
    <col min="28" max="29" width="10.28515625" customWidth="1"/>
    <col min="30" max="30" width="11.5703125" customWidth="1"/>
    <col min="31" max="32" width="10.28515625" customWidth="1"/>
    <col min="33" max="33" width="12.42578125" customWidth="1"/>
    <col min="34" max="35" width="10.28515625" customWidth="1"/>
    <col min="36" max="36" width="11.28515625" customWidth="1"/>
    <col min="37" max="38" width="10.28515625" customWidth="1"/>
    <col min="39" max="39" width="11.5703125" customWidth="1"/>
    <col min="40" max="41" width="10.28515625" customWidth="1"/>
    <col min="42" max="42" width="11.28515625" customWidth="1"/>
    <col min="43" max="44" width="10.28515625" customWidth="1"/>
    <col min="45" max="45" width="14" customWidth="1"/>
    <col min="46" max="47" width="10.28515625" customWidth="1"/>
    <col min="48" max="48" width="14" customWidth="1"/>
    <col min="49" max="50" width="10.28515625" customWidth="1"/>
    <col min="51" max="68" width="11.7109375" customWidth="1"/>
    <col min="69" max="69" width="13.5703125" customWidth="1"/>
    <col min="70" max="89" width="11.7109375" customWidth="1"/>
    <col min="90" max="90" width="12.42578125" customWidth="1"/>
    <col min="91" max="102" width="11.7109375" customWidth="1"/>
    <col min="103" max="103" width="10.5703125" customWidth="1"/>
    <col min="104" max="104" width="12.7109375" customWidth="1"/>
    <col min="105" max="105" width="12" customWidth="1"/>
    <col min="107" max="107" width="12.7109375" customWidth="1"/>
    <col min="109" max="109" width="12.5703125" customWidth="1"/>
    <col min="111" max="111" width="12.7109375" customWidth="1"/>
    <col min="113" max="113" width="13" customWidth="1"/>
    <col min="115" max="115" width="14.140625" customWidth="1"/>
    <col min="117" max="117" width="13.42578125" customWidth="1"/>
    <col min="119" max="119" width="13.42578125" customWidth="1"/>
    <col min="121" max="121" width="14.42578125" customWidth="1"/>
    <col min="123" max="123" width="15" customWidth="1"/>
    <col min="125" max="125" width="13.140625" customWidth="1"/>
    <col min="127" max="127" width="14.42578125" customWidth="1"/>
    <col min="129" max="129" width="13.140625" customWidth="1"/>
    <col min="131" max="131" width="11.5703125" customWidth="1"/>
    <col min="133" max="133" width="11.5703125" customWidth="1"/>
    <col min="135" max="135" width="12.140625" customWidth="1"/>
    <col min="136" max="136" width="10.140625" customWidth="1"/>
    <col min="137" max="137" width="11.85546875" customWidth="1"/>
    <col min="139" max="139" width="13.28515625" customWidth="1"/>
    <col min="141" max="141" width="12.28515625" customWidth="1"/>
    <col min="143" max="143" width="11.28515625" customWidth="1"/>
    <col min="144" max="144" width="11" customWidth="1"/>
    <col min="145" max="145" width="13.7109375" customWidth="1"/>
  </cols>
  <sheetData>
    <row r="1" spans="1:145" ht="36.75" customHeight="1" thickBot="1" x14ac:dyDescent="0.55000000000000004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86" t="s">
        <v>95</v>
      </c>
      <c r="Q1" s="87"/>
      <c r="R1" s="87"/>
      <c r="S1" s="87"/>
      <c r="T1" s="87"/>
      <c r="U1" s="88"/>
      <c r="V1" s="86" t="s">
        <v>96</v>
      </c>
      <c r="W1" s="87"/>
      <c r="X1" s="87"/>
      <c r="Y1" s="87"/>
      <c r="Z1" s="87"/>
      <c r="AA1" s="88"/>
      <c r="AB1" s="86" t="s">
        <v>97</v>
      </c>
      <c r="AC1" s="87"/>
      <c r="AD1" s="87"/>
      <c r="AE1" s="87"/>
      <c r="AF1" s="87"/>
      <c r="AG1" s="88"/>
      <c r="AH1" s="86" t="s">
        <v>98</v>
      </c>
      <c r="AI1" s="87"/>
      <c r="AJ1" s="87"/>
      <c r="AK1" s="87"/>
      <c r="AL1" s="87"/>
      <c r="AM1" s="88"/>
      <c r="AN1" s="86" t="s">
        <v>99</v>
      </c>
      <c r="AO1" s="87"/>
      <c r="AP1" s="87"/>
      <c r="AQ1" s="87"/>
      <c r="AR1" s="87"/>
      <c r="AS1" s="88"/>
      <c r="AT1" s="86" t="s">
        <v>100</v>
      </c>
      <c r="AU1" s="87"/>
      <c r="AV1" s="87"/>
      <c r="AW1" s="87"/>
      <c r="AX1" s="87"/>
      <c r="AY1" s="88"/>
      <c r="AZ1" s="86" t="s">
        <v>101</v>
      </c>
      <c r="BA1" s="87"/>
      <c r="BB1" s="87"/>
      <c r="BC1" s="87"/>
      <c r="BD1" s="87"/>
      <c r="BE1" s="88"/>
      <c r="BF1" s="86" t="s">
        <v>102</v>
      </c>
      <c r="BG1" s="87"/>
      <c r="BH1" s="87"/>
      <c r="BI1" s="87"/>
      <c r="BJ1" s="87"/>
      <c r="BK1" s="88"/>
      <c r="BL1" s="86" t="s">
        <v>103</v>
      </c>
      <c r="BM1" s="87"/>
      <c r="BN1" s="87"/>
      <c r="BO1" s="87"/>
      <c r="BP1" s="87"/>
      <c r="BQ1" s="88"/>
      <c r="BR1" s="86" t="s">
        <v>104</v>
      </c>
      <c r="BS1" s="87"/>
      <c r="BT1" s="87"/>
      <c r="BU1" s="87"/>
      <c r="BV1" s="87"/>
      <c r="BW1" s="88"/>
      <c r="BX1" s="86" t="s">
        <v>105</v>
      </c>
      <c r="BY1" s="87"/>
      <c r="BZ1" s="87"/>
      <c r="CA1" s="87"/>
      <c r="CB1" s="87"/>
      <c r="CC1" s="88"/>
      <c r="CD1" s="86" t="s">
        <v>106</v>
      </c>
      <c r="CE1" s="87"/>
      <c r="CF1" s="87"/>
      <c r="CG1" s="87"/>
      <c r="CH1" s="87"/>
      <c r="CI1" s="88"/>
      <c r="CJ1" s="97" t="s">
        <v>107</v>
      </c>
      <c r="CK1" s="98"/>
      <c r="CL1" s="99"/>
      <c r="CM1" s="72"/>
      <c r="CN1" s="72"/>
      <c r="CO1" s="72"/>
      <c r="CP1" s="72"/>
      <c r="CQ1" s="72"/>
      <c r="CR1" s="72"/>
      <c r="CS1" s="72"/>
      <c r="CT1" s="72"/>
      <c r="CU1" s="72"/>
      <c r="CV1" s="72"/>
      <c r="CW1" s="72"/>
      <c r="CX1" s="72"/>
      <c r="CY1" s="72"/>
      <c r="CZ1" s="72"/>
      <c r="DA1" s="72"/>
      <c r="DB1" s="89" t="s">
        <v>107</v>
      </c>
      <c r="DC1" s="90"/>
      <c r="DD1" s="90"/>
      <c r="DE1" s="91"/>
      <c r="DF1" s="89" t="s">
        <v>108</v>
      </c>
      <c r="DG1" s="90"/>
      <c r="DH1" s="90"/>
      <c r="DI1" s="91"/>
      <c r="DJ1" s="89" t="s">
        <v>110</v>
      </c>
      <c r="DK1" s="90"/>
      <c r="DL1" s="90"/>
      <c r="DM1" s="91"/>
      <c r="DN1" s="89" t="s">
        <v>109</v>
      </c>
      <c r="DO1" s="90"/>
      <c r="DP1" s="90"/>
      <c r="DQ1" s="91"/>
      <c r="DR1" s="89" t="s">
        <v>111</v>
      </c>
      <c r="DS1" s="90"/>
      <c r="DT1" s="90"/>
      <c r="DU1" s="91"/>
      <c r="DV1" s="89" t="s">
        <v>113</v>
      </c>
      <c r="DW1" s="90"/>
      <c r="DX1" s="90"/>
      <c r="DY1" s="91"/>
      <c r="DZ1" s="89" t="s">
        <v>112</v>
      </c>
      <c r="EA1" s="90"/>
      <c r="EB1" s="90"/>
      <c r="EC1" s="91"/>
      <c r="ED1" s="72"/>
      <c r="EE1" s="72"/>
      <c r="EF1" s="72"/>
      <c r="EG1" s="72"/>
      <c r="EH1" s="72"/>
      <c r="EI1" s="72"/>
      <c r="EJ1" s="72"/>
      <c r="EK1" s="72"/>
      <c r="EL1" s="72"/>
      <c r="EM1" s="72"/>
      <c r="EN1" s="72"/>
      <c r="EO1" s="72"/>
    </row>
    <row r="2" spans="1:145" ht="99.75" customHeight="1" thickBot="1" x14ac:dyDescent="0.3">
      <c r="A2" s="77" t="s">
        <v>0</v>
      </c>
      <c r="B2" s="92" t="s">
        <v>72</v>
      </c>
      <c r="C2" s="93"/>
      <c r="D2" s="92" t="s">
        <v>91</v>
      </c>
      <c r="E2" s="93"/>
      <c r="F2" s="92" t="s">
        <v>19</v>
      </c>
      <c r="G2" s="94"/>
      <c r="H2" s="92" t="s">
        <v>41</v>
      </c>
      <c r="I2" s="93"/>
      <c r="J2" s="92" t="s">
        <v>42</v>
      </c>
      <c r="K2" s="94"/>
      <c r="L2" s="95" t="s">
        <v>57</v>
      </c>
      <c r="M2" s="121"/>
      <c r="N2" s="96"/>
      <c r="O2" s="83"/>
      <c r="P2" s="94" t="s">
        <v>1</v>
      </c>
      <c r="Q2" s="94"/>
      <c r="R2" s="93"/>
      <c r="S2" s="92" t="s">
        <v>2</v>
      </c>
      <c r="T2" s="94"/>
      <c r="U2" s="93"/>
      <c r="V2" s="92" t="s">
        <v>3</v>
      </c>
      <c r="W2" s="94"/>
      <c r="X2" s="93"/>
      <c r="Y2" s="92" t="s">
        <v>4</v>
      </c>
      <c r="Z2" s="94"/>
      <c r="AA2" s="93"/>
      <c r="AB2" s="92" t="s">
        <v>5</v>
      </c>
      <c r="AC2" s="94"/>
      <c r="AD2" s="93"/>
      <c r="AE2" s="92" t="s">
        <v>6</v>
      </c>
      <c r="AF2" s="94"/>
      <c r="AG2" s="93"/>
      <c r="AH2" s="92" t="s">
        <v>7</v>
      </c>
      <c r="AI2" s="94"/>
      <c r="AJ2" s="93"/>
      <c r="AK2" s="92" t="s">
        <v>8</v>
      </c>
      <c r="AL2" s="94"/>
      <c r="AM2" s="93"/>
      <c r="AN2" s="92" t="s">
        <v>10</v>
      </c>
      <c r="AO2" s="94"/>
      <c r="AP2" s="93"/>
      <c r="AQ2" s="92" t="s">
        <v>11</v>
      </c>
      <c r="AR2" s="94"/>
      <c r="AS2" s="93"/>
      <c r="AT2" s="92" t="s">
        <v>12</v>
      </c>
      <c r="AU2" s="94"/>
      <c r="AV2" s="93"/>
      <c r="AW2" s="92" t="s">
        <v>13</v>
      </c>
      <c r="AX2" s="94"/>
      <c r="AY2" s="93"/>
      <c r="AZ2" s="92" t="s">
        <v>45</v>
      </c>
      <c r="BA2" s="94"/>
      <c r="BB2" s="93"/>
      <c r="BC2" s="92" t="s">
        <v>46</v>
      </c>
      <c r="BD2" s="94"/>
      <c r="BE2" s="93"/>
      <c r="BF2" s="100" t="s">
        <v>47</v>
      </c>
      <c r="BG2" s="101"/>
      <c r="BH2" s="102"/>
      <c r="BI2" s="100" t="s">
        <v>48</v>
      </c>
      <c r="BJ2" s="101"/>
      <c r="BK2" s="102"/>
      <c r="BL2" s="92" t="s">
        <v>49</v>
      </c>
      <c r="BM2" s="94"/>
      <c r="BN2" s="93"/>
      <c r="BO2" s="92" t="s">
        <v>50</v>
      </c>
      <c r="BP2" s="94"/>
      <c r="BQ2" s="93"/>
      <c r="BR2" s="100" t="s">
        <v>51</v>
      </c>
      <c r="BS2" s="101"/>
      <c r="BT2" s="102"/>
      <c r="BU2" s="100" t="s">
        <v>52</v>
      </c>
      <c r="BV2" s="101"/>
      <c r="BW2" s="102"/>
      <c r="BX2" s="100" t="s">
        <v>53</v>
      </c>
      <c r="BY2" s="101"/>
      <c r="BZ2" s="102"/>
      <c r="CA2" s="100" t="s">
        <v>54</v>
      </c>
      <c r="CB2" s="101"/>
      <c r="CC2" s="102"/>
      <c r="CD2" s="100" t="s">
        <v>55</v>
      </c>
      <c r="CE2" s="101"/>
      <c r="CF2" s="102"/>
      <c r="CG2" s="100" t="s">
        <v>56</v>
      </c>
      <c r="CH2" s="101"/>
      <c r="CI2" s="102"/>
      <c r="CJ2" s="92" t="s">
        <v>14</v>
      </c>
      <c r="CK2" s="94"/>
      <c r="CL2" s="93"/>
      <c r="CM2" s="92" t="s">
        <v>15</v>
      </c>
      <c r="CN2" s="94"/>
      <c r="CO2" s="93"/>
      <c r="CP2" s="92" t="s">
        <v>16</v>
      </c>
      <c r="CQ2" s="94"/>
      <c r="CR2" s="93"/>
      <c r="CS2" s="92" t="s">
        <v>17</v>
      </c>
      <c r="CT2" s="94"/>
      <c r="CU2" s="93"/>
      <c r="CV2" s="92" t="s">
        <v>18</v>
      </c>
      <c r="CW2" s="94"/>
      <c r="CX2" s="93"/>
      <c r="CY2" s="103" t="s">
        <v>70</v>
      </c>
      <c r="CZ2" s="104"/>
      <c r="DA2" s="105"/>
      <c r="DB2" s="94" t="s">
        <v>92</v>
      </c>
      <c r="DC2" s="93"/>
      <c r="DD2" s="92" t="s">
        <v>73</v>
      </c>
      <c r="DE2" s="93"/>
      <c r="DF2" s="92" t="s">
        <v>74</v>
      </c>
      <c r="DG2" s="93"/>
      <c r="DH2" s="92" t="s">
        <v>75</v>
      </c>
      <c r="DI2" s="93"/>
      <c r="DJ2" s="92" t="s">
        <v>76</v>
      </c>
      <c r="DK2" s="93"/>
      <c r="DL2" s="92" t="s">
        <v>77</v>
      </c>
      <c r="DM2" s="93"/>
      <c r="DN2" s="92" t="s">
        <v>78</v>
      </c>
      <c r="DO2" s="93"/>
      <c r="DP2" s="92" t="s">
        <v>79</v>
      </c>
      <c r="DQ2" s="93"/>
      <c r="DR2" s="92" t="s">
        <v>80</v>
      </c>
      <c r="DS2" s="93"/>
      <c r="DT2" s="92" t="s">
        <v>81</v>
      </c>
      <c r="DU2" s="93"/>
      <c r="DV2" s="92" t="s">
        <v>82</v>
      </c>
      <c r="DW2" s="93"/>
      <c r="DX2" s="92" t="s">
        <v>83</v>
      </c>
      <c r="DY2" s="93"/>
      <c r="DZ2" s="92" t="s">
        <v>84</v>
      </c>
      <c r="EA2" s="93"/>
      <c r="EB2" s="92" t="s">
        <v>85</v>
      </c>
      <c r="EC2" s="93"/>
      <c r="ED2" s="92" t="s">
        <v>87</v>
      </c>
      <c r="EE2" s="93"/>
      <c r="EF2" s="92" t="s">
        <v>86</v>
      </c>
      <c r="EG2" s="93"/>
      <c r="EH2" s="92" t="s">
        <v>88</v>
      </c>
      <c r="EI2" s="93"/>
      <c r="EJ2" s="92" t="s">
        <v>89</v>
      </c>
      <c r="EK2" s="93"/>
      <c r="EL2" s="92" t="s">
        <v>94</v>
      </c>
      <c r="EM2" s="93"/>
      <c r="EN2" s="92" t="s">
        <v>90</v>
      </c>
      <c r="EO2" s="93"/>
    </row>
    <row r="3" spans="1:145" ht="48" customHeight="1" thickBot="1" x14ac:dyDescent="0.3">
      <c r="A3" s="76"/>
      <c r="B3" s="38" t="s">
        <v>33</v>
      </c>
      <c r="C3" s="44" t="s">
        <v>37</v>
      </c>
      <c r="D3" s="38" t="s">
        <v>71</v>
      </c>
      <c r="E3" s="44" t="s">
        <v>37</v>
      </c>
      <c r="F3" s="38"/>
      <c r="G3" s="44" t="s">
        <v>38</v>
      </c>
      <c r="H3" s="38" t="s">
        <v>43</v>
      </c>
      <c r="I3" s="44" t="s">
        <v>37</v>
      </c>
      <c r="J3" s="38" t="s">
        <v>44</v>
      </c>
      <c r="K3" s="39" t="s">
        <v>37</v>
      </c>
      <c r="L3" s="36" t="s">
        <v>58</v>
      </c>
      <c r="M3" s="81" t="s">
        <v>115</v>
      </c>
      <c r="N3" s="10" t="s">
        <v>59</v>
      </c>
      <c r="O3" s="81" t="s">
        <v>115</v>
      </c>
      <c r="P3" s="38" t="s">
        <v>39</v>
      </c>
      <c r="Q3" s="49" t="s">
        <v>40</v>
      </c>
      <c r="R3" s="44" t="s">
        <v>37</v>
      </c>
      <c r="S3" s="38" t="s">
        <v>39</v>
      </c>
      <c r="T3" s="49" t="s">
        <v>40</v>
      </c>
      <c r="U3" s="44" t="s">
        <v>37</v>
      </c>
      <c r="V3" s="38" t="s">
        <v>39</v>
      </c>
      <c r="W3" s="49" t="s">
        <v>40</v>
      </c>
      <c r="X3" s="44" t="s">
        <v>37</v>
      </c>
      <c r="Y3" s="38" t="s">
        <v>39</v>
      </c>
      <c r="Z3" s="49" t="s">
        <v>40</v>
      </c>
      <c r="AA3" s="44" t="s">
        <v>37</v>
      </c>
      <c r="AB3" s="38" t="s">
        <v>39</v>
      </c>
      <c r="AC3" s="49" t="s">
        <v>40</v>
      </c>
      <c r="AD3" s="44" t="s">
        <v>37</v>
      </c>
      <c r="AE3" s="38" t="s">
        <v>39</v>
      </c>
      <c r="AF3" s="49" t="s">
        <v>40</v>
      </c>
      <c r="AG3" s="44" t="s">
        <v>37</v>
      </c>
      <c r="AH3" s="38" t="s">
        <v>39</v>
      </c>
      <c r="AI3" s="49" t="s">
        <v>40</v>
      </c>
      <c r="AJ3" s="44" t="s">
        <v>37</v>
      </c>
      <c r="AK3" s="38" t="s">
        <v>39</v>
      </c>
      <c r="AL3" s="49" t="s">
        <v>40</v>
      </c>
      <c r="AM3" s="44" t="s">
        <v>37</v>
      </c>
      <c r="AN3" s="38" t="s">
        <v>39</v>
      </c>
      <c r="AO3" s="49" t="s">
        <v>40</v>
      </c>
      <c r="AP3" s="44" t="s">
        <v>37</v>
      </c>
      <c r="AQ3" s="38" t="s">
        <v>39</v>
      </c>
      <c r="AR3" s="49" t="s">
        <v>40</v>
      </c>
      <c r="AS3" s="44" t="s">
        <v>37</v>
      </c>
      <c r="AT3" s="38" t="s">
        <v>39</v>
      </c>
      <c r="AU3" s="49" t="s">
        <v>40</v>
      </c>
      <c r="AV3" s="44" t="s">
        <v>37</v>
      </c>
      <c r="AW3" s="38" t="s">
        <v>39</v>
      </c>
      <c r="AX3" s="49" t="s">
        <v>40</v>
      </c>
      <c r="AY3" s="44" t="s">
        <v>37</v>
      </c>
      <c r="AZ3" s="45" t="s">
        <v>29</v>
      </c>
      <c r="BA3" s="46" t="s">
        <v>30</v>
      </c>
      <c r="BB3" s="44" t="s">
        <v>37</v>
      </c>
      <c r="BC3" s="45"/>
      <c r="BD3" s="46"/>
      <c r="BE3" s="44" t="s">
        <v>37</v>
      </c>
      <c r="BF3" s="45"/>
      <c r="BG3" s="46"/>
      <c r="BH3" s="44" t="s">
        <v>37</v>
      </c>
      <c r="BI3" s="45"/>
      <c r="BJ3" s="46"/>
      <c r="BK3" s="44" t="s">
        <v>37</v>
      </c>
      <c r="BL3" s="45" t="s">
        <v>20</v>
      </c>
      <c r="BM3" s="46" t="s">
        <v>21</v>
      </c>
      <c r="BN3" s="44" t="s">
        <v>37</v>
      </c>
      <c r="BO3" s="45" t="s">
        <v>22</v>
      </c>
      <c r="BP3" s="46" t="s">
        <v>23</v>
      </c>
      <c r="BQ3" s="39" t="s">
        <v>37</v>
      </c>
      <c r="BR3" s="6" t="s">
        <v>22</v>
      </c>
      <c r="BS3" s="4" t="s">
        <v>23</v>
      </c>
      <c r="BT3" s="8" t="s">
        <v>37</v>
      </c>
      <c r="BU3" s="3" t="s">
        <v>22</v>
      </c>
      <c r="BV3" s="4" t="s">
        <v>23</v>
      </c>
      <c r="BW3" s="8" t="s">
        <v>37</v>
      </c>
      <c r="BX3" s="45" t="s">
        <v>22</v>
      </c>
      <c r="BY3" s="46" t="s">
        <v>23</v>
      </c>
      <c r="BZ3" s="44" t="s">
        <v>37</v>
      </c>
      <c r="CA3" s="45" t="s">
        <v>22</v>
      </c>
      <c r="CB3" s="46" t="s">
        <v>23</v>
      </c>
      <c r="CC3" s="44" t="s">
        <v>37</v>
      </c>
      <c r="CD3" s="45"/>
      <c r="CE3" s="46"/>
      <c r="CF3" s="44" t="s">
        <v>37</v>
      </c>
      <c r="CG3" s="45"/>
      <c r="CH3" s="46"/>
      <c r="CI3" s="44" t="s">
        <v>37</v>
      </c>
      <c r="CJ3" s="45" t="s">
        <v>35</v>
      </c>
      <c r="CK3" s="46" t="s">
        <v>36</v>
      </c>
      <c r="CL3" s="44" t="s">
        <v>37</v>
      </c>
      <c r="CM3" s="38" t="s">
        <v>27</v>
      </c>
      <c r="CN3" s="49" t="s">
        <v>32</v>
      </c>
      <c r="CO3" s="44" t="s">
        <v>37</v>
      </c>
      <c r="CP3" s="38" t="s">
        <v>25</v>
      </c>
      <c r="CQ3" s="49" t="s">
        <v>26</v>
      </c>
      <c r="CR3" s="39" t="s">
        <v>37</v>
      </c>
      <c r="CS3" s="55" t="s">
        <v>24</v>
      </c>
      <c r="CT3" s="49" t="s">
        <v>34</v>
      </c>
      <c r="CU3" s="44" t="s">
        <v>37</v>
      </c>
      <c r="CV3" s="38" t="s">
        <v>31</v>
      </c>
      <c r="CW3" s="49" t="s">
        <v>28</v>
      </c>
      <c r="CX3" s="44" t="s">
        <v>38</v>
      </c>
      <c r="CY3" s="38" t="s">
        <v>39</v>
      </c>
      <c r="CZ3" s="49" t="s">
        <v>69</v>
      </c>
      <c r="DA3" s="39" t="s">
        <v>38</v>
      </c>
      <c r="DB3" s="66"/>
      <c r="DC3" s="44" t="s">
        <v>37</v>
      </c>
      <c r="DD3" s="65"/>
      <c r="DE3" s="44" t="s">
        <v>37</v>
      </c>
      <c r="DF3" s="65"/>
      <c r="DG3" s="44" t="s">
        <v>37</v>
      </c>
      <c r="DH3" s="65"/>
      <c r="DI3" s="44" t="s">
        <v>37</v>
      </c>
      <c r="DJ3" s="65"/>
      <c r="DK3" s="44" t="s">
        <v>37</v>
      </c>
      <c r="DL3" s="65"/>
      <c r="DM3" s="39" t="s">
        <v>37</v>
      </c>
      <c r="DN3" s="68"/>
      <c r="DO3" s="8" t="s">
        <v>37</v>
      </c>
      <c r="DP3" s="69"/>
      <c r="DQ3" s="8" t="s">
        <v>37</v>
      </c>
      <c r="DR3" s="65"/>
      <c r="DS3" s="44" t="s">
        <v>37</v>
      </c>
      <c r="DT3" s="65"/>
      <c r="DU3" s="44" t="s">
        <v>37</v>
      </c>
      <c r="DV3" s="65"/>
      <c r="DW3" s="44" t="s">
        <v>37</v>
      </c>
      <c r="DX3" s="65"/>
      <c r="DY3" s="39" t="s">
        <v>37</v>
      </c>
      <c r="DZ3" s="38"/>
      <c r="EA3" s="39" t="s">
        <v>37</v>
      </c>
      <c r="EB3" s="55"/>
      <c r="EC3" s="44" t="s">
        <v>37</v>
      </c>
      <c r="ED3" s="38"/>
      <c r="EE3" s="39" t="s">
        <v>37</v>
      </c>
      <c r="EF3" s="55"/>
      <c r="EG3" s="44" t="s">
        <v>37</v>
      </c>
      <c r="EH3" s="38"/>
      <c r="EI3" s="39" t="s">
        <v>37</v>
      </c>
      <c r="EJ3" s="55"/>
      <c r="EK3" s="44" t="s">
        <v>37</v>
      </c>
      <c r="EL3" s="38"/>
      <c r="EM3" s="44" t="s">
        <v>37</v>
      </c>
      <c r="EN3" s="73"/>
      <c r="EO3" s="74" t="s">
        <v>37</v>
      </c>
    </row>
    <row r="4" spans="1:145" ht="24.95" customHeight="1" x14ac:dyDescent="0.25">
      <c r="A4" s="50">
        <v>45962</v>
      </c>
      <c r="B4" s="1">
        <v>1281.3900000000001</v>
      </c>
      <c r="C4" s="9">
        <f>IF(B4=0,0,(B4-'октябрь 2025'!B34)*60*100)</f>
        <v>0</v>
      </c>
      <c r="D4" s="56">
        <v>15146.86</v>
      </c>
      <c r="E4" s="9">
        <f>IF(D4=0,0,(D4-'октябрь 2025'!D34)*60*100)</f>
        <v>0</v>
      </c>
      <c r="F4" s="63">
        <v>81.66</v>
      </c>
      <c r="G4" s="9">
        <f>IF(F4=0,0,(F4-'октябрь 2025'!F34)*1000*100)</f>
        <v>0</v>
      </c>
      <c r="H4" s="12">
        <v>1966.23</v>
      </c>
      <c r="I4" s="9">
        <f>IF(H4=0,0,(H4-'октябрь 2025'!H34)*80*100)</f>
        <v>0</v>
      </c>
      <c r="J4" s="12">
        <v>750.84</v>
      </c>
      <c r="K4" s="9">
        <f>IF(J4=0,0,(J4-'октябрь 2025'!J34)*60*100)</f>
        <v>0</v>
      </c>
      <c r="L4" s="37">
        <v>0</v>
      </c>
      <c r="M4" s="82"/>
      <c r="N4" s="52">
        <v>0</v>
      </c>
      <c r="O4" s="52"/>
      <c r="P4" s="11">
        <v>75271.95</v>
      </c>
      <c r="Q4" s="11">
        <v>74783.34</v>
      </c>
      <c r="R4" s="9">
        <f>IF((P4+Q4)=0,0,((P4+Q4)-('октябрь 2025'!N34+'октябрь 2025'!O34))*500)</f>
        <v>0</v>
      </c>
      <c r="S4" s="11">
        <v>75245.570000000007</v>
      </c>
      <c r="T4" s="11">
        <v>74455.570000000007</v>
      </c>
      <c r="U4" s="9">
        <f>IF((S4+T4)=0,0,((S4+T4)-('октябрь 2025'!Q34+'октябрь 2025'!R34))*500)</f>
        <v>0</v>
      </c>
      <c r="V4" s="11">
        <v>77993.509999999995</v>
      </c>
      <c r="W4" s="11">
        <v>78576.87</v>
      </c>
      <c r="X4" s="9">
        <f>IF((V4+W4)=0,0,((V4+W4)-('октябрь 2025'!T34+'октябрь 2025'!U34))*500)</f>
        <v>0</v>
      </c>
      <c r="Y4" s="11">
        <v>80309.86</v>
      </c>
      <c r="Z4" s="11">
        <v>77787.199999999997</v>
      </c>
      <c r="AA4" s="9">
        <f>IF((Y4+Z4)=0,0,((Y4+Z4)-('октябрь 2025'!W34+'октябрь 2025'!X34))*500)</f>
        <v>0</v>
      </c>
      <c r="AB4" s="11">
        <v>77877.56</v>
      </c>
      <c r="AC4" s="11">
        <v>32251.85</v>
      </c>
      <c r="AD4" s="9">
        <f>IF((AB4+AC4)=0,0,((AB4+AC4)-('октябрь 2025'!Z34+'октябрь 2025'!AA34))*500)</f>
        <v>0</v>
      </c>
      <c r="AE4" s="11">
        <v>73795.740000000005</v>
      </c>
      <c r="AF4" s="11">
        <v>31083.3</v>
      </c>
      <c r="AG4" s="9">
        <f>IF((AE4+AF4)=0,0,((AE4+AF4)-('октябрь 2025'!AC34+'октябрь 2025'!AD34))*500)</f>
        <v>0</v>
      </c>
      <c r="AH4" s="11">
        <v>70719.61</v>
      </c>
      <c r="AI4" s="11">
        <v>71296.27</v>
      </c>
      <c r="AJ4" s="9">
        <f>IF((AH4+AI4)=0,0,((AH4+AI4)-('октябрь 2025'!AF34+'октябрь 2025'!AG34))*500)</f>
        <v>0</v>
      </c>
      <c r="AK4" s="11">
        <v>70774.720000000001</v>
      </c>
      <c r="AL4" s="11">
        <v>69708.06</v>
      </c>
      <c r="AM4" s="9">
        <f>IF((AK4+AL4)=0,0,((AK4+AL4)-('октябрь 2025'!AI34+'октябрь 2025'!AJ34))*500)</f>
        <v>0</v>
      </c>
      <c r="AN4" s="11">
        <v>25887.69</v>
      </c>
      <c r="AO4" s="11">
        <v>54178.96</v>
      </c>
      <c r="AP4" s="9">
        <f>IF((AN4+AO4)=0,0,((AN4+AO4)-('октябрь 2025'!AL34+'октябрь 2025'!AM34))*500)</f>
        <v>0</v>
      </c>
      <c r="AQ4" s="11">
        <v>3868.37</v>
      </c>
      <c r="AR4" s="11">
        <v>22160.75</v>
      </c>
      <c r="AS4" s="9">
        <f>IF((AQ4+AR4)=0,0,((AQ4+AR4)-('октябрь 2025'!AO34+'октябрь 2025'!AP34))*500)</f>
        <v>0</v>
      </c>
      <c r="AT4" s="11">
        <v>26202.57</v>
      </c>
      <c r="AU4" s="11">
        <v>54171.92</v>
      </c>
      <c r="AV4" s="9">
        <f>IF((AT4+AU4)=0,0,((AT4+AU4)-('октябрь 2025'!AR34+'октябрь 2025'!AS34))*500)</f>
        <v>0</v>
      </c>
      <c r="AW4" s="11">
        <v>24965.18</v>
      </c>
      <c r="AX4" s="11">
        <v>54462.38</v>
      </c>
      <c r="AY4" s="9">
        <f>IF((AW4+AX4)=0,0,((AW4+AX4)-('октябрь 2025'!AU34+'октябрь 2025'!AV34))*500)</f>
        <v>0</v>
      </c>
      <c r="AZ4" s="13">
        <v>47950.68</v>
      </c>
      <c r="BA4" s="14">
        <v>49819.21</v>
      </c>
      <c r="BB4" s="9">
        <f>IF((AZ4+BA4)=0,0,((AZ4+BA4)-('октябрь 2025'!AX34+'октябрь 2025'!AY34))*600)</f>
        <v>0</v>
      </c>
      <c r="BC4" s="13">
        <v>47812.12</v>
      </c>
      <c r="BD4" s="14">
        <v>49408.49</v>
      </c>
      <c r="BE4" s="9">
        <f>IF((BC4+BD4)=0,0,((BC4+BD4)-('октябрь 2025'!BA34+'октябрь 2025'!BB34))*600)</f>
        <v>0</v>
      </c>
      <c r="BF4" s="13">
        <v>45363</v>
      </c>
      <c r="BG4" s="14">
        <v>47323</v>
      </c>
      <c r="BH4" s="9">
        <f>IF((BF4+BG4)=0,0,((BF4+BG4)-('октябрь 2025'!BD34+'октябрь 2025'!BE34))*600)</f>
        <v>0</v>
      </c>
      <c r="BI4" s="13">
        <v>45831</v>
      </c>
      <c r="BJ4" s="14">
        <v>47144</v>
      </c>
      <c r="BK4" s="9">
        <f>IF((BI4+BJ4)=0,0,((BI4+BJ4)-('октябрь 2025'!BG34+'октябрь 2025'!BH34))*600)</f>
        <v>0</v>
      </c>
      <c r="BL4" s="13">
        <v>48038</v>
      </c>
      <c r="BM4" s="14">
        <v>53697</v>
      </c>
      <c r="BN4" s="9">
        <f>IF((BL4+BM4)=0,0,((BL4+BM4)-('октябрь 2025'!BJ34+'октябрь 2025'!BK34))*600)</f>
        <v>0</v>
      </c>
      <c r="BO4" s="13">
        <v>49968</v>
      </c>
      <c r="BP4" s="14">
        <v>51412</v>
      </c>
      <c r="BQ4" s="9">
        <f>IF((BO4+BP4)=0,0,((BO4+BP4)-('октябрь 2025'!BM34+'октябрь 2025'!BN34))*600)</f>
        <v>0</v>
      </c>
      <c r="BR4" s="13">
        <v>49397</v>
      </c>
      <c r="BS4" s="14">
        <v>50947</v>
      </c>
      <c r="BT4" s="9">
        <f>IF((BR4+BS4)=0,0,((BR4+BS4)-('октябрь 2025'!BP34+'октябрь 2025'!BQ34))*600)</f>
        <v>0</v>
      </c>
      <c r="BU4" s="13">
        <v>49631</v>
      </c>
      <c r="BV4" s="14">
        <v>50917</v>
      </c>
      <c r="BW4" s="9">
        <f>IF((BU4+BV4)=0,0,((BU4+BV4)-('октябрь 2025'!BS34+'октябрь 2025'!BT34))*600)</f>
        <v>0</v>
      </c>
      <c r="BX4" s="13">
        <v>49078</v>
      </c>
      <c r="BY4" s="14">
        <v>50494</v>
      </c>
      <c r="BZ4" s="9">
        <f>IF((BX4+BY4)=0,0,((BX4+BY4)-('октябрь 2025'!BV34+'октябрь 2025'!BW34))*600)</f>
        <v>0</v>
      </c>
      <c r="CA4" s="13">
        <v>48462</v>
      </c>
      <c r="CB4" s="14">
        <v>49759</v>
      </c>
      <c r="CC4" s="9">
        <f>IF((CA4+CB4)=0,0,((CA4+CB4)-('октябрь 2025'!BY34+'октябрь 2025'!BZ34))*600)</f>
        <v>0</v>
      </c>
      <c r="CD4" s="13">
        <v>47395</v>
      </c>
      <c r="CE4" s="14">
        <v>48684</v>
      </c>
      <c r="CF4" s="9">
        <f>IF((CD4+CE4)=0,0,((CD4+CE4)-('октябрь 2025'!CB34+'октябрь 2025'!CC34))*600)</f>
        <v>0</v>
      </c>
      <c r="CG4" s="13">
        <v>47682</v>
      </c>
      <c r="CH4" s="14">
        <v>49166</v>
      </c>
      <c r="CI4" s="9">
        <f>IF((CG4+CH4)=0,0,((CG4+CH4)-('октябрь 2025'!CE34+'октябрь 2025'!CF34))*600)</f>
        <v>0</v>
      </c>
      <c r="CJ4" s="58">
        <v>15546</v>
      </c>
      <c r="CK4" s="57">
        <v>16217</v>
      </c>
      <c r="CL4" s="9">
        <f>IF((CJ4+CK4)=0,0,((CJ4+CK4)-('октябрь 2025'!CH34+'октябрь 2025'!CI34))*300)</f>
        <v>0</v>
      </c>
      <c r="CM4" s="59">
        <v>24291</v>
      </c>
      <c r="CN4" s="60">
        <v>7623</v>
      </c>
      <c r="CO4" s="9">
        <f>IF((CM4+CN4)=0,0,((CM4+CN4)-('октябрь 2025'!CK34+'октябрь 2025'!CL34))*500)</f>
        <v>0</v>
      </c>
      <c r="CP4" s="59">
        <v>10873</v>
      </c>
      <c r="CQ4" s="60">
        <v>5219</v>
      </c>
      <c r="CR4" s="9">
        <f>IF((CP4+CQ4)=0,0,((CP4+CQ4)-('октябрь 2025'!CN34+'октябрь 2025'!CO34))*300)</f>
        <v>0</v>
      </c>
      <c r="CS4" s="59">
        <v>14410</v>
      </c>
      <c r="CT4" s="5">
        <v>3314</v>
      </c>
      <c r="CU4" s="9">
        <f>IF((CS4+CT4)=0,0,((CS4+CT4)-('октябрь 2025'!CQ34+'октябрь 2025'!CR34))*200)</f>
        <v>0</v>
      </c>
      <c r="CV4" s="59">
        <v>2187.4899999999998</v>
      </c>
      <c r="CW4" s="59">
        <v>1741.25</v>
      </c>
      <c r="CX4" s="9">
        <f>IF((CV4+CW4)=0,0,((CV4+CW4)-('октябрь 2025'!CT34+'октябрь 2025'!CU34))*200)</f>
        <v>0</v>
      </c>
      <c r="CY4" s="59">
        <v>1.64</v>
      </c>
      <c r="CZ4" s="60">
        <v>14085</v>
      </c>
      <c r="DA4" s="9">
        <f>IF((CY4+CZ4)=0,0,((CY4+CZ4)-('октябрь 2025'!CW34+'октябрь 2025'!CX34))*40)</f>
        <v>0</v>
      </c>
      <c r="DB4" s="67">
        <v>1153</v>
      </c>
      <c r="DC4" s="9">
        <f>IF(DB4=0,0,(DB4-'октябрь 2025'!CZ34)*40*100)</f>
        <v>0</v>
      </c>
      <c r="DD4" s="67">
        <v>1136</v>
      </c>
      <c r="DE4" s="9">
        <f>IF(DD4=0,0,(DD4-'октябрь 2025'!DB34)*40*100)</f>
        <v>0</v>
      </c>
      <c r="DF4" s="67">
        <v>2224</v>
      </c>
      <c r="DG4" s="9">
        <f>IF(DF4=0,0,(DF4-'октябрь 2025'!DD34)*80*100)</f>
        <v>0</v>
      </c>
      <c r="DH4" s="67">
        <v>266</v>
      </c>
      <c r="DI4" s="9">
        <f>IF(DH4=0,0,(DH4-'октябрь 2025'!DF34)*80*100)</f>
        <v>0</v>
      </c>
      <c r="DJ4" s="67">
        <v>2310</v>
      </c>
      <c r="DK4" s="9">
        <f>IF(DJ4=0,0,(DJ4-'октябрь 2025'!DH34)*80*100)</f>
        <v>0</v>
      </c>
      <c r="DL4" s="67">
        <v>2215</v>
      </c>
      <c r="DM4" s="9">
        <f>IF(DL4=0,0,(DL4-'октябрь 2025'!DJ34)*80*100)</f>
        <v>0</v>
      </c>
      <c r="DN4" s="67">
        <v>2421</v>
      </c>
      <c r="DO4" s="9">
        <f>IF(DN4=0,0,(DN4-'октябрь 2025'!DL34)*80*100)</f>
        <v>0</v>
      </c>
      <c r="DP4" s="67">
        <v>2432</v>
      </c>
      <c r="DQ4" s="9">
        <f>IF(DP4=0,0,(DP4-'октябрь 2025'!DN34)*80*100)</f>
        <v>0</v>
      </c>
      <c r="DR4" s="67">
        <v>1848</v>
      </c>
      <c r="DS4" s="9">
        <f>IF(DR4=0,0,(DR4-'октябрь 2025'!DP34)*80*100)</f>
        <v>0</v>
      </c>
      <c r="DT4" s="67">
        <v>1820</v>
      </c>
      <c r="DU4" s="9">
        <f>IF(DT4=0,0,(DT4-'октябрь 2025'!DR34)*80*100)</f>
        <v>0</v>
      </c>
      <c r="DV4" s="67">
        <v>2325</v>
      </c>
      <c r="DW4" s="9">
        <f>IF(DV4=0,0,(DV4-'октябрь 2025'!DT34)*80*100)</f>
        <v>0</v>
      </c>
      <c r="DX4" s="67">
        <v>2362</v>
      </c>
      <c r="DY4" s="9">
        <f>IF(DX4=0,0,(DX4-'октябрь 2025'!DV34)*80*100)</f>
        <v>0</v>
      </c>
      <c r="DZ4" s="67">
        <v>2151</v>
      </c>
      <c r="EA4" s="9">
        <f>IF(DZ4=0,0,(DZ4-'октябрь 2025'!DX34)*80*100)</f>
        <v>0</v>
      </c>
      <c r="EB4" s="67">
        <v>1971</v>
      </c>
      <c r="EC4" s="9">
        <f>IF(EB4=0,0,(EB4-'октябрь 2025'!DZ34)*80*100)</f>
        <v>0</v>
      </c>
      <c r="ED4" s="60">
        <v>6.47</v>
      </c>
      <c r="EE4" s="9">
        <f>IF(ED4=0,0,(ED4-'октябрь 2025'!EB34)*40*100)</f>
        <v>0</v>
      </c>
      <c r="EF4" s="60">
        <v>160.61000000000001</v>
      </c>
      <c r="EG4" s="9">
        <f>IF(EF4=0,0,(EF4-'октябрь 2025'!ED34)*40*100)</f>
        <v>0</v>
      </c>
      <c r="EH4" s="60">
        <v>8.27</v>
      </c>
      <c r="EI4" s="9">
        <f>IF(EH4=0,0,(EH4-'октябрь 2025'!EF34)*40*100)</f>
        <v>0</v>
      </c>
      <c r="EJ4" s="60">
        <v>312.67</v>
      </c>
      <c r="EK4" s="9">
        <f>IF(EJ4=0,0,(EJ4-'октябрь 2025'!EH34)*40*100)</f>
        <v>0</v>
      </c>
      <c r="EL4" s="60">
        <v>4.91</v>
      </c>
      <c r="EM4" s="9">
        <f>IF(EL4=0,0,(EL4-'октябрь 2025'!EJ34)*30*100)</f>
        <v>0</v>
      </c>
      <c r="EN4" s="5">
        <v>2822.11</v>
      </c>
      <c r="EO4" s="9">
        <f>IF(EN4=0,0,(EN4-'октябрь 2025'!EL34)*30*100)</f>
        <v>0</v>
      </c>
    </row>
    <row r="5" spans="1:145" ht="24.95" customHeight="1" x14ac:dyDescent="0.25">
      <c r="A5" s="50">
        <v>45963</v>
      </c>
      <c r="B5" s="1">
        <v>1281.3900000000001</v>
      </c>
      <c r="C5" s="51">
        <f t="shared" ref="C5:C32" si="0">IF(B5=0,0,(B5-B4)*60*100)</f>
        <v>0</v>
      </c>
      <c r="D5" s="56">
        <v>15146.86</v>
      </c>
      <c r="E5" s="9">
        <f t="shared" ref="E5:E32" si="1">IF(D5=0,0,(D5-D4)*60*100)</f>
        <v>0</v>
      </c>
      <c r="F5" s="63">
        <v>81.66</v>
      </c>
      <c r="G5" s="9">
        <f t="shared" ref="G5:G32" si="2">IF(F5=0,0,(F5-F4)*1000*100)</f>
        <v>0</v>
      </c>
      <c r="H5" s="12">
        <v>1966.23</v>
      </c>
      <c r="I5" s="9">
        <f t="shared" ref="I5:I32" si="3">IF(H5=0,0,(H5-H4)*80*100)</f>
        <v>0</v>
      </c>
      <c r="J5" s="12">
        <v>750.84</v>
      </c>
      <c r="K5" s="7">
        <f>IF(J5=0,0,(J5-J4)*60*100)</f>
        <v>0</v>
      </c>
      <c r="L5" s="37">
        <v>0</v>
      </c>
      <c r="M5" s="82"/>
      <c r="N5" s="52">
        <v>0</v>
      </c>
      <c r="O5" s="52"/>
      <c r="P5" s="11">
        <v>75271.95</v>
      </c>
      <c r="Q5" s="11">
        <v>74783.34</v>
      </c>
      <c r="R5" s="9">
        <f t="shared" ref="R5:R32" si="4">IF((P5+Q5)=0,0,((P5+Q5)-(P4+Q4))*500)</f>
        <v>0</v>
      </c>
      <c r="S5" s="11">
        <v>75245.570000000007</v>
      </c>
      <c r="T5" s="11">
        <v>74455.570000000007</v>
      </c>
      <c r="U5" s="9">
        <f t="shared" ref="U5:U32" si="5">IF((S5+T5)=0,0,((S5+T5)-(S4+T4))*500)</f>
        <v>0</v>
      </c>
      <c r="V5" s="11">
        <v>77993.509999999995</v>
      </c>
      <c r="W5" s="11">
        <v>78576.87</v>
      </c>
      <c r="X5" s="9">
        <f t="shared" ref="X5:X32" si="6">IF((V5+W5)=0,0,((V5+W5)-(V4+W4))*500)</f>
        <v>0</v>
      </c>
      <c r="Y5" s="11">
        <v>80309.86</v>
      </c>
      <c r="Z5" s="11">
        <v>77787.199999999997</v>
      </c>
      <c r="AA5" s="9">
        <f t="shared" ref="AA5:AA32" si="7">IF((Y5+Z5)=0,0,((Y5+Z5)-(Y4+Z4))*500)</f>
        <v>0</v>
      </c>
      <c r="AB5" s="11">
        <v>77877.56</v>
      </c>
      <c r="AC5" s="11">
        <v>32251.85</v>
      </c>
      <c r="AD5" s="9">
        <f t="shared" ref="AD5:AD32" si="8">IF((AB5+AC5)=0,0,((AB5+AC5)-(AB4+AC4))*500)</f>
        <v>0</v>
      </c>
      <c r="AE5" s="11">
        <v>73795.740000000005</v>
      </c>
      <c r="AF5" s="11">
        <v>31083.3</v>
      </c>
      <c r="AG5" s="9">
        <f t="shared" ref="AG5:AG32" si="9">IF((AE5+AF5)=0,0,((AE5+AF5)-(AE4+AF4))*500)</f>
        <v>0</v>
      </c>
      <c r="AH5" s="11">
        <v>70719.61</v>
      </c>
      <c r="AI5" s="11">
        <v>71296.27</v>
      </c>
      <c r="AJ5" s="9">
        <f t="shared" ref="AJ5:AJ32" si="10">IF((AH5+AI5)=0,0,((AH5+AI5)-(AH4+AI4))*500)</f>
        <v>0</v>
      </c>
      <c r="AK5" s="11">
        <v>70774.720000000001</v>
      </c>
      <c r="AL5" s="11">
        <v>69708.06</v>
      </c>
      <c r="AM5" s="9">
        <f t="shared" ref="AM5:AM32" si="11">IF((AK5+AL5)=0,0,((AK5+AL5)-(AK4+AL4))*500)</f>
        <v>0</v>
      </c>
      <c r="AN5" s="11">
        <v>25887.69</v>
      </c>
      <c r="AO5" s="11">
        <v>54178.96</v>
      </c>
      <c r="AP5" s="9">
        <f t="shared" ref="AP5:AP32" si="12">IF((AN5+AO5)=0,0,((AN5+AO5)-(AN4+AO4))*500)</f>
        <v>0</v>
      </c>
      <c r="AQ5" s="11">
        <v>3868.37</v>
      </c>
      <c r="AR5" s="11">
        <v>22160.75</v>
      </c>
      <c r="AS5" s="9">
        <f t="shared" ref="AS5:AS32" si="13">IF((AQ5+AR5)=0,0,((AQ5+AR5)-(AQ4+AR4))*500)</f>
        <v>0</v>
      </c>
      <c r="AT5" s="11">
        <v>26202.57</v>
      </c>
      <c r="AU5" s="11">
        <v>54171.92</v>
      </c>
      <c r="AV5" s="9">
        <f>IF((AT5+AU5)=0,0,((AT5+AU5)-(AT4+AU4))*500)</f>
        <v>0</v>
      </c>
      <c r="AW5" s="11">
        <v>24965.18</v>
      </c>
      <c r="AX5" s="11">
        <v>54462.38</v>
      </c>
      <c r="AY5" s="9">
        <f>IF((AW5+AX5)=0,0,((AW5+AX5)-(AW4+AX4))*500)</f>
        <v>0</v>
      </c>
      <c r="AZ5" s="13">
        <v>47950.68</v>
      </c>
      <c r="BA5" s="14">
        <v>49819.21</v>
      </c>
      <c r="BB5" s="9">
        <f t="shared" ref="BB5:BB32" si="14">IF((AZ5+BA5)=0,0,((AZ5+BA5)-(AZ4+BA4))*600)</f>
        <v>0</v>
      </c>
      <c r="BC5" s="13">
        <v>47812.12</v>
      </c>
      <c r="BD5" s="14">
        <v>49408.49</v>
      </c>
      <c r="BE5" s="9">
        <f t="shared" ref="BE5:BE32" si="15">IF((BC5+BD5)=0,0,((BC5+BD5)-(BC4+BD4))*600)</f>
        <v>0</v>
      </c>
      <c r="BF5" s="13">
        <v>45363</v>
      </c>
      <c r="BG5" s="14">
        <v>47323</v>
      </c>
      <c r="BH5" s="9">
        <f t="shared" ref="BH5:BH32" si="16">IF((BF5+BG5)=0,0,((BF5+BG5)-(BF4+BG4))*600)</f>
        <v>0</v>
      </c>
      <c r="BI5" s="13">
        <v>45831</v>
      </c>
      <c r="BJ5" s="14">
        <v>47144</v>
      </c>
      <c r="BK5" s="9">
        <f t="shared" ref="BK5:BK32" si="17">IF((BI5+BJ5)=0,0,((BI5+BJ5)-(BI4+BJ4))*600)</f>
        <v>0</v>
      </c>
      <c r="BL5" s="13">
        <v>48038</v>
      </c>
      <c r="BM5" s="14">
        <v>53697</v>
      </c>
      <c r="BN5" s="9">
        <f t="shared" ref="BN5:BN32" si="18">IF((BL5+BM5)=0,0,((BL5+BM5)-(BL4+BM4))*600)</f>
        <v>0</v>
      </c>
      <c r="BO5" s="13">
        <v>49968</v>
      </c>
      <c r="BP5" s="14">
        <v>51412</v>
      </c>
      <c r="BQ5" s="9">
        <f t="shared" ref="BQ5:BQ32" si="19">IF((BO5+BP5)=0,0,((BO5+BP5)-(BO4+BP4))*600)</f>
        <v>0</v>
      </c>
      <c r="BR5" s="13">
        <v>49397</v>
      </c>
      <c r="BS5" s="14">
        <v>50947</v>
      </c>
      <c r="BT5" s="9">
        <f t="shared" ref="BT5:BT32" si="20">IF((BR5+BS5)=0,0,((BR5+BS5)-(BR4+BS4))*600)</f>
        <v>0</v>
      </c>
      <c r="BU5" s="13">
        <v>49631</v>
      </c>
      <c r="BV5" s="14">
        <v>50917</v>
      </c>
      <c r="BW5" s="9">
        <f t="shared" ref="BW5:BW32" si="21">IF((BU5+BV5)=0,0,((BU5+BV5)-(BU4+BV4))*600)</f>
        <v>0</v>
      </c>
      <c r="BX5" s="13">
        <v>49078</v>
      </c>
      <c r="BY5" s="14">
        <v>50494</v>
      </c>
      <c r="BZ5" s="9">
        <f t="shared" ref="BZ5:BZ32" si="22">IF((BX5+BY5)=0,0,((BX5+BY5)-(BX4+BY4))*600)</f>
        <v>0</v>
      </c>
      <c r="CA5" s="13">
        <v>48462</v>
      </c>
      <c r="CB5" s="14">
        <v>49759</v>
      </c>
      <c r="CC5" s="9">
        <f t="shared" ref="CC5:CC32" si="23">IF((CA5+CB5)=0,0,((CA5+CB5)-(CA4+CB4))*600)</f>
        <v>0</v>
      </c>
      <c r="CD5" s="13">
        <v>47395</v>
      </c>
      <c r="CE5" s="14">
        <v>48684</v>
      </c>
      <c r="CF5" s="9">
        <f t="shared" ref="CF5:CF32" si="24">IF((CD5+CE5)=0,0,((CD5+CE5)-(CD4+CE4))*600)</f>
        <v>0</v>
      </c>
      <c r="CG5" s="13">
        <v>47682</v>
      </c>
      <c r="CH5" s="14">
        <v>49166</v>
      </c>
      <c r="CI5" s="9">
        <f t="shared" ref="CI5:CI32" si="25">IF((CG5+CH5)=0,0,((CG5+CH5)-(CG4+CH4))*600)</f>
        <v>0</v>
      </c>
      <c r="CJ5" s="58">
        <v>15546</v>
      </c>
      <c r="CK5" s="57">
        <v>16217</v>
      </c>
      <c r="CL5" s="34">
        <f t="shared" ref="CL5:CL10" si="26">IF((CJ5+CK5)=0,0,((CJ5+CK5)-(CJ4+CK4))*300)</f>
        <v>0</v>
      </c>
      <c r="CM5" s="59">
        <v>24291</v>
      </c>
      <c r="CN5" s="60">
        <v>7623</v>
      </c>
      <c r="CO5" s="34">
        <f t="shared" ref="CO5:CO32" si="27">IF((CM5+CN5)=0,0,((CM5+CN5)-(CM4+CN4))*500)</f>
        <v>0</v>
      </c>
      <c r="CP5" s="59">
        <v>10873</v>
      </c>
      <c r="CQ5" s="60">
        <v>5219</v>
      </c>
      <c r="CR5" s="33">
        <f t="shared" ref="CR5:CR32" si="28">IF((CP5+CQ5)=0,0,((CP5+CQ5)-(CP4+CQ4))*300)</f>
        <v>0</v>
      </c>
      <c r="CS5" s="59">
        <v>14410</v>
      </c>
      <c r="CT5" s="5">
        <v>3314</v>
      </c>
      <c r="CU5" s="34">
        <f t="shared" ref="CU5:CU32" si="29">IF((CS5+CT5)=0,0,((CS5+CT5)-(CS4+CT4))*200)</f>
        <v>0</v>
      </c>
      <c r="CV5" s="59">
        <v>2187.4899999999998</v>
      </c>
      <c r="CW5" s="59">
        <v>1741.25</v>
      </c>
      <c r="CX5" s="34">
        <f t="shared" ref="CX5:CX32" si="30">IF((CV5+CW5)=0,0,((CV5+CW5)-(CV4+CW4))*200)</f>
        <v>0</v>
      </c>
      <c r="CY5" s="59">
        <v>1.64</v>
      </c>
      <c r="CZ5" s="60">
        <v>14085</v>
      </c>
      <c r="DA5" s="7">
        <f t="shared" ref="DA5:DA32" si="31">IF((CY5+CZ5)=0,0,((CY5+CZ5)-(CY4+CZ4))*40)</f>
        <v>0</v>
      </c>
      <c r="DB5" s="67">
        <v>1153</v>
      </c>
      <c r="DC5" s="9">
        <f>IF((DB5)=0,0,(DB5-DB4)*40*100)</f>
        <v>0</v>
      </c>
      <c r="DD5" s="67">
        <v>1136</v>
      </c>
      <c r="DE5" s="9">
        <f>IF((DD5)=0,0,(DD5-DD4)*40*100)</f>
        <v>0</v>
      </c>
      <c r="DF5" s="67">
        <v>2224</v>
      </c>
      <c r="DG5" s="9">
        <f>IF((DF5)=0,0,(DF5-DF4)*80*100)</f>
        <v>0</v>
      </c>
      <c r="DH5" s="67">
        <v>266</v>
      </c>
      <c r="DI5" s="9">
        <f t="shared" ref="DI5:DI32" si="32">IF((DH5)=0,0,(DH5-DH4)*80*100)</f>
        <v>0</v>
      </c>
      <c r="DJ5" s="67">
        <v>2310</v>
      </c>
      <c r="DK5" s="9">
        <f t="shared" ref="DK5:DK32" si="33">IF((DJ5)=0,0,(DJ5-DJ4)*80*100)</f>
        <v>0</v>
      </c>
      <c r="DL5" s="67">
        <v>2215</v>
      </c>
      <c r="DM5" s="9">
        <f t="shared" ref="DM5:DM32" si="34">IF((DL5)=0,0,(DL5-DL4)*80*100)</f>
        <v>0</v>
      </c>
      <c r="DN5" s="67">
        <v>2421</v>
      </c>
      <c r="DO5" s="9">
        <f t="shared" ref="DO5:DO32" si="35">IF((DN5)=0,0,(DN5-DN4)*80*100)</f>
        <v>0</v>
      </c>
      <c r="DP5" s="67">
        <v>2432</v>
      </c>
      <c r="DQ5" s="9">
        <f t="shared" ref="DQ5:DQ32" si="36">IF((DP5)=0,0,(DP5-DP4)*80*100)</f>
        <v>0</v>
      </c>
      <c r="DR5" s="67">
        <v>1848</v>
      </c>
      <c r="DS5" s="9">
        <f t="shared" ref="DS5:DS32" si="37">IF((DR5)=0,0,(DR5-DR4)*80*100)</f>
        <v>0</v>
      </c>
      <c r="DT5" s="67">
        <v>1820</v>
      </c>
      <c r="DU5" s="9">
        <f t="shared" ref="DU5:DU33" si="38">IF((DT5)=0,0,(DT5-DT4)*80*100)</f>
        <v>0</v>
      </c>
      <c r="DV5" s="67">
        <v>2325</v>
      </c>
      <c r="DW5" s="9">
        <f t="shared" ref="DW5:DW32" si="39">IF((DV5)=0,0,(DV5-DV4)*80*100)</f>
        <v>0</v>
      </c>
      <c r="DX5" s="67">
        <v>2362</v>
      </c>
      <c r="DY5" s="9">
        <f t="shared" ref="DY5:DY32" si="40">IF((DX5)=0,0,(DX5-DX4)*80*100)</f>
        <v>0</v>
      </c>
      <c r="DZ5" s="67">
        <v>2151</v>
      </c>
      <c r="EA5" s="9">
        <f t="shared" ref="EA5:EA32" si="41">IF((DZ5)=0,0,(DZ5-DZ4)*80*100)</f>
        <v>0</v>
      </c>
      <c r="EB5" s="67">
        <v>1971</v>
      </c>
      <c r="EC5" s="9">
        <f t="shared" ref="EC5:EC32" si="42">IF((EB5)=0,0,(EB5-EB4)*80*100)</f>
        <v>0</v>
      </c>
      <c r="ED5" s="60">
        <v>6.47</v>
      </c>
      <c r="EE5" s="9">
        <f>IF((ED5)=0,0,(ED5-ED4)*40*100)</f>
        <v>0</v>
      </c>
      <c r="EF5" s="60">
        <v>160.61000000000001</v>
      </c>
      <c r="EG5" s="9">
        <f>IF((EF5)=0,0,(EF5-EF4)*40*100)</f>
        <v>0</v>
      </c>
      <c r="EH5" s="60">
        <v>8.27</v>
      </c>
      <c r="EI5" s="9">
        <f>IF((EH5)=0,0,(EH5-EH4)*40*100)</f>
        <v>0</v>
      </c>
      <c r="EJ5" s="60">
        <v>312.67</v>
      </c>
      <c r="EK5" s="9">
        <f>IF((EJ5)=0,0,(EJ5-EJ4)*40*100)</f>
        <v>0</v>
      </c>
      <c r="EL5" s="60">
        <v>4.91</v>
      </c>
      <c r="EM5" s="9">
        <f>IF((EL5)=0,0,(EL5-EL4)*30*100)</f>
        <v>0</v>
      </c>
      <c r="EN5" s="5">
        <v>2822.11</v>
      </c>
      <c r="EO5" s="75">
        <f>IF((EN5)=0,0,(EN5-EN4)*30*100)</f>
        <v>0</v>
      </c>
    </row>
    <row r="6" spans="1:145" ht="24.95" customHeight="1" x14ac:dyDescent="0.25">
      <c r="A6" s="50">
        <v>45964</v>
      </c>
      <c r="B6" s="1">
        <v>1281.3900000000001</v>
      </c>
      <c r="C6" s="51">
        <f t="shared" si="0"/>
        <v>0</v>
      </c>
      <c r="D6" s="56">
        <v>15146.86</v>
      </c>
      <c r="E6" s="9">
        <f t="shared" si="1"/>
        <v>0</v>
      </c>
      <c r="F6" s="63">
        <v>81.66</v>
      </c>
      <c r="G6" s="9">
        <f t="shared" si="2"/>
        <v>0</v>
      </c>
      <c r="H6" s="12">
        <v>1966.23</v>
      </c>
      <c r="I6" s="9">
        <f t="shared" si="3"/>
        <v>0</v>
      </c>
      <c r="J6" s="12">
        <v>750.84</v>
      </c>
      <c r="K6" s="7">
        <f>IF(J6=0,0,(J6-J5)*60*100)</f>
        <v>0</v>
      </c>
      <c r="L6" s="37">
        <v>0</v>
      </c>
      <c r="M6" s="82"/>
      <c r="N6" s="52">
        <v>0</v>
      </c>
      <c r="O6" s="52"/>
      <c r="P6" s="11">
        <v>75271.95</v>
      </c>
      <c r="Q6" s="11">
        <v>74783.34</v>
      </c>
      <c r="R6" s="9">
        <f t="shared" si="4"/>
        <v>0</v>
      </c>
      <c r="S6" s="11">
        <v>75245.570000000007</v>
      </c>
      <c r="T6" s="11">
        <v>74455.570000000007</v>
      </c>
      <c r="U6" s="9">
        <f t="shared" si="5"/>
        <v>0</v>
      </c>
      <c r="V6" s="11">
        <v>77993.509999999995</v>
      </c>
      <c r="W6" s="11">
        <v>78576.87</v>
      </c>
      <c r="X6" s="9">
        <f t="shared" si="6"/>
        <v>0</v>
      </c>
      <c r="Y6" s="11">
        <v>80309.86</v>
      </c>
      <c r="Z6" s="11">
        <v>77787.199999999997</v>
      </c>
      <c r="AA6" s="9">
        <f t="shared" si="7"/>
        <v>0</v>
      </c>
      <c r="AB6" s="11">
        <v>77877.56</v>
      </c>
      <c r="AC6" s="11">
        <v>32251.85</v>
      </c>
      <c r="AD6" s="9">
        <f t="shared" si="8"/>
        <v>0</v>
      </c>
      <c r="AE6" s="11">
        <v>73795.740000000005</v>
      </c>
      <c r="AF6" s="11">
        <v>31083.3</v>
      </c>
      <c r="AG6" s="9">
        <f t="shared" si="9"/>
        <v>0</v>
      </c>
      <c r="AH6" s="11">
        <v>70719.61</v>
      </c>
      <c r="AI6" s="11">
        <v>71296.27</v>
      </c>
      <c r="AJ6" s="9">
        <f t="shared" si="10"/>
        <v>0</v>
      </c>
      <c r="AK6" s="11">
        <v>70774.720000000001</v>
      </c>
      <c r="AL6" s="11">
        <v>69708.06</v>
      </c>
      <c r="AM6" s="9">
        <f t="shared" si="11"/>
        <v>0</v>
      </c>
      <c r="AN6" s="11">
        <v>25887.69</v>
      </c>
      <c r="AO6" s="11">
        <v>54178.96</v>
      </c>
      <c r="AP6" s="9">
        <f t="shared" si="12"/>
        <v>0</v>
      </c>
      <c r="AQ6" s="11">
        <v>3868.37</v>
      </c>
      <c r="AR6" s="11">
        <v>22160.75</v>
      </c>
      <c r="AS6" s="9">
        <f t="shared" si="13"/>
        <v>0</v>
      </c>
      <c r="AT6" s="11">
        <v>26202.57</v>
      </c>
      <c r="AU6" s="11">
        <v>54171.92</v>
      </c>
      <c r="AV6" s="9">
        <f t="shared" ref="AV6:AV32" si="43">IF((AT6+AU6)=0,0,((AT6+AU6)-(AT5+AU5))*500)</f>
        <v>0</v>
      </c>
      <c r="AW6" s="11">
        <v>24965.18</v>
      </c>
      <c r="AX6" s="11">
        <v>54462.38</v>
      </c>
      <c r="AY6" s="9">
        <f t="shared" ref="AY6:AY32" si="44">IF((AW6+AX6)=0,0,((AW6+AX6)-(AW5+AX5))*500)</f>
        <v>0</v>
      </c>
      <c r="AZ6" s="13">
        <v>47950.68</v>
      </c>
      <c r="BA6" s="14">
        <v>49819.21</v>
      </c>
      <c r="BB6" s="9">
        <f t="shared" si="14"/>
        <v>0</v>
      </c>
      <c r="BC6" s="13">
        <v>47812.12</v>
      </c>
      <c r="BD6" s="14">
        <v>49408.49</v>
      </c>
      <c r="BE6" s="9">
        <f t="shared" si="15"/>
        <v>0</v>
      </c>
      <c r="BF6" s="13">
        <v>45363</v>
      </c>
      <c r="BG6" s="14">
        <v>47323</v>
      </c>
      <c r="BH6" s="9">
        <f t="shared" si="16"/>
        <v>0</v>
      </c>
      <c r="BI6" s="13">
        <v>45831</v>
      </c>
      <c r="BJ6" s="14">
        <v>47144</v>
      </c>
      <c r="BK6" s="9">
        <f t="shared" si="17"/>
        <v>0</v>
      </c>
      <c r="BL6" s="13">
        <v>48038</v>
      </c>
      <c r="BM6" s="14">
        <v>53697</v>
      </c>
      <c r="BN6" s="9">
        <f t="shared" si="18"/>
        <v>0</v>
      </c>
      <c r="BO6" s="13">
        <v>49968</v>
      </c>
      <c r="BP6" s="14">
        <v>51412</v>
      </c>
      <c r="BQ6" s="9">
        <f t="shared" si="19"/>
        <v>0</v>
      </c>
      <c r="BR6" s="13">
        <v>49397</v>
      </c>
      <c r="BS6" s="14">
        <v>50947</v>
      </c>
      <c r="BT6" s="9">
        <f t="shared" si="20"/>
        <v>0</v>
      </c>
      <c r="BU6" s="13">
        <v>49631</v>
      </c>
      <c r="BV6" s="14">
        <v>50917</v>
      </c>
      <c r="BW6" s="9">
        <f t="shared" si="21"/>
        <v>0</v>
      </c>
      <c r="BX6" s="13">
        <v>49078</v>
      </c>
      <c r="BY6" s="14">
        <v>50494</v>
      </c>
      <c r="BZ6" s="9">
        <f t="shared" si="22"/>
        <v>0</v>
      </c>
      <c r="CA6" s="13">
        <v>48462</v>
      </c>
      <c r="CB6" s="14">
        <v>49759</v>
      </c>
      <c r="CC6" s="9">
        <f t="shared" si="23"/>
        <v>0</v>
      </c>
      <c r="CD6" s="13">
        <v>47395</v>
      </c>
      <c r="CE6" s="14">
        <v>48684</v>
      </c>
      <c r="CF6" s="9">
        <f t="shared" si="24"/>
        <v>0</v>
      </c>
      <c r="CG6" s="13">
        <v>47682</v>
      </c>
      <c r="CH6" s="14">
        <v>49166</v>
      </c>
      <c r="CI6" s="9">
        <f t="shared" si="25"/>
        <v>0</v>
      </c>
      <c r="CJ6" s="58">
        <v>15546</v>
      </c>
      <c r="CK6" s="57">
        <v>16217</v>
      </c>
      <c r="CL6" s="34">
        <f t="shared" si="26"/>
        <v>0</v>
      </c>
      <c r="CM6" s="59">
        <v>24291</v>
      </c>
      <c r="CN6" s="60">
        <v>7623</v>
      </c>
      <c r="CO6" s="34">
        <f t="shared" si="27"/>
        <v>0</v>
      </c>
      <c r="CP6" s="59">
        <v>10873</v>
      </c>
      <c r="CQ6" s="60">
        <v>5219</v>
      </c>
      <c r="CR6" s="33">
        <f t="shared" si="28"/>
        <v>0</v>
      </c>
      <c r="CS6" s="59">
        <v>14410</v>
      </c>
      <c r="CT6" s="5">
        <v>3314</v>
      </c>
      <c r="CU6" s="34">
        <f t="shared" si="29"/>
        <v>0</v>
      </c>
      <c r="CV6" s="59">
        <v>2187.4899999999998</v>
      </c>
      <c r="CW6" s="59">
        <v>1741.25</v>
      </c>
      <c r="CX6" s="34">
        <f t="shared" si="30"/>
        <v>0</v>
      </c>
      <c r="CY6" s="59">
        <v>1.64</v>
      </c>
      <c r="CZ6" s="60">
        <v>14085</v>
      </c>
      <c r="DA6" s="7">
        <f t="shared" si="31"/>
        <v>0</v>
      </c>
      <c r="DB6" s="67">
        <v>1153</v>
      </c>
      <c r="DC6" s="9">
        <f t="shared" ref="DC6:DE32" si="45">IF((DB6)=0,0,(DB6-DB5)*40*100)</f>
        <v>0</v>
      </c>
      <c r="DD6" s="67">
        <v>1136</v>
      </c>
      <c r="DE6" s="9">
        <f t="shared" si="45"/>
        <v>0</v>
      </c>
      <c r="DF6" s="67">
        <v>2224</v>
      </c>
      <c r="DG6" s="9">
        <f t="shared" ref="DG6:DG32" si="46">IF((DF6)=0,0,(DF6-DF5)*80*100)</f>
        <v>0</v>
      </c>
      <c r="DH6" s="67">
        <v>266</v>
      </c>
      <c r="DI6" s="9">
        <f t="shared" si="32"/>
        <v>0</v>
      </c>
      <c r="DJ6" s="67">
        <v>2310</v>
      </c>
      <c r="DK6" s="9">
        <f t="shared" si="33"/>
        <v>0</v>
      </c>
      <c r="DL6" s="67">
        <v>2215</v>
      </c>
      <c r="DM6" s="9">
        <f t="shared" si="34"/>
        <v>0</v>
      </c>
      <c r="DN6" s="67">
        <v>2421</v>
      </c>
      <c r="DO6" s="9">
        <f t="shared" si="35"/>
        <v>0</v>
      </c>
      <c r="DP6" s="67">
        <v>2432</v>
      </c>
      <c r="DQ6" s="9">
        <f t="shared" si="36"/>
        <v>0</v>
      </c>
      <c r="DR6" s="67">
        <v>1848</v>
      </c>
      <c r="DS6" s="9">
        <f t="shared" si="37"/>
        <v>0</v>
      </c>
      <c r="DT6" s="67">
        <v>1820</v>
      </c>
      <c r="DU6" s="9">
        <f t="shared" si="38"/>
        <v>0</v>
      </c>
      <c r="DV6" s="67">
        <v>2325</v>
      </c>
      <c r="DW6" s="9">
        <f t="shared" si="39"/>
        <v>0</v>
      </c>
      <c r="DX6" s="67">
        <v>2362</v>
      </c>
      <c r="DY6" s="9">
        <f t="shared" si="40"/>
        <v>0</v>
      </c>
      <c r="DZ6" s="67">
        <v>2151</v>
      </c>
      <c r="EA6" s="9">
        <f t="shared" si="41"/>
        <v>0</v>
      </c>
      <c r="EB6" s="67">
        <v>1971</v>
      </c>
      <c r="EC6" s="9">
        <f t="shared" si="42"/>
        <v>0</v>
      </c>
      <c r="ED6" s="60">
        <v>6.47</v>
      </c>
      <c r="EE6" s="9">
        <f t="shared" ref="EE6:EE32" si="47">IF((ED6)=0,0,(ED6-ED5)*40*100)</f>
        <v>0</v>
      </c>
      <c r="EF6" s="60">
        <v>160.61000000000001</v>
      </c>
      <c r="EG6" s="9">
        <f t="shared" ref="EG6:EG32" si="48">IF((EF6)=0,0,(EF6-EF5)*40*100)</f>
        <v>0</v>
      </c>
      <c r="EH6" s="60">
        <v>8.27</v>
      </c>
      <c r="EI6" s="9">
        <f t="shared" ref="EI6:EI32" si="49">IF((EH6)=0,0,(EH6-EH5)*40*100)</f>
        <v>0</v>
      </c>
      <c r="EJ6" s="60">
        <v>312.67</v>
      </c>
      <c r="EK6" s="9">
        <f t="shared" ref="EK6:EK32" si="50">IF((EJ6)=0,0,(EJ6-EJ5)*40*100)</f>
        <v>0</v>
      </c>
      <c r="EL6" s="60">
        <v>4.91</v>
      </c>
      <c r="EM6" s="9">
        <f t="shared" ref="EM6:EM32" si="51">IF((EL6)=0,0,(EL6-EL5)*30*100)</f>
        <v>0</v>
      </c>
      <c r="EN6" s="5">
        <v>2822.11</v>
      </c>
      <c r="EO6" s="75">
        <f t="shared" ref="EO6:EO32" si="52">IF((EN6)=0,0,(EN6-EN5)*30*100)</f>
        <v>0</v>
      </c>
    </row>
    <row r="7" spans="1:145" ht="24.95" customHeight="1" x14ac:dyDescent="0.25">
      <c r="A7" s="50">
        <v>45965</v>
      </c>
      <c r="B7" s="1">
        <v>1281.3900000000001</v>
      </c>
      <c r="C7" s="51">
        <f t="shared" si="0"/>
        <v>0</v>
      </c>
      <c r="D7" s="56">
        <v>15146.86</v>
      </c>
      <c r="E7" s="9">
        <f t="shared" si="1"/>
        <v>0</v>
      </c>
      <c r="F7" s="63">
        <v>81.66</v>
      </c>
      <c r="G7" s="9">
        <f t="shared" si="2"/>
        <v>0</v>
      </c>
      <c r="H7" s="12">
        <v>1966.23</v>
      </c>
      <c r="I7" s="9">
        <f t="shared" si="3"/>
        <v>0</v>
      </c>
      <c r="J7" s="12">
        <v>750.84</v>
      </c>
      <c r="K7" s="7">
        <f t="shared" ref="K7:K32" si="53">IF(J7=0,0,(J7-J6)*60*100)</f>
        <v>0</v>
      </c>
      <c r="L7" s="37">
        <v>0</v>
      </c>
      <c r="M7" s="82"/>
      <c r="N7" s="52">
        <v>0</v>
      </c>
      <c r="O7" s="52"/>
      <c r="P7" s="11">
        <v>75271.95</v>
      </c>
      <c r="Q7" s="11">
        <v>74783.34</v>
      </c>
      <c r="R7" s="9">
        <f t="shared" si="4"/>
        <v>0</v>
      </c>
      <c r="S7" s="11">
        <v>75245.570000000007</v>
      </c>
      <c r="T7" s="11">
        <v>74455.570000000007</v>
      </c>
      <c r="U7" s="9">
        <f t="shared" si="5"/>
        <v>0</v>
      </c>
      <c r="V7" s="11">
        <v>77993.509999999995</v>
      </c>
      <c r="W7" s="11">
        <v>78576.87</v>
      </c>
      <c r="X7" s="9">
        <f t="shared" si="6"/>
        <v>0</v>
      </c>
      <c r="Y7" s="11">
        <v>80309.86</v>
      </c>
      <c r="Z7" s="11">
        <v>77787.199999999997</v>
      </c>
      <c r="AA7" s="9">
        <f t="shared" si="7"/>
        <v>0</v>
      </c>
      <c r="AB7" s="11">
        <v>77877.56</v>
      </c>
      <c r="AC7" s="11">
        <v>32251.85</v>
      </c>
      <c r="AD7" s="9">
        <f t="shared" si="8"/>
        <v>0</v>
      </c>
      <c r="AE7" s="11">
        <v>73795.740000000005</v>
      </c>
      <c r="AF7" s="11">
        <v>31083.3</v>
      </c>
      <c r="AG7" s="9">
        <f t="shared" si="9"/>
        <v>0</v>
      </c>
      <c r="AH7" s="11">
        <v>70719.61</v>
      </c>
      <c r="AI7" s="11">
        <v>71296.27</v>
      </c>
      <c r="AJ7" s="9">
        <f t="shared" si="10"/>
        <v>0</v>
      </c>
      <c r="AK7" s="11">
        <v>70774.720000000001</v>
      </c>
      <c r="AL7" s="11">
        <v>69708.06</v>
      </c>
      <c r="AM7" s="9">
        <f t="shared" si="11"/>
        <v>0</v>
      </c>
      <c r="AN7" s="11">
        <v>25887.69</v>
      </c>
      <c r="AO7" s="11">
        <v>54178.96</v>
      </c>
      <c r="AP7" s="9">
        <f t="shared" si="12"/>
        <v>0</v>
      </c>
      <c r="AQ7" s="11">
        <v>3868.37</v>
      </c>
      <c r="AR7" s="11">
        <v>22160.75</v>
      </c>
      <c r="AS7" s="9">
        <f t="shared" si="13"/>
        <v>0</v>
      </c>
      <c r="AT7" s="11">
        <v>26202.57</v>
      </c>
      <c r="AU7" s="11">
        <v>54171.92</v>
      </c>
      <c r="AV7" s="9">
        <f t="shared" si="43"/>
        <v>0</v>
      </c>
      <c r="AW7" s="11">
        <v>24965.18</v>
      </c>
      <c r="AX7" s="11">
        <v>54462.38</v>
      </c>
      <c r="AY7" s="9">
        <f t="shared" si="44"/>
        <v>0</v>
      </c>
      <c r="AZ7" s="13">
        <v>47950.68</v>
      </c>
      <c r="BA7" s="14">
        <v>49819.21</v>
      </c>
      <c r="BB7" s="9">
        <f t="shared" si="14"/>
        <v>0</v>
      </c>
      <c r="BC7" s="13">
        <v>47812.12</v>
      </c>
      <c r="BD7" s="14">
        <v>49408.49</v>
      </c>
      <c r="BE7" s="9">
        <f t="shared" si="15"/>
        <v>0</v>
      </c>
      <c r="BF7" s="13">
        <v>45363</v>
      </c>
      <c r="BG7" s="14">
        <v>47323</v>
      </c>
      <c r="BH7" s="9">
        <f t="shared" si="16"/>
        <v>0</v>
      </c>
      <c r="BI7" s="13">
        <v>45831</v>
      </c>
      <c r="BJ7" s="14">
        <v>47144</v>
      </c>
      <c r="BK7" s="9">
        <f t="shared" si="17"/>
        <v>0</v>
      </c>
      <c r="BL7" s="13">
        <v>48038</v>
      </c>
      <c r="BM7" s="14">
        <v>53697</v>
      </c>
      <c r="BN7" s="9">
        <f t="shared" si="18"/>
        <v>0</v>
      </c>
      <c r="BO7" s="13">
        <v>49968</v>
      </c>
      <c r="BP7" s="14">
        <v>51412</v>
      </c>
      <c r="BQ7" s="9">
        <f t="shared" si="19"/>
        <v>0</v>
      </c>
      <c r="BR7" s="13">
        <v>49397</v>
      </c>
      <c r="BS7" s="14">
        <v>50947</v>
      </c>
      <c r="BT7" s="9">
        <f t="shared" si="20"/>
        <v>0</v>
      </c>
      <c r="BU7" s="13">
        <v>49631</v>
      </c>
      <c r="BV7" s="14">
        <v>50917</v>
      </c>
      <c r="BW7" s="9">
        <f t="shared" si="21"/>
        <v>0</v>
      </c>
      <c r="BX7" s="13">
        <v>49078</v>
      </c>
      <c r="BY7" s="14">
        <v>50494</v>
      </c>
      <c r="BZ7" s="9">
        <f t="shared" si="22"/>
        <v>0</v>
      </c>
      <c r="CA7" s="13">
        <v>48462</v>
      </c>
      <c r="CB7" s="14">
        <v>49759</v>
      </c>
      <c r="CC7" s="9">
        <f t="shared" si="23"/>
        <v>0</v>
      </c>
      <c r="CD7" s="13">
        <v>47395</v>
      </c>
      <c r="CE7" s="14">
        <v>48684</v>
      </c>
      <c r="CF7" s="9">
        <f t="shared" si="24"/>
        <v>0</v>
      </c>
      <c r="CG7" s="13">
        <v>47682</v>
      </c>
      <c r="CH7" s="14">
        <v>49166</v>
      </c>
      <c r="CI7" s="9">
        <f t="shared" si="25"/>
        <v>0</v>
      </c>
      <c r="CJ7" s="58">
        <v>15546</v>
      </c>
      <c r="CK7" s="57">
        <v>16217</v>
      </c>
      <c r="CL7" s="34">
        <f t="shared" si="26"/>
        <v>0</v>
      </c>
      <c r="CM7" s="59">
        <v>24291</v>
      </c>
      <c r="CN7" s="60">
        <v>7623</v>
      </c>
      <c r="CO7" s="34">
        <f t="shared" si="27"/>
        <v>0</v>
      </c>
      <c r="CP7" s="59">
        <v>10873</v>
      </c>
      <c r="CQ7" s="60">
        <v>5219</v>
      </c>
      <c r="CR7" s="33">
        <f t="shared" si="28"/>
        <v>0</v>
      </c>
      <c r="CS7" s="59">
        <v>14410</v>
      </c>
      <c r="CT7" s="5">
        <v>3314</v>
      </c>
      <c r="CU7" s="34">
        <f t="shared" si="29"/>
        <v>0</v>
      </c>
      <c r="CV7" s="59">
        <v>2187.4899999999998</v>
      </c>
      <c r="CW7" s="59">
        <v>1741.25</v>
      </c>
      <c r="CX7" s="34">
        <f t="shared" si="30"/>
        <v>0</v>
      </c>
      <c r="CY7" s="59">
        <v>1.64</v>
      </c>
      <c r="CZ7" s="60">
        <v>14085</v>
      </c>
      <c r="DA7" s="7">
        <f t="shared" si="31"/>
        <v>0</v>
      </c>
      <c r="DB7" s="67">
        <v>1153</v>
      </c>
      <c r="DC7" s="9">
        <f t="shared" si="45"/>
        <v>0</v>
      </c>
      <c r="DD7" s="67">
        <v>1136</v>
      </c>
      <c r="DE7" s="9">
        <f t="shared" si="45"/>
        <v>0</v>
      </c>
      <c r="DF7" s="67">
        <v>2224</v>
      </c>
      <c r="DG7" s="9">
        <f t="shared" si="46"/>
        <v>0</v>
      </c>
      <c r="DH7" s="67">
        <v>266</v>
      </c>
      <c r="DI7" s="9">
        <f t="shared" si="32"/>
        <v>0</v>
      </c>
      <c r="DJ7" s="67">
        <v>2310</v>
      </c>
      <c r="DK7" s="9">
        <f t="shared" si="33"/>
        <v>0</v>
      </c>
      <c r="DL7" s="67">
        <v>2215</v>
      </c>
      <c r="DM7" s="9">
        <f t="shared" si="34"/>
        <v>0</v>
      </c>
      <c r="DN7" s="67">
        <v>2421</v>
      </c>
      <c r="DO7" s="9">
        <f t="shared" si="35"/>
        <v>0</v>
      </c>
      <c r="DP7" s="67">
        <v>2432</v>
      </c>
      <c r="DQ7" s="9">
        <f t="shared" si="36"/>
        <v>0</v>
      </c>
      <c r="DR7" s="67">
        <v>1848</v>
      </c>
      <c r="DS7" s="9">
        <f t="shared" si="37"/>
        <v>0</v>
      </c>
      <c r="DT7" s="67">
        <v>1820</v>
      </c>
      <c r="DU7" s="9">
        <f t="shared" si="38"/>
        <v>0</v>
      </c>
      <c r="DV7" s="67">
        <v>2325</v>
      </c>
      <c r="DW7" s="9">
        <f t="shared" si="39"/>
        <v>0</v>
      </c>
      <c r="DX7" s="67">
        <v>2362</v>
      </c>
      <c r="DY7" s="9">
        <f t="shared" si="40"/>
        <v>0</v>
      </c>
      <c r="DZ7" s="67">
        <v>2151</v>
      </c>
      <c r="EA7" s="9">
        <f t="shared" si="41"/>
        <v>0</v>
      </c>
      <c r="EB7" s="67">
        <v>1971</v>
      </c>
      <c r="EC7" s="9">
        <f t="shared" si="42"/>
        <v>0</v>
      </c>
      <c r="ED7" s="60">
        <v>6.47</v>
      </c>
      <c r="EE7" s="9">
        <f t="shared" si="47"/>
        <v>0</v>
      </c>
      <c r="EF7" s="60">
        <v>160.61000000000001</v>
      </c>
      <c r="EG7" s="9">
        <f t="shared" si="48"/>
        <v>0</v>
      </c>
      <c r="EH7" s="60">
        <v>8.27</v>
      </c>
      <c r="EI7" s="9">
        <f t="shared" si="49"/>
        <v>0</v>
      </c>
      <c r="EJ7" s="60">
        <v>312.67</v>
      </c>
      <c r="EK7" s="9">
        <f t="shared" si="50"/>
        <v>0</v>
      </c>
      <c r="EL7" s="60">
        <v>4.91</v>
      </c>
      <c r="EM7" s="9">
        <f t="shared" si="51"/>
        <v>0</v>
      </c>
      <c r="EN7" s="5">
        <v>2822.11</v>
      </c>
      <c r="EO7" s="75">
        <f t="shared" si="52"/>
        <v>0</v>
      </c>
    </row>
    <row r="8" spans="1:145" ht="24.95" customHeight="1" x14ac:dyDescent="0.25">
      <c r="A8" s="50">
        <v>45966</v>
      </c>
      <c r="B8" s="1">
        <v>1281.3900000000001</v>
      </c>
      <c r="C8" s="51">
        <f t="shared" si="0"/>
        <v>0</v>
      </c>
      <c r="D8" s="56">
        <v>15146.86</v>
      </c>
      <c r="E8" s="9">
        <f t="shared" si="1"/>
        <v>0</v>
      </c>
      <c r="F8" s="63">
        <v>81.66</v>
      </c>
      <c r="G8" s="9">
        <f t="shared" si="2"/>
        <v>0</v>
      </c>
      <c r="H8" s="12">
        <v>1966.23</v>
      </c>
      <c r="I8" s="9">
        <f t="shared" si="3"/>
        <v>0</v>
      </c>
      <c r="J8" s="12">
        <v>750.84</v>
      </c>
      <c r="K8" s="7">
        <f t="shared" si="53"/>
        <v>0</v>
      </c>
      <c r="L8" s="37">
        <v>0</v>
      </c>
      <c r="M8" s="82"/>
      <c r="N8" s="52">
        <v>0</v>
      </c>
      <c r="O8" s="52"/>
      <c r="P8" s="11">
        <v>75271.95</v>
      </c>
      <c r="Q8" s="11">
        <v>74783.34</v>
      </c>
      <c r="R8" s="9">
        <f t="shared" si="4"/>
        <v>0</v>
      </c>
      <c r="S8" s="11">
        <v>75245.570000000007</v>
      </c>
      <c r="T8" s="11">
        <v>74455.570000000007</v>
      </c>
      <c r="U8" s="9">
        <f t="shared" si="5"/>
        <v>0</v>
      </c>
      <c r="V8" s="11">
        <v>77993.509999999995</v>
      </c>
      <c r="W8" s="11">
        <v>78576.87</v>
      </c>
      <c r="X8" s="9">
        <f t="shared" si="6"/>
        <v>0</v>
      </c>
      <c r="Y8" s="11">
        <v>80309.86</v>
      </c>
      <c r="Z8" s="11">
        <v>77787.199999999997</v>
      </c>
      <c r="AA8" s="9">
        <f t="shared" si="7"/>
        <v>0</v>
      </c>
      <c r="AB8" s="11">
        <v>77877.56</v>
      </c>
      <c r="AC8" s="11">
        <v>32251.85</v>
      </c>
      <c r="AD8" s="9">
        <f t="shared" si="8"/>
        <v>0</v>
      </c>
      <c r="AE8" s="11">
        <v>73795.740000000005</v>
      </c>
      <c r="AF8" s="11">
        <v>31083.3</v>
      </c>
      <c r="AG8" s="9">
        <f t="shared" si="9"/>
        <v>0</v>
      </c>
      <c r="AH8" s="11">
        <v>70719.61</v>
      </c>
      <c r="AI8" s="11">
        <v>71296.27</v>
      </c>
      <c r="AJ8" s="9">
        <f t="shared" si="10"/>
        <v>0</v>
      </c>
      <c r="AK8" s="11">
        <v>70774.720000000001</v>
      </c>
      <c r="AL8" s="11">
        <v>69708.06</v>
      </c>
      <c r="AM8" s="9">
        <f t="shared" si="11"/>
        <v>0</v>
      </c>
      <c r="AN8" s="11">
        <v>25887.69</v>
      </c>
      <c r="AO8" s="11">
        <v>54178.96</v>
      </c>
      <c r="AP8" s="9">
        <f t="shared" si="12"/>
        <v>0</v>
      </c>
      <c r="AQ8" s="11">
        <v>3868.37</v>
      </c>
      <c r="AR8" s="11">
        <v>22160.75</v>
      </c>
      <c r="AS8" s="9">
        <f t="shared" si="13"/>
        <v>0</v>
      </c>
      <c r="AT8" s="11">
        <v>26202.57</v>
      </c>
      <c r="AU8" s="11">
        <v>54171.92</v>
      </c>
      <c r="AV8" s="9">
        <f t="shared" si="43"/>
        <v>0</v>
      </c>
      <c r="AW8" s="11">
        <v>24965.18</v>
      </c>
      <c r="AX8" s="11">
        <v>54462.38</v>
      </c>
      <c r="AY8" s="9">
        <f t="shared" si="44"/>
        <v>0</v>
      </c>
      <c r="AZ8" s="13">
        <v>47950.68</v>
      </c>
      <c r="BA8" s="14">
        <v>49819.21</v>
      </c>
      <c r="BB8" s="9">
        <f t="shared" si="14"/>
        <v>0</v>
      </c>
      <c r="BC8" s="13">
        <v>47812.12</v>
      </c>
      <c r="BD8" s="14">
        <v>49408.49</v>
      </c>
      <c r="BE8" s="9">
        <f t="shared" si="15"/>
        <v>0</v>
      </c>
      <c r="BF8" s="13">
        <v>45363</v>
      </c>
      <c r="BG8" s="14">
        <v>47323</v>
      </c>
      <c r="BH8" s="9">
        <f t="shared" si="16"/>
        <v>0</v>
      </c>
      <c r="BI8" s="13">
        <v>45831</v>
      </c>
      <c r="BJ8" s="14">
        <v>47144</v>
      </c>
      <c r="BK8" s="9">
        <f t="shared" si="17"/>
        <v>0</v>
      </c>
      <c r="BL8" s="13">
        <v>48038</v>
      </c>
      <c r="BM8" s="14">
        <v>53697</v>
      </c>
      <c r="BN8" s="9">
        <f t="shared" si="18"/>
        <v>0</v>
      </c>
      <c r="BO8" s="13">
        <v>49968</v>
      </c>
      <c r="BP8" s="14">
        <v>51412</v>
      </c>
      <c r="BQ8" s="9">
        <f t="shared" si="19"/>
        <v>0</v>
      </c>
      <c r="BR8" s="13">
        <v>49397</v>
      </c>
      <c r="BS8" s="14">
        <v>50947</v>
      </c>
      <c r="BT8" s="9">
        <f t="shared" si="20"/>
        <v>0</v>
      </c>
      <c r="BU8" s="13">
        <v>49631</v>
      </c>
      <c r="BV8" s="14">
        <v>50917</v>
      </c>
      <c r="BW8" s="9">
        <f t="shared" si="21"/>
        <v>0</v>
      </c>
      <c r="BX8" s="13">
        <v>49078</v>
      </c>
      <c r="BY8" s="14">
        <v>50494</v>
      </c>
      <c r="BZ8" s="9">
        <f t="shared" si="22"/>
        <v>0</v>
      </c>
      <c r="CA8" s="13">
        <v>48462</v>
      </c>
      <c r="CB8" s="14">
        <v>49759</v>
      </c>
      <c r="CC8" s="9">
        <f t="shared" si="23"/>
        <v>0</v>
      </c>
      <c r="CD8" s="13">
        <v>47395</v>
      </c>
      <c r="CE8" s="14">
        <v>48684</v>
      </c>
      <c r="CF8" s="9">
        <f t="shared" si="24"/>
        <v>0</v>
      </c>
      <c r="CG8" s="13">
        <v>47682</v>
      </c>
      <c r="CH8" s="14">
        <v>49166</v>
      </c>
      <c r="CI8" s="9">
        <f t="shared" si="25"/>
        <v>0</v>
      </c>
      <c r="CJ8" s="58">
        <v>15546</v>
      </c>
      <c r="CK8" s="57">
        <v>16217</v>
      </c>
      <c r="CL8" s="34">
        <f t="shared" si="26"/>
        <v>0</v>
      </c>
      <c r="CM8" s="59">
        <v>24291</v>
      </c>
      <c r="CN8" s="60">
        <v>7623</v>
      </c>
      <c r="CO8" s="34">
        <f t="shared" si="27"/>
        <v>0</v>
      </c>
      <c r="CP8" s="59">
        <v>10873</v>
      </c>
      <c r="CQ8" s="60">
        <v>5219</v>
      </c>
      <c r="CR8" s="33">
        <f t="shared" si="28"/>
        <v>0</v>
      </c>
      <c r="CS8" s="59">
        <v>14410</v>
      </c>
      <c r="CT8" s="5">
        <v>3314</v>
      </c>
      <c r="CU8" s="34">
        <f t="shared" si="29"/>
        <v>0</v>
      </c>
      <c r="CV8" s="59">
        <v>2187.4899999999998</v>
      </c>
      <c r="CW8" s="59">
        <v>1741.25</v>
      </c>
      <c r="CX8" s="34">
        <f t="shared" si="30"/>
        <v>0</v>
      </c>
      <c r="CY8" s="59">
        <v>1.64</v>
      </c>
      <c r="CZ8" s="60">
        <v>14085</v>
      </c>
      <c r="DA8" s="7">
        <f t="shared" si="31"/>
        <v>0</v>
      </c>
      <c r="DB8" s="67">
        <v>1153</v>
      </c>
      <c r="DC8" s="9">
        <f t="shared" si="45"/>
        <v>0</v>
      </c>
      <c r="DD8" s="67">
        <v>1136</v>
      </c>
      <c r="DE8" s="9">
        <f t="shared" si="45"/>
        <v>0</v>
      </c>
      <c r="DF8" s="67">
        <v>2224</v>
      </c>
      <c r="DG8" s="9">
        <f t="shared" si="46"/>
        <v>0</v>
      </c>
      <c r="DH8" s="67">
        <v>266</v>
      </c>
      <c r="DI8" s="9">
        <f t="shared" si="32"/>
        <v>0</v>
      </c>
      <c r="DJ8" s="67">
        <v>2310</v>
      </c>
      <c r="DK8" s="9">
        <f t="shared" si="33"/>
        <v>0</v>
      </c>
      <c r="DL8" s="67">
        <v>2215</v>
      </c>
      <c r="DM8" s="9">
        <f t="shared" si="34"/>
        <v>0</v>
      </c>
      <c r="DN8" s="67">
        <v>2421</v>
      </c>
      <c r="DO8" s="9">
        <f t="shared" si="35"/>
        <v>0</v>
      </c>
      <c r="DP8" s="67">
        <v>2432</v>
      </c>
      <c r="DQ8" s="9">
        <f t="shared" si="36"/>
        <v>0</v>
      </c>
      <c r="DR8" s="67">
        <v>1848</v>
      </c>
      <c r="DS8" s="9">
        <f t="shared" si="37"/>
        <v>0</v>
      </c>
      <c r="DT8" s="67">
        <v>1820</v>
      </c>
      <c r="DU8" s="9">
        <f t="shared" si="38"/>
        <v>0</v>
      </c>
      <c r="DV8" s="67">
        <v>2325</v>
      </c>
      <c r="DW8" s="9">
        <f t="shared" si="39"/>
        <v>0</v>
      </c>
      <c r="DX8" s="67">
        <v>2362</v>
      </c>
      <c r="DY8" s="9">
        <f t="shared" si="40"/>
        <v>0</v>
      </c>
      <c r="DZ8" s="67">
        <v>2151</v>
      </c>
      <c r="EA8" s="9">
        <f t="shared" si="41"/>
        <v>0</v>
      </c>
      <c r="EB8" s="67">
        <v>1971</v>
      </c>
      <c r="EC8" s="9">
        <f t="shared" si="42"/>
        <v>0</v>
      </c>
      <c r="ED8" s="60">
        <v>6.47</v>
      </c>
      <c r="EE8" s="9">
        <f t="shared" si="47"/>
        <v>0</v>
      </c>
      <c r="EF8" s="60">
        <v>160.61000000000001</v>
      </c>
      <c r="EG8" s="9">
        <f t="shared" si="48"/>
        <v>0</v>
      </c>
      <c r="EH8" s="60">
        <v>8.27</v>
      </c>
      <c r="EI8" s="9">
        <f t="shared" si="49"/>
        <v>0</v>
      </c>
      <c r="EJ8" s="60">
        <v>312.67</v>
      </c>
      <c r="EK8" s="9">
        <f t="shared" si="50"/>
        <v>0</v>
      </c>
      <c r="EL8" s="60">
        <v>4.91</v>
      </c>
      <c r="EM8" s="9">
        <f t="shared" si="51"/>
        <v>0</v>
      </c>
      <c r="EN8" s="5">
        <v>2822.11</v>
      </c>
      <c r="EO8" s="75">
        <f t="shared" si="52"/>
        <v>0</v>
      </c>
    </row>
    <row r="9" spans="1:145" ht="24.95" customHeight="1" x14ac:dyDescent="0.25">
      <c r="A9" s="50">
        <v>45967</v>
      </c>
      <c r="B9" s="1">
        <v>1281.3900000000001</v>
      </c>
      <c r="C9" s="51">
        <f t="shared" si="0"/>
        <v>0</v>
      </c>
      <c r="D9" s="56">
        <v>15146.86</v>
      </c>
      <c r="E9" s="9">
        <f t="shared" si="1"/>
        <v>0</v>
      </c>
      <c r="F9" s="63">
        <v>81.66</v>
      </c>
      <c r="G9" s="9">
        <f t="shared" si="2"/>
        <v>0</v>
      </c>
      <c r="H9" s="12">
        <v>1966.23</v>
      </c>
      <c r="I9" s="9">
        <f t="shared" si="3"/>
        <v>0</v>
      </c>
      <c r="J9" s="12">
        <v>750.84</v>
      </c>
      <c r="K9" s="7">
        <f t="shared" si="53"/>
        <v>0</v>
      </c>
      <c r="L9" s="37">
        <v>0</v>
      </c>
      <c r="M9" s="82"/>
      <c r="N9" s="52">
        <v>0</v>
      </c>
      <c r="O9" s="52"/>
      <c r="P9" s="11">
        <v>75271.95</v>
      </c>
      <c r="Q9" s="11">
        <v>74783.34</v>
      </c>
      <c r="R9" s="9">
        <f t="shared" si="4"/>
        <v>0</v>
      </c>
      <c r="S9" s="11">
        <v>75245.570000000007</v>
      </c>
      <c r="T9" s="11">
        <v>74455.570000000007</v>
      </c>
      <c r="U9" s="9">
        <f t="shared" si="5"/>
        <v>0</v>
      </c>
      <c r="V9" s="11">
        <v>77993.509999999995</v>
      </c>
      <c r="W9" s="11">
        <v>78576.87</v>
      </c>
      <c r="X9" s="9">
        <f t="shared" si="6"/>
        <v>0</v>
      </c>
      <c r="Y9" s="11">
        <v>80309.86</v>
      </c>
      <c r="Z9" s="11">
        <v>77787.199999999997</v>
      </c>
      <c r="AA9" s="9">
        <f t="shared" si="7"/>
        <v>0</v>
      </c>
      <c r="AB9" s="11">
        <v>77877.56</v>
      </c>
      <c r="AC9" s="11">
        <v>32251.85</v>
      </c>
      <c r="AD9" s="9">
        <f t="shared" si="8"/>
        <v>0</v>
      </c>
      <c r="AE9" s="11">
        <v>73795.740000000005</v>
      </c>
      <c r="AF9" s="11">
        <v>31083.3</v>
      </c>
      <c r="AG9" s="9">
        <f t="shared" si="9"/>
        <v>0</v>
      </c>
      <c r="AH9" s="11">
        <v>70719.61</v>
      </c>
      <c r="AI9" s="11">
        <v>71296.27</v>
      </c>
      <c r="AJ9" s="9">
        <f t="shared" si="10"/>
        <v>0</v>
      </c>
      <c r="AK9" s="11">
        <v>70774.720000000001</v>
      </c>
      <c r="AL9" s="11">
        <v>69708.06</v>
      </c>
      <c r="AM9" s="9">
        <f t="shared" si="11"/>
        <v>0</v>
      </c>
      <c r="AN9" s="11">
        <v>25887.69</v>
      </c>
      <c r="AO9" s="11">
        <v>54178.96</v>
      </c>
      <c r="AP9" s="9">
        <f t="shared" si="12"/>
        <v>0</v>
      </c>
      <c r="AQ9" s="11">
        <v>3868.37</v>
      </c>
      <c r="AR9" s="11">
        <v>22160.75</v>
      </c>
      <c r="AS9" s="9">
        <f t="shared" si="13"/>
        <v>0</v>
      </c>
      <c r="AT9" s="11">
        <v>26202.57</v>
      </c>
      <c r="AU9" s="11">
        <v>54171.92</v>
      </c>
      <c r="AV9" s="9">
        <f t="shared" si="43"/>
        <v>0</v>
      </c>
      <c r="AW9" s="11">
        <v>24965.18</v>
      </c>
      <c r="AX9" s="11">
        <v>54462.38</v>
      </c>
      <c r="AY9" s="9">
        <f t="shared" si="44"/>
        <v>0</v>
      </c>
      <c r="AZ9" s="13">
        <v>47950.68</v>
      </c>
      <c r="BA9" s="14">
        <v>49819.21</v>
      </c>
      <c r="BB9" s="9">
        <f t="shared" si="14"/>
        <v>0</v>
      </c>
      <c r="BC9" s="13">
        <v>47812.12</v>
      </c>
      <c r="BD9" s="14">
        <v>49408.49</v>
      </c>
      <c r="BE9" s="9">
        <f t="shared" si="15"/>
        <v>0</v>
      </c>
      <c r="BF9" s="13">
        <v>45363</v>
      </c>
      <c r="BG9" s="14">
        <v>47323</v>
      </c>
      <c r="BH9" s="9">
        <f t="shared" si="16"/>
        <v>0</v>
      </c>
      <c r="BI9" s="13">
        <v>45831</v>
      </c>
      <c r="BJ9" s="14">
        <v>47144</v>
      </c>
      <c r="BK9" s="9">
        <f t="shared" si="17"/>
        <v>0</v>
      </c>
      <c r="BL9" s="13">
        <v>48038</v>
      </c>
      <c r="BM9" s="14">
        <v>53697</v>
      </c>
      <c r="BN9" s="9">
        <f t="shared" si="18"/>
        <v>0</v>
      </c>
      <c r="BO9" s="13">
        <v>49968</v>
      </c>
      <c r="BP9" s="14">
        <v>51412</v>
      </c>
      <c r="BQ9" s="9">
        <f t="shared" si="19"/>
        <v>0</v>
      </c>
      <c r="BR9" s="13">
        <v>49397</v>
      </c>
      <c r="BS9" s="14">
        <v>50947</v>
      </c>
      <c r="BT9" s="9">
        <f t="shared" si="20"/>
        <v>0</v>
      </c>
      <c r="BU9" s="13">
        <v>49631</v>
      </c>
      <c r="BV9" s="14">
        <v>50917</v>
      </c>
      <c r="BW9" s="9">
        <f t="shared" si="21"/>
        <v>0</v>
      </c>
      <c r="BX9" s="13">
        <v>49078</v>
      </c>
      <c r="BY9" s="14">
        <v>50494</v>
      </c>
      <c r="BZ9" s="9">
        <f t="shared" si="22"/>
        <v>0</v>
      </c>
      <c r="CA9" s="13">
        <v>48462</v>
      </c>
      <c r="CB9" s="14">
        <v>49759</v>
      </c>
      <c r="CC9" s="9">
        <f t="shared" si="23"/>
        <v>0</v>
      </c>
      <c r="CD9" s="13">
        <v>47395</v>
      </c>
      <c r="CE9" s="14">
        <v>48684</v>
      </c>
      <c r="CF9" s="9">
        <f t="shared" si="24"/>
        <v>0</v>
      </c>
      <c r="CG9" s="13">
        <v>47682</v>
      </c>
      <c r="CH9" s="14">
        <v>49166</v>
      </c>
      <c r="CI9" s="9">
        <f t="shared" si="25"/>
        <v>0</v>
      </c>
      <c r="CJ9" s="58">
        <v>15546</v>
      </c>
      <c r="CK9" s="57">
        <v>16217</v>
      </c>
      <c r="CL9" s="34">
        <f t="shared" si="26"/>
        <v>0</v>
      </c>
      <c r="CM9" s="59">
        <v>24291</v>
      </c>
      <c r="CN9" s="60">
        <v>7623</v>
      </c>
      <c r="CO9" s="34">
        <f t="shared" si="27"/>
        <v>0</v>
      </c>
      <c r="CP9" s="59">
        <v>10873</v>
      </c>
      <c r="CQ9" s="60">
        <v>5219</v>
      </c>
      <c r="CR9" s="33">
        <f t="shared" si="28"/>
        <v>0</v>
      </c>
      <c r="CS9" s="59">
        <v>14410</v>
      </c>
      <c r="CT9" s="5">
        <v>3314</v>
      </c>
      <c r="CU9" s="34">
        <f t="shared" si="29"/>
        <v>0</v>
      </c>
      <c r="CV9" s="59">
        <v>2187.4899999999998</v>
      </c>
      <c r="CW9" s="59">
        <v>1741.25</v>
      </c>
      <c r="CX9" s="34">
        <f t="shared" si="30"/>
        <v>0</v>
      </c>
      <c r="CY9" s="59">
        <v>1.64</v>
      </c>
      <c r="CZ9" s="60">
        <v>14085</v>
      </c>
      <c r="DA9" s="7">
        <f t="shared" si="31"/>
        <v>0</v>
      </c>
      <c r="DB9" s="67">
        <v>1153</v>
      </c>
      <c r="DC9" s="9">
        <f t="shared" si="45"/>
        <v>0</v>
      </c>
      <c r="DD9" s="67">
        <v>1136</v>
      </c>
      <c r="DE9" s="9">
        <f t="shared" si="45"/>
        <v>0</v>
      </c>
      <c r="DF9" s="67">
        <v>2224</v>
      </c>
      <c r="DG9" s="9">
        <f t="shared" si="46"/>
        <v>0</v>
      </c>
      <c r="DH9" s="67">
        <v>266</v>
      </c>
      <c r="DI9" s="9">
        <f t="shared" si="32"/>
        <v>0</v>
      </c>
      <c r="DJ9" s="67">
        <v>2310</v>
      </c>
      <c r="DK9" s="9">
        <f t="shared" si="33"/>
        <v>0</v>
      </c>
      <c r="DL9" s="67">
        <v>2215</v>
      </c>
      <c r="DM9" s="9">
        <f t="shared" si="34"/>
        <v>0</v>
      </c>
      <c r="DN9" s="67">
        <v>2421</v>
      </c>
      <c r="DO9" s="9">
        <f t="shared" si="35"/>
        <v>0</v>
      </c>
      <c r="DP9" s="67">
        <v>2432</v>
      </c>
      <c r="DQ9" s="9">
        <f t="shared" si="36"/>
        <v>0</v>
      </c>
      <c r="DR9" s="67">
        <v>1848</v>
      </c>
      <c r="DS9" s="9">
        <f t="shared" si="37"/>
        <v>0</v>
      </c>
      <c r="DT9" s="67">
        <v>1820</v>
      </c>
      <c r="DU9" s="9">
        <f t="shared" si="38"/>
        <v>0</v>
      </c>
      <c r="DV9" s="67">
        <v>2325</v>
      </c>
      <c r="DW9" s="9">
        <f t="shared" si="39"/>
        <v>0</v>
      </c>
      <c r="DX9" s="67">
        <v>2362</v>
      </c>
      <c r="DY9" s="9">
        <f t="shared" si="40"/>
        <v>0</v>
      </c>
      <c r="DZ9" s="67">
        <v>2151</v>
      </c>
      <c r="EA9" s="9">
        <f t="shared" si="41"/>
        <v>0</v>
      </c>
      <c r="EB9" s="67">
        <v>1971</v>
      </c>
      <c r="EC9" s="9">
        <f t="shared" si="42"/>
        <v>0</v>
      </c>
      <c r="ED9" s="60">
        <v>6.47</v>
      </c>
      <c r="EE9" s="9">
        <f t="shared" si="47"/>
        <v>0</v>
      </c>
      <c r="EF9" s="60">
        <v>160.61000000000001</v>
      </c>
      <c r="EG9" s="9">
        <f t="shared" si="48"/>
        <v>0</v>
      </c>
      <c r="EH9" s="60">
        <v>8.27</v>
      </c>
      <c r="EI9" s="9">
        <f t="shared" si="49"/>
        <v>0</v>
      </c>
      <c r="EJ9" s="60">
        <v>312.67</v>
      </c>
      <c r="EK9" s="9">
        <f t="shared" si="50"/>
        <v>0</v>
      </c>
      <c r="EL9" s="60">
        <v>4.91</v>
      </c>
      <c r="EM9" s="9">
        <f t="shared" si="51"/>
        <v>0</v>
      </c>
      <c r="EN9" s="5">
        <v>2822.11</v>
      </c>
      <c r="EO9" s="75">
        <f t="shared" si="52"/>
        <v>0</v>
      </c>
    </row>
    <row r="10" spans="1:145" ht="24.95" customHeight="1" x14ac:dyDescent="0.25">
      <c r="A10" s="50">
        <v>45968</v>
      </c>
      <c r="B10" s="1">
        <v>1281.3900000000001</v>
      </c>
      <c r="C10" s="51">
        <f t="shared" si="0"/>
        <v>0</v>
      </c>
      <c r="D10" s="56">
        <v>15146.86</v>
      </c>
      <c r="E10" s="9">
        <f t="shared" si="1"/>
        <v>0</v>
      </c>
      <c r="F10" s="63">
        <v>81.66</v>
      </c>
      <c r="G10" s="9">
        <f t="shared" si="2"/>
        <v>0</v>
      </c>
      <c r="H10" s="12">
        <v>1966.23</v>
      </c>
      <c r="I10" s="9">
        <f t="shared" si="3"/>
        <v>0</v>
      </c>
      <c r="J10" s="12">
        <v>750.84</v>
      </c>
      <c r="K10" s="7">
        <f t="shared" si="53"/>
        <v>0</v>
      </c>
      <c r="L10" s="37">
        <v>0</v>
      </c>
      <c r="M10" s="82"/>
      <c r="N10" s="52">
        <v>0</v>
      </c>
      <c r="O10" s="52"/>
      <c r="P10" s="11">
        <v>75271.95</v>
      </c>
      <c r="Q10" s="11">
        <v>74783.34</v>
      </c>
      <c r="R10" s="9">
        <f t="shared" si="4"/>
        <v>0</v>
      </c>
      <c r="S10" s="11">
        <v>75245.570000000007</v>
      </c>
      <c r="T10" s="11">
        <v>74455.570000000007</v>
      </c>
      <c r="U10" s="9">
        <f t="shared" si="5"/>
        <v>0</v>
      </c>
      <c r="V10" s="11">
        <v>77993.509999999995</v>
      </c>
      <c r="W10" s="11">
        <v>78576.87</v>
      </c>
      <c r="X10" s="9">
        <f t="shared" si="6"/>
        <v>0</v>
      </c>
      <c r="Y10" s="11">
        <v>80309.86</v>
      </c>
      <c r="Z10" s="11">
        <v>77787.199999999997</v>
      </c>
      <c r="AA10" s="9">
        <f t="shared" si="7"/>
        <v>0</v>
      </c>
      <c r="AB10" s="11">
        <v>77877.56</v>
      </c>
      <c r="AC10" s="11">
        <v>32251.85</v>
      </c>
      <c r="AD10" s="9">
        <f t="shared" si="8"/>
        <v>0</v>
      </c>
      <c r="AE10" s="11">
        <v>73795.740000000005</v>
      </c>
      <c r="AF10" s="11">
        <v>31083.3</v>
      </c>
      <c r="AG10" s="9">
        <f t="shared" si="9"/>
        <v>0</v>
      </c>
      <c r="AH10" s="11">
        <v>70719.61</v>
      </c>
      <c r="AI10" s="11">
        <v>71296.27</v>
      </c>
      <c r="AJ10" s="9">
        <f t="shared" si="10"/>
        <v>0</v>
      </c>
      <c r="AK10" s="11">
        <v>70774.720000000001</v>
      </c>
      <c r="AL10" s="11">
        <v>69708.06</v>
      </c>
      <c r="AM10" s="9">
        <f t="shared" si="11"/>
        <v>0</v>
      </c>
      <c r="AN10" s="11">
        <v>25887.69</v>
      </c>
      <c r="AO10" s="11">
        <v>54178.96</v>
      </c>
      <c r="AP10" s="9">
        <f t="shared" si="12"/>
        <v>0</v>
      </c>
      <c r="AQ10" s="11">
        <v>3868.37</v>
      </c>
      <c r="AR10" s="11">
        <v>22160.75</v>
      </c>
      <c r="AS10" s="9">
        <f t="shared" si="13"/>
        <v>0</v>
      </c>
      <c r="AT10" s="11">
        <v>26202.57</v>
      </c>
      <c r="AU10" s="11">
        <v>54171.92</v>
      </c>
      <c r="AV10" s="9">
        <f t="shared" si="43"/>
        <v>0</v>
      </c>
      <c r="AW10" s="11">
        <v>24965.18</v>
      </c>
      <c r="AX10" s="11">
        <v>54462.38</v>
      </c>
      <c r="AY10" s="9">
        <f t="shared" si="44"/>
        <v>0</v>
      </c>
      <c r="AZ10" s="13">
        <v>47950.68</v>
      </c>
      <c r="BA10" s="14">
        <v>49819.21</v>
      </c>
      <c r="BB10" s="9">
        <f t="shared" si="14"/>
        <v>0</v>
      </c>
      <c r="BC10" s="13">
        <v>47812.12</v>
      </c>
      <c r="BD10" s="14">
        <v>49408.49</v>
      </c>
      <c r="BE10" s="9">
        <f t="shared" si="15"/>
        <v>0</v>
      </c>
      <c r="BF10" s="13">
        <v>45363</v>
      </c>
      <c r="BG10" s="14">
        <v>47323</v>
      </c>
      <c r="BH10" s="9">
        <f t="shared" si="16"/>
        <v>0</v>
      </c>
      <c r="BI10" s="13">
        <v>45831</v>
      </c>
      <c r="BJ10" s="14">
        <v>47144</v>
      </c>
      <c r="BK10" s="9">
        <f t="shared" si="17"/>
        <v>0</v>
      </c>
      <c r="BL10" s="13">
        <v>48038</v>
      </c>
      <c r="BM10" s="14">
        <v>53697</v>
      </c>
      <c r="BN10" s="9">
        <f t="shared" si="18"/>
        <v>0</v>
      </c>
      <c r="BO10" s="13">
        <v>49968</v>
      </c>
      <c r="BP10" s="14">
        <v>51412</v>
      </c>
      <c r="BQ10" s="9">
        <f t="shared" si="19"/>
        <v>0</v>
      </c>
      <c r="BR10" s="13">
        <v>49397</v>
      </c>
      <c r="BS10" s="14">
        <v>50947</v>
      </c>
      <c r="BT10" s="9">
        <f t="shared" si="20"/>
        <v>0</v>
      </c>
      <c r="BU10" s="13">
        <v>49631</v>
      </c>
      <c r="BV10" s="14">
        <v>50917</v>
      </c>
      <c r="BW10" s="9">
        <f t="shared" si="21"/>
        <v>0</v>
      </c>
      <c r="BX10" s="13">
        <v>49078</v>
      </c>
      <c r="BY10" s="14">
        <v>50494</v>
      </c>
      <c r="BZ10" s="9">
        <f t="shared" si="22"/>
        <v>0</v>
      </c>
      <c r="CA10" s="13">
        <v>48462</v>
      </c>
      <c r="CB10" s="14">
        <v>49759</v>
      </c>
      <c r="CC10" s="9">
        <f t="shared" si="23"/>
        <v>0</v>
      </c>
      <c r="CD10" s="13">
        <v>47395</v>
      </c>
      <c r="CE10" s="14">
        <v>48684</v>
      </c>
      <c r="CF10" s="9">
        <f t="shared" si="24"/>
        <v>0</v>
      </c>
      <c r="CG10" s="13">
        <v>47682</v>
      </c>
      <c r="CH10" s="14">
        <v>49166</v>
      </c>
      <c r="CI10" s="9">
        <f t="shared" si="25"/>
        <v>0</v>
      </c>
      <c r="CJ10" s="58">
        <v>15546</v>
      </c>
      <c r="CK10" s="57">
        <v>16217</v>
      </c>
      <c r="CL10" s="34">
        <f t="shared" si="26"/>
        <v>0</v>
      </c>
      <c r="CM10" s="59">
        <v>24291</v>
      </c>
      <c r="CN10" s="60">
        <v>7623</v>
      </c>
      <c r="CO10" s="34">
        <f t="shared" si="27"/>
        <v>0</v>
      </c>
      <c r="CP10" s="59">
        <v>10873</v>
      </c>
      <c r="CQ10" s="60">
        <v>5219</v>
      </c>
      <c r="CR10" s="33">
        <f t="shared" si="28"/>
        <v>0</v>
      </c>
      <c r="CS10" s="59">
        <v>14410</v>
      </c>
      <c r="CT10" s="5">
        <v>3314</v>
      </c>
      <c r="CU10" s="34">
        <f t="shared" si="29"/>
        <v>0</v>
      </c>
      <c r="CV10" s="59">
        <v>2187.4899999999998</v>
      </c>
      <c r="CW10" s="59">
        <v>1741.25</v>
      </c>
      <c r="CX10" s="34">
        <f t="shared" si="30"/>
        <v>0</v>
      </c>
      <c r="CY10" s="59">
        <v>1.64</v>
      </c>
      <c r="CZ10" s="60">
        <v>14085</v>
      </c>
      <c r="DA10" s="7">
        <f t="shared" si="31"/>
        <v>0</v>
      </c>
      <c r="DB10" s="67">
        <v>1153</v>
      </c>
      <c r="DC10" s="9">
        <f t="shared" si="45"/>
        <v>0</v>
      </c>
      <c r="DD10" s="67">
        <v>1136</v>
      </c>
      <c r="DE10" s="9">
        <f t="shared" si="45"/>
        <v>0</v>
      </c>
      <c r="DF10" s="67">
        <v>2224</v>
      </c>
      <c r="DG10" s="9">
        <f t="shared" si="46"/>
        <v>0</v>
      </c>
      <c r="DH10" s="67">
        <v>266</v>
      </c>
      <c r="DI10" s="9">
        <f t="shared" si="32"/>
        <v>0</v>
      </c>
      <c r="DJ10" s="67">
        <v>2310</v>
      </c>
      <c r="DK10" s="9">
        <f t="shared" si="33"/>
        <v>0</v>
      </c>
      <c r="DL10" s="67">
        <v>2215</v>
      </c>
      <c r="DM10" s="9">
        <f t="shared" si="34"/>
        <v>0</v>
      </c>
      <c r="DN10" s="67">
        <v>2421</v>
      </c>
      <c r="DO10" s="9">
        <f t="shared" si="35"/>
        <v>0</v>
      </c>
      <c r="DP10" s="67">
        <v>2432</v>
      </c>
      <c r="DQ10" s="9">
        <f t="shared" si="36"/>
        <v>0</v>
      </c>
      <c r="DR10" s="67">
        <v>1848</v>
      </c>
      <c r="DS10" s="9">
        <f t="shared" si="37"/>
        <v>0</v>
      </c>
      <c r="DT10" s="67">
        <v>1820</v>
      </c>
      <c r="DU10" s="9">
        <f t="shared" si="38"/>
        <v>0</v>
      </c>
      <c r="DV10" s="67">
        <v>2325</v>
      </c>
      <c r="DW10" s="9">
        <f t="shared" si="39"/>
        <v>0</v>
      </c>
      <c r="DX10" s="67">
        <v>2362</v>
      </c>
      <c r="DY10" s="9">
        <f t="shared" si="40"/>
        <v>0</v>
      </c>
      <c r="DZ10" s="67">
        <v>2151</v>
      </c>
      <c r="EA10" s="9">
        <f t="shared" si="41"/>
        <v>0</v>
      </c>
      <c r="EB10" s="67">
        <v>1971</v>
      </c>
      <c r="EC10" s="9">
        <f t="shared" si="42"/>
        <v>0</v>
      </c>
      <c r="ED10" s="60">
        <v>6.47</v>
      </c>
      <c r="EE10" s="9">
        <f t="shared" si="47"/>
        <v>0</v>
      </c>
      <c r="EF10" s="60">
        <v>160.61000000000001</v>
      </c>
      <c r="EG10" s="9">
        <f t="shared" si="48"/>
        <v>0</v>
      </c>
      <c r="EH10" s="60">
        <v>8.27</v>
      </c>
      <c r="EI10" s="9">
        <f t="shared" si="49"/>
        <v>0</v>
      </c>
      <c r="EJ10" s="60">
        <v>312.67</v>
      </c>
      <c r="EK10" s="9">
        <f t="shared" si="50"/>
        <v>0</v>
      </c>
      <c r="EL10" s="60">
        <v>4.91</v>
      </c>
      <c r="EM10" s="9">
        <f t="shared" si="51"/>
        <v>0</v>
      </c>
      <c r="EN10" s="5">
        <v>2822.11</v>
      </c>
      <c r="EO10" s="75">
        <f t="shared" si="52"/>
        <v>0</v>
      </c>
    </row>
    <row r="11" spans="1:145" ht="24.95" customHeight="1" x14ac:dyDescent="0.25">
      <c r="A11" s="50">
        <v>45969</v>
      </c>
      <c r="B11" s="1">
        <v>1281.3900000000001</v>
      </c>
      <c r="C11" s="51">
        <f t="shared" si="0"/>
        <v>0</v>
      </c>
      <c r="D11" s="56">
        <v>15146.86</v>
      </c>
      <c r="E11" s="9">
        <f t="shared" si="1"/>
        <v>0</v>
      </c>
      <c r="F11" s="63">
        <v>81.66</v>
      </c>
      <c r="G11" s="9">
        <f t="shared" si="2"/>
        <v>0</v>
      </c>
      <c r="H11" s="12">
        <v>1966.23</v>
      </c>
      <c r="I11" s="9">
        <f t="shared" si="3"/>
        <v>0</v>
      </c>
      <c r="J11" s="12">
        <v>750.84</v>
      </c>
      <c r="K11" s="7">
        <f t="shared" si="53"/>
        <v>0</v>
      </c>
      <c r="L11" s="37">
        <v>0</v>
      </c>
      <c r="M11" s="82"/>
      <c r="N11" s="52">
        <v>0</v>
      </c>
      <c r="O11" s="52"/>
      <c r="P11" s="11">
        <v>75271.95</v>
      </c>
      <c r="Q11" s="11">
        <v>74783.34</v>
      </c>
      <c r="R11" s="9">
        <f t="shared" si="4"/>
        <v>0</v>
      </c>
      <c r="S11" s="11">
        <v>75245.570000000007</v>
      </c>
      <c r="T11" s="11">
        <v>74455.570000000007</v>
      </c>
      <c r="U11" s="9">
        <f t="shared" si="5"/>
        <v>0</v>
      </c>
      <c r="V11" s="11">
        <v>77993.509999999995</v>
      </c>
      <c r="W11" s="11">
        <v>78576.87</v>
      </c>
      <c r="X11" s="9">
        <f t="shared" si="6"/>
        <v>0</v>
      </c>
      <c r="Y11" s="11">
        <v>80309.86</v>
      </c>
      <c r="Z11" s="11">
        <v>77787.199999999997</v>
      </c>
      <c r="AA11" s="9">
        <f t="shared" si="7"/>
        <v>0</v>
      </c>
      <c r="AB11" s="11">
        <v>77877.56</v>
      </c>
      <c r="AC11" s="11">
        <v>32251.85</v>
      </c>
      <c r="AD11" s="9">
        <f t="shared" si="8"/>
        <v>0</v>
      </c>
      <c r="AE11" s="11">
        <v>73795.740000000005</v>
      </c>
      <c r="AF11" s="11">
        <v>31083.3</v>
      </c>
      <c r="AG11" s="9">
        <f t="shared" si="9"/>
        <v>0</v>
      </c>
      <c r="AH11" s="11">
        <v>70719.61</v>
      </c>
      <c r="AI11" s="11">
        <v>71296.27</v>
      </c>
      <c r="AJ11" s="9">
        <f t="shared" si="10"/>
        <v>0</v>
      </c>
      <c r="AK11" s="11">
        <v>70774.720000000001</v>
      </c>
      <c r="AL11" s="11">
        <v>69708.06</v>
      </c>
      <c r="AM11" s="9">
        <f t="shared" si="11"/>
        <v>0</v>
      </c>
      <c r="AN11" s="11">
        <v>25887.69</v>
      </c>
      <c r="AO11" s="11">
        <v>54178.96</v>
      </c>
      <c r="AP11" s="9">
        <f t="shared" si="12"/>
        <v>0</v>
      </c>
      <c r="AQ11" s="11">
        <v>3868.37</v>
      </c>
      <c r="AR11" s="11">
        <v>22160.75</v>
      </c>
      <c r="AS11" s="9">
        <f t="shared" si="13"/>
        <v>0</v>
      </c>
      <c r="AT11" s="11">
        <v>26202.57</v>
      </c>
      <c r="AU11" s="11">
        <v>54171.92</v>
      </c>
      <c r="AV11" s="9">
        <f t="shared" si="43"/>
        <v>0</v>
      </c>
      <c r="AW11" s="11">
        <v>24965.18</v>
      </c>
      <c r="AX11" s="11">
        <v>54462.38</v>
      </c>
      <c r="AY11" s="9">
        <f t="shared" si="44"/>
        <v>0</v>
      </c>
      <c r="AZ11" s="13">
        <v>47950.68</v>
      </c>
      <c r="BA11" s="14">
        <v>49819.21</v>
      </c>
      <c r="BB11" s="9">
        <f t="shared" si="14"/>
        <v>0</v>
      </c>
      <c r="BC11" s="13">
        <v>47812.12</v>
      </c>
      <c r="BD11" s="14">
        <v>49408.49</v>
      </c>
      <c r="BE11" s="9">
        <f t="shared" si="15"/>
        <v>0</v>
      </c>
      <c r="BF11" s="13">
        <v>45363</v>
      </c>
      <c r="BG11" s="14">
        <v>47323</v>
      </c>
      <c r="BH11" s="9">
        <f t="shared" si="16"/>
        <v>0</v>
      </c>
      <c r="BI11" s="13">
        <v>45831</v>
      </c>
      <c r="BJ11" s="14">
        <v>47144</v>
      </c>
      <c r="BK11" s="9">
        <f t="shared" si="17"/>
        <v>0</v>
      </c>
      <c r="BL11" s="13">
        <v>48038</v>
      </c>
      <c r="BM11" s="14">
        <v>53697</v>
      </c>
      <c r="BN11" s="9">
        <f t="shared" si="18"/>
        <v>0</v>
      </c>
      <c r="BO11" s="13">
        <v>49968</v>
      </c>
      <c r="BP11" s="14">
        <v>51412</v>
      </c>
      <c r="BQ11" s="9">
        <f t="shared" si="19"/>
        <v>0</v>
      </c>
      <c r="BR11" s="13">
        <v>49397</v>
      </c>
      <c r="BS11" s="14">
        <v>50947</v>
      </c>
      <c r="BT11" s="9">
        <f t="shared" si="20"/>
        <v>0</v>
      </c>
      <c r="BU11" s="13">
        <v>49631</v>
      </c>
      <c r="BV11" s="14">
        <v>50917</v>
      </c>
      <c r="BW11" s="9">
        <f t="shared" si="21"/>
        <v>0</v>
      </c>
      <c r="BX11" s="13">
        <v>49078</v>
      </c>
      <c r="BY11" s="14">
        <v>50494</v>
      </c>
      <c r="BZ11" s="9">
        <f t="shared" si="22"/>
        <v>0</v>
      </c>
      <c r="CA11" s="13">
        <v>48462</v>
      </c>
      <c r="CB11" s="14">
        <v>49759</v>
      </c>
      <c r="CC11" s="9">
        <f t="shared" si="23"/>
        <v>0</v>
      </c>
      <c r="CD11" s="13">
        <v>47395</v>
      </c>
      <c r="CE11" s="14">
        <v>48684</v>
      </c>
      <c r="CF11" s="9">
        <f t="shared" si="24"/>
        <v>0</v>
      </c>
      <c r="CG11" s="13">
        <v>47682</v>
      </c>
      <c r="CH11" s="14">
        <v>49166</v>
      </c>
      <c r="CI11" s="9">
        <f t="shared" si="25"/>
        <v>0</v>
      </c>
      <c r="CJ11" s="58">
        <v>15546</v>
      </c>
      <c r="CK11" s="57">
        <v>16217</v>
      </c>
      <c r="CL11" s="34">
        <f>IF((CJ11+CK11)=0,0,((CJ11+CK11)-(CJ10+CK10))*300)</f>
        <v>0</v>
      </c>
      <c r="CM11" s="59">
        <v>24291</v>
      </c>
      <c r="CN11" s="60">
        <v>7623</v>
      </c>
      <c r="CO11" s="34">
        <f t="shared" si="27"/>
        <v>0</v>
      </c>
      <c r="CP11" s="59">
        <v>10873</v>
      </c>
      <c r="CQ11" s="60">
        <v>5219</v>
      </c>
      <c r="CR11" s="33">
        <f t="shared" si="28"/>
        <v>0</v>
      </c>
      <c r="CS11" s="59">
        <v>14410</v>
      </c>
      <c r="CT11" s="5">
        <v>3314</v>
      </c>
      <c r="CU11" s="34">
        <f t="shared" si="29"/>
        <v>0</v>
      </c>
      <c r="CV11" s="59">
        <v>2187.4899999999998</v>
      </c>
      <c r="CW11" s="59">
        <v>1741.25</v>
      </c>
      <c r="CX11" s="34">
        <f t="shared" si="30"/>
        <v>0</v>
      </c>
      <c r="CY11" s="59">
        <v>1.64</v>
      </c>
      <c r="CZ11" s="60">
        <v>14085</v>
      </c>
      <c r="DA11" s="7">
        <f t="shared" si="31"/>
        <v>0</v>
      </c>
      <c r="DB11" s="67">
        <v>1153</v>
      </c>
      <c r="DC11" s="9">
        <f t="shared" si="45"/>
        <v>0</v>
      </c>
      <c r="DD11" s="67">
        <v>1136</v>
      </c>
      <c r="DE11" s="9">
        <f t="shared" si="45"/>
        <v>0</v>
      </c>
      <c r="DF11" s="67">
        <v>2224</v>
      </c>
      <c r="DG11" s="9">
        <f t="shared" si="46"/>
        <v>0</v>
      </c>
      <c r="DH11" s="67">
        <v>266</v>
      </c>
      <c r="DI11" s="9">
        <f t="shared" si="32"/>
        <v>0</v>
      </c>
      <c r="DJ11" s="67">
        <v>2310</v>
      </c>
      <c r="DK11" s="9">
        <f t="shared" si="33"/>
        <v>0</v>
      </c>
      <c r="DL11" s="67">
        <v>2215</v>
      </c>
      <c r="DM11" s="9">
        <f t="shared" si="34"/>
        <v>0</v>
      </c>
      <c r="DN11" s="67">
        <v>2421</v>
      </c>
      <c r="DO11" s="9">
        <f t="shared" si="35"/>
        <v>0</v>
      </c>
      <c r="DP11" s="67">
        <v>2432</v>
      </c>
      <c r="DQ11" s="9">
        <f t="shared" si="36"/>
        <v>0</v>
      </c>
      <c r="DR11" s="67">
        <v>1848</v>
      </c>
      <c r="DS11" s="9">
        <f t="shared" si="37"/>
        <v>0</v>
      </c>
      <c r="DT11" s="67">
        <v>1820</v>
      </c>
      <c r="DU11" s="9">
        <f t="shared" si="38"/>
        <v>0</v>
      </c>
      <c r="DV11" s="67">
        <v>2325</v>
      </c>
      <c r="DW11" s="9">
        <f t="shared" si="39"/>
        <v>0</v>
      </c>
      <c r="DX11" s="67">
        <v>2362</v>
      </c>
      <c r="DY11" s="9">
        <f t="shared" si="40"/>
        <v>0</v>
      </c>
      <c r="DZ11" s="67">
        <v>2151</v>
      </c>
      <c r="EA11" s="9">
        <f t="shared" si="41"/>
        <v>0</v>
      </c>
      <c r="EB11" s="67">
        <v>1971</v>
      </c>
      <c r="EC11" s="9">
        <f t="shared" si="42"/>
        <v>0</v>
      </c>
      <c r="ED11" s="60">
        <v>6.47</v>
      </c>
      <c r="EE11" s="9">
        <f t="shared" si="47"/>
        <v>0</v>
      </c>
      <c r="EF11" s="60">
        <v>160.61000000000001</v>
      </c>
      <c r="EG11" s="9">
        <f t="shared" si="48"/>
        <v>0</v>
      </c>
      <c r="EH11" s="60">
        <v>8.27</v>
      </c>
      <c r="EI11" s="9">
        <f t="shared" si="49"/>
        <v>0</v>
      </c>
      <c r="EJ11" s="60">
        <v>312.67</v>
      </c>
      <c r="EK11" s="9">
        <f t="shared" si="50"/>
        <v>0</v>
      </c>
      <c r="EL11" s="60">
        <v>4.91</v>
      </c>
      <c r="EM11" s="9">
        <f t="shared" si="51"/>
        <v>0</v>
      </c>
      <c r="EN11" s="5">
        <v>2822.11</v>
      </c>
      <c r="EO11" s="75">
        <f t="shared" si="52"/>
        <v>0</v>
      </c>
    </row>
    <row r="12" spans="1:145" ht="24.95" customHeight="1" x14ac:dyDescent="0.25">
      <c r="A12" s="50">
        <v>45970</v>
      </c>
      <c r="B12" s="1">
        <v>1281.3900000000001</v>
      </c>
      <c r="C12" s="51">
        <f t="shared" si="0"/>
        <v>0</v>
      </c>
      <c r="D12" s="56">
        <v>15146.86</v>
      </c>
      <c r="E12" s="9">
        <f t="shared" si="1"/>
        <v>0</v>
      </c>
      <c r="F12" s="63">
        <v>81.66</v>
      </c>
      <c r="G12" s="9">
        <f t="shared" si="2"/>
        <v>0</v>
      </c>
      <c r="H12" s="12">
        <v>1966.23</v>
      </c>
      <c r="I12" s="9">
        <f t="shared" si="3"/>
        <v>0</v>
      </c>
      <c r="J12" s="12">
        <v>750.84</v>
      </c>
      <c r="K12" s="7">
        <f t="shared" si="53"/>
        <v>0</v>
      </c>
      <c r="L12" s="37">
        <v>0</v>
      </c>
      <c r="M12" s="82"/>
      <c r="N12" s="52">
        <v>0</v>
      </c>
      <c r="O12" s="52"/>
      <c r="P12" s="11">
        <v>75271.95</v>
      </c>
      <c r="Q12" s="11">
        <v>74783.34</v>
      </c>
      <c r="R12" s="9">
        <f t="shared" si="4"/>
        <v>0</v>
      </c>
      <c r="S12" s="11">
        <v>75245.570000000007</v>
      </c>
      <c r="T12" s="11">
        <v>74455.570000000007</v>
      </c>
      <c r="U12" s="9">
        <f t="shared" si="5"/>
        <v>0</v>
      </c>
      <c r="V12" s="11">
        <v>77993.509999999995</v>
      </c>
      <c r="W12" s="11">
        <v>78576.87</v>
      </c>
      <c r="X12" s="9">
        <f t="shared" si="6"/>
        <v>0</v>
      </c>
      <c r="Y12" s="11">
        <v>80309.86</v>
      </c>
      <c r="Z12" s="11">
        <v>77787.199999999997</v>
      </c>
      <c r="AA12" s="9">
        <f t="shared" si="7"/>
        <v>0</v>
      </c>
      <c r="AB12" s="11">
        <v>77877.56</v>
      </c>
      <c r="AC12" s="11">
        <v>32251.85</v>
      </c>
      <c r="AD12" s="9">
        <f t="shared" si="8"/>
        <v>0</v>
      </c>
      <c r="AE12" s="11">
        <v>73795.740000000005</v>
      </c>
      <c r="AF12" s="11">
        <v>31083.3</v>
      </c>
      <c r="AG12" s="9">
        <f t="shared" si="9"/>
        <v>0</v>
      </c>
      <c r="AH12" s="11">
        <v>70719.61</v>
      </c>
      <c r="AI12" s="11">
        <v>71296.27</v>
      </c>
      <c r="AJ12" s="9">
        <f t="shared" si="10"/>
        <v>0</v>
      </c>
      <c r="AK12" s="11">
        <v>70774.720000000001</v>
      </c>
      <c r="AL12" s="11">
        <v>69708.06</v>
      </c>
      <c r="AM12" s="9">
        <f t="shared" si="11"/>
        <v>0</v>
      </c>
      <c r="AN12" s="11">
        <v>25887.69</v>
      </c>
      <c r="AO12" s="11">
        <v>54178.96</v>
      </c>
      <c r="AP12" s="9">
        <f t="shared" si="12"/>
        <v>0</v>
      </c>
      <c r="AQ12" s="11">
        <v>3868.37</v>
      </c>
      <c r="AR12" s="11">
        <v>22160.75</v>
      </c>
      <c r="AS12" s="9">
        <f t="shared" si="13"/>
        <v>0</v>
      </c>
      <c r="AT12" s="11">
        <v>26202.57</v>
      </c>
      <c r="AU12" s="11">
        <v>54171.92</v>
      </c>
      <c r="AV12" s="9">
        <f t="shared" si="43"/>
        <v>0</v>
      </c>
      <c r="AW12" s="11">
        <v>24965.18</v>
      </c>
      <c r="AX12" s="11">
        <v>54462.38</v>
      </c>
      <c r="AY12" s="9">
        <f t="shared" si="44"/>
        <v>0</v>
      </c>
      <c r="AZ12" s="13">
        <v>47950.68</v>
      </c>
      <c r="BA12" s="14">
        <v>49819.21</v>
      </c>
      <c r="BB12" s="9">
        <f t="shared" si="14"/>
        <v>0</v>
      </c>
      <c r="BC12" s="13">
        <v>47812.12</v>
      </c>
      <c r="BD12" s="14">
        <v>49408.49</v>
      </c>
      <c r="BE12" s="9">
        <f t="shared" si="15"/>
        <v>0</v>
      </c>
      <c r="BF12" s="13">
        <v>45363</v>
      </c>
      <c r="BG12" s="14">
        <v>47323</v>
      </c>
      <c r="BH12" s="9">
        <f t="shared" si="16"/>
        <v>0</v>
      </c>
      <c r="BI12" s="13">
        <v>45831</v>
      </c>
      <c r="BJ12" s="14">
        <v>47144</v>
      </c>
      <c r="BK12" s="9">
        <f t="shared" si="17"/>
        <v>0</v>
      </c>
      <c r="BL12" s="13">
        <v>48038</v>
      </c>
      <c r="BM12" s="14">
        <v>53697</v>
      </c>
      <c r="BN12" s="9">
        <f t="shared" si="18"/>
        <v>0</v>
      </c>
      <c r="BO12" s="13">
        <v>49968</v>
      </c>
      <c r="BP12" s="14">
        <v>51412</v>
      </c>
      <c r="BQ12" s="9">
        <f t="shared" si="19"/>
        <v>0</v>
      </c>
      <c r="BR12" s="13">
        <v>49397</v>
      </c>
      <c r="BS12" s="14">
        <v>50947</v>
      </c>
      <c r="BT12" s="9">
        <f t="shared" si="20"/>
        <v>0</v>
      </c>
      <c r="BU12" s="13">
        <v>49631</v>
      </c>
      <c r="BV12" s="14">
        <v>50917</v>
      </c>
      <c r="BW12" s="9">
        <f t="shared" si="21"/>
        <v>0</v>
      </c>
      <c r="BX12" s="13">
        <v>49078</v>
      </c>
      <c r="BY12" s="14">
        <v>50494</v>
      </c>
      <c r="BZ12" s="9">
        <f t="shared" si="22"/>
        <v>0</v>
      </c>
      <c r="CA12" s="13">
        <v>48462</v>
      </c>
      <c r="CB12" s="14">
        <v>49759</v>
      </c>
      <c r="CC12" s="9">
        <f t="shared" si="23"/>
        <v>0</v>
      </c>
      <c r="CD12" s="13">
        <v>47395</v>
      </c>
      <c r="CE12" s="14">
        <v>48684</v>
      </c>
      <c r="CF12" s="9">
        <f t="shared" si="24"/>
        <v>0</v>
      </c>
      <c r="CG12" s="13">
        <v>47682</v>
      </c>
      <c r="CH12" s="14">
        <v>49166</v>
      </c>
      <c r="CI12" s="9">
        <f t="shared" si="25"/>
        <v>0</v>
      </c>
      <c r="CJ12" s="58">
        <v>15546</v>
      </c>
      <c r="CK12" s="57">
        <v>16217</v>
      </c>
      <c r="CL12" s="34">
        <f t="shared" ref="CL12:CL33" si="54">IF((CJ12+CK12)=0,0,((CJ12+CK12)-(CJ11+CK11))*300)</f>
        <v>0</v>
      </c>
      <c r="CM12" s="59">
        <v>24291</v>
      </c>
      <c r="CN12" s="60">
        <v>7623</v>
      </c>
      <c r="CO12" s="34">
        <f t="shared" si="27"/>
        <v>0</v>
      </c>
      <c r="CP12" s="59">
        <v>10873</v>
      </c>
      <c r="CQ12" s="60">
        <v>5219</v>
      </c>
      <c r="CR12" s="33">
        <f t="shared" si="28"/>
        <v>0</v>
      </c>
      <c r="CS12" s="59">
        <v>14410</v>
      </c>
      <c r="CT12" s="5">
        <v>3314</v>
      </c>
      <c r="CU12" s="34">
        <f t="shared" si="29"/>
        <v>0</v>
      </c>
      <c r="CV12" s="59">
        <v>2187.4899999999998</v>
      </c>
      <c r="CW12" s="59">
        <v>1741.25</v>
      </c>
      <c r="CX12" s="34">
        <f t="shared" si="30"/>
        <v>0</v>
      </c>
      <c r="CY12" s="59">
        <v>1.64</v>
      </c>
      <c r="CZ12" s="60">
        <v>14085</v>
      </c>
      <c r="DA12" s="7">
        <f t="shared" si="31"/>
        <v>0</v>
      </c>
      <c r="DB12" s="67">
        <v>1153</v>
      </c>
      <c r="DC12" s="9">
        <f t="shared" si="45"/>
        <v>0</v>
      </c>
      <c r="DD12" s="67">
        <v>1136</v>
      </c>
      <c r="DE12" s="9">
        <f t="shared" si="45"/>
        <v>0</v>
      </c>
      <c r="DF12" s="67">
        <v>2224</v>
      </c>
      <c r="DG12" s="9">
        <f t="shared" si="46"/>
        <v>0</v>
      </c>
      <c r="DH12" s="67">
        <v>266</v>
      </c>
      <c r="DI12" s="9">
        <f t="shared" si="32"/>
        <v>0</v>
      </c>
      <c r="DJ12" s="67">
        <v>2310</v>
      </c>
      <c r="DK12" s="9">
        <f t="shared" si="33"/>
        <v>0</v>
      </c>
      <c r="DL12" s="67">
        <v>2215</v>
      </c>
      <c r="DM12" s="9">
        <f t="shared" si="34"/>
        <v>0</v>
      </c>
      <c r="DN12" s="67">
        <v>2421</v>
      </c>
      <c r="DO12" s="9">
        <f t="shared" si="35"/>
        <v>0</v>
      </c>
      <c r="DP12" s="67">
        <v>2432</v>
      </c>
      <c r="DQ12" s="9">
        <f t="shared" si="36"/>
        <v>0</v>
      </c>
      <c r="DR12" s="67">
        <v>1848</v>
      </c>
      <c r="DS12" s="9">
        <f t="shared" si="37"/>
        <v>0</v>
      </c>
      <c r="DT12" s="67">
        <v>1820</v>
      </c>
      <c r="DU12" s="9">
        <f t="shared" si="38"/>
        <v>0</v>
      </c>
      <c r="DV12" s="67">
        <v>2325</v>
      </c>
      <c r="DW12" s="9">
        <f t="shared" si="39"/>
        <v>0</v>
      </c>
      <c r="DX12" s="67">
        <v>2362</v>
      </c>
      <c r="DY12" s="9">
        <f t="shared" si="40"/>
        <v>0</v>
      </c>
      <c r="DZ12" s="67">
        <v>2151</v>
      </c>
      <c r="EA12" s="9">
        <f t="shared" si="41"/>
        <v>0</v>
      </c>
      <c r="EB12" s="67">
        <v>1971</v>
      </c>
      <c r="EC12" s="9">
        <f t="shared" si="42"/>
        <v>0</v>
      </c>
      <c r="ED12" s="60">
        <v>6.47</v>
      </c>
      <c r="EE12" s="9">
        <f t="shared" si="47"/>
        <v>0</v>
      </c>
      <c r="EF12" s="60">
        <v>160.61000000000001</v>
      </c>
      <c r="EG12" s="9">
        <f t="shared" si="48"/>
        <v>0</v>
      </c>
      <c r="EH12" s="60">
        <v>8.27</v>
      </c>
      <c r="EI12" s="9">
        <f t="shared" si="49"/>
        <v>0</v>
      </c>
      <c r="EJ12" s="60">
        <v>312.67</v>
      </c>
      <c r="EK12" s="9">
        <f t="shared" si="50"/>
        <v>0</v>
      </c>
      <c r="EL12" s="60">
        <v>4.91</v>
      </c>
      <c r="EM12" s="9">
        <f t="shared" si="51"/>
        <v>0</v>
      </c>
      <c r="EN12" s="5">
        <v>2822.11</v>
      </c>
      <c r="EO12" s="75">
        <f t="shared" si="52"/>
        <v>0</v>
      </c>
    </row>
    <row r="13" spans="1:145" ht="24.95" customHeight="1" x14ac:dyDescent="0.25">
      <c r="A13" s="50">
        <v>45971</v>
      </c>
      <c r="B13" s="1">
        <v>1281.3900000000001</v>
      </c>
      <c r="C13" s="51">
        <f t="shared" si="0"/>
        <v>0</v>
      </c>
      <c r="D13" s="56">
        <v>15146.86</v>
      </c>
      <c r="E13" s="9">
        <f t="shared" si="1"/>
        <v>0</v>
      </c>
      <c r="F13" s="63">
        <v>81.66</v>
      </c>
      <c r="G13" s="9">
        <f t="shared" si="2"/>
        <v>0</v>
      </c>
      <c r="H13" s="12">
        <v>1966.23</v>
      </c>
      <c r="I13" s="9">
        <f t="shared" si="3"/>
        <v>0</v>
      </c>
      <c r="J13" s="12">
        <v>750.84</v>
      </c>
      <c r="K13" s="7">
        <f t="shared" si="53"/>
        <v>0</v>
      </c>
      <c r="L13" s="37">
        <v>0</v>
      </c>
      <c r="M13" s="82"/>
      <c r="N13" s="52">
        <v>0</v>
      </c>
      <c r="O13" s="52"/>
      <c r="P13" s="11">
        <v>75271.95</v>
      </c>
      <c r="Q13" s="11">
        <v>74783.34</v>
      </c>
      <c r="R13" s="9">
        <f t="shared" si="4"/>
        <v>0</v>
      </c>
      <c r="S13" s="11">
        <v>75245.570000000007</v>
      </c>
      <c r="T13" s="11">
        <v>74455.570000000007</v>
      </c>
      <c r="U13" s="9">
        <f t="shared" si="5"/>
        <v>0</v>
      </c>
      <c r="V13" s="11">
        <v>77993.509999999995</v>
      </c>
      <c r="W13" s="11">
        <v>78576.87</v>
      </c>
      <c r="X13" s="9">
        <f t="shared" si="6"/>
        <v>0</v>
      </c>
      <c r="Y13" s="11">
        <v>80309.86</v>
      </c>
      <c r="Z13" s="11">
        <v>77787.199999999997</v>
      </c>
      <c r="AA13" s="9">
        <f t="shared" si="7"/>
        <v>0</v>
      </c>
      <c r="AB13" s="11">
        <v>77877.56</v>
      </c>
      <c r="AC13" s="11">
        <v>32251.85</v>
      </c>
      <c r="AD13" s="9">
        <f t="shared" si="8"/>
        <v>0</v>
      </c>
      <c r="AE13" s="11">
        <v>73795.740000000005</v>
      </c>
      <c r="AF13" s="11">
        <v>31083.3</v>
      </c>
      <c r="AG13" s="9">
        <f t="shared" si="9"/>
        <v>0</v>
      </c>
      <c r="AH13" s="11">
        <v>70719.61</v>
      </c>
      <c r="AI13" s="11">
        <v>71296.27</v>
      </c>
      <c r="AJ13" s="9">
        <f t="shared" si="10"/>
        <v>0</v>
      </c>
      <c r="AK13" s="11">
        <v>70774.720000000001</v>
      </c>
      <c r="AL13" s="11">
        <v>69708.06</v>
      </c>
      <c r="AM13" s="9">
        <f t="shared" si="11"/>
        <v>0</v>
      </c>
      <c r="AN13" s="11">
        <v>25887.69</v>
      </c>
      <c r="AO13" s="11">
        <v>54178.96</v>
      </c>
      <c r="AP13" s="9">
        <f t="shared" si="12"/>
        <v>0</v>
      </c>
      <c r="AQ13" s="11">
        <v>3868.37</v>
      </c>
      <c r="AR13" s="11">
        <v>22160.75</v>
      </c>
      <c r="AS13" s="9">
        <f t="shared" si="13"/>
        <v>0</v>
      </c>
      <c r="AT13" s="11">
        <v>26202.57</v>
      </c>
      <c r="AU13" s="11">
        <v>54171.92</v>
      </c>
      <c r="AV13" s="9">
        <f t="shared" si="43"/>
        <v>0</v>
      </c>
      <c r="AW13" s="11">
        <v>24965.18</v>
      </c>
      <c r="AX13" s="11">
        <v>54462.38</v>
      </c>
      <c r="AY13" s="9">
        <f t="shared" si="44"/>
        <v>0</v>
      </c>
      <c r="AZ13" s="13">
        <v>47950.68</v>
      </c>
      <c r="BA13" s="14">
        <v>49819.21</v>
      </c>
      <c r="BB13" s="9">
        <f t="shared" si="14"/>
        <v>0</v>
      </c>
      <c r="BC13" s="13">
        <v>47812.12</v>
      </c>
      <c r="BD13" s="14">
        <v>49408.49</v>
      </c>
      <c r="BE13" s="9">
        <f t="shared" si="15"/>
        <v>0</v>
      </c>
      <c r="BF13" s="13">
        <v>45363</v>
      </c>
      <c r="BG13" s="14">
        <v>47323</v>
      </c>
      <c r="BH13" s="9">
        <f t="shared" si="16"/>
        <v>0</v>
      </c>
      <c r="BI13" s="13">
        <v>45831</v>
      </c>
      <c r="BJ13" s="14">
        <v>47144</v>
      </c>
      <c r="BK13" s="9">
        <f t="shared" si="17"/>
        <v>0</v>
      </c>
      <c r="BL13" s="13">
        <v>48038</v>
      </c>
      <c r="BM13" s="14">
        <v>53697</v>
      </c>
      <c r="BN13" s="9">
        <f t="shared" si="18"/>
        <v>0</v>
      </c>
      <c r="BO13" s="13">
        <v>49968</v>
      </c>
      <c r="BP13" s="14">
        <v>51412</v>
      </c>
      <c r="BQ13" s="9">
        <f t="shared" si="19"/>
        <v>0</v>
      </c>
      <c r="BR13" s="13">
        <v>49397</v>
      </c>
      <c r="BS13" s="14">
        <v>50947</v>
      </c>
      <c r="BT13" s="9">
        <f t="shared" si="20"/>
        <v>0</v>
      </c>
      <c r="BU13" s="13">
        <v>49631</v>
      </c>
      <c r="BV13" s="14">
        <v>50917</v>
      </c>
      <c r="BW13" s="9">
        <f t="shared" si="21"/>
        <v>0</v>
      </c>
      <c r="BX13" s="13">
        <v>49078</v>
      </c>
      <c r="BY13" s="14">
        <v>50494</v>
      </c>
      <c r="BZ13" s="9">
        <f t="shared" si="22"/>
        <v>0</v>
      </c>
      <c r="CA13" s="13">
        <v>48462</v>
      </c>
      <c r="CB13" s="14">
        <v>49759</v>
      </c>
      <c r="CC13" s="9">
        <f t="shared" si="23"/>
        <v>0</v>
      </c>
      <c r="CD13" s="13">
        <v>47395</v>
      </c>
      <c r="CE13" s="14">
        <v>48684</v>
      </c>
      <c r="CF13" s="9">
        <f t="shared" si="24"/>
        <v>0</v>
      </c>
      <c r="CG13" s="13">
        <v>47682</v>
      </c>
      <c r="CH13" s="14">
        <v>49166</v>
      </c>
      <c r="CI13" s="9">
        <f t="shared" si="25"/>
        <v>0</v>
      </c>
      <c r="CJ13" s="58">
        <v>15546</v>
      </c>
      <c r="CK13" s="57">
        <v>16217</v>
      </c>
      <c r="CL13" s="34">
        <f t="shared" si="54"/>
        <v>0</v>
      </c>
      <c r="CM13" s="59">
        <v>24291</v>
      </c>
      <c r="CN13" s="60">
        <v>7623</v>
      </c>
      <c r="CO13" s="34">
        <f t="shared" si="27"/>
        <v>0</v>
      </c>
      <c r="CP13" s="59">
        <v>10873</v>
      </c>
      <c r="CQ13" s="60">
        <v>5219</v>
      </c>
      <c r="CR13" s="33">
        <f t="shared" si="28"/>
        <v>0</v>
      </c>
      <c r="CS13" s="59">
        <v>14410</v>
      </c>
      <c r="CT13" s="5">
        <v>3314</v>
      </c>
      <c r="CU13" s="34">
        <f t="shared" si="29"/>
        <v>0</v>
      </c>
      <c r="CV13" s="59">
        <v>2187.4899999999998</v>
      </c>
      <c r="CW13" s="59">
        <v>1741.25</v>
      </c>
      <c r="CX13" s="34">
        <f t="shared" si="30"/>
        <v>0</v>
      </c>
      <c r="CY13" s="59">
        <v>1.64</v>
      </c>
      <c r="CZ13" s="60">
        <v>14085</v>
      </c>
      <c r="DA13" s="7">
        <f t="shared" si="31"/>
        <v>0</v>
      </c>
      <c r="DB13" s="67">
        <v>1153</v>
      </c>
      <c r="DC13" s="9">
        <f t="shared" si="45"/>
        <v>0</v>
      </c>
      <c r="DD13" s="67">
        <v>1136</v>
      </c>
      <c r="DE13" s="9">
        <f t="shared" si="45"/>
        <v>0</v>
      </c>
      <c r="DF13" s="67">
        <v>2224</v>
      </c>
      <c r="DG13" s="9">
        <f t="shared" si="46"/>
        <v>0</v>
      </c>
      <c r="DH13" s="67">
        <v>266</v>
      </c>
      <c r="DI13" s="9">
        <f t="shared" si="32"/>
        <v>0</v>
      </c>
      <c r="DJ13" s="67">
        <v>2310</v>
      </c>
      <c r="DK13" s="9">
        <f t="shared" si="33"/>
        <v>0</v>
      </c>
      <c r="DL13" s="67">
        <v>2215</v>
      </c>
      <c r="DM13" s="9">
        <f t="shared" si="34"/>
        <v>0</v>
      </c>
      <c r="DN13" s="67">
        <v>2421</v>
      </c>
      <c r="DO13" s="9">
        <f t="shared" si="35"/>
        <v>0</v>
      </c>
      <c r="DP13" s="67">
        <v>2432</v>
      </c>
      <c r="DQ13" s="9">
        <f t="shared" si="36"/>
        <v>0</v>
      </c>
      <c r="DR13" s="67">
        <v>1848</v>
      </c>
      <c r="DS13" s="9">
        <f t="shared" si="37"/>
        <v>0</v>
      </c>
      <c r="DT13" s="67">
        <v>1820</v>
      </c>
      <c r="DU13" s="9">
        <f t="shared" si="38"/>
        <v>0</v>
      </c>
      <c r="DV13" s="67">
        <v>2325</v>
      </c>
      <c r="DW13" s="9">
        <f t="shared" si="39"/>
        <v>0</v>
      </c>
      <c r="DX13" s="67">
        <v>2362</v>
      </c>
      <c r="DY13" s="9">
        <f t="shared" si="40"/>
        <v>0</v>
      </c>
      <c r="DZ13" s="67">
        <v>2151</v>
      </c>
      <c r="EA13" s="9">
        <f t="shared" si="41"/>
        <v>0</v>
      </c>
      <c r="EB13" s="67">
        <v>1971</v>
      </c>
      <c r="EC13" s="9">
        <f t="shared" si="42"/>
        <v>0</v>
      </c>
      <c r="ED13" s="60">
        <v>6.47</v>
      </c>
      <c r="EE13" s="9">
        <f t="shared" si="47"/>
        <v>0</v>
      </c>
      <c r="EF13" s="60">
        <v>160.61000000000001</v>
      </c>
      <c r="EG13" s="9">
        <f t="shared" si="48"/>
        <v>0</v>
      </c>
      <c r="EH13" s="60">
        <v>8.27</v>
      </c>
      <c r="EI13" s="9">
        <f t="shared" si="49"/>
        <v>0</v>
      </c>
      <c r="EJ13" s="60">
        <v>312.67</v>
      </c>
      <c r="EK13" s="9">
        <f t="shared" si="50"/>
        <v>0</v>
      </c>
      <c r="EL13" s="60">
        <v>4.91</v>
      </c>
      <c r="EM13" s="9">
        <f t="shared" si="51"/>
        <v>0</v>
      </c>
      <c r="EN13" s="5">
        <v>2822.11</v>
      </c>
      <c r="EO13" s="75">
        <f t="shared" si="52"/>
        <v>0</v>
      </c>
    </row>
    <row r="14" spans="1:145" ht="24.95" customHeight="1" x14ac:dyDescent="0.25">
      <c r="A14" s="50">
        <v>45972</v>
      </c>
      <c r="B14" s="1">
        <v>1281.3900000000001</v>
      </c>
      <c r="C14" s="51">
        <f t="shared" si="0"/>
        <v>0</v>
      </c>
      <c r="D14" s="56">
        <v>15146.86</v>
      </c>
      <c r="E14" s="9">
        <f t="shared" si="1"/>
        <v>0</v>
      </c>
      <c r="F14" s="63">
        <v>81.66</v>
      </c>
      <c r="G14" s="9">
        <f t="shared" si="2"/>
        <v>0</v>
      </c>
      <c r="H14" s="12">
        <v>1966.23</v>
      </c>
      <c r="I14" s="9">
        <f t="shared" si="3"/>
        <v>0</v>
      </c>
      <c r="J14" s="12">
        <v>750.84</v>
      </c>
      <c r="K14" s="7">
        <f t="shared" si="53"/>
        <v>0</v>
      </c>
      <c r="L14" s="37">
        <v>0</v>
      </c>
      <c r="M14" s="82"/>
      <c r="N14" s="52">
        <v>0</v>
      </c>
      <c r="O14" s="52"/>
      <c r="P14" s="11">
        <v>75271.95</v>
      </c>
      <c r="Q14" s="11">
        <v>74783.34</v>
      </c>
      <c r="R14" s="9">
        <f t="shared" si="4"/>
        <v>0</v>
      </c>
      <c r="S14" s="11">
        <v>75245.570000000007</v>
      </c>
      <c r="T14" s="11">
        <v>74455.570000000007</v>
      </c>
      <c r="U14" s="9">
        <f t="shared" si="5"/>
        <v>0</v>
      </c>
      <c r="V14" s="11">
        <v>77993.509999999995</v>
      </c>
      <c r="W14" s="11">
        <v>78576.87</v>
      </c>
      <c r="X14" s="9">
        <f t="shared" si="6"/>
        <v>0</v>
      </c>
      <c r="Y14" s="11">
        <v>80309.86</v>
      </c>
      <c r="Z14" s="11">
        <v>77787.199999999997</v>
      </c>
      <c r="AA14" s="9">
        <f t="shared" si="7"/>
        <v>0</v>
      </c>
      <c r="AB14" s="11">
        <v>77877.56</v>
      </c>
      <c r="AC14" s="11">
        <v>32251.85</v>
      </c>
      <c r="AD14" s="9">
        <f t="shared" si="8"/>
        <v>0</v>
      </c>
      <c r="AE14" s="11">
        <v>73795.740000000005</v>
      </c>
      <c r="AF14" s="11">
        <v>31083.3</v>
      </c>
      <c r="AG14" s="9">
        <f t="shared" si="9"/>
        <v>0</v>
      </c>
      <c r="AH14" s="11">
        <v>70719.61</v>
      </c>
      <c r="AI14" s="11">
        <v>71296.27</v>
      </c>
      <c r="AJ14" s="9">
        <f t="shared" si="10"/>
        <v>0</v>
      </c>
      <c r="AK14" s="11">
        <v>70774.720000000001</v>
      </c>
      <c r="AL14" s="11">
        <v>69708.06</v>
      </c>
      <c r="AM14" s="9">
        <f t="shared" si="11"/>
        <v>0</v>
      </c>
      <c r="AN14" s="11">
        <v>25887.69</v>
      </c>
      <c r="AO14" s="11">
        <v>54178.96</v>
      </c>
      <c r="AP14" s="9">
        <f t="shared" si="12"/>
        <v>0</v>
      </c>
      <c r="AQ14" s="11">
        <v>3868.37</v>
      </c>
      <c r="AR14" s="11">
        <v>22160.75</v>
      </c>
      <c r="AS14" s="9">
        <f t="shared" si="13"/>
        <v>0</v>
      </c>
      <c r="AT14" s="11">
        <v>26202.57</v>
      </c>
      <c r="AU14" s="11">
        <v>54171.92</v>
      </c>
      <c r="AV14" s="9">
        <f t="shared" si="43"/>
        <v>0</v>
      </c>
      <c r="AW14" s="11">
        <v>24965.18</v>
      </c>
      <c r="AX14" s="11">
        <v>54462.38</v>
      </c>
      <c r="AY14" s="9">
        <f t="shared" si="44"/>
        <v>0</v>
      </c>
      <c r="AZ14" s="13">
        <v>47950.68</v>
      </c>
      <c r="BA14" s="14">
        <v>49819.21</v>
      </c>
      <c r="BB14" s="9">
        <f t="shared" si="14"/>
        <v>0</v>
      </c>
      <c r="BC14" s="13">
        <v>47812.12</v>
      </c>
      <c r="BD14" s="14">
        <v>49408.49</v>
      </c>
      <c r="BE14" s="9">
        <f t="shared" si="15"/>
        <v>0</v>
      </c>
      <c r="BF14" s="13">
        <v>45363</v>
      </c>
      <c r="BG14" s="14">
        <v>47323</v>
      </c>
      <c r="BH14" s="9">
        <f t="shared" si="16"/>
        <v>0</v>
      </c>
      <c r="BI14" s="13">
        <v>45831</v>
      </c>
      <c r="BJ14" s="14">
        <v>47144</v>
      </c>
      <c r="BK14" s="9">
        <f t="shared" si="17"/>
        <v>0</v>
      </c>
      <c r="BL14" s="13">
        <v>48038</v>
      </c>
      <c r="BM14" s="14">
        <v>53697</v>
      </c>
      <c r="BN14" s="9">
        <f t="shared" si="18"/>
        <v>0</v>
      </c>
      <c r="BO14" s="13">
        <v>49968</v>
      </c>
      <c r="BP14" s="14">
        <v>51412</v>
      </c>
      <c r="BQ14" s="9">
        <f t="shared" si="19"/>
        <v>0</v>
      </c>
      <c r="BR14" s="13">
        <v>49397</v>
      </c>
      <c r="BS14" s="14">
        <v>50947</v>
      </c>
      <c r="BT14" s="9">
        <f t="shared" si="20"/>
        <v>0</v>
      </c>
      <c r="BU14" s="13">
        <v>49631</v>
      </c>
      <c r="BV14" s="14">
        <v>50917</v>
      </c>
      <c r="BW14" s="9">
        <f t="shared" si="21"/>
        <v>0</v>
      </c>
      <c r="BX14" s="13">
        <v>49078</v>
      </c>
      <c r="BY14" s="14">
        <v>50494</v>
      </c>
      <c r="BZ14" s="9">
        <f t="shared" si="22"/>
        <v>0</v>
      </c>
      <c r="CA14" s="13">
        <v>48462</v>
      </c>
      <c r="CB14" s="14">
        <v>49759</v>
      </c>
      <c r="CC14" s="9">
        <f t="shared" si="23"/>
        <v>0</v>
      </c>
      <c r="CD14" s="13">
        <v>47395</v>
      </c>
      <c r="CE14" s="14">
        <v>48684</v>
      </c>
      <c r="CF14" s="9">
        <f t="shared" si="24"/>
        <v>0</v>
      </c>
      <c r="CG14" s="13">
        <v>47682</v>
      </c>
      <c r="CH14" s="14">
        <v>49166</v>
      </c>
      <c r="CI14" s="9">
        <f t="shared" si="25"/>
        <v>0</v>
      </c>
      <c r="CJ14" s="58">
        <v>15546</v>
      </c>
      <c r="CK14" s="57">
        <v>16217</v>
      </c>
      <c r="CL14" s="34">
        <f t="shared" si="54"/>
        <v>0</v>
      </c>
      <c r="CM14" s="59">
        <v>24291</v>
      </c>
      <c r="CN14" s="60">
        <v>7623</v>
      </c>
      <c r="CO14" s="34">
        <f t="shared" si="27"/>
        <v>0</v>
      </c>
      <c r="CP14" s="59">
        <v>10873</v>
      </c>
      <c r="CQ14" s="60">
        <v>5219</v>
      </c>
      <c r="CR14" s="33">
        <f t="shared" si="28"/>
        <v>0</v>
      </c>
      <c r="CS14" s="59">
        <v>14410</v>
      </c>
      <c r="CT14" s="5">
        <v>3314</v>
      </c>
      <c r="CU14" s="34">
        <f t="shared" si="29"/>
        <v>0</v>
      </c>
      <c r="CV14" s="59">
        <v>2187.4899999999998</v>
      </c>
      <c r="CW14" s="59">
        <v>1741.25</v>
      </c>
      <c r="CX14" s="34">
        <f t="shared" si="30"/>
        <v>0</v>
      </c>
      <c r="CY14" s="59">
        <v>1.64</v>
      </c>
      <c r="CZ14" s="60">
        <v>14085</v>
      </c>
      <c r="DA14" s="7">
        <f t="shared" si="31"/>
        <v>0</v>
      </c>
      <c r="DB14" s="67">
        <v>1153</v>
      </c>
      <c r="DC14" s="9">
        <f t="shared" si="45"/>
        <v>0</v>
      </c>
      <c r="DD14" s="67">
        <v>1136</v>
      </c>
      <c r="DE14" s="9">
        <f t="shared" si="45"/>
        <v>0</v>
      </c>
      <c r="DF14" s="67">
        <v>2224</v>
      </c>
      <c r="DG14" s="9">
        <f t="shared" si="46"/>
        <v>0</v>
      </c>
      <c r="DH14" s="67">
        <v>266</v>
      </c>
      <c r="DI14" s="9">
        <f t="shared" si="32"/>
        <v>0</v>
      </c>
      <c r="DJ14" s="67">
        <v>2310</v>
      </c>
      <c r="DK14" s="9">
        <f t="shared" si="33"/>
        <v>0</v>
      </c>
      <c r="DL14" s="67">
        <v>2215</v>
      </c>
      <c r="DM14" s="9">
        <f t="shared" si="34"/>
        <v>0</v>
      </c>
      <c r="DN14" s="67">
        <v>2421</v>
      </c>
      <c r="DO14" s="9">
        <f t="shared" si="35"/>
        <v>0</v>
      </c>
      <c r="DP14" s="67">
        <v>2432</v>
      </c>
      <c r="DQ14" s="9">
        <f t="shared" si="36"/>
        <v>0</v>
      </c>
      <c r="DR14" s="67">
        <v>1848</v>
      </c>
      <c r="DS14" s="9">
        <f t="shared" si="37"/>
        <v>0</v>
      </c>
      <c r="DT14" s="67">
        <v>1820</v>
      </c>
      <c r="DU14" s="9">
        <f t="shared" si="38"/>
        <v>0</v>
      </c>
      <c r="DV14" s="67">
        <v>2325</v>
      </c>
      <c r="DW14" s="9">
        <f t="shared" si="39"/>
        <v>0</v>
      </c>
      <c r="DX14" s="67">
        <v>2362</v>
      </c>
      <c r="DY14" s="9">
        <f t="shared" si="40"/>
        <v>0</v>
      </c>
      <c r="DZ14" s="67">
        <v>2151</v>
      </c>
      <c r="EA14" s="9">
        <f t="shared" si="41"/>
        <v>0</v>
      </c>
      <c r="EB14" s="67">
        <v>1971</v>
      </c>
      <c r="EC14" s="9">
        <f t="shared" si="42"/>
        <v>0</v>
      </c>
      <c r="ED14" s="60">
        <v>6.47</v>
      </c>
      <c r="EE14" s="9">
        <f t="shared" si="47"/>
        <v>0</v>
      </c>
      <c r="EF14" s="60">
        <v>160.61000000000001</v>
      </c>
      <c r="EG14" s="9">
        <f t="shared" si="48"/>
        <v>0</v>
      </c>
      <c r="EH14" s="60">
        <v>8.27</v>
      </c>
      <c r="EI14" s="9">
        <f t="shared" si="49"/>
        <v>0</v>
      </c>
      <c r="EJ14" s="60">
        <v>312.67</v>
      </c>
      <c r="EK14" s="9">
        <f t="shared" si="50"/>
        <v>0</v>
      </c>
      <c r="EL14" s="60">
        <v>4.91</v>
      </c>
      <c r="EM14" s="9">
        <f t="shared" si="51"/>
        <v>0</v>
      </c>
      <c r="EN14" s="5">
        <v>2822.11</v>
      </c>
      <c r="EO14" s="75">
        <f t="shared" si="52"/>
        <v>0</v>
      </c>
    </row>
    <row r="15" spans="1:145" ht="24.95" customHeight="1" x14ac:dyDescent="0.25">
      <c r="A15" s="50">
        <v>45973</v>
      </c>
      <c r="B15" s="1">
        <v>1281.3900000000001</v>
      </c>
      <c r="C15" s="51">
        <f t="shared" si="0"/>
        <v>0</v>
      </c>
      <c r="D15" s="56">
        <v>15146.86</v>
      </c>
      <c r="E15" s="9">
        <f t="shared" si="1"/>
        <v>0</v>
      </c>
      <c r="F15" s="63">
        <v>81.66</v>
      </c>
      <c r="G15" s="9">
        <f t="shared" si="2"/>
        <v>0</v>
      </c>
      <c r="H15" s="12">
        <v>1966.23</v>
      </c>
      <c r="I15" s="9">
        <f t="shared" si="3"/>
        <v>0</v>
      </c>
      <c r="J15" s="12">
        <v>750.84</v>
      </c>
      <c r="K15" s="7">
        <f t="shared" si="53"/>
        <v>0</v>
      </c>
      <c r="L15" s="37">
        <v>0</v>
      </c>
      <c r="M15" s="82"/>
      <c r="N15" s="52">
        <v>0</v>
      </c>
      <c r="O15" s="52"/>
      <c r="P15" s="11">
        <v>75271.95</v>
      </c>
      <c r="Q15" s="11">
        <v>74783.34</v>
      </c>
      <c r="R15" s="9">
        <f t="shared" si="4"/>
        <v>0</v>
      </c>
      <c r="S15" s="11">
        <v>75245.570000000007</v>
      </c>
      <c r="T15" s="11">
        <v>74455.570000000007</v>
      </c>
      <c r="U15" s="9">
        <f t="shared" si="5"/>
        <v>0</v>
      </c>
      <c r="V15" s="11">
        <v>77993.509999999995</v>
      </c>
      <c r="W15" s="11">
        <v>78576.87</v>
      </c>
      <c r="X15" s="9">
        <f t="shared" si="6"/>
        <v>0</v>
      </c>
      <c r="Y15" s="11">
        <v>80309.86</v>
      </c>
      <c r="Z15" s="11">
        <v>77787.199999999997</v>
      </c>
      <c r="AA15" s="9">
        <f t="shared" si="7"/>
        <v>0</v>
      </c>
      <c r="AB15" s="11">
        <v>77877.56</v>
      </c>
      <c r="AC15" s="11">
        <v>32251.85</v>
      </c>
      <c r="AD15" s="9">
        <f t="shared" si="8"/>
        <v>0</v>
      </c>
      <c r="AE15" s="11">
        <v>73795.740000000005</v>
      </c>
      <c r="AF15" s="11">
        <v>31083.3</v>
      </c>
      <c r="AG15" s="9">
        <f t="shared" si="9"/>
        <v>0</v>
      </c>
      <c r="AH15" s="11">
        <v>70719.61</v>
      </c>
      <c r="AI15" s="11">
        <v>71296.27</v>
      </c>
      <c r="AJ15" s="9">
        <f t="shared" si="10"/>
        <v>0</v>
      </c>
      <c r="AK15" s="11">
        <v>70774.720000000001</v>
      </c>
      <c r="AL15" s="11">
        <v>69708.06</v>
      </c>
      <c r="AM15" s="9">
        <f t="shared" si="11"/>
        <v>0</v>
      </c>
      <c r="AN15" s="11">
        <v>25887.69</v>
      </c>
      <c r="AO15" s="11">
        <v>54178.96</v>
      </c>
      <c r="AP15" s="9">
        <f t="shared" si="12"/>
        <v>0</v>
      </c>
      <c r="AQ15" s="11">
        <v>3868.37</v>
      </c>
      <c r="AR15" s="11">
        <v>22160.75</v>
      </c>
      <c r="AS15" s="9">
        <f t="shared" si="13"/>
        <v>0</v>
      </c>
      <c r="AT15" s="11">
        <v>26202.57</v>
      </c>
      <c r="AU15" s="11">
        <v>54171.92</v>
      </c>
      <c r="AV15" s="9">
        <f t="shared" si="43"/>
        <v>0</v>
      </c>
      <c r="AW15" s="11">
        <v>24965.18</v>
      </c>
      <c r="AX15" s="11">
        <v>54462.38</v>
      </c>
      <c r="AY15" s="9">
        <f t="shared" si="44"/>
        <v>0</v>
      </c>
      <c r="AZ15" s="13">
        <v>47950.68</v>
      </c>
      <c r="BA15" s="14">
        <v>49819.21</v>
      </c>
      <c r="BB15" s="9">
        <f t="shared" si="14"/>
        <v>0</v>
      </c>
      <c r="BC15" s="13">
        <v>47812.12</v>
      </c>
      <c r="BD15" s="14">
        <v>49408.49</v>
      </c>
      <c r="BE15" s="9">
        <f t="shared" si="15"/>
        <v>0</v>
      </c>
      <c r="BF15" s="13">
        <v>45363</v>
      </c>
      <c r="BG15" s="14">
        <v>47323</v>
      </c>
      <c r="BH15" s="9">
        <f t="shared" si="16"/>
        <v>0</v>
      </c>
      <c r="BI15" s="13">
        <v>45831</v>
      </c>
      <c r="BJ15" s="14">
        <v>47144</v>
      </c>
      <c r="BK15" s="9">
        <f t="shared" si="17"/>
        <v>0</v>
      </c>
      <c r="BL15" s="13">
        <v>48038</v>
      </c>
      <c r="BM15" s="14">
        <v>53697</v>
      </c>
      <c r="BN15" s="9">
        <f t="shared" si="18"/>
        <v>0</v>
      </c>
      <c r="BO15" s="13">
        <v>49968</v>
      </c>
      <c r="BP15" s="14">
        <v>51412</v>
      </c>
      <c r="BQ15" s="9">
        <f t="shared" si="19"/>
        <v>0</v>
      </c>
      <c r="BR15" s="13">
        <v>49397</v>
      </c>
      <c r="BS15" s="14">
        <v>50947</v>
      </c>
      <c r="BT15" s="9">
        <f t="shared" si="20"/>
        <v>0</v>
      </c>
      <c r="BU15" s="13">
        <v>49631</v>
      </c>
      <c r="BV15" s="14">
        <v>50917</v>
      </c>
      <c r="BW15" s="9">
        <f t="shared" si="21"/>
        <v>0</v>
      </c>
      <c r="BX15" s="13">
        <v>49078</v>
      </c>
      <c r="BY15" s="14">
        <v>50494</v>
      </c>
      <c r="BZ15" s="9">
        <f t="shared" si="22"/>
        <v>0</v>
      </c>
      <c r="CA15" s="13">
        <v>48462</v>
      </c>
      <c r="CB15" s="14">
        <v>49759</v>
      </c>
      <c r="CC15" s="9">
        <f t="shared" si="23"/>
        <v>0</v>
      </c>
      <c r="CD15" s="13">
        <v>47395</v>
      </c>
      <c r="CE15" s="14">
        <v>48684</v>
      </c>
      <c r="CF15" s="9">
        <f t="shared" si="24"/>
        <v>0</v>
      </c>
      <c r="CG15" s="13">
        <v>47682</v>
      </c>
      <c r="CH15" s="14">
        <v>49166</v>
      </c>
      <c r="CI15" s="9">
        <f t="shared" si="25"/>
        <v>0</v>
      </c>
      <c r="CJ15" s="58">
        <v>15546</v>
      </c>
      <c r="CK15" s="57">
        <v>16217</v>
      </c>
      <c r="CL15" s="34">
        <f t="shared" si="54"/>
        <v>0</v>
      </c>
      <c r="CM15" s="59">
        <v>24291</v>
      </c>
      <c r="CN15" s="60">
        <v>7623</v>
      </c>
      <c r="CO15" s="34">
        <f t="shared" si="27"/>
        <v>0</v>
      </c>
      <c r="CP15" s="59">
        <v>10873</v>
      </c>
      <c r="CQ15" s="60">
        <v>5219</v>
      </c>
      <c r="CR15" s="33">
        <f t="shared" si="28"/>
        <v>0</v>
      </c>
      <c r="CS15" s="59">
        <v>14410</v>
      </c>
      <c r="CT15" s="5">
        <v>3314</v>
      </c>
      <c r="CU15" s="34">
        <f t="shared" si="29"/>
        <v>0</v>
      </c>
      <c r="CV15" s="59">
        <v>2187.4899999999998</v>
      </c>
      <c r="CW15" s="59">
        <v>1741.25</v>
      </c>
      <c r="CX15" s="34">
        <f t="shared" si="30"/>
        <v>0</v>
      </c>
      <c r="CY15" s="59">
        <v>1.64</v>
      </c>
      <c r="CZ15" s="60">
        <v>14085</v>
      </c>
      <c r="DA15" s="7">
        <f t="shared" si="31"/>
        <v>0</v>
      </c>
      <c r="DB15" s="67">
        <v>1153</v>
      </c>
      <c r="DC15" s="9">
        <f t="shared" si="45"/>
        <v>0</v>
      </c>
      <c r="DD15" s="67">
        <v>1136</v>
      </c>
      <c r="DE15" s="9">
        <f t="shared" si="45"/>
        <v>0</v>
      </c>
      <c r="DF15" s="67">
        <v>2224</v>
      </c>
      <c r="DG15" s="9">
        <f t="shared" si="46"/>
        <v>0</v>
      </c>
      <c r="DH15" s="67">
        <v>266</v>
      </c>
      <c r="DI15" s="9">
        <f t="shared" si="32"/>
        <v>0</v>
      </c>
      <c r="DJ15" s="67">
        <v>2310</v>
      </c>
      <c r="DK15" s="9">
        <f t="shared" si="33"/>
        <v>0</v>
      </c>
      <c r="DL15" s="67">
        <v>2215</v>
      </c>
      <c r="DM15" s="9">
        <f t="shared" si="34"/>
        <v>0</v>
      </c>
      <c r="DN15" s="67">
        <v>2421</v>
      </c>
      <c r="DO15" s="9">
        <f t="shared" si="35"/>
        <v>0</v>
      </c>
      <c r="DP15" s="67">
        <v>2432</v>
      </c>
      <c r="DQ15" s="9">
        <f t="shared" si="36"/>
        <v>0</v>
      </c>
      <c r="DR15" s="67">
        <v>1848</v>
      </c>
      <c r="DS15" s="9">
        <f t="shared" si="37"/>
        <v>0</v>
      </c>
      <c r="DT15" s="67">
        <v>1820</v>
      </c>
      <c r="DU15" s="9">
        <f t="shared" si="38"/>
        <v>0</v>
      </c>
      <c r="DV15" s="67">
        <v>2325</v>
      </c>
      <c r="DW15" s="9">
        <f t="shared" si="39"/>
        <v>0</v>
      </c>
      <c r="DX15" s="67">
        <v>2362</v>
      </c>
      <c r="DY15" s="9">
        <f t="shared" si="40"/>
        <v>0</v>
      </c>
      <c r="DZ15" s="67">
        <v>2151</v>
      </c>
      <c r="EA15" s="9">
        <f t="shared" si="41"/>
        <v>0</v>
      </c>
      <c r="EB15" s="67">
        <v>1971</v>
      </c>
      <c r="EC15" s="9">
        <f t="shared" si="42"/>
        <v>0</v>
      </c>
      <c r="ED15" s="60">
        <v>6.47</v>
      </c>
      <c r="EE15" s="9">
        <f t="shared" si="47"/>
        <v>0</v>
      </c>
      <c r="EF15" s="60">
        <v>160.61000000000001</v>
      </c>
      <c r="EG15" s="9">
        <f t="shared" si="48"/>
        <v>0</v>
      </c>
      <c r="EH15" s="60">
        <v>8.27</v>
      </c>
      <c r="EI15" s="9">
        <f t="shared" si="49"/>
        <v>0</v>
      </c>
      <c r="EJ15" s="60">
        <v>312.67</v>
      </c>
      <c r="EK15" s="9">
        <f t="shared" si="50"/>
        <v>0</v>
      </c>
      <c r="EL15" s="60">
        <v>4.91</v>
      </c>
      <c r="EM15" s="9">
        <f t="shared" si="51"/>
        <v>0</v>
      </c>
      <c r="EN15" s="5">
        <v>2822.11</v>
      </c>
      <c r="EO15" s="75">
        <f t="shared" si="52"/>
        <v>0</v>
      </c>
    </row>
    <row r="16" spans="1:145" ht="24.95" customHeight="1" x14ac:dyDescent="0.25">
      <c r="A16" s="50">
        <v>45974</v>
      </c>
      <c r="B16" s="1">
        <v>1281.3900000000001</v>
      </c>
      <c r="C16" s="51">
        <f t="shared" si="0"/>
        <v>0</v>
      </c>
      <c r="D16" s="56">
        <v>15146.86</v>
      </c>
      <c r="E16" s="9">
        <f t="shared" si="1"/>
        <v>0</v>
      </c>
      <c r="F16" s="63">
        <v>81.66</v>
      </c>
      <c r="G16" s="9">
        <f t="shared" si="2"/>
        <v>0</v>
      </c>
      <c r="H16" s="12">
        <v>1966.23</v>
      </c>
      <c r="I16" s="9">
        <f t="shared" si="3"/>
        <v>0</v>
      </c>
      <c r="J16" s="12">
        <v>750.84</v>
      </c>
      <c r="K16" s="7">
        <f t="shared" si="53"/>
        <v>0</v>
      </c>
      <c r="L16" s="37">
        <v>0</v>
      </c>
      <c r="M16" s="82"/>
      <c r="N16" s="52">
        <v>0</v>
      </c>
      <c r="O16" s="52"/>
      <c r="P16" s="11">
        <v>75271.95</v>
      </c>
      <c r="Q16" s="11">
        <v>74783.34</v>
      </c>
      <c r="R16" s="9">
        <f t="shared" si="4"/>
        <v>0</v>
      </c>
      <c r="S16" s="11">
        <v>75245.570000000007</v>
      </c>
      <c r="T16" s="11">
        <v>74455.570000000007</v>
      </c>
      <c r="U16" s="9">
        <f t="shared" si="5"/>
        <v>0</v>
      </c>
      <c r="V16" s="11">
        <v>77993.509999999995</v>
      </c>
      <c r="W16" s="11">
        <v>78576.87</v>
      </c>
      <c r="X16" s="9">
        <f t="shared" si="6"/>
        <v>0</v>
      </c>
      <c r="Y16" s="11">
        <v>80309.86</v>
      </c>
      <c r="Z16" s="11">
        <v>77787.199999999997</v>
      </c>
      <c r="AA16" s="9">
        <f t="shared" si="7"/>
        <v>0</v>
      </c>
      <c r="AB16" s="11">
        <v>77877.56</v>
      </c>
      <c r="AC16" s="11">
        <v>32251.85</v>
      </c>
      <c r="AD16" s="9">
        <f t="shared" si="8"/>
        <v>0</v>
      </c>
      <c r="AE16" s="11">
        <v>73795.740000000005</v>
      </c>
      <c r="AF16" s="11">
        <v>31083.3</v>
      </c>
      <c r="AG16" s="9">
        <f t="shared" si="9"/>
        <v>0</v>
      </c>
      <c r="AH16" s="11">
        <v>70719.61</v>
      </c>
      <c r="AI16" s="11">
        <v>71296.27</v>
      </c>
      <c r="AJ16" s="9">
        <f t="shared" si="10"/>
        <v>0</v>
      </c>
      <c r="AK16" s="11">
        <v>70774.720000000001</v>
      </c>
      <c r="AL16" s="11">
        <v>69708.06</v>
      </c>
      <c r="AM16" s="9">
        <f t="shared" si="11"/>
        <v>0</v>
      </c>
      <c r="AN16" s="11">
        <v>25887.69</v>
      </c>
      <c r="AO16" s="11">
        <v>54178.96</v>
      </c>
      <c r="AP16" s="9">
        <f t="shared" si="12"/>
        <v>0</v>
      </c>
      <c r="AQ16" s="11">
        <v>3868.37</v>
      </c>
      <c r="AR16" s="11">
        <v>22160.75</v>
      </c>
      <c r="AS16" s="9">
        <f t="shared" si="13"/>
        <v>0</v>
      </c>
      <c r="AT16" s="11">
        <v>26202.57</v>
      </c>
      <c r="AU16" s="11">
        <v>54171.92</v>
      </c>
      <c r="AV16" s="9">
        <f t="shared" si="43"/>
        <v>0</v>
      </c>
      <c r="AW16" s="11">
        <v>24965.18</v>
      </c>
      <c r="AX16" s="11">
        <v>54462.38</v>
      </c>
      <c r="AY16" s="9">
        <f t="shared" si="44"/>
        <v>0</v>
      </c>
      <c r="AZ16" s="13">
        <v>47950.68</v>
      </c>
      <c r="BA16" s="14">
        <v>49819.21</v>
      </c>
      <c r="BB16" s="9">
        <f t="shared" si="14"/>
        <v>0</v>
      </c>
      <c r="BC16" s="13">
        <v>47812.12</v>
      </c>
      <c r="BD16" s="14">
        <v>49408.49</v>
      </c>
      <c r="BE16" s="9">
        <f t="shared" si="15"/>
        <v>0</v>
      </c>
      <c r="BF16" s="13">
        <v>45363</v>
      </c>
      <c r="BG16" s="14">
        <v>47323</v>
      </c>
      <c r="BH16" s="9">
        <f t="shared" si="16"/>
        <v>0</v>
      </c>
      <c r="BI16" s="13">
        <v>45831</v>
      </c>
      <c r="BJ16" s="14">
        <v>47144</v>
      </c>
      <c r="BK16" s="9">
        <f t="shared" si="17"/>
        <v>0</v>
      </c>
      <c r="BL16" s="13">
        <v>48038</v>
      </c>
      <c r="BM16" s="14">
        <v>53697</v>
      </c>
      <c r="BN16" s="9">
        <f t="shared" si="18"/>
        <v>0</v>
      </c>
      <c r="BO16" s="13">
        <v>49968</v>
      </c>
      <c r="BP16" s="14">
        <v>51412</v>
      </c>
      <c r="BQ16" s="9">
        <f t="shared" si="19"/>
        <v>0</v>
      </c>
      <c r="BR16" s="13">
        <v>49397</v>
      </c>
      <c r="BS16" s="14">
        <v>50947</v>
      </c>
      <c r="BT16" s="9">
        <f t="shared" si="20"/>
        <v>0</v>
      </c>
      <c r="BU16" s="13">
        <v>49631</v>
      </c>
      <c r="BV16" s="14">
        <v>50917</v>
      </c>
      <c r="BW16" s="9">
        <f t="shared" si="21"/>
        <v>0</v>
      </c>
      <c r="BX16" s="13">
        <v>49078</v>
      </c>
      <c r="BY16" s="14">
        <v>50494</v>
      </c>
      <c r="BZ16" s="9">
        <f t="shared" si="22"/>
        <v>0</v>
      </c>
      <c r="CA16" s="13">
        <v>48462</v>
      </c>
      <c r="CB16" s="14">
        <v>49759</v>
      </c>
      <c r="CC16" s="9">
        <f t="shared" si="23"/>
        <v>0</v>
      </c>
      <c r="CD16" s="13">
        <v>47395</v>
      </c>
      <c r="CE16" s="14">
        <v>48684</v>
      </c>
      <c r="CF16" s="9">
        <f t="shared" si="24"/>
        <v>0</v>
      </c>
      <c r="CG16" s="13">
        <v>47682</v>
      </c>
      <c r="CH16" s="14">
        <v>49166</v>
      </c>
      <c r="CI16" s="9">
        <f t="shared" si="25"/>
        <v>0</v>
      </c>
      <c r="CJ16" s="58">
        <v>15546</v>
      </c>
      <c r="CK16" s="57">
        <v>16217</v>
      </c>
      <c r="CL16" s="34">
        <f t="shared" si="54"/>
        <v>0</v>
      </c>
      <c r="CM16" s="59">
        <v>24291</v>
      </c>
      <c r="CN16" s="60">
        <v>7623</v>
      </c>
      <c r="CO16" s="34">
        <f t="shared" si="27"/>
        <v>0</v>
      </c>
      <c r="CP16" s="59">
        <v>10873</v>
      </c>
      <c r="CQ16" s="60">
        <v>5219</v>
      </c>
      <c r="CR16" s="33">
        <f t="shared" si="28"/>
        <v>0</v>
      </c>
      <c r="CS16" s="59">
        <v>14410</v>
      </c>
      <c r="CT16" s="5">
        <v>3314</v>
      </c>
      <c r="CU16" s="34">
        <f t="shared" si="29"/>
        <v>0</v>
      </c>
      <c r="CV16" s="59">
        <v>2187.4899999999998</v>
      </c>
      <c r="CW16" s="59">
        <v>1741.25</v>
      </c>
      <c r="CX16" s="34">
        <f t="shared" si="30"/>
        <v>0</v>
      </c>
      <c r="CY16" s="59">
        <v>1.64</v>
      </c>
      <c r="CZ16" s="60">
        <v>14085</v>
      </c>
      <c r="DA16" s="7">
        <f t="shared" si="31"/>
        <v>0</v>
      </c>
      <c r="DB16" s="67">
        <v>1153</v>
      </c>
      <c r="DC16" s="9">
        <f t="shared" si="45"/>
        <v>0</v>
      </c>
      <c r="DD16" s="67">
        <v>1136</v>
      </c>
      <c r="DE16" s="9">
        <f t="shared" si="45"/>
        <v>0</v>
      </c>
      <c r="DF16" s="67">
        <v>2224</v>
      </c>
      <c r="DG16" s="9">
        <f t="shared" si="46"/>
        <v>0</v>
      </c>
      <c r="DH16" s="67">
        <v>266</v>
      </c>
      <c r="DI16" s="9">
        <f t="shared" si="32"/>
        <v>0</v>
      </c>
      <c r="DJ16" s="67">
        <v>2310</v>
      </c>
      <c r="DK16" s="9">
        <f t="shared" si="33"/>
        <v>0</v>
      </c>
      <c r="DL16" s="67">
        <v>2215</v>
      </c>
      <c r="DM16" s="9">
        <f t="shared" si="34"/>
        <v>0</v>
      </c>
      <c r="DN16" s="67">
        <v>2421</v>
      </c>
      <c r="DO16" s="9">
        <f t="shared" si="35"/>
        <v>0</v>
      </c>
      <c r="DP16" s="67">
        <v>2432</v>
      </c>
      <c r="DQ16" s="9">
        <f t="shared" si="36"/>
        <v>0</v>
      </c>
      <c r="DR16" s="67">
        <v>1848</v>
      </c>
      <c r="DS16" s="9">
        <f t="shared" si="37"/>
        <v>0</v>
      </c>
      <c r="DT16" s="67">
        <v>1820</v>
      </c>
      <c r="DU16" s="9">
        <f t="shared" si="38"/>
        <v>0</v>
      </c>
      <c r="DV16" s="67">
        <v>2325</v>
      </c>
      <c r="DW16" s="9">
        <f t="shared" si="39"/>
        <v>0</v>
      </c>
      <c r="DX16" s="67">
        <v>2362</v>
      </c>
      <c r="DY16" s="9">
        <f t="shared" si="40"/>
        <v>0</v>
      </c>
      <c r="DZ16" s="67">
        <v>2151</v>
      </c>
      <c r="EA16" s="9">
        <f t="shared" si="41"/>
        <v>0</v>
      </c>
      <c r="EB16" s="67">
        <v>1971</v>
      </c>
      <c r="EC16" s="9">
        <f t="shared" si="42"/>
        <v>0</v>
      </c>
      <c r="ED16" s="60">
        <v>6.47</v>
      </c>
      <c r="EE16" s="9">
        <f t="shared" si="47"/>
        <v>0</v>
      </c>
      <c r="EF16" s="60">
        <v>160.61000000000001</v>
      </c>
      <c r="EG16" s="9">
        <f t="shared" si="48"/>
        <v>0</v>
      </c>
      <c r="EH16" s="60">
        <v>8.27</v>
      </c>
      <c r="EI16" s="9">
        <f t="shared" si="49"/>
        <v>0</v>
      </c>
      <c r="EJ16" s="60">
        <v>312.67</v>
      </c>
      <c r="EK16" s="9">
        <f t="shared" si="50"/>
        <v>0</v>
      </c>
      <c r="EL16" s="60">
        <v>4.91</v>
      </c>
      <c r="EM16" s="9">
        <f t="shared" si="51"/>
        <v>0</v>
      </c>
      <c r="EN16" s="5">
        <v>2822.11</v>
      </c>
      <c r="EO16" s="75">
        <f t="shared" si="52"/>
        <v>0</v>
      </c>
    </row>
    <row r="17" spans="1:145" ht="24.95" customHeight="1" x14ac:dyDescent="0.25">
      <c r="A17" s="50">
        <v>45975</v>
      </c>
      <c r="B17" s="1">
        <v>1281.3900000000001</v>
      </c>
      <c r="C17" s="51">
        <f t="shared" si="0"/>
        <v>0</v>
      </c>
      <c r="D17" s="56">
        <v>15146.86</v>
      </c>
      <c r="E17" s="9">
        <f t="shared" si="1"/>
        <v>0</v>
      </c>
      <c r="F17" s="63">
        <v>81.66</v>
      </c>
      <c r="G17" s="9">
        <f t="shared" si="2"/>
        <v>0</v>
      </c>
      <c r="H17" s="12">
        <v>1966.23</v>
      </c>
      <c r="I17" s="9">
        <f t="shared" si="3"/>
        <v>0</v>
      </c>
      <c r="J17" s="12">
        <v>750.84</v>
      </c>
      <c r="K17" s="7">
        <f t="shared" si="53"/>
        <v>0</v>
      </c>
      <c r="L17" s="37">
        <v>0</v>
      </c>
      <c r="M17" s="82"/>
      <c r="N17" s="52">
        <v>0</v>
      </c>
      <c r="O17" s="52"/>
      <c r="P17" s="11">
        <v>75271.95</v>
      </c>
      <c r="Q17" s="11">
        <v>74783.34</v>
      </c>
      <c r="R17" s="9">
        <f t="shared" si="4"/>
        <v>0</v>
      </c>
      <c r="S17" s="11">
        <v>75245.570000000007</v>
      </c>
      <c r="T17" s="11">
        <v>74455.570000000007</v>
      </c>
      <c r="U17" s="9">
        <f t="shared" si="5"/>
        <v>0</v>
      </c>
      <c r="V17" s="11">
        <v>77993.509999999995</v>
      </c>
      <c r="W17" s="11">
        <v>78576.87</v>
      </c>
      <c r="X17" s="9">
        <f t="shared" si="6"/>
        <v>0</v>
      </c>
      <c r="Y17" s="11">
        <v>80309.86</v>
      </c>
      <c r="Z17" s="11">
        <v>77787.199999999997</v>
      </c>
      <c r="AA17" s="9">
        <f t="shared" si="7"/>
        <v>0</v>
      </c>
      <c r="AB17" s="11">
        <v>77877.56</v>
      </c>
      <c r="AC17" s="11">
        <v>32251.85</v>
      </c>
      <c r="AD17" s="9">
        <f t="shared" si="8"/>
        <v>0</v>
      </c>
      <c r="AE17" s="11">
        <v>73795.740000000005</v>
      </c>
      <c r="AF17" s="11">
        <v>31083.3</v>
      </c>
      <c r="AG17" s="9">
        <f t="shared" si="9"/>
        <v>0</v>
      </c>
      <c r="AH17" s="11">
        <v>70719.61</v>
      </c>
      <c r="AI17" s="11">
        <v>71296.27</v>
      </c>
      <c r="AJ17" s="9">
        <f t="shared" si="10"/>
        <v>0</v>
      </c>
      <c r="AK17" s="11">
        <v>70774.720000000001</v>
      </c>
      <c r="AL17" s="11">
        <v>69708.06</v>
      </c>
      <c r="AM17" s="9">
        <f t="shared" si="11"/>
        <v>0</v>
      </c>
      <c r="AN17" s="11">
        <v>25887.69</v>
      </c>
      <c r="AO17" s="11">
        <v>54178.96</v>
      </c>
      <c r="AP17" s="9">
        <f t="shared" si="12"/>
        <v>0</v>
      </c>
      <c r="AQ17" s="11">
        <v>3868.37</v>
      </c>
      <c r="AR17" s="11">
        <v>22160.75</v>
      </c>
      <c r="AS17" s="9">
        <f t="shared" si="13"/>
        <v>0</v>
      </c>
      <c r="AT17" s="11">
        <v>26202.57</v>
      </c>
      <c r="AU17" s="11">
        <v>54171.92</v>
      </c>
      <c r="AV17" s="9">
        <f t="shared" si="43"/>
        <v>0</v>
      </c>
      <c r="AW17" s="11">
        <v>24965.18</v>
      </c>
      <c r="AX17" s="11">
        <v>54462.38</v>
      </c>
      <c r="AY17" s="9">
        <f t="shared" si="44"/>
        <v>0</v>
      </c>
      <c r="AZ17" s="13">
        <v>47950.68</v>
      </c>
      <c r="BA17" s="14">
        <v>49819.21</v>
      </c>
      <c r="BB17" s="9">
        <f t="shared" si="14"/>
        <v>0</v>
      </c>
      <c r="BC17" s="13">
        <v>47812.12</v>
      </c>
      <c r="BD17" s="14">
        <v>49408.49</v>
      </c>
      <c r="BE17" s="9">
        <f t="shared" si="15"/>
        <v>0</v>
      </c>
      <c r="BF17" s="13">
        <v>45363</v>
      </c>
      <c r="BG17" s="14">
        <v>47323</v>
      </c>
      <c r="BH17" s="9">
        <f t="shared" si="16"/>
        <v>0</v>
      </c>
      <c r="BI17" s="13">
        <v>45831</v>
      </c>
      <c r="BJ17" s="14">
        <v>47144</v>
      </c>
      <c r="BK17" s="9">
        <f t="shared" si="17"/>
        <v>0</v>
      </c>
      <c r="BL17" s="13">
        <v>48038</v>
      </c>
      <c r="BM17" s="14">
        <v>53697</v>
      </c>
      <c r="BN17" s="9">
        <f t="shared" si="18"/>
        <v>0</v>
      </c>
      <c r="BO17" s="13">
        <v>49968</v>
      </c>
      <c r="BP17" s="14">
        <v>51412</v>
      </c>
      <c r="BQ17" s="9">
        <f t="shared" si="19"/>
        <v>0</v>
      </c>
      <c r="BR17" s="13">
        <v>49397</v>
      </c>
      <c r="BS17" s="14">
        <v>50947</v>
      </c>
      <c r="BT17" s="9">
        <f t="shared" si="20"/>
        <v>0</v>
      </c>
      <c r="BU17" s="13">
        <v>49631</v>
      </c>
      <c r="BV17" s="14">
        <v>50917</v>
      </c>
      <c r="BW17" s="9">
        <f t="shared" si="21"/>
        <v>0</v>
      </c>
      <c r="BX17" s="13">
        <v>49078</v>
      </c>
      <c r="BY17" s="14">
        <v>50494</v>
      </c>
      <c r="BZ17" s="9">
        <f t="shared" si="22"/>
        <v>0</v>
      </c>
      <c r="CA17" s="13">
        <v>48462</v>
      </c>
      <c r="CB17" s="14">
        <v>49759</v>
      </c>
      <c r="CC17" s="9">
        <f t="shared" si="23"/>
        <v>0</v>
      </c>
      <c r="CD17" s="13">
        <v>47395</v>
      </c>
      <c r="CE17" s="14">
        <v>48684</v>
      </c>
      <c r="CF17" s="9">
        <f t="shared" si="24"/>
        <v>0</v>
      </c>
      <c r="CG17" s="13">
        <v>47682</v>
      </c>
      <c r="CH17" s="14">
        <v>49166</v>
      </c>
      <c r="CI17" s="9">
        <f t="shared" si="25"/>
        <v>0</v>
      </c>
      <c r="CJ17" s="58">
        <v>15546</v>
      </c>
      <c r="CK17" s="57">
        <v>16217</v>
      </c>
      <c r="CL17" s="34">
        <f t="shared" si="54"/>
        <v>0</v>
      </c>
      <c r="CM17" s="59">
        <v>24291</v>
      </c>
      <c r="CN17" s="60">
        <v>7623</v>
      </c>
      <c r="CO17" s="34">
        <f t="shared" si="27"/>
        <v>0</v>
      </c>
      <c r="CP17" s="59">
        <v>10873</v>
      </c>
      <c r="CQ17" s="60">
        <v>5219</v>
      </c>
      <c r="CR17" s="33">
        <f t="shared" si="28"/>
        <v>0</v>
      </c>
      <c r="CS17" s="59">
        <v>14410</v>
      </c>
      <c r="CT17" s="5">
        <v>3314</v>
      </c>
      <c r="CU17" s="34">
        <f t="shared" si="29"/>
        <v>0</v>
      </c>
      <c r="CV17" s="59">
        <v>2187.4899999999998</v>
      </c>
      <c r="CW17" s="59">
        <v>1741.25</v>
      </c>
      <c r="CX17" s="34">
        <f t="shared" si="30"/>
        <v>0</v>
      </c>
      <c r="CY17" s="59">
        <v>1.64</v>
      </c>
      <c r="CZ17" s="60">
        <v>14085</v>
      </c>
      <c r="DA17" s="7">
        <f t="shared" si="31"/>
        <v>0</v>
      </c>
      <c r="DB17" s="67">
        <v>1153</v>
      </c>
      <c r="DC17" s="9">
        <f t="shared" si="45"/>
        <v>0</v>
      </c>
      <c r="DD17" s="67">
        <v>1136</v>
      </c>
      <c r="DE17" s="9">
        <f t="shared" si="45"/>
        <v>0</v>
      </c>
      <c r="DF17" s="67">
        <v>2224</v>
      </c>
      <c r="DG17" s="9">
        <f t="shared" si="46"/>
        <v>0</v>
      </c>
      <c r="DH17" s="67">
        <v>266</v>
      </c>
      <c r="DI17" s="9">
        <f t="shared" si="32"/>
        <v>0</v>
      </c>
      <c r="DJ17" s="67">
        <v>2310</v>
      </c>
      <c r="DK17" s="9">
        <f t="shared" si="33"/>
        <v>0</v>
      </c>
      <c r="DL17" s="67">
        <v>2215</v>
      </c>
      <c r="DM17" s="9">
        <f t="shared" si="34"/>
        <v>0</v>
      </c>
      <c r="DN17" s="67">
        <v>2421</v>
      </c>
      <c r="DO17" s="9">
        <f t="shared" si="35"/>
        <v>0</v>
      </c>
      <c r="DP17" s="67">
        <v>2432</v>
      </c>
      <c r="DQ17" s="9">
        <f t="shared" si="36"/>
        <v>0</v>
      </c>
      <c r="DR17" s="67">
        <v>1848</v>
      </c>
      <c r="DS17" s="9">
        <f t="shared" si="37"/>
        <v>0</v>
      </c>
      <c r="DT17" s="67">
        <v>1820</v>
      </c>
      <c r="DU17" s="9">
        <f t="shared" si="38"/>
        <v>0</v>
      </c>
      <c r="DV17" s="67">
        <v>2325</v>
      </c>
      <c r="DW17" s="9">
        <f t="shared" si="39"/>
        <v>0</v>
      </c>
      <c r="DX17" s="67">
        <v>2362</v>
      </c>
      <c r="DY17" s="9">
        <f t="shared" si="40"/>
        <v>0</v>
      </c>
      <c r="DZ17" s="67">
        <v>2151</v>
      </c>
      <c r="EA17" s="9">
        <f t="shared" si="41"/>
        <v>0</v>
      </c>
      <c r="EB17" s="67">
        <v>1971</v>
      </c>
      <c r="EC17" s="9">
        <f t="shared" si="42"/>
        <v>0</v>
      </c>
      <c r="ED17" s="60">
        <v>6.47</v>
      </c>
      <c r="EE17" s="9">
        <f t="shared" si="47"/>
        <v>0</v>
      </c>
      <c r="EF17" s="60">
        <v>160.61000000000001</v>
      </c>
      <c r="EG17" s="9">
        <f t="shared" si="48"/>
        <v>0</v>
      </c>
      <c r="EH17" s="60">
        <v>8.27</v>
      </c>
      <c r="EI17" s="9">
        <f t="shared" si="49"/>
        <v>0</v>
      </c>
      <c r="EJ17" s="60">
        <v>312.67</v>
      </c>
      <c r="EK17" s="9">
        <f t="shared" si="50"/>
        <v>0</v>
      </c>
      <c r="EL17" s="60">
        <v>4.91</v>
      </c>
      <c r="EM17" s="9">
        <f t="shared" si="51"/>
        <v>0</v>
      </c>
      <c r="EN17" s="5">
        <v>2822.11</v>
      </c>
      <c r="EO17" s="75">
        <f t="shared" si="52"/>
        <v>0</v>
      </c>
    </row>
    <row r="18" spans="1:145" ht="24.95" customHeight="1" x14ac:dyDescent="0.25">
      <c r="A18" s="50">
        <v>45976</v>
      </c>
      <c r="B18" s="1">
        <v>1281.3900000000001</v>
      </c>
      <c r="C18" s="51">
        <f t="shared" si="0"/>
        <v>0</v>
      </c>
      <c r="D18" s="56">
        <v>15146.86</v>
      </c>
      <c r="E18" s="9">
        <f t="shared" si="1"/>
        <v>0</v>
      </c>
      <c r="F18" s="63">
        <v>81.66</v>
      </c>
      <c r="G18" s="9">
        <f t="shared" si="2"/>
        <v>0</v>
      </c>
      <c r="H18" s="12">
        <v>1966.23</v>
      </c>
      <c r="I18" s="9">
        <f t="shared" si="3"/>
        <v>0</v>
      </c>
      <c r="J18" s="12">
        <v>750.84</v>
      </c>
      <c r="K18" s="7">
        <f t="shared" si="53"/>
        <v>0</v>
      </c>
      <c r="L18" s="37">
        <v>0</v>
      </c>
      <c r="M18" s="82"/>
      <c r="N18" s="52">
        <v>0</v>
      </c>
      <c r="O18" s="52"/>
      <c r="P18" s="11">
        <v>75271.95</v>
      </c>
      <c r="Q18" s="11">
        <v>74783.34</v>
      </c>
      <c r="R18" s="9">
        <f t="shared" si="4"/>
        <v>0</v>
      </c>
      <c r="S18" s="11">
        <v>75245.570000000007</v>
      </c>
      <c r="T18" s="11">
        <v>74455.570000000007</v>
      </c>
      <c r="U18" s="9">
        <f t="shared" si="5"/>
        <v>0</v>
      </c>
      <c r="V18" s="11">
        <v>77993.509999999995</v>
      </c>
      <c r="W18" s="11">
        <v>78576.87</v>
      </c>
      <c r="X18" s="9">
        <f t="shared" si="6"/>
        <v>0</v>
      </c>
      <c r="Y18" s="11">
        <v>80309.86</v>
      </c>
      <c r="Z18" s="11">
        <v>77787.199999999997</v>
      </c>
      <c r="AA18" s="9">
        <f t="shared" si="7"/>
        <v>0</v>
      </c>
      <c r="AB18" s="11">
        <v>77877.56</v>
      </c>
      <c r="AC18" s="11">
        <v>32251.85</v>
      </c>
      <c r="AD18" s="9">
        <f t="shared" si="8"/>
        <v>0</v>
      </c>
      <c r="AE18" s="11">
        <v>73795.740000000005</v>
      </c>
      <c r="AF18" s="11">
        <v>31083.3</v>
      </c>
      <c r="AG18" s="9">
        <f t="shared" si="9"/>
        <v>0</v>
      </c>
      <c r="AH18" s="11">
        <v>70719.61</v>
      </c>
      <c r="AI18" s="11">
        <v>71296.27</v>
      </c>
      <c r="AJ18" s="9">
        <f t="shared" si="10"/>
        <v>0</v>
      </c>
      <c r="AK18" s="11">
        <v>70774.720000000001</v>
      </c>
      <c r="AL18" s="11">
        <v>69708.06</v>
      </c>
      <c r="AM18" s="9">
        <f t="shared" si="11"/>
        <v>0</v>
      </c>
      <c r="AN18" s="11">
        <v>25887.69</v>
      </c>
      <c r="AO18" s="11">
        <v>54178.96</v>
      </c>
      <c r="AP18" s="9">
        <f t="shared" si="12"/>
        <v>0</v>
      </c>
      <c r="AQ18" s="11">
        <v>3868.37</v>
      </c>
      <c r="AR18" s="11">
        <v>22160.75</v>
      </c>
      <c r="AS18" s="9">
        <f t="shared" si="13"/>
        <v>0</v>
      </c>
      <c r="AT18" s="11">
        <v>26202.57</v>
      </c>
      <c r="AU18" s="11">
        <v>54171.92</v>
      </c>
      <c r="AV18" s="9">
        <f t="shared" si="43"/>
        <v>0</v>
      </c>
      <c r="AW18" s="11">
        <v>24965.18</v>
      </c>
      <c r="AX18" s="11">
        <v>54462.38</v>
      </c>
      <c r="AY18" s="9">
        <f t="shared" si="44"/>
        <v>0</v>
      </c>
      <c r="AZ18" s="13">
        <v>47950.68</v>
      </c>
      <c r="BA18" s="14">
        <v>49819.21</v>
      </c>
      <c r="BB18" s="9">
        <f t="shared" si="14"/>
        <v>0</v>
      </c>
      <c r="BC18" s="13">
        <v>47812.12</v>
      </c>
      <c r="BD18" s="14">
        <v>49408.49</v>
      </c>
      <c r="BE18" s="9">
        <f t="shared" si="15"/>
        <v>0</v>
      </c>
      <c r="BF18" s="13">
        <v>45363</v>
      </c>
      <c r="BG18" s="14">
        <v>47323</v>
      </c>
      <c r="BH18" s="9">
        <f t="shared" si="16"/>
        <v>0</v>
      </c>
      <c r="BI18" s="13">
        <v>45831</v>
      </c>
      <c r="BJ18" s="14">
        <v>47144</v>
      </c>
      <c r="BK18" s="9">
        <f t="shared" si="17"/>
        <v>0</v>
      </c>
      <c r="BL18" s="13">
        <v>48038</v>
      </c>
      <c r="BM18" s="14">
        <v>53697</v>
      </c>
      <c r="BN18" s="9">
        <f t="shared" si="18"/>
        <v>0</v>
      </c>
      <c r="BO18" s="13">
        <v>49968</v>
      </c>
      <c r="BP18" s="14">
        <v>51412</v>
      </c>
      <c r="BQ18" s="9">
        <f t="shared" si="19"/>
        <v>0</v>
      </c>
      <c r="BR18" s="13">
        <v>49397</v>
      </c>
      <c r="BS18" s="14">
        <v>50947</v>
      </c>
      <c r="BT18" s="9">
        <f t="shared" si="20"/>
        <v>0</v>
      </c>
      <c r="BU18" s="13">
        <v>49631</v>
      </c>
      <c r="BV18" s="14">
        <v>50917</v>
      </c>
      <c r="BW18" s="9">
        <f t="shared" si="21"/>
        <v>0</v>
      </c>
      <c r="BX18" s="13">
        <v>49078</v>
      </c>
      <c r="BY18" s="14">
        <v>50494</v>
      </c>
      <c r="BZ18" s="9">
        <f t="shared" si="22"/>
        <v>0</v>
      </c>
      <c r="CA18" s="13">
        <v>48462</v>
      </c>
      <c r="CB18" s="14">
        <v>49759</v>
      </c>
      <c r="CC18" s="9">
        <f t="shared" si="23"/>
        <v>0</v>
      </c>
      <c r="CD18" s="13">
        <v>47395</v>
      </c>
      <c r="CE18" s="14">
        <v>48684</v>
      </c>
      <c r="CF18" s="9">
        <f t="shared" si="24"/>
        <v>0</v>
      </c>
      <c r="CG18" s="13">
        <v>47682</v>
      </c>
      <c r="CH18" s="14">
        <v>49166</v>
      </c>
      <c r="CI18" s="9">
        <f t="shared" si="25"/>
        <v>0</v>
      </c>
      <c r="CJ18" s="58">
        <v>15546</v>
      </c>
      <c r="CK18" s="57">
        <v>16217</v>
      </c>
      <c r="CL18" s="34">
        <f t="shared" si="54"/>
        <v>0</v>
      </c>
      <c r="CM18" s="59">
        <v>24291</v>
      </c>
      <c r="CN18" s="60">
        <v>7623</v>
      </c>
      <c r="CO18" s="34">
        <f t="shared" si="27"/>
        <v>0</v>
      </c>
      <c r="CP18" s="59">
        <v>10873</v>
      </c>
      <c r="CQ18" s="60">
        <v>5219</v>
      </c>
      <c r="CR18" s="33">
        <f t="shared" si="28"/>
        <v>0</v>
      </c>
      <c r="CS18" s="59">
        <v>14410</v>
      </c>
      <c r="CT18" s="5">
        <v>3314</v>
      </c>
      <c r="CU18" s="34">
        <f t="shared" si="29"/>
        <v>0</v>
      </c>
      <c r="CV18" s="59">
        <v>2187.4899999999998</v>
      </c>
      <c r="CW18" s="59">
        <v>1741.25</v>
      </c>
      <c r="CX18" s="34">
        <f t="shared" si="30"/>
        <v>0</v>
      </c>
      <c r="CY18" s="59">
        <v>1.64</v>
      </c>
      <c r="CZ18" s="60">
        <v>14085</v>
      </c>
      <c r="DA18" s="7">
        <f t="shared" si="31"/>
        <v>0</v>
      </c>
      <c r="DB18" s="67">
        <v>1153</v>
      </c>
      <c r="DC18" s="9">
        <f t="shared" si="45"/>
        <v>0</v>
      </c>
      <c r="DD18" s="67">
        <v>1136</v>
      </c>
      <c r="DE18" s="9">
        <f t="shared" si="45"/>
        <v>0</v>
      </c>
      <c r="DF18" s="67">
        <v>2224</v>
      </c>
      <c r="DG18" s="9">
        <f t="shared" si="46"/>
        <v>0</v>
      </c>
      <c r="DH18" s="67">
        <v>266</v>
      </c>
      <c r="DI18" s="9">
        <f t="shared" si="32"/>
        <v>0</v>
      </c>
      <c r="DJ18" s="67">
        <v>2310</v>
      </c>
      <c r="DK18" s="9">
        <f t="shared" si="33"/>
        <v>0</v>
      </c>
      <c r="DL18" s="67">
        <v>2215</v>
      </c>
      <c r="DM18" s="9">
        <f t="shared" si="34"/>
        <v>0</v>
      </c>
      <c r="DN18" s="67">
        <v>2421</v>
      </c>
      <c r="DO18" s="9">
        <f t="shared" si="35"/>
        <v>0</v>
      </c>
      <c r="DP18" s="67">
        <v>2432</v>
      </c>
      <c r="DQ18" s="9">
        <f t="shared" si="36"/>
        <v>0</v>
      </c>
      <c r="DR18" s="67">
        <v>1848</v>
      </c>
      <c r="DS18" s="9">
        <f t="shared" si="37"/>
        <v>0</v>
      </c>
      <c r="DT18" s="67">
        <v>1820</v>
      </c>
      <c r="DU18" s="9">
        <f t="shared" si="38"/>
        <v>0</v>
      </c>
      <c r="DV18" s="67">
        <v>2325</v>
      </c>
      <c r="DW18" s="9">
        <f t="shared" si="39"/>
        <v>0</v>
      </c>
      <c r="DX18" s="67">
        <v>2362</v>
      </c>
      <c r="DY18" s="9">
        <f t="shared" si="40"/>
        <v>0</v>
      </c>
      <c r="DZ18" s="67">
        <v>2151</v>
      </c>
      <c r="EA18" s="9">
        <f t="shared" si="41"/>
        <v>0</v>
      </c>
      <c r="EB18" s="67">
        <v>1971</v>
      </c>
      <c r="EC18" s="9">
        <f t="shared" si="42"/>
        <v>0</v>
      </c>
      <c r="ED18" s="60">
        <v>6.47</v>
      </c>
      <c r="EE18" s="9">
        <f t="shared" si="47"/>
        <v>0</v>
      </c>
      <c r="EF18" s="60">
        <v>160.61000000000001</v>
      </c>
      <c r="EG18" s="9">
        <f t="shared" si="48"/>
        <v>0</v>
      </c>
      <c r="EH18" s="60">
        <v>8.27</v>
      </c>
      <c r="EI18" s="9">
        <f t="shared" si="49"/>
        <v>0</v>
      </c>
      <c r="EJ18" s="60">
        <v>312.67</v>
      </c>
      <c r="EK18" s="9">
        <f t="shared" si="50"/>
        <v>0</v>
      </c>
      <c r="EL18" s="60">
        <v>4.91</v>
      </c>
      <c r="EM18" s="9">
        <f t="shared" si="51"/>
        <v>0</v>
      </c>
      <c r="EN18" s="5">
        <v>2822.11</v>
      </c>
      <c r="EO18" s="75">
        <f t="shared" si="52"/>
        <v>0</v>
      </c>
    </row>
    <row r="19" spans="1:145" ht="24.95" customHeight="1" x14ac:dyDescent="0.25">
      <c r="A19" s="50">
        <v>45977</v>
      </c>
      <c r="B19" s="1">
        <v>1281.3900000000001</v>
      </c>
      <c r="C19" s="51">
        <f t="shared" si="0"/>
        <v>0</v>
      </c>
      <c r="D19" s="56">
        <v>15146.86</v>
      </c>
      <c r="E19" s="9">
        <f t="shared" si="1"/>
        <v>0</v>
      </c>
      <c r="F19" s="63">
        <v>81.66</v>
      </c>
      <c r="G19" s="9">
        <f t="shared" si="2"/>
        <v>0</v>
      </c>
      <c r="H19" s="12">
        <v>1966.23</v>
      </c>
      <c r="I19" s="9">
        <f t="shared" si="3"/>
        <v>0</v>
      </c>
      <c r="J19" s="12">
        <v>750.84</v>
      </c>
      <c r="K19" s="7">
        <f t="shared" si="53"/>
        <v>0</v>
      </c>
      <c r="L19" s="37">
        <v>0</v>
      </c>
      <c r="M19" s="82"/>
      <c r="N19" s="52">
        <v>0</v>
      </c>
      <c r="O19" s="52"/>
      <c r="P19" s="11">
        <v>75271.95</v>
      </c>
      <c r="Q19" s="11">
        <v>74783.34</v>
      </c>
      <c r="R19" s="9">
        <f t="shared" si="4"/>
        <v>0</v>
      </c>
      <c r="S19" s="11">
        <v>75245.570000000007</v>
      </c>
      <c r="T19" s="11">
        <v>74455.570000000007</v>
      </c>
      <c r="U19" s="9">
        <f t="shared" si="5"/>
        <v>0</v>
      </c>
      <c r="V19" s="11">
        <v>77993.509999999995</v>
      </c>
      <c r="W19" s="11">
        <v>78576.87</v>
      </c>
      <c r="X19" s="9">
        <f t="shared" si="6"/>
        <v>0</v>
      </c>
      <c r="Y19" s="11">
        <v>80309.86</v>
      </c>
      <c r="Z19" s="11">
        <v>77787.199999999997</v>
      </c>
      <c r="AA19" s="9">
        <f t="shared" si="7"/>
        <v>0</v>
      </c>
      <c r="AB19" s="11">
        <v>77877.56</v>
      </c>
      <c r="AC19" s="11">
        <v>32251.85</v>
      </c>
      <c r="AD19" s="9">
        <f t="shared" si="8"/>
        <v>0</v>
      </c>
      <c r="AE19" s="11">
        <v>73795.740000000005</v>
      </c>
      <c r="AF19" s="11">
        <v>31083.3</v>
      </c>
      <c r="AG19" s="9">
        <f t="shared" si="9"/>
        <v>0</v>
      </c>
      <c r="AH19" s="11">
        <v>70719.61</v>
      </c>
      <c r="AI19" s="11">
        <v>71296.27</v>
      </c>
      <c r="AJ19" s="9">
        <f t="shared" si="10"/>
        <v>0</v>
      </c>
      <c r="AK19" s="11">
        <v>70774.720000000001</v>
      </c>
      <c r="AL19" s="11">
        <v>69708.06</v>
      </c>
      <c r="AM19" s="9">
        <f t="shared" si="11"/>
        <v>0</v>
      </c>
      <c r="AN19" s="11">
        <v>25887.69</v>
      </c>
      <c r="AO19" s="11">
        <v>54178.96</v>
      </c>
      <c r="AP19" s="9">
        <f t="shared" si="12"/>
        <v>0</v>
      </c>
      <c r="AQ19" s="11">
        <v>3868.37</v>
      </c>
      <c r="AR19" s="11">
        <v>22160.75</v>
      </c>
      <c r="AS19" s="9">
        <f t="shared" si="13"/>
        <v>0</v>
      </c>
      <c r="AT19" s="11">
        <v>26202.57</v>
      </c>
      <c r="AU19" s="11">
        <v>54171.92</v>
      </c>
      <c r="AV19" s="9">
        <f t="shared" si="43"/>
        <v>0</v>
      </c>
      <c r="AW19" s="11">
        <v>24965.18</v>
      </c>
      <c r="AX19" s="11">
        <v>54462.38</v>
      </c>
      <c r="AY19" s="9">
        <f t="shared" si="44"/>
        <v>0</v>
      </c>
      <c r="AZ19" s="13">
        <v>47950.68</v>
      </c>
      <c r="BA19" s="14">
        <v>49819.21</v>
      </c>
      <c r="BB19" s="9">
        <f t="shared" si="14"/>
        <v>0</v>
      </c>
      <c r="BC19" s="13">
        <v>47812.12</v>
      </c>
      <c r="BD19" s="14">
        <v>49408.49</v>
      </c>
      <c r="BE19" s="9">
        <f t="shared" si="15"/>
        <v>0</v>
      </c>
      <c r="BF19" s="13">
        <v>45363</v>
      </c>
      <c r="BG19" s="14">
        <v>47323</v>
      </c>
      <c r="BH19" s="9">
        <f t="shared" si="16"/>
        <v>0</v>
      </c>
      <c r="BI19" s="13">
        <v>45831</v>
      </c>
      <c r="BJ19" s="14">
        <v>47144</v>
      </c>
      <c r="BK19" s="9">
        <f t="shared" si="17"/>
        <v>0</v>
      </c>
      <c r="BL19" s="13">
        <v>48038</v>
      </c>
      <c r="BM19" s="14">
        <v>53697</v>
      </c>
      <c r="BN19" s="9">
        <f t="shared" si="18"/>
        <v>0</v>
      </c>
      <c r="BO19" s="13">
        <v>49968</v>
      </c>
      <c r="BP19" s="14">
        <v>51412</v>
      </c>
      <c r="BQ19" s="9">
        <f t="shared" si="19"/>
        <v>0</v>
      </c>
      <c r="BR19" s="13">
        <v>49397</v>
      </c>
      <c r="BS19" s="14">
        <v>50947</v>
      </c>
      <c r="BT19" s="9">
        <f t="shared" si="20"/>
        <v>0</v>
      </c>
      <c r="BU19" s="13">
        <v>49631</v>
      </c>
      <c r="BV19" s="14">
        <v>50917</v>
      </c>
      <c r="BW19" s="9">
        <f t="shared" si="21"/>
        <v>0</v>
      </c>
      <c r="BX19" s="13">
        <v>49078</v>
      </c>
      <c r="BY19" s="14">
        <v>50494</v>
      </c>
      <c r="BZ19" s="9">
        <f t="shared" si="22"/>
        <v>0</v>
      </c>
      <c r="CA19" s="13">
        <v>48462</v>
      </c>
      <c r="CB19" s="14">
        <v>49759</v>
      </c>
      <c r="CC19" s="9">
        <f t="shared" si="23"/>
        <v>0</v>
      </c>
      <c r="CD19" s="13">
        <v>47395</v>
      </c>
      <c r="CE19" s="14">
        <v>48684</v>
      </c>
      <c r="CF19" s="9">
        <f t="shared" si="24"/>
        <v>0</v>
      </c>
      <c r="CG19" s="13">
        <v>47682</v>
      </c>
      <c r="CH19" s="14">
        <v>49166</v>
      </c>
      <c r="CI19" s="9">
        <f t="shared" si="25"/>
        <v>0</v>
      </c>
      <c r="CJ19" s="58">
        <v>15546</v>
      </c>
      <c r="CK19" s="57">
        <v>16217</v>
      </c>
      <c r="CL19" s="34">
        <f t="shared" si="54"/>
        <v>0</v>
      </c>
      <c r="CM19" s="59">
        <v>24291</v>
      </c>
      <c r="CN19" s="60">
        <v>7623</v>
      </c>
      <c r="CO19" s="34">
        <f t="shared" si="27"/>
        <v>0</v>
      </c>
      <c r="CP19" s="59">
        <v>10873</v>
      </c>
      <c r="CQ19" s="60">
        <v>5219</v>
      </c>
      <c r="CR19" s="33">
        <f t="shared" si="28"/>
        <v>0</v>
      </c>
      <c r="CS19" s="59">
        <v>14410</v>
      </c>
      <c r="CT19" s="5">
        <v>3314</v>
      </c>
      <c r="CU19" s="34">
        <f t="shared" si="29"/>
        <v>0</v>
      </c>
      <c r="CV19" s="59">
        <v>2187.4899999999998</v>
      </c>
      <c r="CW19" s="59">
        <v>1741.25</v>
      </c>
      <c r="CX19" s="34">
        <f t="shared" si="30"/>
        <v>0</v>
      </c>
      <c r="CY19" s="59">
        <v>1.64</v>
      </c>
      <c r="CZ19" s="60">
        <v>14085</v>
      </c>
      <c r="DA19" s="7">
        <f t="shared" si="31"/>
        <v>0</v>
      </c>
      <c r="DB19" s="67">
        <v>1153</v>
      </c>
      <c r="DC19" s="9">
        <f t="shared" si="45"/>
        <v>0</v>
      </c>
      <c r="DD19" s="67">
        <v>1136</v>
      </c>
      <c r="DE19" s="9">
        <f t="shared" si="45"/>
        <v>0</v>
      </c>
      <c r="DF19" s="67">
        <v>2224</v>
      </c>
      <c r="DG19" s="9">
        <f t="shared" si="46"/>
        <v>0</v>
      </c>
      <c r="DH19" s="67">
        <v>266</v>
      </c>
      <c r="DI19" s="9">
        <f t="shared" si="32"/>
        <v>0</v>
      </c>
      <c r="DJ19" s="67">
        <v>2310</v>
      </c>
      <c r="DK19" s="9">
        <f t="shared" si="33"/>
        <v>0</v>
      </c>
      <c r="DL19" s="67">
        <v>2215</v>
      </c>
      <c r="DM19" s="9">
        <f t="shared" si="34"/>
        <v>0</v>
      </c>
      <c r="DN19" s="67">
        <v>2421</v>
      </c>
      <c r="DO19" s="9">
        <f t="shared" si="35"/>
        <v>0</v>
      </c>
      <c r="DP19" s="67">
        <v>2432</v>
      </c>
      <c r="DQ19" s="9">
        <f t="shared" si="36"/>
        <v>0</v>
      </c>
      <c r="DR19" s="67">
        <v>1848</v>
      </c>
      <c r="DS19" s="9">
        <f t="shared" si="37"/>
        <v>0</v>
      </c>
      <c r="DT19" s="67">
        <v>1820</v>
      </c>
      <c r="DU19" s="9">
        <f t="shared" si="38"/>
        <v>0</v>
      </c>
      <c r="DV19" s="67">
        <v>2325</v>
      </c>
      <c r="DW19" s="9">
        <f t="shared" si="39"/>
        <v>0</v>
      </c>
      <c r="DX19" s="67">
        <v>2362</v>
      </c>
      <c r="DY19" s="9">
        <f t="shared" si="40"/>
        <v>0</v>
      </c>
      <c r="DZ19" s="67">
        <v>2151</v>
      </c>
      <c r="EA19" s="9">
        <f t="shared" si="41"/>
        <v>0</v>
      </c>
      <c r="EB19" s="67">
        <v>1971</v>
      </c>
      <c r="EC19" s="9">
        <f t="shared" si="42"/>
        <v>0</v>
      </c>
      <c r="ED19" s="60">
        <v>6.47</v>
      </c>
      <c r="EE19" s="9">
        <f t="shared" si="47"/>
        <v>0</v>
      </c>
      <c r="EF19" s="60">
        <v>160.61000000000001</v>
      </c>
      <c r="EG19" s="9">
        <f t="shared" si="48"/>
        <v>0</v>
      </c>
      <c r="EH19" s="60">
        <v>8.27</v>
      </c>
      <c r="EI19" s="9">
        <f t="shared" si="49"/>
        <v>0</v>
      </c>
      <c r="EJ19" s="60">
        <v>312.67</v>
      </c>
      <c r="EK19" s="9">
        <f t="shared" si="50"/>
        <v>0</v>
      </c>
      <c r="EL19" s="60">
        <v>4.91</v>
      </c>
      <c r="EM19" s="9">
        <f t="shared" si="51"/>
        <v>0</v>
      </c>
      <c r="EN19" s="5">
        <v>2822.11</v>
      </c>
      <c r="EO19" s="75">
        <f t="shared" si="52"/>
        <v>0</v>
      </c>
    </row>
    <row r="20" spans="1:145" ht="24.95" customHeight="1" x14ac:dyDescent="0.25">
      <c r="A20" s="50">
        <v>45978</v>
      </c>
      <c r="B20" s="1">
        <v>1281.3900000000001</v>
      </c>
      <c r="C20" s="51">
        <f t="shared" si="0"/>
        <v>0</v>
      </c>
      <c r="D20" s="56">
        <v>15146.86</v>
      </c>
      <c r="E20" s="9">
        <f t="shared" si="1"/>
        <v>0</v>
      </c>
      <c r="F20" s="63">
        <v>81.66</v>
      </c>
      <c r="G20" s="9">
        <f t="shared" si="2"/>
        <v>0</v>
      </c>
      <c r="H20" s="12">
        <v>1966.23</v>
      </c>
      <c r="I20" s="9">
        <f t="shared" si="3"/>
        <v>0</v>
      </c>
      <c r="J20" s="12">
        <v>750.84</v>
      </c>
      <c r="K20" s="7">
        <f t="shared" si="53"/>
        <v>0</v>
      </c>
      <c r="L20" s="37">
        <v>0</v>
      </c>
      <c r="M20" s="82"/>
      <c r="N20" s="52">
        <v>0</v>
      </c>
      <c r="O20" s="52"/>
      <c r="P20" s="11">
        <v>75271.95</v>
      </c>
      <c r="Q20" s="11">
        <v>74783.34</v>
      </c>
      <c r="R20" s="9">
        <f t="shared" si="4"/>
        <v>0</v>
      </c>
      <c r="S20" s="11">
        <v>75245.570000000007</v>
      </c>
      <c r="T20" s="11">
        <v>74455.570000000007</v>
      </c>
      <c r="U20" s="9">
        <f t="shared" si="5"/>
        <v>0</v>
      </c>
      <c r="V20" s="11">
        <v>77993.509999999995</v>
      </c>
      <c r="W20" s="11">
        <v>78576.87</v>
      </c>
      <c r="X20" s="9">
        <f t="shared" si="6"/>
        <v>0</v>
      </c>
      <c r="Y20" s="11">
        <v>80309.86</v>
      </c>
      <c r="Z20" s="11">
        <v>77787.199999999997</v>
      </c>
      <c r="AA20" s="9">
        <f t="shared" si="7"/>
        <v>0</v>
      </c>
      <c r="AB20" s="11">
        <v>77877.56</v>
      </c>
      <c r="AC20" s="11">
        <v>32251.85</v>
      </c>
      <c r="AD20" s="9">
        <f t="shared" si="8"/>
        <v>0</v>
      </c>
      <c r="AE20" s="11">
        <v>73795.740000000005</v>
      </c>
      <c r="AF20" s="11">
        <v>31083.3</v>
      </c>
      <c r="AG20" s="9">
        <f t="shared" si="9"/>
        <v>0</v>
      </c>
      <c r="AH20" s="11">
        <v>70719.61</v>
      </c>
      <c r="AI20" s="11">
        <v>71296.27</v>
      </c>
      <c r="AJ20" s="9">
        <f t="shared" si="10"/>
        <v>0</v>
      </c>
      <c r="AK20" s="11">
        <v>70774.720000000001</v>
      </c>
      <c r="AL20" s="11">
        <v>69708.06</v>
      </c>
      <c r="AM20" s="9">
        <f t="shared" si="11"/>
        <v>0</v>
      </c>
      <c r="AN20" s="11">
        <v>25887.69</v>
      </c>
      <c r="AO20" s="11">
        <v>54178.96</v>
      </c>
      <c r="AP20" s="9">
        <f t="shared" si="12"/>
        <v>0</v>
      </c>
      <c r="AQ20" s="11">
        <v>3868.37</v>
      </c>
      <c r="AR20" s="11">
        <v>22160.75</v>
      </c>
      <c r="AS20" s="9">
        <f t="shared" si="13"/>
        <v>0</v>
      </c>
      <c r="AT20" s="11">
        <v>26202.57</v>
      </c>
      <c r="AU20" s="11">
        <v>54171.92</v>
      </c>
      <c r="AV20" s="9">
        <f t="shared" si="43"/>
        <v>0</v>
      </c>
      <c r="AW20" s="11">
        <v>24965.18</v>
      </c>
      <c r="AX20" s="11">
        <v>54462.38</v>
      </c>
      <c r="AY20" s="9">
        <f t="shared" si="44"/>
        <v>0</v>
      </c>
      <c r="AZ20" s="13">
        <v>47950.68</v>
      </c>
      <c r="BA20" s="14">
        <v>49819.21</v>
      </c>
      <c r="BB20" s="9">
        <f t="shared" si="14"/>
        <v>0</v>
      </c>
      <c r="BC20" s="13">
        <v>47812.12</v>
      </c>
      <c r="BD20" s="14">
        <v>49408.49</v>
      </c>
      <c r="BE20" s="9">
        <f t="shared" si="15"/>
        <v>0</v>
      </c>
      <c r="BF20" s="13">
        <v>45363</v>
      </c>
      <c r="BG20" s="14">
        <v>47323</v>
      </c>
      <c r="BH20" s="9">
        <f t="shared" si="16"/>
        <v>0</v>
      </c>
      <c r="BI20" s="13">
        <v>45831</v>
      </c>
      <c r="BJ20" s="14">
        <v>47144</v>
      </c>
      <c r="BK20" s="9">
        <f t="shared" si="17"/>
        <v>0</v>
      </c>
      <c r="BL20" s="13">
        <v>48038</v>
      </c>
      <c r="BM20" s="14">
        <v>53697</v>
      </c>
      <c r="BN20" s="9">
        <f t="shared" si="18"/>
        <v>0</v>
      </c>
      <c r="BO20" s="13">
        <v>49968</v>
      </c>
      <c r="BP20" s="14">
        <v>51412</v>
      </c>
      <c r="BQ20" s="9">
        <f t="shared" si="19"/>
        <v>0</v>
      </c>
      <c r="BR20" s="13">
        <v>49397</v>
      </c>
      <c r="BS20" s="14">
        <v>50947</v>
      </c>
      <c r="BT20" s="9">
        <f t="shared" si="20"/>
        <v>0</v>
      </c>
      <c r="BU20" s="13">
        <v>49631</v>
      </c>
      <c r="BV20" s="14">
        <v>50917</v>
      </c>
      <c r="BW20" s="9">
        <f t="shared" si="21"/>
        <v>0</v>
      </c>
      <c r="BX20" s="13">
        <v>49078</v>
      </c>
      <c r="BY20" s="14">
        <v>50494</v>
      </c>
      <c r="BZ20" s="9">
        <f t="shared" si="22"/>
        <v>0</v>
      </c>
      <c r="CA20" s="13">
        <v>48462</v>
      </c>
      <c r="CB20" s="14">
        <v>49759</v>
      </c>
      <c r="CC20" s="9">
        <f t="shared" si="23"/>
        <v>0</v>
      </c>
      <c r="CD20" s="13">
        <v>47395</v>
      </c>
      <c r="CE20" s="14">
        <v>48684</v>
      </c>
      <c r="CF20" s="9">
        <f t="shared" si="24"/>
        <v>0</v>
      </c>
      <c r="CG20" s="13">
        <v>47682</v>
      </c>
      <c r="CH20" s="14">
        <v>49166</v>
      </c>
      <c r="CI20" s="9">
        <f t="shared" si="25"/>
        <v>0</v>
      </c>
      <c r="CJ20" s="58">
        <v>15546</v>
      </c>
      <c r="CK20" s="57">
        <v>16217</v>
      </c>
      <c r="CL20" s="34">
        <f t="shared" si="54"/>
        <v>0</v>
      </c>
      <c r="CM20" s="59">
        <v>24291</v>
      </c>
      <c r="CN20" s="60">
        <v>7623</v>
      </c>
      <c r="CO20" s="34">
        <f t="shared" si="27"/>
        <v>0</v>
      </c>
      <c r="CP20" s="59">
        <v>10873</v>
      </c>
      <c r="CQ20" s="60">
        <v>5219</v>
      </c>
      <c r="CR20" s="33">
        <f t="shared" si="28"/>
        <v>0</v>
      </c>
      <c r="CS20" s="59">
        <v>14410</v>
      </c>
      <c r="CT20" s="5">
        <v>3314</v>
      </c>
      <c r="CU20" s="34">
        <f t="shared" si="29"/>
        <v>0</v>
      </c>
      <c r="CV20" s="59">
        <v>2187.4899999999998</v>
      </c>
      <c r="CW20" s="59">
        <v>1741.25</v>
      </c>
      <c r="CX20" s="34">
        <f t="shared" si="30"/>
        <v>0</v>
      </c>
      <c r="CY20" s="59">
        <v>1.64</v>
      </c>
      <c r="CZ20" s="60">
        <v>14085</v>
      </c>
      <c r="DA20" s="7">
        <f t="shared" si="31"/>
        <v>0</v>
      </c>
      <c r="DB20" s="67">
        <v>1153</v>
      </c>
      <c r="DC20" s="9">
        <f t="shared" si="45"/>
        <v>0</v>
      </c>
      <c r="DD20" s="67">
        <v>1136</v>
      </c>
      <c r="DE20" s="9">
        <f t="shared" si="45"/>
        <v>0</v>
      </c>
      <c r="DF20" s="67">
        <v>2224</v>
      </c>
      <c r="DG20" s="9">
        <f t="shared" si="46"/>
        <v>0</v>
      </c>
      <c r="DH20" s="67">
        <v>266</v>
      </c>
      <c r="DI20" s="9">
        <f t="shared" si="32"/>
        <v>0</v>
      </c>
      <c r="DJ20" s="67">
        <v>2310</v>
      </c>
      <c r="DK20" s="9">
        <f t="shared" si="33"/>
        <v>0</v>
      </c>
      <c r="DL20" s="67">
        <v>2215</v>
      </c>
      <c r="DM20" s="9">
        <f t="shared" si="34"/>
        <v>0</v>
      </c>
      <c r="DN20" s="67">
        <v>2421</v>
      </c>
      <c r="DO20" s="9">
        <f t="shared" si="35"/>
        <v>0</v>
      </c>
      <c r="DP20" s="67">
        <v>2432</v>
      </c>
      <c r="DQ20" s="9">
        <f t="shared" si="36"/>
        <v>0</v>
      </c>
      <c r="DR20" s="67">
        <v>1848</v>
      </c>
      <c r="DS20" s="9">
        <f t="shared" si="37"/>
        <v>0</v>
      </c>
      <c r="DT20" s="67">
        <v>1820</v>
      </c>
      <c r="DU20" s="9">
        <f t="shared" si="38"/>
        <v>0</v>
      </c>
      <c r="DV20" s="67">
        <v>2325</v>
      </c>
      <c r="DW20" s="9">
        <f t="shared" si="39"/>
        <v>0</v>
      </c>
      <c r="DX20" s="67">
        <v>2362</v>
      </c>
      <c r="DY20" s="9">
        <f t="shared" si="40"/>
        <v>0</v>
      </c>
      <c r="DZ20" s="67">
        <v>2151</v>
      </c>
      <c r="EA20" s="9">
        <f t="shared" si="41"/>
        <v>0</v>
      </c>
      <c r="EB20" s="67">
        <v>1971</v>
      </c>
      <c r="EC20" s="9">
        <f t="shared" si="42"/>
        <v>0</v>
      </c>
      <c r="ED20" s="60">
        <v>6.47</v>
      </c>
      <c r="EE20" s="9">
        <f t="shared" si="47"/>
        <v>0</v>
      </c>
      <c r="EF20" s="60">
        <v>160.61000000000001</v>
      </c>
      <c r="EG20" s="9">
        <f t="shared" si="48"/>
        <v>0</v>
      </c>
      <c r="EH20" s="60">
        <v>8.27</v>
      </c>
      <c r="EI20" s="9">
        <f t="shared" si="49"/>
        <v>0</v>
      </c>
      <c r="EJ20" s="60">
        <v>312.67</v>
      </c>
      <c r="EK20" s="9">
        <f t="shared" si="50"/>
        <v>0</v>
      </c>
      <c r="EL20" s="60">
        <v>4.91</v>
      </c>
      <c r="EM20" s="9">
        <f t="shared" si="51"/>
        <v>0</v>
      </c>
      <c r="EN20" s="5">
        <v>2822.11</v>
      </c>
      <c r="EO20" s="75">
        <f t="shared" si="52"/>
        <v>0</v>
      </c>
    </row>
    <row r="21" spans="1:145" ht="24.95" customHeight="1" x14ac:dyDescent="0.25">
      <c r="A21" s="50">
        <v>45979</v>
      </c>
      <c r="B21" s="1">
        <v>1281.3900000000001</v>
      </c>
      <c r="C21" s="51">
        <f t="shared" si="0"/>
        <v>0</v>
      </c>
      <c r="D21" s="56">
        <v>15146.86</v>
      </c>
      <c r="E21" s="9">
        <f t="shared" si="1"/>
        <v>0</v>
      </c>
      <c r="F21" s="63">
        <v>81.66</v>
      </c>
      <c r="G21" s="9">
        <f t="shared" si="2"/>
        <v>0</v>
      </c>
      <c r="H21" s="12">
        <v>1966.23</v>
      </c>
      <c r="I21" s="9">
        <f t="shared" si="3"/>
        <v>0</v>
      </c>
      <c r="J21" s="12">
        <v>750.84</v>
      </c>
      <c r="K21" s="7">
        <f t="shared" si="53"/>
        <v>0</v>
      </c>
      <c r="L21" s="37">
        <v>0</v>
      </c>
      <c r="M21" s="82"/>
      <c r="N21" s="52">
        <v>0</v>
      </c>
      <c r="O21" s="52"/>
      <c r="P21" s="11">
        <v>75271.95</v>
      </c>
      <c r="Q21" s="11">
        <v>74783.34</v>
      </c>
      <c r="R21" s="9">
        <f t="shared" si="4"/>
        <v>0</v>
      </c>
      <c r="S21" s="11">
        <v>75245.570000000007</v>
      </c>
      <c r="T21" s="11">
        <v>74455.570000000007</v>
      </c>
      <c r="U21" s="9">
        <f t="shared" si="5"/>
        <v>0</v>
      </c>
      <c r="V21" s="11">
        <v>77993.509999999995</v>
      </c>
      <c r="W21" s="11">
        <v>78576.87</v>
      </c>
      <c r="X21" s="9">
        <f t="shared" si="6"/>
        <v>0</v>
      </c>
      <c r="Y21" s="11">
        <v>80309.86</v>
      </c>
      <c r="Z21" s="11">
        <v>77787.199999999997</v>
      </c>
      <c r="AA21" s="9">
        <f t="shared" si="7"/>
        <v>0</v>
      </c>
      <c r="AB21" s="11">
        <v>77877.56</v>
      </c>
      <c r="AC21" s="11">
        <v>32251.85</v>
      </c>
      <c r="AD21" s="9">
        <f t="shared" si="8"/>
        <v>0</v>
      </c>
      <c r="AE21" s="11">
        <v>73795.740000000005</v>
      </c>
      <c r="AF21" s="11">
        <v>31083.3</v>
      </c>
      <c r="AG21" s="9">
        <f t="shared" si="9"/>
        <v>0</v>
      </c>
      <c r="AH21" s="11">
        <v>70719.61</v>
      </c>
      <c r="AI21" s="11">
        <v>71296.27</v>
      </c>
      <c r="AJ21" s="9">
        <f t="shared" si="10"/>
        <v>0</v>
      </c>
      <c r="AK21" s="11">
        <v>70774.720000000001</v>
      </c>
      <c r="AL21" s="11">
        <v>69708.06</v>
      </c>
      <c r="AM21" s="9">
        <f t="shared" si="11"/>
        <v>0</v>
      </c>
      <c r="AN21" s="11">
        <v>25887.69</v>
      </c>
      <c r="AO21" s="11">
        <v>54178.96</v>
      </c>
      <c r="AP21" s="9">
        <f t="shared" si="12"/>
        <v>0</v>
      </c>
      <c r="AQ21" s="11">
        <v>3868.37</v>
      </c>
      <c r="AR21" s="11">
        <v>22160.75</v>
      </c>
      <c r="AS21" s="9">
        <f t="shared" si="13"/>
        <v>0</v>
      </c>
      <c r="AT21" s="11">
        <v>26202.57</v>
      </c>
      <c r="AU21" s="11">
        <v>54171.92</v>
      </c>
      <c r="AV21" s="9">
        <f t="shared" si="43"/>
        <v>0</v>
      </c>
      <c r="AW21" s="11">
        <v>24965.18</v>
      </c>
      <c r="AX21" s="11">
        <v>54462.38</v>
      </c>
      <c r="AY21" s="9">
        <f t="shared" si="44"/>
        <v>0</v>
      </c>
      <c r="AZ21" s="13">
        <v>47950.68</v>
      </c>
      <c r="BA21" s="14">
        <v>49819.21</v>
      </c>
      <c r="BB21" s="9">
        <f t="shared" si="14"/>
        <v>0</v>
      </c>
      <c r="BC21" s="13">
        <v>47812.12</v>
      </c>
      <c r="BD21" s="14">
        <v>49408.49</v>
      </c>
      <c r="BE21" s="9">
        <f t="shared" si="15"/>
        <v>0</v>
      </c>
      <c r="BF21" s="13">
        <v>45363</v>
      </c>
      <c r="BG21" s="14">
        <v>47323</v>
      </c>
      <c r="BH21" s="9">
        <f t="shared" si="16"/>
        <v>0</v>
      </c>
      <c r="BI21" s="13">
        <v>45831</v>
      </c>
      <c r="BJ21" s="14">
        <v>47144</v>
      </c>
      <c r="BK21" s="9">
        <f t="shared" si="17"/>
        <v>0</v>
      </c>
      <c r="BL21" s="13">
        <v>48038</v>
      </c>
      <c r="BM21" s="14">
        <v>53697</v>
      </c>
      <c r="BN21" s="9">
        <f t="shared" si="18"/>
        <v>0</v>
      </c>
      <c r="BO21" s="13">
        <v>49968</v>
      </c>
      <c r="BP21" s="14">
        <v>51412</v>
      </c>
      <c r="BQ21" s="9">
        <f t="shared" si="19"/>
        <v>0</v>
      </c>
      <c r="BR21" s="13">
        <v>49397</v>
      </c>
      <c r="BS21" s="14">
        <v>50947</v>
      </c>
      <c r="BT21" s="9">
        <f t="shared" si="20"/>
        <v>0</v>
      </c>
      <c r="BU21" s="13">
        <v>49631</v>
      </c>
      <c r="BV21" s="14">
        <v>50917</v>
      </c>
      <c r="BW21" s="9">
        <f t="shared" si="21"/>
        <v>0</v>
      </c>
      <c r="BX21" s="13">
        <v>49078</v>
      </c>
      <c r="BY21" s="14">
        <v>50494</v>
      </c>
      <c r="BZ21" s="9">
        <f t="shared" si="22"/>
        <v>0</v>
      </c>
      <c r="CA21" s="13">
        <v>48462</v>
      </c>
      <c r="CB21" s="14">
        <v>49759</v>
      </c>
      <c r="CC21" s="9">
        <f t="shared" si="23"/>
        <v>0</v>
      </c>
      <c r="CD21" s="13">
        <v>47395</v>
      </c>
      <c r="CE21" s="14">
        <v>48684</v>
      </c>
      <c r="CF21" s="9">
        <f t="shared" si="24"/>
        <v>0</v>
      </c>
      <c r="CG21" s="13">
        <v>47682</v>
      </c>
      <c r="CH21" s="14">
        <v>49166</v>
      </c>
      <c r="CI21" s="9">
        <f t="shared" si="25"/>
        <v>0</v>
      </c>
      <c r="CJ21" s="58">
        <v>15546</v>
      </c>
      <c r="CK21" s="57">
        <v>16217</v>
      </c>
      <c r="CL21" s="34">
        <f t="shared" si="54"/>
        <v>0</v>
      </c>
      <c r="CM21" s="59">
        <v>24291</v>
      </c>
      <c r="CN21" s="60">
        <v>7623</v>
      </c>
      <c r="CO21" s="34">
        <f t="shared" si="27"/>
        <v>0</v>
      </c>
      <c r="CP21" s="59">
        <v>10873</v>
      </c>
      <c r="CQ21" s="60">
        <v>5219</v>
      </c>
      <c r="CR21" s="33">
        <f t="shared" si="28"/>
        <v>0</v>
      </c>
      <c r="CS21" s="59">
        <v>14410</v>
      </c>
      <c r="CT21" s="5">
        <v>3314</v>
      </c>
      <c r="CU21" s="34">
        <f t="shared" si="29"/>
        <v>0</v>
      </c>
      <c r="CV21" s="59">
        <v>2187.4899999999998</v>
      </c>
      <c r="CW21" s="59">
        <v>1741.25</v>
      </c>
      <c r="CX21" s="34">
        <f t="shared" si="30"/>
        <v>0</v>
      </c>
      <c r="CY21" s="59">
        <v>1.64</v>
      </c>
      <c r="CZ21" s="60">
        <v>14085</v>
      </c>
      <c r="DA21" s="7">
        <f t="shared" si="31"/>
        <v>0</v>
      </c>
      <c r="DB21" s="67">
        <v>1153</v>
      </c>
      <c r="DC21" s="9">
        <f t="shared" si="45"/>
        <v>0</v>
      </c>
      <c r="DD21" s="67">
        <v>1136</v>
      </c>
      <c r="DE21" s="9">
        <f t="shared" si="45"/>
        <v>0</v>
      </c>
      <c r="DF21" s="67">
        <v>2224</v>
      </c>
      <c r="DG21" s="9">
        <f t="shared" si="46"/>
        <v>0</v>
      </c>
      <c r="DH21" s="67">
        <v>266</v>
      </c>
      <c r="DI21" s="9">
        <f t="shared" si="32"/>
        <v>0</v>
      </c>
      <c r="DJ21" s="67">
        <v>2310</v>
      </c>
      <c r="DK21" s="9">
        <f t="shared" si="33"/>
        <v>0</v>
      </c>
      <c r="DL21" s="67">
        <v>2215</v>
      </c>
      <c r="DM21" s="9">
        <f t="shared" si="34"/>
        <v>0</v>
      </c>
      <c r="DN21" s="67">
        <v>2421</v>
      </c>
      <c r="DO21" s="9">
        <f t="shared" si="35"/>
        <v>0</v>
      </c>
      <c r="DP21" s="67">
        <v>2432</v>
      </c>
      <c r="DQ21" s="9">
        <f t="shared" si="36"/>
        <v>0</v>
      </c>
      <c r="DR21" s="67">
        <v>1848</v>
      </c>
      <c r="DS21" s="9">
        <f t="shared" si="37"/>
        <v>0</v>
      </c>
      <c r="DT21" s="67">
        <v>1820</v>
      </c>
      <c r="DU21" s="9">
        <f t="shared" si="38"/>
        <v>0</v>
      </c>
      <c r="DV21" s="67">
        <v>2325</v>
      </c>
      <c r="DW21" s="9">
        <f t="shared" si="39"/>
        <v>0</v>
      </c>
      <c r="DX21" s="67">
        <v>2362</v>
      </c>
      <c r="DY21" s="9">
        <f t="shared" si="40"/>
        <v>0</v>
      </c>
      <c r="DZ21" s="67">
        <v>2151</v>
      </c>
      <c r="EA21" s="9">
        <f t="shared" si="41"/>
        <v>0</v>
      </c>
      <c r="EB21" s="67">
        <v>1971</v>
      </c>
      <c r="EC21" s="9">
        <f t="shared" si="42"/>
        <v>0</v>
      </c>
      <c r="ED21" s="60">
        <v>6.47</v>
      </c>
      <c r="EE21" s="9">
        <f t="shared" si="47"/>
        <v>0</v>
      </c>
      <c r="EF21" s="60">
        <v>160.61000000000001</v>
      </c>
      <c r="EG21" s="9">
        <f t="shared" si="48"/>
        <v>0</v>
      </c>
      <c r="EH21" s="60">
        <v>8.27</v>
      </c>
      <c r="EI21" s="9">
        <f t="shared" si="49"/>
        <v>0</v>
      </c>
      <c r="EJ21" s="60">
        <v>312.67</v>
      </c>
      <c r="EK21" s="9">
        <f t="shared" si="50"/>
        <v>0</v>
      </c>
      <c r="EL21" s="60">
        <v>4.91</v>
      </c>
      <c r="EM21" s="9">
        <f t="shared" si="51"/>
        <v>0</v>
      </c>
      <c r="EN21" s="5">
        <v>2822.11</v>
      </c>
      <c r="EO21" s="75">
        <f t="shared" si="52"/>
        <v>0</v>
      </c>
    </row>
    <row r="22" spans="1:145" ht="24.95" customHeight="1" x14ac:dyDescent="0.25">
      <c r="A22" s="50">
        <v>45980</v>
      </c>
      <c r="B22" s="1">
        <v>1281.3900000000001</v>
      </c>
      <c r="C22" s="51">
        <f t="shared" si="0"/>
        <v>0</v>
      </c>
      <c r="D22" s="56">
        <v>15146.86</v>
      </c>
      <c r="E22" s="9">
        <f t="shared" si="1"/>
        <v>0</v>
      </c>
      <c r="F22" s="63">
        <v>81.66</v>
      </c>
      <c r="G22" s="9">
        <f t="shared" si="2"/>
        <v>0</v>
      </c>
      <c r="H22" s="12">
        <v>1966.23</v>
      </c>
      <c r="I22" s="9">
        <f t="shared" si="3"/>
        <v>0</v>
      </c>
      <c r="J22" s="12">
        <v>750.84</v>
      </c>
      <c r="K22" s="7">
        <f t="shared" si="53"/>
        <v>0</v>
      </c>
      <c r="L22" s="37">
        <v>0</v>
      </c>
      <c r="M22" s="82"/>
      <c r="N22" s="52">
        <v>0</v>
      </c>
      <c r="O22" s="52"/>
      <c r="P22" s="11">
        <v>75271.95</v>
      </c>
      <c r="Q22" s="11">
        <v>74783.34</v>
      </c>
      <c r="R22" s="9">
        <f t="shared" si="4"/>
        <v>0</v>
      </c>
      <c r="S22" s="11">
        <v>75245.570000000007</v>
      </c>
      <c r="T22" s="11">
        <v>74455.570000000007</v>
      </c>
      <c r="U22" s="9">
        <f t="shared" si="5"/>
        <v>0</v>
      </c>
      <c r="V22" s="11">
        <v>77993.509999999995</v>
      </c>
      <c r="W22" s="11">
        <v>78576.87</v>
      </c>
      <c r="X22" s="9">
        <f t="shared" si="6"/>
        <v>0</v>
      </c>
      <c r="Y22" s="11">
        <v>80309.86</v>
      </c>
      <c r="Z22" s="11">
        <v>77787.199999999997</v>
      </c>
      <c r="AA22" s="9">
        <f t="shared" si="7"/>
        <v>0</v>
      </c>
      <c r="AB22" s="11">
        <v>77877.56</v>
      </c>
      <c r="AC22" s="11">
        <v>32251.85</v>
      </c>
      <c r="AD22" s="9">
        <f t="shared" si="8"/>
        <v>0</v>
      </c>
      <c r="AE22" s="11">
        <v>73795.740000000005</v>
      </c>
      <c r="AF22" s="11">
        <v>31083.3</v>
      </c>
      <c r="AG22" s="9">
        <f t="shared" si="9"/>
        <v>0</v>
      </c>
      <c r="AH22" s="11">
        <v>70719.61</v>
      </c>
      <c r="AI22" s="11">
        <v>71296.27</v>
      </c>
      <c r="AJ22" s="9">
        <f t="shared" si="10"/>
        <v>0</v>
      </c>
      <c r="AK22" s="11">
        <v>70774.720000000001</v>
      </c>
      <c r="AL22" s="11">
        <v>69708.06</v>
      </c>
      <c r="AM22" s="9">
        <f t="shared" si="11"/>
        <v>0</v>
      </c>
      <c r="AN22" s="11">
        <v>25887.69</v>
      </c>
      <c r="AO22" s="11">
        <v>54178.96</v>
      </c>
      <c r="AP22" s="9">
        <f t="shared" si="12"/>
        <v>0</v>
      </c>
      <c r="AQ22" s="11">
        <v>3868.37</v>
      </c>
      <c r="AR22" s="11">
        <v>22160.75</v>
      </c>
      <c r="AS22" s="9">
        <f t="shared" si="13"/>
        <v>0</v>
      </c>
      <c r="AT22" s="11">
        <v>26202.57</v>
      </c>
      <c r="AU22" s="11">
        <v>54171.92</v>
      </c>
      <c r="AV22" s="9">
        <f t="shared" si="43"/>
        <v>0</v>
      </c>
      <c r="AW22" s="11">
        <v>24965.18</v>
      </c>
      <c r="AX22" s="11">
        <v>54462.38</v>
      </c>
      <c r="AY22" s="9">
        <f t="shared" si="44"/>
        <v>0</v>
      </c>
      <c r="AZ22" s="13">
        <v>47950.68</v>
      </c>
      <c r="BA22" s="14">
        <v>49819.21</v>
      </c>
      <c r="BB22" s="9">
        <f t="shared" si="14"/>
        <v>0</v>
      </c>
      <c r="BC22" s="13">
        <v>47812.12</v>
      </c>
      <c r="BD22" s="14">
        <v>49408.49</v>
      </c>
      <c r="BE22" s="9">
        <f t="shared" si="15"/>
        <v>0</v>
      </c>
      <c r="BF22" s="13">
        <v>45363</v>
      </c>
      <c r="BG22" s="14">
        <v>47323</v>
      </c>
      <c r="BH22" s="9">
        <f t="shared" si="16"/>
        <v>0</v>
      </c>
      <c r="BI22" s="13">
        <v>45831</v>
      </c>
      <c r="BJ22" s="14">
        <v>47144</v>
      </c>
      <c r="BK22" s="9">
        <f t="shared" si="17"/>
        <v>0</v>
      </c>
      <c r="BL22" s="13">
        <v>48038</v>
      </c>
      <c r="BM22" s="14">
        <v>53697</v>
      </c>
      <c r="BN22" s="9">
        <f t="shared" si="18"/>
        <v>0</v>
      </c>
      <c r="BO22" s="13">
        <v>49968</v>
      </c>
      <c r="BP22" s="14">
        <v>51412</v>
      </c>
      <c r="BQ22" s="9">
        <f t="shared" si="19"/>
        <v>0</v>
      </c>
      <c r="BR22" s="13">
        <v>49397</v>
      </c>
      <c r="BS22" s="14">
        <v>50947</v>
      </c>
      <c r="BT22" s="9">
        <f t="shared" si="20"/>
        <v>0</v>
      </c>
      <c r="BU22" s="13">
        <v>49631</v>
      </c>
      <c r="BV22" s="14">
        <v>50917</v>
      </c>
      <c r="BW22" s="9">
        <f t="shared" si="21"/>
        <v>0</v>
      </c>
      <c r="BX22" s="13">
        <v>49078</v>
      </c>
      <c r="BY22" s="14">
        <v>50494</v>
      </c>
      <c r="BZ22" s="9">
        <f t="shared" si="22"/>
        <v>0</v>
      </c>
      <c r="CA22" s="13">
        <v>48462</v>
      </c>
      <c r="CB22" s="14">
        <v>49759</v>
      </c>
      <c r="CC22" s="9">
        <f t="shared" si="23"/>
        <v>0</v>
      </c>
      <c r="CD22" s="13">
        <v>47395</v>
      </c>
      <c r="CE22" s="14">
        <v>48684</v>
      </c>
      <c r="CF22" s="9">
        <f t="shared" si="24"/>
        <v>0</v>
      </c>
      <c r="CG22" s="13">
        <v>47682</v>
      </c>
      <c r="CH22" s="14">
        <v>49166</v>
      </c>
      <c r="CI22" s="9">
        <f t="shared" si="25"/>
        <v>0</v>
      </c>
      <c r="CJ22" s="58">
        <v>15546</v>
      </c>
      <c r="CK22" s="57">
        <v>16217</v>
      </c>
      <c r="CL22" s="34">
        <f t="shared" si="54"/>
        <v>0</v>
      </c>
      <c r="CM22" s="59">
        <v>24291</v>
      </c>
      <c r="CN22" s="60">
        <v>7623</v>
      </c>
      <c r="CO22" s="34">
        <f t="shared" si="27"/>
        <v>0</v>
      </c>
      <c r="CP22" s="59">
        <v>10873</v>
      </c>
      <c r="CQ22" s="60">
        <v>5219</v>
      </c>
      <c r="CR22" s="33">
        <f t="shared" si="28"/>
        <v>0</v>
      </c>
      <c r="CS22" s="59">
        <v>14410</v>
      </c>
      <c r="CT22" s="5">
        <v>3314</v>
      </c>
      <c r="CU22" s="34">
        <f t="shared" si="29"/>
        <v>0</v>
      </c>
      <c r="CV22" s="59">
        <v>2187.4899999999998</v>
      </c>
      <c r="CW22" s="59">
        <v>1741.25</v>
      </c>
      <c r="CX22" s="34">
        <f t="shared" si="30"/>
        <v>0</v>
      </c>
      <c r="CY22" s="59">
        <v>1.64</v>
      </c>
      <c r="CZ22" s="60">
        <v>14085</v>
      </c>
      <c r="DA22" s="7">
        <f t="shared" si="31"/>
        <v>0</v>
      </c>
      <c r="DB22" s="67">
        <v>1153</v>
      </c>
      <c r="DC22" s="9">
        <f t="shared" si="45"/>
        <v>0</v>
      </c>
      <c r="DD22" s="67">
        <v>1136</v>
      </c>
      <c r="DE22" s="9">
        <f t="shared" si="45"/>
        <v>0</v>
      </c>
      <c r="DF22" s="67">
        <v>2224</v>
      </c>
      <c r="DG22" s="9">
        <f t="shared" si="46"/>
        <v>0</v>
      </c>
      <c r="DH22" s="67">
        <v>266</v>
      </c>
      <c r="DI22" s="9">
        <f t="shared" si="32"/>
        <v>0</v>
      </c>
      <c r="DJ22" s="67">
        <v>2310</v>
      </c>
      <c r="DK22" s="9">
        <f t="shared" si="33"/>
        <v>0</v>
      </c>
      <c r="DL22" s="67">
        <v>2215</v>
      </c>
      <c r="DM22" s="9">
        <f t="shared" si="34"/>
        <v>0</v>
      </c>
      <c r="DN22" s="67">
        <v>2421</v>
      </c>
      <c r="DO22" s="9">
        <f t="shared" si="35"/>
        <v>0</v>
      </c>
      <c r="DP22" s="67">
        <v>2432</v>
      </c>
      <c r="DQ22" s="9">
        <f t="shared" si="36"/>
        <v>0</v>
      </c>
      <c r="DR22" s="67">
        <v>1848</v>
      </c>
      <c r="DS22" s="9">
        <f t="shared" si="37"/>
        <v>0</v>
      </c>
      <c r="DT22" s="67">
        <v>1820</v>
      </c>
      <c r="DU22" s="9">
        <f t="shared" si="38"/>
        <v>0</v>
      </c>
      <c r="DV22" s="67">
        <v>2325</v>
      </c>
      <c r="DW22" s="9">
        <f t="shared" si="39"/>
        <v>0</v>
      </c>
      <c r="DX22" s="67">
        <v>2362</v>
      </c>
      <c r="DY22" s="9">
        <f t="shared" si="40"/>
        <v>0</v>
      </c>
      <c r="DZ22" s="67">
        <v>2151</v>
      </c>
      <c r="EA22" s="9">
        <f t="shared" si="41"/>
        <v>0</v>
      </c>
      <c r="EB22" s="67">
        <v>1971</v>
      </c>
      <c r="EC22" s="9">
        <f t="shared" si="42"/>
        <v>0</v>
      </c>
      <c r="ED22" s="60">
        <v>6.47</v>
      </c>
      <c r="EE22" s="9">
        <f t="shared" si="47"/>
        <v>0</v>
      </c>
      <c r="EF22" s="60">
        <v>160.61000000000001</v>
      </c>
      <c r="EG22" s="9">
        <f t="shared" si="48"/>
        <v>0</v>
      </c>
      <c r="EH22" s="60">
        <v>8.27</v>
      </c>
      <c r="EI22" s="9">
        <f t="shared" si="49"/>
        <v>0</v>
      </c>
      <c r="EJ22" s="60">
        <v>312.67</v>
      </c>
      <c r="EK22" s="9">
        <f t="shared" si="50"/>
        <v>0</v>
      </c>
      <c r="EL22" s="60">
        <v>4.91</v>
      </c>
      <c r="EM22" s="9">
        <f t="shared" si="51"/>
        <v>0</v>
      </c>
      <c r="EN22" s="5">
        <v>2822.11</v>
      </c>
      <c r="EO22" s="75">
        <f t="shared" si="52"/>
        <v>0</v>
      </c>
    </row>
    <row r="23" spans="1:145" ht="24.95" customHeight="1" x14ac:dyDescent="0.25">
      <c r="A23" s="50">
        <v>45981</v>
      </c>
      <c r="B23" s="1">
        <v>1281.3900000000001</v>
      </c>
      <c r="C23" s="51">
        <f t="shared" si="0"/>
        <v>0</v>
      </c>
      <c r="D23" s="56">
        <v>15146.86</v>
      </c>
      <c r="E23" s="9">
        <f t="shared" si="1"/>
        <v>0</v>
      </c>
      <c r="F23" s="63">
        <v>81.66</v>
      </c>
      <c r="G23" s="9">
        <f t="shared" si="2"/>
        <v>0</v>
      </c>
      <c r="H23" s="12">
        <v>1966.23</v>
      </c>
      <c r="I23" s="9">
        <f t="shared" si="3"/>
        <v>0</v>
      </c>
      <c r="J23" s="12">
        <v>750.84</v>
      </c>
      <c r="K23" s="7">
        <f t="shared" si="53"/>
        <v>0</v>
      </c>
      <c r="L23" s="37">
        <v>0</v>
      </c>
      <c r="M23" s="82"/>
      <c r="N23" s="52">
        <v>0</v>
      </c>
      <c r="O23" s="52"/>
      <c r="P23" s="11">
        <v>75271.95</v>
      </c>
      <c r="Q23" s="11">
        <v>74783.34</v>
      </c>
      <c r="R23" s="9">
        <f t="shared" si="4"/>
        <v>0</v>
      </c>
      <c r="S23" s="11">
        <v>75245.570000000007</v>
      </c>
      <c r="T23" s="11">
        <v>74455.570000000007</v>
      </c>
      <c r="U23" s="9">
        <f t="shared" si="5"/>
        <v>0</v>
      </c>
      <c r="V23" s="11">
        <v>77993.509999999995</v>
      </c>
      <c r="W23" s="11">
        <v>78576.87</v>
      </c>
      <c r="X23" s="9">
        <f t="shared" si="6"/>
        <v>0</v>
      </c>
      <c r="Y23" s="11">
        <v>80309.86</v>
      </c>
      <c r="Z23" s="11">
        <v>77787.199999999997</v>
      </c>
      <c r="AA23" s="9">
        <f t="shared" si="7"/>
        <v>0</v>
      </c>
      <c r="AB23" s="11">
        <v>77877.56</v>
      </c>
      <c r="AC23" s="11">
        <v>32251.85</v>
      </c>
      <c r="AD23" s="9">
        <f t="shared" si="8"/>
        <v>0</v>
      </c>
      <c r="AE23" s="11">
        <v>73795.740000000005</v>
      </c>
      <c r="AF23" s="11">
        <v>31083.3</v>
      </c>
      <c r="AG23" s="9">
        <f t="shared" si="9"/>
        <v>0</v>
      </c>
      <c r="AH23" s="11">
        <v>70719.61</v>
      </c>
      <c r="AI23" s="11">
        <v>71296.27</v>
      </c>
      <c r="AJ23" s="9">
        <f t="shared" si="10"/>
        <v>0</v>
      </c>
      <c r="AK23" s="11">
        <v>70774.720000000001</v>
      </c>
      <c r="AL23" s="11">
        <v>69708.06</v>
      </c>
      <c r="AM23" s="9">
        <f t="shared" si="11"/>
        <v>0</v>
      </c>
      <c r="AN23" s="11">
        <v>25887.69</v>
      </c>
      <c r="AO23" s="11">
        <v>54178.96</v>
      </c>
      <c r="AP23" s="9">
        <f t="shared" si="12"/>
        <v>0</v>
      </c>
      <c r="AQ23" s="11">
        <v>3868.37</v>
      </c>
      <c r="AR23" s="11">
        <v>22160.75</v>
      </c>
      <c r="AS23" s="9">
        <f t="shared" si="13"/>
        <v>0</v>
      </c>
      <c r="AT23" s="11">
        <v>26202.57</v>
      </c>
      <c r="AU23" s="11">
        <v>54171.92</v>
      </c>
      <c r="AV23" s="9">
        <f t="shared" si="43"/>
        <v>0</v>
      </c>
      <c r="AW23" s="11">
        <v>24965.18</v>
      </c>
      <c r="AX23" s="11">
        <v>54462.38</v>
      </c>
      <c r="AY23" s="9">
        <f t="shared" si="44"/>
        <v>0</v>
      </c>
      <c r="AZ23" s="13">
        <v>47950.68</v>
      </c>
      <c r="BA23" s="14">
        <v>49819.21</v>
      </c>
      <c r="BB23" s="9">
        <f t="shared" si="14"/>
        <v>0</v>
      </c>
      <c r="BC23" s="13">
        <v>47812.12</v>
      </c>
      <c r="BD23" s="14">
        <v>49408.49</v>
      </c>
      <c r="BE23" s="9">
        <f t="shared" si="15"/>
        <v>0</v>
      </c>
      <c r="BF23" s="13">
        <v>45363</v>
      </c>
      <c r="BG23" s="14">
        <v>47323</v>
      </c>
      <c r="BH23" s="9">
        <f t="shared" si="16"/>
        <v>0</v>
      </c>
      <c r="BI23" s="13">
        <v>45831</v>
      </c>
      <c r="BJ23" s="14">
        <v>47144</v>
      </c>
      <c r="BK23" s="9">
        <f t="shared" si="17"/>
        <v>0</v>
      </c>
      <c r="BL23" s="13">
        <v>48038</v>
      </c>
      <c r="BM23" s="14">
        <v>53697</v>
      </c>
      <c r="BN23" s="9">
        <f t="shared" si="18"/>
        <v>0</v>
      </c>
      <c r="BO23" s="13">
        <v>49968</v>
      </c>
      <c r="BP23" s="14">
        <v>51412</v>
      </c>
      <c r="BQ23" s="9">
        <f t="shared" si="19"/>
        <v>0</v>
      </c>
      <c r="BR23" s="13">
        <v>49397</v>
      </c>
      <c r="BS23" s="14">
        <v>50947</v>
      </c>
      <c r="BT23" s="9">
        <f t="shared" si="20"/>
        <v>0</v>
      </c>
      <c r="BU23" s="13">
        <v>49631</v>
      </c>
      <c r="BV23" s="14">
        <v>50917</v>
      </c>
      <c r="BW23" s="9">
        <f t="shared" si="21"/>
        <v>0</v>
      </c>
      <c r="BX23" s="13">
        <v>49078</v>
      </c>
      <c r="BY23" s="14">
        <v>50494</v>
      </c>
      <c r="BZ23" s="9">
        <f t="shared" si="22"/>
        <v>0</v>
      </c>
      <c r="CA23" s="13">
        <v>48462</v>
      </c>
      <c r="CB23" s="14">
        <v>49759</v>
      </c>
      <c r="CC23" s="9">
        <f t="shared" si="23"/>
        <v>0</v>
      </c>
      <c r="CD23" s="13">
        <v>47395</v>
      </c>
      <c r="CE23" s="14">
        <v>48684</v>
      </c>
      <c r="CF23" s="9">
        <f t="shared" si="24"/>
        <v>0</v>
      </c>
      <c r="CG23" s="13">
        <v>47682</v>
      </c>
      <c r="CH23" s="14">
        <v>49166</v>
      </c>
      <c r="CI23" s="9">
        <f t="shared" si="25"/>
        <v>0</v>
      </c>
      <c r="CJ23" s="58">
        <v>15546</v>
      </c>
      <c r="CK23" s="57">
        <v>16217</v>
      </c>
      <c r="CL23" s="34">
        <f t="shared" si="54"/>
        <v>0</v>
      </c>
      <c r="CM23" s="59">
        <v>24291</v>
      </c>
      <c r="CN23" s="60">
        <v>7623</v>
      </c>
      <c r="CO23" s="34">
        <f t="shared" si="27"/>
        <v>0</v>
      </c>
      <c r="CP23" s="59">
        <v>10873</v>
      </c>
      <c r="CQ23" s="60">
        <v>5219</v>
      </c>
      <c r="CR23" s="33">
        <f t="shared" si="28"/>
        <v>0</v>
      </c>
      <c r="CS23" s="59">
        <v>14410</v>
      </c>
      <c r="CT23" s="5">
        <v>3314</v>
      </c>
      <c r="CU23" s="34">
        <f t="shared" si="29"/>
        <v>0</v>
      </c>
      <c r="CV23" s="59">
        <v>2187.4899999999998</v>
      </c>
      <c r="CW23" s="59">
        <v>1741.25</v>
      </c>
      <c r="CX23" s="34">
        <f t="shared" si="30"/>
        <v>0</v>
      </c>
      <c r="CY23" s="59">
        <v>1.64</v>
      </c>
      <c r="CZ23" s="60">
        <v>14085</v>
      </c>
      <c r="DA23" s="7">
        <f t="shared" si="31"/>
        <v>0</v>
      </c>
      <c r="DB23" s="67">
        <v>1153</v>
      </c>
      <c r="DC23" s="9">
        <f t="shared" si="45"/>
        <v>0</v>
      </c>
      <c r="DD23" s="67">
        <v>1136</v>
      </c>
      <c r="DE23" s="9">
        <f t="shared" si="45"/>
        <v>0</v>
      </c>
      <c r="DF23" s="67">
        <v>2224</v>
      </c>
      <c r="DG23" s="9">
        <f t="shared" si="46"/>
        <v>0</v>
      </c>
      <c r="DH23" s="67">
        <v>266</v>
      </c>
      <c r="DI23" s="9">
        <f t="shared" si="32"/>
        <v>0</v>
      </c>
      <c r="DJ23" s="67">
        <v>2310</v>
      </c>
      <c r="DK23" s="9">
        <f t="shared" si="33"/>
        <v>0</v>
      </c>
      <c r="DL23" s="67">
        <v>2215</v>
      </c>
      <c r="DM23" s="9">
        <f t="shared" si="34"/>
        <v>0</v>
      </c>
      <c r="DN23" s="67">
        <v>2421</v>
      </c>
      <c r="DO23" s="9">
        <f t="shared" si="35"/>
        <v>0</v>
      </c>
      <c r="DP23" s="67">
        <v>2432</v>
      </c>
      <c r="DQ23" s="9">
        <f t="shared" si="36"/>
        <v>0</v>
      </c>
      <c r="DR23" s="67">
        <v>1848</v>
      </c>
      <c r="DS23" s="9">
        <f t="shared" si="37"/>
        <v>0</v>
      </c>
      <c r="DT23" s="67">
        <v>1820</v>
      </c>
      <c r="DU23" s="9">
        <f t="shared" si="38"/>
        <v>0</v>
      </c>
      <c r="DV23" s="67">
        <v>2325</v>
      </c>
      <c r="DW23" s="9">
        <f t="shared" si="39"/>
        <v>0</v>
      </c>
      <c r="DX23" s="67">
        <v>2362</v>
      </c>
      <c r="DY23" s="9">
        <f t="shared" si="40"/>
        <v>0</v>
      </c>
      <c r="DZ23" s="67">
        <v>2151</v>
      </c>
      <c r="EA23" s="9">
        <f t="shared" si="41"/>
        <v>0</v>
      </c>
      <c r="EB23" s="67">
        <v>1971</v>
      </c>
      <c r="EC23" s="9">
        <f t="shared" si="42"/>
        <v>0</v>
      </c>
      <c r="ED23" s="60">
        <v>6.47</v>
      </c>
      <c r="EE23" s="9">
        <f t="shared" si="47"/>
        <v>0</v>
      </c>
      <c r="EF23" s="60">
        <v>160.61000000000001</v>
      </c>
      <c r="EG23" s="9">
        <f t="shared" si="48"/>
        <v>0</v>
      </c>
      <c r="EH23" s="60">
        <v>8.27</v>
      </c>
      <c r="EI23" s="9">
        <f t="shared" si="49"/>
        <v>0</v>
      </c>
      <c r="EJ23" s="60">
        <v>312.67</v>
      </c>
      <c r="EK23" s="9">
        <f t="shared" si="50"/>
        <v>0</v>
      </c>
      <c r="EL23" s="60">
        <v>4.91</v>
      </c>
      <c r="EM23" s="9">
        <f t="shared" si="51"/>
        <v>0</v>
      </c>
      <c r="EN23" s="5">
        <v>2822.11</v>
      </c>
      <c r="EO23" s="75">
        <f t="shared" si="52"/>
        <v>0</v>
      </c>
    </row>
    <row r="24" spans="1:145" ht="24.95" customHeight="1" x14ac:dyDescent="0.25">
      <c r="A24" s="50">
        <v>45982</v>
      </c>
      <c r="B24" s="1">
        <v>1281.3900000000001</v>
      </c>
      <c r="C24" s="51">
        <f t="shared" si="0"/>
        <v>0</v>
      </c>
      <c r="D24" s="56">
        <v>15146.86</v>
      </c>
      <c r="E24" s="9">
        <f t="shared" si="1"/>
        <v>0</v>
      </c>
      <c r="F24" s="63">
        <v>81.66</v>
      </c>
      <c r="G24" s="9">
        <f t="shared" si="2"/>
        <v>0</v>
      </c>
      <c r="H24" s="12">
        <v>1966.23</v>
      </c>
      <c r="I24" s="9">
        <f t="shared" si="3"/>
        <v>0</v>
      </c>
      <c r="J24" s="12">
        <v>750.84</v>
      </c>
      <c r="K24" s="7">
        <f t="shared" si="53"/>
        <v>0</v>
      </c>
      <c r="L24" s="37">
        <v>0</v>
      </c>
      <c r="M24" s="82"/>
      <c r="N24" s="52">
        <v>0</v>
      </c>
      <c r="O24" s="52"/>
      <c r="P24" s="11">
        <v>75271.95</v>
      </c>
      <c r="Q24" s="11">
        <v>74783.34</v>
      </c>
      <c r="R24" s="9">
        <f t="shared" si="4"/>
        <v>0</v>
      </c>
      <c r="S24" s="11">
        <v>75245.570000000007</v>
      </c>
      <c r="T24" s="11">
        <v>74455.570000000007</v>
      </c>
      <c r="U24" s="9">
        <f t="shared" si="5"/>
        <v>0</v>
      </c>
      <c r="V24" s="11">
        <v>77993.509999999995</v>
      </c>
      <c r="W24" s="11">
        <v>78576.87</v>
      </c>
      <c r="X24" s="9">
        <f t="shared" si="6"/>
        <v>0</v>
      </c>
      <c r="Y24" s="11">
        <v>80309.86</v>
      </c>
      <c r="Z24" s="11">
        <v>77787.199999999997</v>
      </c>
      <c r="AA24" s="9">
        <f t="shared" si="7"/>
        <v>0</v>
      </c>
      <c r="AB24" s="11">
        <v>77877.56</v>
      </c>
      <c r="AC24" s="11">
        <v>32251.85</v>
      </c>
      <c r="AD24" s="9">
        <f t="shared" si="8"/>
        <v>0</v>
      </c>
      <c r="AE24" s="11">
        <v>73795.740000000005</v>
      </c>
      <c r="AF24" s="11">
        <v>31083.3</v>
      </c>
      <c r="AG24" s="9">
        <f t="shared" si="9"/>
        <v>0</v>
      </c>
      <c r="AH24" s="11">
        <v>70719.61</v>
      </c>
      <c r="AI24" s="11">
        <v>71296.27</v>
      </c>
      <c r="AJ24" s="9">
        <f t="shared" si="10"/>
        <v>0</v>
      </c>
      <c r="AK24" s="11">
        <v>70774.720000000001</v>
      </c>
      <c r="AL24" s="11">
        <v>69708.06</v>
      </c>
      <c r="AM24" s="9">
        <f t="shared" si="11"/>
        <v>0</v>
      </c>
      <c r="AN24" s="11">
        <v>25887.69</v>
      </c>
      <c r="AO24" s="11">
        <v>54178.96</v>
      </c>
      <c r="AP24" s="9">
        <f t="shared" si="12"/>
        <v>0</v>
      </c>
      <c r="AQ24" s="11">
        <v>3868.37</v>
      </c>
      <c r="AR24" s="11">
        <v>22160.75</v>
      </c>
      <c r="AS24" s="9">
        <f t="shared" si="13"/>
        <v>0</v>
      </c>
      <c r="AT24" s="11">
        <v>26202.57</v>
      </c>
      <c r="AU24" s="11">
        <v>54171.92</v>
      </c>
      <c r="AV24" s="9">
        <f t="shared" si="43"/>
        <v>0</v>
      </c>
      <c r="AW24" s="11">
        <v>24965.18</v>
      </c>
      <c r="AX24" s="11">
        <v>54462.38</v>
      </c>
      <c r="AY24" s="9">
        <f t="shared" si="44"/>
        <v>0</v>
      </c>
      <c r="AZ24" s="13">
        <v>47950.68</v>
      </c>
      <c r="BA24" s="14">
        <v>49819.21</v>
      </c>
      <c r="BB24" s="9">
        <f t="shared" si="14"/>
        <v>0</v>
      </c>
      <c r="BC24" s="13">
        <v>47812.12</v>
      </c>
      <c r="BD24" s="14">
        <v>49408.49</v>
      </c>
      <c r="BE24" s="9">
        <f t="shared" si="15"/>
        <v>0</v>
      </c>
      <c r="BF24" s="13">
        <v>45363</v>
      </c>
      <c r="BG24" s="14">
        <v>47323</v>
      </c>
      <c r="BH24" s="9">
        <f t="shared" si="16"/>
        <v>0</v>
      </c>
      <c r="BI24" s="13">
        <v>45831</v>
      </c>
      <c r="BJ24" s="14">
        <v>47144</v>
      </c>
      <c r="BK24" s="9">
        <f t="shared" si="17"/>
        <v>0</v>
      </c>
      <c r="BL24" s="13">
        <v>48038</v>
      </c>
      <c r="BM24" s="14">
        <v>53697</v>
      </c>
      <c r="BN24" s="9">
        <f t="shared" si="18"/>
        <v>0</v>
      </c>
      <c r="BO24" s="13">
        <v>49968</v>
      </c>
      <c r="BP24" s="14">
        <v>51412</v>
      </c>
      <c r="BQ24" s="9">
        <f t="shared" si="19"/>
        <v>0</v>
      </c>
      <c r="BR24" s="13">
        <v>49397</v>
      </c>
      <c r="BS24" s="14">
        <v>50947</v>
      </c>
      <c r="BT24" s="9">
        <f t="shared" si="20"/>
        <v>0</v>
      </c>
      <c r="BU24" s="13">
        <v>49631</v>
      </c>
      <c r="BV24" s="14">
        <v>50917</v>
      </c>
      <c r="BW24" s="9">
        <f t="shared" si="21"/>
        <v>0</v>
      </c>
      <c r="BX24" s="13">
        <v>49078</v>
      </c>
      <c r="BY24" s="14">
        <v>50494</v>
      </c>
      <c r="BZ24" s="9">
        <f t="shared" si="22"/>
        <v>0</v>
      </c>
      <c r="CA24" s="13">
        <v>48462</v>
      </c>
      <c r="CB24" s="14">
        <v>49759</v>
      </c>
      <c r="CC24" s="9">
        <f t="shared" si="23"/>
        <v>0</v>
      </c>
      <c r="CD24" s="13">
        <v>47395</v>
      </c>
      <c r="CE24" s="14">
        <v>48684</v>
      </c>
      <c r="CF24" s="9">
        <f t="shared" si="24"/>
        <v>0</v>
      </c>
      <c r="CG24" s="13">
        <v>47682</v>
      </c>
      <c r="CH24" s="14">
        <v>49166</v>
      </c>
      <c r="CI24" s="9">
        <f t="shared" si="25"/>
        <v>0</v>
      </c>
      <c r="CJ24" s="58">
        <v>15546</v>
      </c>
      <c r="CK24" s="57">
        <v>16217</v>
      </c>
      <c r="CL24" s="34">
        <f t="shared" si="54"/>
        <v>0</v>
      </c>
      <c r="CM24" s="59">
        <v>24291</v>
      </c>
      <c r="CN24" s="60">
        <v>7623</v>
      </c>
      <c r="CO24" s="34">
        <f t="shared" si="27"/>
        <v>0</v>
      </c>
      <c r="CP24" s="59">
        <v>10873</v>
      </c>
      <c r="CQ24" s="60">
        <v>5219</v>
      </c>
      <c r="CR24" s="33">
        <f t="shared" si="28"/>
        <v>0</v>
      </c>
      <c r="CS24" s="59">
        <v>14410</v>
      </c>
      <c r="CT24" s="5">
        <v>3314</v>
      </c>
      <c r="CU24" s="34">
        <f t="shared" si="29"/>
        <v>0</v>
      </c>
      <c r="CV24" s="59">
        <v>2187.4899999999998</v>
      </c>
      <c r="CW24" s="59">
        <v>1741.25</v>
      </c>
      <c r="CX24" s="34">
        <f t="shared" si="30"/>
        <v>0</v>
      </c>
      <c r="CY24" s="59">
        <v>1.64</v>
      </c>
      <c r="CZ24" s="60">
        <v>14085</v>
      </c>
      <c r="DA24" s="7">
        <f t="shared" si="31"/>
        <v>0</v>
      </c>
      <c r="DB24" s="67">
        <v>1153</v>
      </c>
      <c r="DC24" s="9">
        <f t="shared" si="45"/>
        <v>0</v>
      </c>
      <c r="DD24" s="67">
        <v>1136</v>
      </c>
      <c r="DE24" s="9">
        <f t="shared" si="45"/>
        <v>0</v>
      </c>
      <c r="DF24" s="67">
        <v>2224</v>
      </c>
      <c r="DG24" s="9">
        <f t="shared" si="46"/>
        <v>0</v>
      </c>
      <c r="DH24" s="67">
        <v>266</v>
      </c>
      <c r="DI24" s="9">
        <f t="shared" si="32"/>
        <v>0</v>
      </c>
      <c r="DJ24" s="67">
        <v>2310</v>
      </c>
      <c r="DK24" s="9">
        <f t="shared" si="33"/>
        <v>0</v>
      </c>
      <c r="DL24" s="67">
        <v>2215</v>
      </c>
      <c r="DM24" s="9">
        <f t="shared" si="34"/>
        <v>0</v>
      </c>
      <c r="DN24" s="67">
        <v>2421</v>
      </c>
      <c r="DO24" s="9">
        <f t="shared" si="35"/>
        <v>0</v>
      </c>
      <c r="DP24" s="67">
        <v>2432</v>
      </c>
      <c r="DQ24" s="9">
        <f t="shared" si="36"/>
        <v>0</v>
      </c>
      <c r="DR24" s="67">
        <v>1848</v>
      </c>
      <c r="DS24" s="9">
        <f t="shared" si="37"/>
        <v>0</v>
      </c>
      <c r="DT24" s="67">
        <v>1820</v>
      </c>
      <c r="DU24" s="9">
        <f t="shared" si="38"/>
        <v>0</v>
      </c>
      <c r="DV24" s="67">
        <v>2325</v>
      </c>
      <c r="DW24" s="9">
        <f t="shared" si="39"/>
        <v>0</v>
      </c>
      <c r="DX24" s="67">
        <v>2362</v>
      </c>
      <c r="DY24" s="9">
        <f t="shared" si="40"/>
        <v>0</v>
      </c>
      <c r="DZ24" s="67">
        <v>2151</v>
      </c>
      <c r="EA24" s="9">
        <f t="shared" si="41"/>
        <v>0</v>
      </c>
      <c r="EB24" s="67">
        <v>1971</v>
      </c>
      <c r="EC24" s="9">
        <f t="shared" si="42"/>
        <v>0</v>
      </c>
      <c r="ED24" s="60">
        <v>6.47</v>
      </c>
      <c r="EE24" s="9">
        <f t="shared" si="47"/>
        <v>0</v>
      </c>
      <c r="EF24" s="60">
        <v>160.61000000000001</v>
      </c>
      <c r="EG24" s="9">
        <f t="shared" si="48"/>
        <v>0</v>
      </c>
      <c r="EH24" s="60">
        <v>8.27</v>
      </c>
      <c r="EI24" s="9">
        <f t="shared" si="49"/>
        <v>0</v>
      </c>
      <c r="EJ24" s="60">
        <v>312.67</v>
      </c>
      <c r="EK24" s="9">
        <f t="shared" si="50"/>
        <v>0</v>
      </c>
      <c r="EL24" s="60">
        <v>4.91</v>
      </c>
      <c r="EM24" s="9">
        <f t="shared" si="51"/>
        <v>0</v>
      </c>
      <c r="EN24" s="5">
        <v>2822.11</v>
      </c>
      <c r="EO24" s="75">
        <f t="shared" si="52"/>
        <v>0</v>
      </c>
    </row>
    <row r="25" spans="1:145" ht="24.95" customHeight="1" x14ac:dyDescent="0.25">
      <c r="A25" s="50">
        <v>45983</v>
      </c>
      <c r="B25" s="1">
        <v>1281.3900000000001</v>
      </c>
      <c r="C25" s="51">
        <f t="shared" si="0"/>
        <v>0</v>
      </c>
      <c r="D25" s="56">
        <v>15146.86</v>
      </c>
      <c r="E25" s="9">
        <f t="shared" si="1"/>
        <v>0</v>
      </c>
      <c r="F25" s="63">
        <v>81.66</v>
      </c>
      <c r="G25" s="9">
        <f t="shared" si="2"/>
        <v>0</v>
      </c>
      <c r="H25" s="12">
        <v>1966.23</v>
      </c>
      <c r="I25" s="9">
        <f t="shared" si="3"/>
        <v>0</v>
      </c>
      <c r="J25" s="12">
        <v>750.84</v>
      </c>
      <c r="K25" s="7">
        <f t="shared" si="53"/>
        <v>0</v>
      </c>
      <c r="L25" s="37">
        <v>0</v>
      </c>
      <c r="M25" s="82"/>
      <c r="N25" s="52">
        <v>0</v>
      </c>
      <c r="O25" s="52"/>
      <c r="P25" s="11">
        <v>75271.95</v>
      </c>
      <c r="Q25" s="11">
        <v>74783.34</v>
      </c>
      <c r="R25" s="9">
        <f t="shared" si="4"/>
        <v>0</v>
      </c>
      <c r="S25" s="11">
        <v>75245.570000000007</v>
      </c>
      <c r="T25" s="11">
        <v>74455.570000000007</v>
      </c>
      <c r="U25" s="9">
        <f t="shared" si="5"/>
        <v>0</v>
      </c>
      <c r="V25" s="11">
        <v>77993.509999999995</v>
      </c>
      <c r="W25" s="11">
        <v>78576.87</v>
      </c>
      <c r="X25" s="9">
        <f t="shared" si="6"/>
        <v>0</v>
      </c>
      <c r="Y25" s="11">
        <v>80309.86</v>
      </c>
      <c r="Z25" s="11">
        <v>77787.199999999997</v>
      </c>
      <c r="AA25" s="9">
        <f t="shared" si="7"/>
        <v>0</v>
      </c>
      <c r="AB25" s="11">
        <v>77877.56</v>
      </c>
      <c r="AC25" s="11">
        <v>32251.85</v>
      </c>
      <c r="AD25" s="9">
        <f t="shared" si="8"/>
        <v>0</v>
      </c>
      <c r="AE25" s="11">
        <v>73795.740000000005</v>
      </c>
      <c r="AF25" s="11">
        <v>31083.3</v>
      </c>
      <c r="AG25" s="9">
        <f t="shared" si="9"/>
        <v>0</v>
      </c>
      <c r="AH25" s="11">
        <v>70719.61</v>
      </c>
      <c r="AI25" s="11">
        <v>71296.27</v>
      </c>
      <c r="AJ25" s="9">
        <f t="shared" si="10"/>
        <v>0</v>
      </c>
      <c r="AK25" s="11">
        <v>70774.720000000001</v>
      </c>
      <c r="AL25" s="11">
        <v>69708.06</v>
      </c>
      <c r="AM25" s="9">
        <f t="shared" si="11"/>
        <v>0</v>
      </c>
      <c r="AN25" s="11">
        <v>25887.69</v>
      </c>
      <c r="AO25" s="11">
        <v>54178.96</v>
      </c>
      <c r="AP25" s="9">
        <f t="shared" si="12"/>
        <v>0</v>
      </c>
      <c r="AQ25" s="11">
        <v>3868.37</v>
      </c>
      <c r="AR25" s="11">
        <v>22160.75</v>
      </c>
      <c r="AS25" s="9">
        <f t="shared" si="13"/>
        <v>0</v>
      </c>
      <c r="AT25" s="11">
        <v>26202.57</v>
      </c>
      <c r="AU25" s="11">
        <v>54171.92</v>
      </c>
      <c r="AV25" s="9">
        <f t="shared" si="43"/>
        <v>0</v>
      </c>
      <c r="AW25" s="11">
        <v>24965.18</v>
      </c>
      <c r="AX25" s="11">
        <v>54462.38</v>
      </c>
      <c r="AY25" s="9">
        <f t="shared" si="44"/>
        <v>0</v>
      </c>
      <c r="AZ25" s="13">
        <v>47950.68</v>
      </c>
      <c r="BA25" s="14">
        <v>49819.21</v>
      </c>
      <c r="BB25" s="9">
        <f t="shared" si="14"/>
        <v>0</v>
      </c>
      <c r="BC25" s="13">
        <v>47812.12</v>
      </c>
      <c r="BD25" s="14">
        <v>49408.49</v>
      </c>
      <c r="BE25" s="9">
        <f t="shared" si="15"/>
        <v>0</v>
      </c>
      <c r="BF25" s="13">
        <v>45363</v>
      </c>
      <c r="BG25" s="14">
        <v>47323</v>
      </c>
      <c r="BH25" s="9">
        <f t="shared" si="16"/>
        <v>0</v>
      </c>
      <c r="BI25" s="13">
        <v>45831</v>
      </c>
      <c r="BJ25" s="14">
        <v>47144</v>
      </c>
      <c r="BK25" s="9">
        <f t="shared" si="17"/>
        <v>0</v>
      </c>
      <c r="BL25" s="13">
        <v>48038</v>
      </c>
      <c r="BM25" s="14">
        <v>53697</v>
      </c>
      <c r="BN25" s="9">
        <f t="shared" si="18"/>
        <v>0</v>
      </c>
      <c r="BO25" s="13">
        <v>49968</v>
      </c>
      <c r="BP25" s="14">
        <v>51412</v>
      </c>
      <c r="BQ25" s="9">
        <f t="shared" si="19"/>
        <v>0</v>
      </c>
      <c r="BR25" s="13">
        <v>49397</v>
      </c>
      <c r="BS25" s="14">
        <v>50947</v>
      </c>
      <c r="BT25" s="9">
        <f t="shared" si="20"/>
        <v>0</v>
      </c>
      <c r="BU25" s="13">
        <v>49631</v>
      </c>
      <c r="BV25" s="14">
        <v>50917</v>
      </c>
      <c r="BW25" s="9">
        <f t="shared" si="21"/>
        <v>0</v>
      </c>
      <c r="BX25" s="13">
        <v>49078</v>
      </c>
      <c r="BY25" s="14">
        <v>50494</v>
      </c>
      <c r="BZ25" s="9">
        <f t="shared" si="22"/>
        <v>0</v>
      </c>
      <c r="CA25" s="13">
        <v>48462</v>
      </c>
      <c r="CB25" s="14">
        <v>49759</v>
      </c>
      <c r="CC25" s="9">
        <f t="shared" si="23"/>
        <v>0</v>
      </c>
      <c r="CD25" s="13">
        <v>47395</v>
      </c>
      <c r="CE25" s="14">
        <v>48684</v>
      </c>
      <c r="CF25" s="9">
        <f t="shared" si="24"/>
        <v>0</v>
      </c>
      <c r="CG25" s="13">
        <v>47682</v>
      </c>
      <c r="CH25" s="14">
        <v>49166</v>
      </c>
      <c r="CI25" s="9">
        <f t="shared" si="25"/>
        <v>0</v>
      </c>
      <c r="CJ25" s="58">
        <v>15546</v>
      </c>
      <c r="CK25" s="57">
        <v>16217</v>
      </c>
      <c r="CL25" s="34">
        <f t="shared" si="54"/>
        <v>0</v>
      </c>
      <c r="CM25" s="59">
        <v>24291</v>
      </c>
      <c r="CN25" s="60">
        <v>7623</v>
      </c>
      <c r="CO25" s="34">
        <f t="shared" si="27"/>
        <v>0</v>
      </c>
      <c r="CP25" s="59">
        <v>10873</v>
      </c>
      <c r="CQ25" s="60">
        <v>5219</v>
      </c>
      <c r="CR25" s="33">
        <f t="shared" si="28"/>
        <v>0</v>
      </c>
      <c r="CS25" s="59">
        <v>14410</v>
      </c>
      <c r="CT25" s="5">
        <v>3314</v>
      </c>
      <c r="CU25" s="34">
        <f t="shared" si="29"/>
        <v>0</v>
      </c>
      <c r="CV25" s="59">
        <v>2187.4899999999998</v>
      </c>
      <c r="CW25" s="59">
        <v>1741.25</v>
      </c>
      <c r="CX25" s="34">
        <f t="shared" si="30"/>
        <v>0</v>
      </c>
      <c r="CY25" s="59">
        <v>1.64</v>
      </c>
      <c r="CZ25" s="60">
        <v>14085</v>
      </c>
      <c r="DA25" s="7">
        <f t="shared" si="31"/>
        <v>0</v>
      </c>
      <c r="DB25" s="67">
        <v>1153</v>
      </c>
      <c r="DC25" s="9">
        <f t="shared" si="45"/>
        <v>0</v>
      </c>
      <c r="DD25" s="67">
        <v>1136</v>
      </c>
      <c r="DE25" s="9">
        <f t="shared" si="45"/>
        <v>0</v>
      </c>
      <c r="DF25" s="67">
        <v>2224</v>
      </c>
      <c r="DG25" s="9">
        <f t="shared" si="46"/>
        <v>0</v>
      </c>
      <c r="DH25" s="67">
        <v>266</v>
      </c>
      <c r="DI25" s="9">
        <f t="shared" si="32"/>
        <v>0</v>
      </c>
      <c r="DJ25" s="67">
        <v>2310</v>
      </c>
      <c r="DK25" s="9">
        <f t="shared" si="33"/>
        <v>0</v>
      </c>
      <c r="DL25" s="67">
        <v>2215</v>
      </c>
      <c r="DM25" s="9">
        <f t="shared" si="34"/>
        <v>0</v>
      </c>
      <c r="DN25" s="67">
        <v>2421</v>
      </c>
      <c r="DO25" s="9">
        <f t="shared" si="35"/>
        <v>0</v>
      </c>
      <c r="DP25" s="67">
        <v>2432</v>
      </c>
      <c r="DQ25" s="9">
        <f t="shared" si="36"/>
        <v>0</v>
      </c>
      <c r="DR25" s="67">
        <v>1848</v>
      </c>
      <c r="DS25" s="9">
        <f t="shared" si="37"/>
        <v>0</v>
      </c>
      <c r="DT25" s="67">
        <v>1820</v>
      </c>
      <c r="DU25" s="9">
        <f t="shared" si="38"/>
        <v>0</v>
      </c>
      <c r="DV25" s="67">
        <v>2325</v>
      </c>
      <c r="DW25" s="9">
        <f t="shared" si="39"/>
        <v>0</v>
      </c>
      <c r="DX25" s="67">
        <v>2362</v>
      </c>
      <c r="DY25" s="9">
        <f t="shared" si="40"/>
        <v>0</v>
      </c>
      <c r="DZ25" s="67">
        <v>2151</v>
      </c>
      <c r="EA25" s="9">
        <f t="shared" si="41"/>
        <v>0</v>
      </c>
      <c r="EB25" s="67">
        <v>1971</v>
      </c>
      <c r="EC25" s="9">
        <f t="shared" si="42"/>
        <v>0</v>
      </c>
      <c r="ED25" s="60">
        <v>6.47</v>
      </c>
      <c r="EE25" s="9">
        <f t="shared" si="47"/>
        <v>0</v>
      </c>
      <c r="EF25" s="60">
        <v>160.61000000000001</v>
      </c>
      <c r="EG25" s="9">
        <f t="shared" si="48"/>
        <v>0</v>
      </c>
      <c r="EH25" s="60">
        <v>8.27</v>
      </c>
      <c r="EI25" s="9">
        <f t="shared" si="49"/>
        <v>0</v>
      </c>
      <c r="EJ25" s="60">
        <v>312.67</v>
      </c>
      <c r="EK25" s="9">
        <f t="shared" si="50"/>
        <v>0</v>
      </c>
      <c r="EL25" s="60">
        <v>4.91</v>
      </c>
      <c r="EM25" s="9">
        <f t="shared" si="51"/>
        <v>0</v>
      </c>
      <c r="EN25" s="5">
        <v>2822.11</v>
      </c>
      <c r="EO25" s="75">
        <f t="shared" si="52"/>
        <v>0</v>
      </c>
    </row>
    <row r="26" spans="1:145" ht="24.95" customHeight="1" x14ac:dyDescent="0.25">
      <c r="A26" s="50">
        <v>45984</v>
      </c>
      <c r="B26" s="1">
        <v>1281.3900000000001</v>
      </c>
      <c r="C26" s="51">
        <f t="shared" si="0"/>
        <v>0</v>
      </c>
      <c r="D26" s="56">
        <v>15146.86</v>
      </c>
      <c r="E26" s="9">
        <f t="shared" si="1"/>
        <v>0</v>
      </c>
      <c r="F26" s="63">
        <v>81.66</v>
      </c>
      <c r="G26" s="9">
        <f t="shared" si="2"/>
        <v>0</v>
      </c>
      <c r="H26" s="12">
        <v>1966.23</v>
      </c>
      <c r="I26" s="9">
        <f t="shared" si="3"/>
        <v>0</v>
      </c>
      <c r="J26" s="12">
        <v>750.84</v>
      </c>
      <c r="K26" s="7">
        <f t="shared" si="53"/>
        <v>0</v>
      </c>
      <c r="L26" s="37">
        <v>0</v>
      </c>
      <c r="M26" s="82"/>
      <c r="N26" s="52">
        <v>0</v>
      </c>
      <c r="O26" s="52"/>
      <c r="P26" s="11">
        <v>75271.95</v>
      </c>
      <c r="Q26" s="11">
        <v>74783.34</v>
      </c>
      <c r="R26" s="9">
        <f t="shared" si="4"/>
        <v>0</v>
      </c>
      <c r="S26" s="11">
        <v>75245.570000000007</v>
      </c>
      <c r="T26" s="11">
        <v>74455.570000000007</v>
      </c>
      <c r="U26" s="9">
        <f t="shared" si="5"/>
        <v>0</v>
      </c>
      <c r="V26" s="11">
        <v>77993.509999999995</v>
      </c>
      <c r="W26" s="11">
        <v>78576.87</v>
      </c>
      <c r="X26" s="9">
        <f t="shared" si="6"/>
        <v>0</v>
      </c>
      <c r="Y26" s="11">
        <v>80309.86</v>
      </c>
      <c r="Z26" s="11">
        <v>77787.199999999997</v>
      </c>
      <c r="AA26" s="9">
        <f t="shared" si="7"/>
        <v>0</v>
      </c>
      <c r="AB26" s="11">
        <v>77877.56</v>
      </c>
      <c r="AC26" s="11">
        <v>32251.85</v>
      </c>
      <c r="AD26" s="9">
        <f t="shared" si="8"/>
        <v>0</v>
      </c>
      <c r="AE26" s="11">
        <v>73795.740000000005</v>
      </c>
      <c r="AF26" s="11">
        <v>31083.3</v>
      </c>
      <c r="AG26" s="9">
        <f t="shared" si="9"/>
        <v>0</v>
      </c>
      <c r="AH26" s="11">
        <v>70719.61</v>
      </c>
      <c r="AI26" s="11">
        <v>71296.27</v>
      </c>
      <c r="AJ26" s="9">
        <f t="shared" si="10"/>
        <v>0</v>
      </c>
      <c r="AK26" s="11">
        <v>70774.720000000001</v>
      </c>
      <c r="AL26" s="11">
        <v>69708.06</v>
      </c>
      <c r="AM26" s="9">
        <f t="shared" si="11"/>
        <v>0</v>
      </c>
      <c r="AN26" s="11">
        <v>25887.69</v>
      </c>
      <c r="AO26" s="11">
        <v>54178.96</v>
      </c>
      <c r="AP26" s="9">
        <f t="shared" si="12"/>
        <v>0</v>
      </c>
      <c r="AQ26" s="11">
        <v>3868.37</v>
      </c>
      <c r="AR26" s="11">
        <v>22160.75</v>
      </c>
      <c r="AS26" s="9">
        <f t="shared" si="13"/>
        <v>0</v>
      </c>
      <c r="AT26" s="11">
        <v>26202.57</v>
      </c>
      <c r="AU26" s="11">
        <v>54171.92</v>
      </c>
      <c r="AV26" s="9">
        <f t="shared" si="43"/>
        <v>0</v>
      </c>
      <c r="AW26" s="11">
        <v>24965.18</v>
      </c>
      <c r="AX26" s="11">
        <v>54462.38</v>
      </c>
      <c r="AY26" s="9">
        <f t="shared" si="44"/>
        <v>0</v>
      </c>
      <c r="AZ26" s="13">
        <v>47950.68</v>
      </c>
      <c r="BA26" s="14">
        <v>49819.21</v>
      </c>
      <c r="BB26" s="9">
        <f t="shared" si="14"/>
        <v>0</v>
      </c>
      <c r="BC26" s="13">
        <v>47812.12</v>
      </c>
      <c r="BD26" s="14">
        <v>49408.49</v>
      </c>
      <c r="BE26" s="9">
        <f t="shared" si="15"/>
        <v>0</v>
      </c>
      <c r="BF26" s="13">
        <v>45363</v>
      </c>
      <c r="BG26" s="14">
        <v>47323</v>
      </c>
      <c r="BH26" s="9">
        <f t="shared" si="16"/>
        <v>0</v>
      </c>
      <c r="BI26" s="13">
        <v>45831</v>
      </c>
      <c r="BJ26" s="14">
        <v>47144</v>
      </c>
      <c r="BK26" s="9">
        <f t="shared" si="17"/>
        <v>0</v>
      </c>
      <c r="BL26" s="13">
        <v>48038</v>
      </c>
      <c r="BM26" s="14">
        <v>53697</v>
      </c>
      <c r="BN26" s="9">
        <f t="shared" si="18"/>
        <v>0</v>
      </c>
      <c r="BO26" s="13">
        <v>49968</v>
      </c>
      <c r="BP26" s="14">
        <v>51412</v>
      </c>
      <c r="BQ26" s="9">
        <f t="shared" si="19"/>
        <v>0</v>
      </c>
      <c r="BR26" s="13">
        <v>49397</v>
      </c>
      <c r="BS26" s="14">
        <v>50947</v>
      </c>
      <c r="BT26" s="9">
        <f t="shared" si="20"/>
        <v>0</v>
      </c>
      <c r="BU26" s="13">
        <v>49631</v>
      </c>
      <c r="BV26" s="14">
        <v>50917</v>
      </c>
      <c r="BW26" s="9">
        <f t="shared" si="21"/>
        <v>0</v>
      </c>
      <c r="BX26" s="13">
        <v>49078</v>
      </c>
      <c r="BY26" s="14">
        <v>50494</v>
      </c>
      <c r="BZ26" s="9">
        <f t="shared" si="22"/>
        <v>0</v>
      </c>
      <c r="CA26" s="13">
        <v>48462</v>
      </c>
      <c r="CB26" s="14">
        <v>49759</v>
      </c>
      <c r="CC26" s="9">
        <f t="shared" si="23"/>
        <v>0</v>
      </c>
      <c r="CD26" s="13">
        <v>47395</v>
      </c>
      <c r="CE26" s="14">
        <v>48684</v>
      </c>
      <c r="CF26" s="9">
        <f t="shared" si="24"/>
        <v>0</v>
      </c>
      <c r="CG26" s="13">
        <v>47682</v>
      </c>
      <c r="CH26" s="14">
        <v>49166</v>
      </c>
      <c r="CI26" s="9">
        <f t="shared" si="25"/>
        <v>0</v>
      </c>
      <c r="CJ26" s="58">
        <v>15546</v>
      </c>
      <c r="CK26" s="57">
        <v>16217</v>
      </c>
      <c r="CL26" s="34">
        <f t="shared" si="54"/>
        <v>0</v>
      </c>
      <c r="CM26" s="59">
        <v>24291</v>
      </c>
      <c r="CN26" s="60">
        <v>7623</v>
      </c>
      <c r="CO26" s="34">
        <f t="shared" si="27"/>
        <v>0</v>
      </c>
      <c r="CP26" s="59">
        <v>10873</v>
      </c>
      <c r="CQ26" s="60">
        <v>5219</v>
      </c>
      <c r="CR26" s="33">
        <f t="shared" si="28"/>
        <v>0</v>
      </c>
      <c r="CS26" s="59">
        <v>14410</v>
      </c>
      <c r="CT26" s="5">
        <v>3314</v>
      </c>
      <c r="CU26" s="34">
        <f t="shared" si="29"/>
        <v>0</v>
      </c>
      <c r="CV26" s="59">
        <v>2187.4899999999998</v>
      </c>
      <c r="CW26" s="59">
        <v>1741.25</v>
      </c>
      <c r="CX26" s="34">
        <f t="shared" si="30"/>
        <v>0</v>
      </c>
      <c r="CY26" s="59">
        <v>1.64</v>
      </c>
      <c r="CZ26" s="60">
        <v>14085</v>
      </c>
      <c r="DA26" s="7">
        <f t="shared" si="31"/>
        <v>0</v>
      </c>
      <c r="DB26" s="67">
        <v>1153</v>
      </c>
      <c r="DC26" s="9">
        <f t="shared" si="45"/>
        <v>0</v>
      </c>
      <c r="DD26" s="67">
        <v>1136</v>
      </c>
      <c r="DE26" s="9">
        <f t="shared" si="45"/>
        <v>0</v>
      </c>
      <c r="DF26" s="67">
        <v>2224</v>
      </c>
      <c r="DG26" s="9">
        <f t="shared" si="46"/>
        <v>0</v>
      </c>
      <c r="DH26" s="67">
        <v>266</v>
      </c>
      <c r="DI26" s="9">
        <f t="shared" si="32"/>
        <v>0</v>
      </c>
      <c r="DJ26" s="67">
        <v>2310</v>
      </c>
      <c r="DK26" s="9">
        <f t="shared" si="33"/>
        <v>0</v>
      </c>
      <c r="DL26" s="67">
        <v>2215</v>
      </c>
      <c r="DM26" s="9">
        <f t="shared" si="34"/>
        <v>0</v>
      </c>
      <c r="DN26" s="67">
        <v>2421</v>
      </c>
      <c r="DO26" s="9">
        <f t="shared" si="35"/>
        <v>0</v>
      </c>
      <c r="DP26" s="67">
        <v>2432</v>
      </c>
      <c r="DQ26" s="9">
        <f t="shared" si="36"/>
        <v>0</v>
      </c>
      <c r="DR26" s="67">
        <v>1848</v>
      </c>
      <c r="DS26" s="9">
        <f t="shared" si="37"/>
        <v>0</v>
      </c>
      <c r="DT26" s="67">
        <v>1820</v>
      </c>
      <c r="DU26" s="9">
        <f t="shared" si="38"/>
        <v>0</v>
      </c>
      <c r="DV26" s="67">
        <v>2325</v>
      </c>
      <c r="DW26" s="9">
        <f t="shared" si="39"/>
        <v>0</v>
      </c>
      <c r="DX26" s="67">
        <v>2362</v>
      </c>
      <c r="DY26" s="9">
        <f t="shared" si="40"/>
        <v>0</v>
      </c>
      <c r="DZ26" s="67">
        <v>2151</v>
      </c>
      <c r="EA26" s="9">
        <f t="shared" si="41"/>
        <v>0</v>
      </c>
      <c r="EB26" s="67">
        <v>1971</v>
      </c>
      <c r="EC26" s="9">
        <f t="shared" si="42"/>
        <v>0</v>
      </c>
      <c r="ED26" s="60">
        <v>6.47</v>
      </c>
      <c r="EE26" s="9">
        <f t="shared" si="47"/>
        <v>0</v>
      </c>
      <c r="EF26" s="60">
        <v>160.61000000000001</v>
      </c>
      <c r="EG26" s="9">
        <f t="shared" si="48"/>
        <v>0</v>
      </c>
      <c r="EH26" s="60">
        <v>8.27</v>
      </c>
      <c r="EI26" s="9">
        <f t="shared" si="49"/>
        <v>0</v>
      </c>
      <c r="EJ26" s="60">
        <v>312.67</v>
      </c>
      <c r="EK26" s="9">
        <f t="shared" si="50"/>
        <v>0</v>
      </c>
      <c r="EL26" s="60">
        <v>4.91</v>
      </c>
      <c r="EM26" s="9">
        <f t="shared" si="51"/>
        <v>0</v>
      </c>
      <c r="EN26" s="5">
        <v>2822.11</v>
      </c>
      <c r="EO26" s="75">
        <f t="shared" si="52"/>
        <v>0</v>
      </c>
    </row>
    <row r="27" spans="1:145" ht="24.95" customHeight="1" x14ac:dyDescent="0.25">
      <c r="A27" s="50">
        <v>45985</v>
      </c>
      <c r="B27" s="1">
        <v>1281.3900000000001</v>
      </c>
      <c r="C27" s="51">
        <f t="shared" si="0"/>
        <v>0</v>
      </c>
      <c r="D27" s="56">
        <v>15146.86</v>
      </c>
      <c r="E27" s="9">
        <f t="shared" si="1"/>
        <v>0</v>
      </c>
      <c r="F27" s="63">
        <v>81.66</v>
      </c>
      <c r="G27" s="9">
        <f t="shared" si="2"/>
        <v>0</v>
      </c>
      <c r="H27" s="12">
        <v>1966.23</v>
      </c>
      <c r="I27" s="9">
        <f t="shared" si="3"/>
        <v>0</v>
      </c>
      <c r="J27" s="12">
        <v>750.84</v>
      </c>
      <c r="K27" s="7">
        <f t="shared" si="53"/>
        <v>0</v>
      </c>
      <c r="L27" s="37">
        <v>0</v>
      </c>
      <c r="M27" s="82"/>
      <c r="N27" s="52">
        <v>0</v>
      </c>
      <c r="O27" s="52"/>
      <c r="P27" s="11">
        <v>75271.95</v>
      </c>
      <c r="Q27" s="11">
        <v>74783.34</v>
      </c>
      <c r="R27" s="9">
        <f t="shared" si="4"/>
        <v>0</v>
      </c>
      <c r="S27" s="11">
        <v>75245.570000000007</v>
      </c>
      <c r="T27" s="11">
        <v>74455.570000000007</v>
      </c>
      <c r="U27" s="9">
        <f t="shared" si="5"/>
        <v>0</v>
      </c>
      <c r="V27" s="11">
        <v>77993.509999999995</v>
      </c>
      <c r="W27" s="11">
        <v>78576.87</v>
      </c>
      <c r="X27" s="9">
        <f t="shared" si="6"/>
        <v>0</v>
      </c>
      <c r="Y27" s="11">
        <v>80309.86</v>
      </c>
      <c r="Z27" s="11">
        <v>77787.199999999997</v>
      </c>
      <c r="AA27" s="9">
        <f t="shared" si="7"/>
        <v>0</v>
      </c>
      <c r="AB27" s="11">
        <v>77877.56</v>
      </c>
      <c r="AC27" s="11">
        <v>32251.85</v>
      </c>
      <c r="AD27" s="9">
        <f t="shared" si="8"/>
        <v>0</v>
      </c>
      <c r="AE27" s="11">
        <v>73795.740000000005</v>
      </c>
      <c r="AF27" s="11">
        <v>31083.3</v>
      </c>
      <c r="AG27" s="9">
        <f t="shared" si="9"/>
        <v>0</v>
      </c>
      <c r="AH27" s="11">
        <v>70719.61</v>
      </c>
      <c r="AI27" s="11">
        <v>71296.27</v>
      </c>
      <c r="AJ27" s="9">
        <f t="shared" si="10"/>
        <v>0</v>
      </c>
      <c r="AK27" s="11">
        <v>70774.720000000001</v>
      </c>
      <c r="AL27" s="11">
        <v>69708.06</v>
      </c>
      <c r="AM27" s="9">
        <f t="shared" si="11"/>
        <v>0</v>
      </c>
      <c r="AN27" s="11">
        <v>25887.69</v>
      </c>
      <c r="AO27" s="11">
        <v>54178.96</v>
      </c>
      <c r="AP27" s="9">
        <f t="shared" si="12"/>
        <v>0</v>
      </c>
      <c r="AQ27" s="11">
        <v>3868.37</v>
      </c>
      <c r="AR27" s="11">
        <v>22160.75</v>
      </c>
      <c r="AS27" s="9">
        <f t="shared" si="13"/>
        <v>0</v>
      </c>
      <c r="AT27" s="11">
        <v>26202.57</v>
      </c>
      <c r="AU27" s="11">
        <v>54171.92</v>
      </c>
      <c r="AV27" s="9">
        <f t="shared" si="43"/>
        <v>0</v>
      </c>
      <c r="AW27" s="11">
        <v>24965.18</v>
      </c>
      <c r="AX27" s="11">
        <v>54462.38</v>
      </c>
      <c r="AY27" s="9">
        <f t="shared" si="44"/>
        <v>0</v>
      </c>
      <c r="AZ27" s="13">
        <v>47950.68</v>
      </c>
      <c r="BA27" s="14">
        <v>49819.21</v>
      </c>
      <c r="BB27" s="9">
        <f t="shared" si="14"/>
        <v>0</v>
      </c>
      <c r="BC27" s="13">
        <v>47812.12</v>
      </c>
      <c r="BD27" s="14">
        <v>49408.49</v>
      </c>
      <c r="BE27" s="9">
        <f t="shared" si="15"/>
        <v>0</v>
      </c>
      <c r="BF27" s="13">
        <v>45363</v>
      </c>
      <c r="BG27" s="14">
        <v>47323</v>
      </c>
      <c r="BH27" s="9">
        <f t="shared" si="16"/>
        <v>0</v>
      </c>
      <c r="BI27" s="13">
        <v>45831</v>
      </c>
      <c r="BJ27" s="14">
        <v>47144</v>
      </c>
      <c r="BK27" s="9">
        <f t="shared" si="17"/>
        <v>0</v>
      </c>
      <c r="BL27" s="13">
        <v>48038</v>
      </c>
      <c r="BM27" s="14">
        <v>53697</v>
      </c>
      <c r="BN27" s="9">
        <f t="shared" si="18"/>
        <v>0</v>
      </c>
      <c r="BO27" s="13">
        <v>49968</v>
      </c>
      <c r="BP27" s="14">
        <v>51412</v>
      </c>
      <c r="BQ27" s="9">
        <f t="shared" si="19"/>
        <v>0</v>
      </c>
      <c r="BR27" s="13">
        <v>49397</v>
      </c>
      <c r="BS27" s="14">
        <v>50947</v>
      </c>
      <c r="BT27" s="9">
        <f t="shared" si="20"/>
        <v>0</v>
      </c>
      <c r="BU27" s="13">
        <v>49631</v>
      </c>
      <c r="BV27" s="14">
        <v>50917</v>
      </c>
      <c r="BW27" s="9">
        <f t="shared" si="21"/>
        <v>0</v>
      </c>
      <c r="BX27" s="13">
        <v>49078</v>
      </c>
      <c r="BY27" s="14">
        <v>50494</v>
      </c>
      <c r="BZ27" s="9">
        <f t="shared" si="22"/>
        <v>0</v>
      </c>
      <c r="CA27" s="13">
        <v>48462</v>
      </c>
      <c r="CB27" s="14">
        <v>49759</v>
      </c>
      <c r="CC27" s="9">
        <f t="shared" si="23"/>
        <v>0</v>
      </c>
      <c r="CD27" s="13">
        <v>47395</v>
      </c>
      <c r="CE27" s="14">
        <v>48684</v>
      </c>
      <c r="CF27" s="9">
        <f t="shared" si="24"/>
        <v>0</v>
      </c>
      <c r="CG27" s="13">
        <v>47682</v>
      </c>
      <c r="CH27" s="14">
        <v>49166</v>
      </c>
      <c r="CI27" s="9">
        <f t="shared" si="25"/>
        <v>0</v>
      </c>
      <c r="CJ27" s="58">
        <v>15546</v>
      </c>
      <c r="CK27" s="57">
        <v>16217</v>
      </c>
      <c r="CL27" s="34">
        <f t="shared" si="54"/>
        <v>0</v>
      </c>
      <c r="CM27" s="59">
        <v>24291</v>
      </c>
      <c r="CN27" s="60">
        <v>7623</v>
      </c>
      <c r="CO27" s="34">
        <f t="shared" si="27"/>
        <v>0</v>
      </c>
      <c r="CP27" s="59">
        <v>10873</v>
      </c>
      <c r="CQ27" s="60">
        <v>5219</v>
      </c>
      <c r="CR27" s="33">
        <f t="shared" si="28"/>
        <v>0</v>
      </c>
      <c r="CS27" s="59">
        <v>14410</v>
      </c>
      <c r="CT27" s="5">
        <v>3314</v>
      </c>
      <c r="CU27" s="34">
        <f t="shared" si="29"/>
        <v>0</v>
      </c>
      <c r="CV27" s="59">
        <v>2187.4899999999998</v>
      </c>
      <c r="CW27" s="59">
        <v>1741.25</v>
      </c>
      <c r="CX27" s="34">
        <f t="shared" si="30"/>
        <v>0</v>
      </c>
      <c r="CY27" s="59">
        <v>1.64</v>
      </c>
      <c r="CZ27" s="60">
        <v>14085</v>
      </c>
      <c r="DA27" s="7">
        <f t="shared" si="31"/>
        <v>0</v>
      </c>
      <c r="DB27" s="67">
        <v>1153</v>
      </c>
      <c r="DC27" s="9">
        <f t="shared" si="45"/>
        <v>0</v>
      </c>
      <c r="DD27" s="67">
        <v>1136</v>
      </c>
      <c r="DE27" s="9">
        <f t="shared" si="45"/>
        <v>0</v>
      </c>
      <c r="DF27" s="67">
        <v>2224</v>
      </c>
      <c r="DG27" s="9">
        <f t="shared" si="46"/>
        <v>0</v>
      </c>
      <c r="DH27" s="67">
        <v>266</v>
      </c>
      <c r="DI27" s="9">
        <f t="shared" si="32"/>
        <v>0</v>
      </c>
      <c r="DJ27" s="67">
        <v>2310</v>
      </c>
      <c r="DK27" s="9">
        <f t="shared" si="33"/>
        <v>0</v>
      </c>
      <c r="DL27" s="67">
        <v>2215</v>
      </c>
      <c r="DM27" s="9">
        <f t="shared" si="34"/>
        <v>0</v>
      </c>
      <c r="DN27" s="67">
        <v>2421</v>
      </c>
      <c r="DO27" s="9">
        <f t="shared" si="35"/>
        <v>0</v>
      </c>
      <c r="DP27" s="67">
        <v>2432</v>
      </c>
      <c r="DQ27" s="9">
        <f t="shared" si="36"/>
        <v>0</v>
      </c>
      <c r="DR27" s="67">
        <v>1848</v>
      </c>
      <c r="DS27" s="9">
        <f t="shared" si="37"/>
        <v>0</v>
      </c>
      <c r="DT27" s="67">
        <v>1820</v>
      </c>
      <c r="DU27" s="9">
        <f t="shared" si="38"/>
        <v>0</v>
      </c>
      <c r="DV27" s="67">
        <v>2325</v>
      </c>
      <c r="DW27" s="9">
        <f t="shared" si="39"/>
        <v>0</v>
      </c>
      <c r="DX27" s="67">
        <v>2362</v>
      </c>
      <c r="DY27" s="9">
        <f t="shared" si="40"/>
        <v>0</v>
      </c>
      <c r="DZ27" s="67">
        <v>2151</v>
      </c>
      <c r="EA27" s="9">
        <f t="shared" si="41"/>
        <v>0</v>
      </c>
      <c r="EB27" s="67">
        <v>1971</v>
      </c>
      <c r="EC27" s="9">
        <f t="shared" si="42"/>
        <v>0</v>
      </c>
      <c r="ED27" s="60">
        <v>6.47</v>
      </c>
      <c r="EE27" s="9">
        <f t="shared" si="47"/>
        <v>0</v>
      </c>
      <c r="EF27" s="60">
        <v>160.61000000000001</v>
      </c>
      <c r="EG27" s="9">
        <f t="shared" si="48"/>
        <v>0</v>
      </c>
      <c r="EH27" s="60">
        <v>8.27</v>
      </c>
      <c r="EI27" s="9">
        <f t="shared" si="49"/>
        <v>0</v>
      </c>
      <c r="EJ27" s="60">
        <v>312.67</v>
      </c>
      <c r="EK27" s="9">
        <f t="shared" si="50"/>
        <v>0</v>
      </c>
      <c r="EL27" s="60">
        <v>4.91</v>
      </c>
      <c r="EM27" s="9">
        <f t="shared" si="51"/>
        <v>0</v>
      </c>
      <c r="EN27" s="5">
        <v>2822.11</v>
      </c>
      <c r="EO27" s="75">
        <f>IF((EN27)=0,0,(EN27-EN26)*30*100)</f>
        <v>0</v>
      </c>
    </row>
    <row r="28" spans="1:145" ht="24.95" customHeight="1" x14ac:dyDescent="0.25">
      <c r="A28" s="50">
        <v>45986</v>
      </c>
      <c r="B28" s="1">
        <v>1281.3900000000001</v>
      </c>
      <c r="C28" s="51">
        <f>IF(B28=0,0,(B28-B27)*60*100)</f>
        <v>0</v>
      </c>
      <c r="D28" s="56">
        <v>15146.86</v>
      </c>
      <c r="E28" s="9">
        <f t="shared" si="1"/>
        <v>0</v>
      </c>
      <c r="F28" s="63">
        <v>81.66</v>
      </c>
      <c r="G28" s="9">
        <f t="shared" si="2"/>
        <v>0</v>
      </c>
      <c r="H28" s="12">
        <v>1966.23</v>
      </c>
      <c r="I28" s="9">
        <f t="shared" si="3"/>
        <v>0</v>
      </c>
      <c r="J28" s="12">
        <v>750.84</v>
      </c>
      <c r="K28" s="7">
        <f t="shared" si="53"/>
        <v>0</v>
      </c>
      <c r="L28" s="37">
        <v>0</v>
      </c>
      <c r="M28" s="82"/>
      <c r="N28" s="52">
        <v>0</v>
      </c>
      <c r="O28" s="52"/>
      <c r="P28" s="11">
        <v>75271.95</v>
      </c>
      <c r="Q28" s="11">
        <v>74783.34</v>
      </c>
      <c r="R28" s="9">
        <f t="shared" si="4"/>
        <v>0</v>
      </c>
      <c r="S28" s="11">
        <v>75245.570000000007</v>
      </c>
      <c r="T28" s="11">
        <v>74455.570000000007</v>
      </c>
      <c r="U28" s="9">
        <f t="shared" si="5"/>
        <v>0</v>
      </c>
      <c r="V28" s="11">
        <v>77993.509999999995</v>
      </c>
      <c r="W28" s="11">
        <v>78576.87</v>
      </c>
      <c r="X28" s="9">
        <f t="shared" si="6"/>
        <v>0</v>
      </c>
      <c r="Y28" s="11">
        <v>80309.86</v>
      </c>
      <c r="Z28" s="11">
        <v>77787.199999999997</v>
      </c>
      <c r="AA28" s="9">
        <f t="shared" si="7"/>
        <v>0</v>
      </c>
      <c r="AB28" s="11">
        <v>77877.56</v>
      </c>
      <c r="AC28" s="11">
        <v>32251.85</v>
      </c>
      <c r="AD28" s="9">
        <f t="shared" si="8"/>
        <v>0</v>
      </c>
      <c r="AE28" s="11">
        <v>73795.740000000005</v>
      </c>
      <c r="AF28" s="11">
        <v>31083.3</v>
      </c>
      <c r="AG28" s="9">
        <f t="shared" si="9"/>
        <v>0</v>
      </c>
      <c r="AH28" s="11">
        <v>70719.61</v>
      </c>
      <c r="AI28" s="11">
        <v>71296.27</v>
      </c>
      <c r="AJ28" s="9">
        <f t="shared" si="10"/>
        <v>0</v>
      </c>
      <c r="AK28" s="11">
        <v>70774.720000000001</v>
      </c>
      <c r="AL28" s="11">
        <v>69708.06</v>
      </c>
      <c r="AM28" s="9">
        <f t="shared" si="11"/>
        <v>0</v>
      </c>
      <c r="AN28" s="11">
        <v>25887.69</v>
      </c>
      <c r="AO28" s="11">
        <v>54178.96</v>
      </c>
      <c r="AP28" s="9">
        <f t="shared" si="12"/>
        <v>0</v>
      </c>
      <c r="AQ28" s="11">
        <v>3868.37</v>
      </c>
      <c r="AR28" s="11">
        <v>22160.75</v>
      </c>
      <c r="AS28" s="9">
        <f t="shared" si="13"/>
        <v>0</v>
      </c>
      <c r="AT28" s="11">
        <v>26202.57</v>
      </c>
      <c r="AU28" s="11">
        <v>54171.92</v>
      </c>
      <c r="AV28" s="9">
        <f>IF((AT28+AU28)=0,0,((AT28+AU28)-(AT27+AU27))*500)</f>
        <v>0</v>
      </c>
      <c r="AW28" s="11">
        <v>24965.18</v>
      </c>
      <c r="AX28" s="11">
        <v>54462.38</v>
      </c>
      <c r="AY28" s="9">
        <f t="shared" si="44"/>
        <v>0</v>
      </c>
      <c r="AZ28" s="13">
        <v>47950.68</v>
      </c>
      <c r="BA28" s="14">
        <v>49819.21</v>
      </c>
      <c r="BB28" s="9">
        <f t="shared" si="14"/>
        <v>0</v>
      </c>
      <c r="BC28" s="13">
        <v>47812.12</v>
      </c>
      <c r="BD28" s="14">
        <v>49408.49</v>
      </c>
      <c r="BE28" s="9">
        <f t="shared" si="15"/>
        <v>0</v>
      </c>
      <c r="BF28" s="13">
        <v>45363</v>
      </c>
      <c r="BG28" s="14">
        <v>47323</v>
      </c>
      <c r="BH28" s="9">
        <f t="shared" si="16"/>
        <v>0</v>
      </c>
      <c r="BI28" s="13">
        <v>45831</v>
      </c>
      <c r="BJ28" s="14">
        <v>47144</v>
      </c>
      <c r="BK28" s="9">
        <f t="shared" si="17"/>
        <v>0</v>
      </c>
      <c r="BL28" s="13">
        <v>48038</v>
      </c>
      <c r="BM28" s="14">
        <v>53697</v>
      </c>
      <c r="BN28" s="9">
        <f t="shared" si="18"/>
        <v>0</v>
      </c>
      <c r="BO28" s="13">
        <v>49968</v>
      </c>
      <c r="BP28" s="14">
        <v>51412</v>
      </c>
      <c r="BQ28" s="9">
        <f t="shared" si="19"/>
        <v>0</v>
      </c>
      <c r="BR28" s="13">
        <v>49397</v>
      </c>
      <c r="BS28" s="14">
        <v>50947</v>
      </c>
      <c r="BT28" s="9">
        <f t="shared" si="20"/>
        <v>0</v>
      </c>
      <c r="BU28" s="13">
        <v>49631</v>
      </c>
      <c r="BV28" s="14">
        <v>50917</v>
      </c>
      <c r="BW28" s="9">
        <f t="shared" si="21"/>
        <v>0</v>
      </c>
      <c r="BX28" s="13">
        <v>49078</v>
      </c>
      <c r="BY28" s="14">
        <v>50494</v>
      </c>
      <c r="BZ28" s="9">
        <f t="shared" si="22"/>
        <v>0</v>
      </c>
      <c r="CA28" s="13">
        <v>48462</v>
      </c>
      <c r="CB28" s="14">
        <v>49759</v>
      </c>
      <c r="CC28" s="9">
        <f t="shared" si="23"/>
        <v>0</v>
      </c>
      <c r="CD28" s="13">
        <v>47395</v>
      </c>
      <c r="CE28" s="14">
        <v>48684</v>
      </c>
      <c r="CF28" s="9">
        <f t="shared" si="24"/>
        <v>0</v>
      </c>
      <c r="CG28" s="13">
        <v>47682</v>
      </c>
      <c r="CH28" s="14">
        <v>49166</v>
      </c>
      <c r="CI28" s="9">
        <f t="shared" si="25"/>
        <v>0</v>
      </c>
      <c r="CJ28" s="58">
        <v>15546</v>
      </c>
      <c r="CK28" s="57">
        <v>16217</v>
      </c>
      <c r="CL28" s="34">
        <f t="shared" si="54"/>
        <v>0</v>
      </c>
      <c r="CM28" s="59">
        <v>24291</v>
      </c>
      <c r="CN28" s="60">
        <v>7623</v>
      </c>
      <c r="CO28" s="34">
        <f t="shared" si="27"/>
        <v>0</v>
      </c>
      <c r="CP28" s="59">
        <v>10873</v>
      </c>
      <c r="CQ28" s="60">
        <v>5219</v>
      </c>
      <c r="CR28" s="33">
        <f t="shared" si="28"/>
        <v>0</v>
      </c>
      <c r="CS28" s="59">
        <v>14410</v>
      </c>
      <c r="CT28" s="5">
        <v>3314</v>
      </c>
      <c r="CU28" s="34">
        <f t="shared" si="29"/>
        <v>0</v>
      </c>
      <c r="CV28" s="59">
        <v>2187.4899999999998</v>
      </c>
      <c r="CW28" s="59">
        <v>1741.25</v>
      </c>
      <c r="CX28" s="34">
        <f t="shared" si="30"/>
        <v>0</v>
      </c>
      <c r="CY28" s="59">
        <v>1.64</v>
      </c>
      <c r="CZ28" s="60">
        <v>14085</v>
      </c>
      <c r="DA28" s="7">
        <f t="shared" si="31"/>
        <v>0</v>
      </c>
      <c r="DB28" s="67">
        <v>1153</v>
      </c>
      <c r="DC28" s="9">
        <f t="shared" si="45"/>
        <v>0</v>
      </c>
      <c r="DD28" s="67">
        <v>1136</v>
      </c>
      <c r="DE28" s="9">
        <f t="shared" si="45"/>
        <v>0</v>
      </c>
      <c r="DF28" s="67">
        <v>2224</v>
      </c>
      <c r="DG28" s="9">
        <f t="shared" si="46"/>
        <v>0</v>
      </c>
      <c r="DH28" s="67">
        <v>266</v>
      </c>
      <c r="DI28" s="9">
        <f t="shared" si="32"/>
        <v>0</v>
      </c>
      <c r="DJ28" s="67">
        <v>2310</v>
      </c>
      <c r="DK28" s="9">
        <f t="shared" si="33"/>
        <v>0</v>
      </c>
      <c r="DL28" s="67">
        <v>2215</v>
      </c>
      <c r="DM28" s="9">
        <f t="shared" si="34"/>
        <v>0</v>
      </c>
      <c r="DN28" s="67">
        <v>2421</v>
      </c>
      <c r="DO28" s="9">
        <f t="shared" si="35"/>
        <v>0</v>
      </c>
      <c r="DP28" s="67">
        <v>2432</v>
      </c>
      <c r="DQ28" s="9">
        <f t="shared" si="36"/>
        <v>0</v>
      </c>
      <c r="DR28" s="67">
        <v>1848</v>
      </c>
      <c r="DS28" s="9">
        <f t="shared" si="37"/>
        <v>0</v>
      </c>
      <c r="DT28" s="67">
        <v>1820</v>
      </c>
      <c r="DU28" s="9">
        <f t="shared" si="38"/>
        <v>0</v>
      </c>
      <c r="DV28" s="67">
        <v>2325</v>
      </c>
      <c r="DW28" s="9">
        <f t="shared" si="39"/>
        <v>0</v>
      </c>
      <c r="DX28" s="67">
        <v>2362</v>
      </c>
      <c r="DY28" s="9">
        <f t="shared" si="40"/>
        <v>0</v>
      </c>
      <c r="DZ28" s="67">
        <v>2151</v>
      </c>
      <c r="EA28" s="9">
        <f t="shared" si="41"/>
        <v>0</v>
      </c>
      <c r="EB28" s="67">
        <v>1971</v>
      </c>
      <c r="EC28" s="9">
        <f t="shared" si="42"/>
        <v>0</v>
      </c>
      <c r="ED28" s="60">
        <v>6.47</v>
      </c>
      <c r="EE28" s="9">
        <f t="shared" si="47"/>
        <v>0</v>
      </c>
      <c r="EF28" s="60">
        <v>160.61000000000001</v>
      </c>
      <c r="EG28" s="9">
        <f t="shared" si="48"/>
        <v>0</v>
      </c>
      <c r="EH28" s="60">
        <v>8.27</v>
      </c>
      <c r="EI28" s="9">
        <f t="shared" si="49"/>
        <v>0</v>
      </c>
      <c r="EJ28" s="60">
        <v>312.67</v>
      </c>
      <c r="EK28" s="9">
        <f t="shared" si="50"/>
        <v>0</v>
      </c>
      <c r="EL28" s="60">
        <v>4.91</v>
      </c>
      <c r="EM28" s="9">
        <f t="shared" si="51"/>
        <v>0</v>
      </c>
      <c r="EN28" s="5">
        <v>2822.11</v>
      </c>
      <c r="EO28" s="75">
        <f t="shared" si="52"/>
        <v>0</v>
      </c>
    </row>
    <row r="29" spans="1:145" ht="24.95" customHeight="1" x14ac:dyDescent="0.25">
      <c r="A29" s="50">
        <v>45987</v>
      </c>
      <c r="B29" s="1">
        <v>1281.3900000000001</v>
      </c>
      <c r="C29" s="51">
        <f>IF(B29=0,0,(B29-B28)*60*100)</f>
        <v>0</v>
      </c>
      <c r="D29" s="56">
        <v>15146.86</v>
      </c>
      <c r="E29" s="9">
        <f t="shared" si="1"/>
        <v>0</v>
      </c>
      <c r="F29" s="63">
        <v>81.66</v>
      </c>
      <c r="G29" s="9">
        <f t="shared" si="2"/>
        <v>0</v>
      </c>
      <c r="H29" s="12">
        <v>1966.23</v>
      </c>
      <c r="I29" s="9">
        <f t="shared" si="3"/>
        <v>0</v>
      </c>
      <c r="J29" s="12">
        <v>750.84</v>
      </c>
      <c r="K29" s="7">
        <f t="shared" si="53"/>
        <v>0</v>
      </c>
      <c r="L29" s="37">
        <v>0</v>
      </c>
      <c r="M29" s="82"/>
      <c r="N29" s="52">
        <v>0</v>
      </c>
      <c r="O29" s="52"/>
      <c r="P29" s="11">
        <v>75271.95</v>
      </c>
      <c r="Q29" s="11">
        <v>74783.34</v>
      </c>
      <c r="R29" s="9">
        <f t="shared" si="4"/>
        <v>0</v>
      </c>
      <c r="S29" s="11">
        <v>75245.570000000007</v>
      </c>
      <c r="T29" s="11">
        <v>74455.570000000007</v>
      </c>
      <c r="U29" s="9">
        <f t="shared" si="5"/>
        <v>0</v>
      </c>
      <c r="V29" s="11">
        <v>77993.509999999995</v>
      </c>
      <c r="W29" s="11">
        <v>78576.87</v>
      </c>
      <c r="X29" s="9">
        <f t="shared" si="6"/>
        <v>0</v>
      </c>
      <c r="Y29" s="11">
        <v>80309.86</v>
      </c>
      <c r="Z29" s="11">
        <v>77787.199999999997</v>
      </c>
      <c r="AA29" s="9">
        <f t="shared" si="7"/>
        <v>0</v>
      </c>
      <c r="AB29" s="11">
        <v>77877.56</v>
      </c>
      <c r="AC29" s="11">
        <v>32251.85</v>
      </c>
      <c r="AD29" s="9">
        <f t="shared" si="8"/>
        <v>0</v>
      </c>
      <c r="AE29" s="11">
        <v>73795.740000000005</v>
      </c>
      <c r="AF29" s="11">
        <v>31083.3</v>
      </c>
      <c r="AG29" s="9">
        <f t="shared" si="9"/>
        <v>0</v>
      </c>
      <c r="AH29" s="11">
        <v>70719.61</v>
      </c>
      <c r="AI29" s="11">
        <v>71296.27</v>
      </c>
      <c r="AJ29" s="9">
        <f t="shared" si="10"/>
        <v>0</v>
      </c>
      <c r="AK29" s="11">
        <v>70774.720000000001</v>
      </c>
      <c r="AL29" s="11">
        <v>69708.06</v>
      </c>
      <c r="AM29" s="9">
        <f t="shared" si="11"/>
        <v>0</v>
      </c>
      <c r="AN29" s="11">
        <v>25887.69</v>
      </c>
      <c r="AO29" s="11">
        <v>54178.96</v>
      </c>
      <c r="AP29" s="9">
        <f t="shared" si="12"/>
        <v>0</v>
      </c>
      <c r="AQ29" s="11">
        <v>3868.37</v>
      </c>
      <c r="AR29" s="11">
        <v>22160.75</v>
      </c>
      <c r="AS29" s="9">
        <f t="shared" si="13"/>
        <v>0</v>
      </c>
      <c r="AT29" s="11">
        <v>26202.57</v>
      </c>
      <c r="AU29" s="11">
        <v>54171.92</v>
      </c>
      <c r="AV29" s="9">
        <f>IF((AT29+AU29)=0,0,((AT29+AU29)-(AT28+AU28))*500)</f>
        <v>0</v>
      </c>
      <c r="AW29" s="11">
        <v>24965.18</v>
      </c>
      <c r="AX29" s="11">
        <v>54462.38</v>
      </c>
      <c r="AY29" s="9">
        <f t="shared" si="44"/>
        <v>0</v>
      </c>
      <c r="AZ29" s="13">
        <v>47950.68</v>
      </c>
      <c r="BA29" s="14">
        <v>49819.21</v>
      </c>
      <c r="BB29" s="9">
        <f t="shared" si="14"/>
        <v>0</v>
      </c>
      <c r="BC29" s="13">
        <v>47812.12</v>
      </c>
      <c r="BD29" s="14">
        <v>49408.49</v>
      </c>
      <c r="BE29" s="9">
        <f t="shared" si="15"/>
        <v>0</v>
      </c>
      <c r="BF29" s="13">
        <v>45363</v>
      </c>
      <c r="BG29" s="14">
        <v>47323</v>
      </c>
      <c r="BH29" s="9">
        <f t="shared" si="16"/>
        <v>0</v>
      </c>
      <c r="BI29" s="13">
        <v>45831</v>
      </c>
      <c r="BJ29" s="14">
        <v>47144</v>
      </c>
      <c r="BK29" s="9">
        <f t="shared" si="17"/>
        <v>0</v>
      </c>
      <c r="BL29" s="13">
        <v>48038</v>
      </c>
      <c r="BM29" s="14">
        <v>53697</v>
      </c>
      <c r="BN29" s="9">
        <f t="shared" si="18"/>
        <v>0</v>
      </c>
      <c r="BO29" s="13">
        <v>49968</v>
      </c>
      <c r="BP29" s="14">
        <v>51412</v>
      </c>
      <c r="BQ29" s="9">
        <f t="shared" si="19"/>
        <v>0</v>
      </c>
      <c r="BR29" s="13">
        <v>49397</v>
      </c>
      <c r="BS29" s="14">
        <v>50947</v>
      </c>
      <c r="BT29" s="9">
        <f t="shared" si="20"/>
        <v>0</v>
      </c>
      <c r="BU29" s="13">
        <v>49631</v>
      </c>
      <c r="BV29" s="14">
        <v>50917</v>
      </c>
      <c r="BW29" s="9">
        <f t="shared" si="21"/>
        <v>0</v>
      </c>
      <c r="BX29" s="13">
        <v>49078</v>
      </c>
      <c r="BY29" s="14">
        <v>50494</v>
      </c>
      <c r="BZ29" s="9">
        <f t="shared" si="22"/>
        <v>0</v>
      </c>
      <c r="CA29" s="13">
        <v>48462</v>
      </c>
      <c r="CB29" s="14">
        <v>49759</v>
      </c>
      <c r="CC29" s="9">
        <f t="shared" si="23"/>
        <v>0</v>
      </c>
      <c r="CD29" s="13">
        <v>47395</v>
      </c>
      <c r="CE29" s="14">
        <v>48684</v>
      </c>
      <c r="CF29" s="9">
        <f t="shared" si="24"/>
        <v>0</v>
      </c>
      <c r="CG29" s="13">
        <v>47682</v>
      </c>
      <c r="CH29" s="14">
        <v>49166</v>
      </c>
      <c r="CI29" s="9">
        <f t="shared" si="25"/>
        <v>0</v>
      </c>
      <c r="CJ29" s="58">
        <v>15546</v>
      </c>
      <c r="CK29" s="57">
        <v>16217</v>
      </c>
      <c r="CL29" s="34">
        <f t="shared" si="54"/>
        <v>0</v>
      </c>
      <c r="CM29" s="59">
        <v>24291</v>
      </c>
      <c r="CN29" s="60">
        <v>7623</v>
      </c>
      <c r="CO29" s="34">
        <f t="shared" si="27"/>
        <v>0</v>
      </c>
      <c r="CP29" s="59">
        <v>10873</v>
      </c>
      <c r="CQ29" s="60">
        <v>5219</v>
      </c>
      <c r="CR29" s="33">
        <f t="shared" si="28"/>
        <v>0</v>
      </c>
      <c r="CS29" s="59">
        <v>14410</v>
      </c>
      <c r="CT29" s="5">
        <v>3314</v>
      </c>
      <c r="CU29" s="34">
        <f t="shared" si="29"/>
        <v>0</v>
      </c>
      <c r="CV29" s="59">
        <v>2187.4899999999998</v>
      </c>
      <c r="CW29" s="59">
        <v>1741.25</v>
      </c>
      <c r="CX29" s="34">
        <f t="shared" si="30"/>
        <v>0</v>
      </c>
      <c r="CY29" s="59">
        <v>1.64</v>
      </c>
      <c r="CZ29" s="60">
        <v>14085</v>
      </c>
      <c r="DA29" s="7">
        <f t="shared" si="31"/>
        <v>0</v>
      </c>
      <c r="DB29" s="67">
        <v>1153</v>
      </c>
      <c r="DC29" s="9">
        <f t="shared" si="45"/>
        <v>0</v>
      </c>
      <c r="DD29" s="67">
        <v>1136</v>
      </c>
      <c r="DE29" s="9">
        <f t="shared" si="45"/>
        <v>0</v>
      </c>
      <c r="DF29" s="67">
        <v>2224</v>
      </c>
      <c r="DG29" s="9">
        <f t="shared" si="46"/>
        <v>0</v>
      </c>
      <c r="DH29" s="67">
        <v>266</v>
      </c>
      <c r="DI29" s="9">
        <f t="shared" si="32"/>
        <v>0</v>
      </c>
      <c r="DJ29" s="67">
        <v>2310</v>
      </c>
      <c r="DK29" s="9">
        <f t="shared" si="33"/>
        <v>0</v>
      </c>
      <c r="DL29" s="67">
        <v>2215</v>
      </c>
      <c r="DM29" s="9">
        <f t="shared" si="34"/>
        <v>0</v>
      </c>
      <c r="DN29" s="67">
        <v>2421</v>
      </c>
      <c r="DO29" s="9">
        <f t="shared" si="35"/>
        <v>0</v>
      </c>
      <c r="DP29" s="67">
        <v>2432</v>
      </c>
      <c r="DQ29" s="9">
        <f t="shared" si="36"/>
        <v>0</v>
      </c>
      <c r="DR29" s="67">
        <v>1848</v>
      </c>
      <c r="DS29" s="9">
        <f t="shared" si="37"/>
        <v>0</v>
      </c>
      <c r="DT29" s="67">
        <v>1820</v>
      </c>
      <c r="DU29" s="9">
        <f t="shared" si="38"/>
        <v>0</v>
      </c>
      <c r="DV29" s="67">
        <v>2325</v>
      </c>
      <c r="DW29" s="9">
        <f t="shared" si="39"/>
        <v>0</v>
      </c>
      <c r="DX29" s="67">
        <v>2362</v>
      </c>
      <c r="DY29" s="9">
        <f t="shared" si="40"/>
        <v>0</v>
      </c>
      <c r="DZ29" s="67">
        <v>2151</v>
      </c>
      <c r="EA29" s="9">
        <f t="shared" si="41"/>
        <v>0</v>
      </c>
      <c r="EB29" s="67">
        <v>1971</v>
      </c>
      <c r="EC29" s="9">
        <f t="shared" si="42"/>
        <v>0</v>
      </c>
      <c r="ED29" s="60">
        <v>6.47</v>
      </c>
      <c r="EE29" s="9">
        <f t="shared" si="47"/>
        <v>0</v>
      </c>
      <c r="EF29" s="60">
        <v>160.61000000000001</v>
      </c>
      <c r="EG29" s="9">
        <f t="shared" si="48"/>
        <v>0</v>
      </c>
      <c r="EH29" s="60">
        <v>8.27</v>
      </c>
      <c r="EI29" s="9">
        <f t="shared" si="49"/>
        <v>0</v>
      </c>
      <c r="EJ29" s="60">
        <v>312.67</v>
      </c>
      <c r="EK29" s="9">
        <f t="shared" si="50"/>
        <v>0</v>
      </c>
      <c r="EL29" s="60">
        <v>4.91</v>
      </c>
      <c r="EM29" s="9">
        <f t="shared" si="51"/>
        <v>0</v>
      </c>
      <c r="EN29" s="5">
        <v>2822.11</v>
      </c>
      <c r="EO29" s="75">
        <f t="shared" si="52"/>
        <v>0</v>
      </c>
    </row>
    <row r="30" spans="1:145" ht="24.95" customHeight="1" x14ac:dyDescent="0.25">
      <c r="A30" s="50">
        <v>45988</v>
      </c>
      <c r="B30" s="1">
        <v>1281.3900000000001</v>
      </c>
      <c r="C30" s="51">
        <f>IF(B30=0,0,(B30-B29)*60*100)</f>
        <v>0</v>
      </c>
      <c r="D30" s="56">
        <v>15146.86</v>
      </c>
      <c r="E30" s="9">
        <f t="shared" si="1"/>
        <v>0</v>
      </c>
      <c r="F30" s="63">
        <v>81.66</v>
      </c>
      <c r="G30" s="9">
        <f t="shared" si="2"/>
        <v>0</v>
      </c>
      <c r="H30" s="12">
        <v>1966.23</v>
      </c>
      <c r="I30" s="9">
        <f t="shared" si="3"/>
        <v>0</v>
      </c>
      <c r="J30" s="12">
        <v>750.84</v>
      </c>
      <c r="K30" s="7">
        <f t="shared" si="53"/>
        <v>0</v>
      </c>
      <c r="L30" s="37">
        <v>0</v>
      </c>
      <c r="M30" s="82"/>
      <c r="N30" s="52">
        <v>0</v>
      </c>
      <c r="O30" s="52"/>
      <c r="P30" s="11">
        <v>75271.95</v>
      </c>
      <c r="Q30" s="11">
        <v>74783.34</v>
      </c>
      <c r="R30" s="9">
        <f t="shared" si="4"/>
        <v>0</v>
      </c>
      <c r="S30" s="11">
        <v>75245.570000000007</v>
      </c>
      <c r="T30" s="11">
        <v>74455.570000000007</v>
      </c>
      <c r="U30" s="9">
        <f t="shared" si="5"/>
        <v>0</v>
      </c>
      <c r="V30" s="11">
        <v>77993.509999999995</v>
      </c>
      <c r="W30" s="11">
        <v>78576.87</v>
      </c>
      <c r="X30" s="9">
        <f t="shared" si="6"/>
        <v>0</v>
      </c>
      <c r="Y30" s="11">
        <v>80309.86</v>
      </c>
      <c r="Z30" s="11">
        <v>77787.199999999997</v>
      </c>
      <c r="AA30" s="9">
        <f t="shared" si="7"/>
        <v>0</v>
      </c>
      <c r="AB30" s="11">
        <v>77877.56</v>
      </c>
      <c r="AC30" s="11">
        <v>32251.85</v>
      </c>
      <c r="AD30" s="9">
        <f t="shared" si="8"/>
        <v>0</v>
      </c>
      <c r="AE30" s="11">
        <v>73795.740000000005</v>
      </c>
      <c r="AF30" s="11">
        <v>31083.3</v>
      </c>
      <c r="AG30" s="9">
        <f t="shared" si="9"/>
        <v>0</v>
      </c>
      <c r="AH30" s="11">
        <v>70719.61</v>
      </c>
      <c r="AI30" s="11">
        <v>71296.27</v>
      </c>
      <c r="AJ30" s="9">
        <f t="shared" si="10"/>
        <v>0</v>
      </c>
      <c r="AK30" s="11">
        <v>70774.720000000001</v>
      </c>
      <c r="AL30" s="11">
        <v>69708.06</v>
      </c>
      <c r="AM30" s="9">
        <f t="shared" si="11"/>
        <v>0</v>
      </c>
      <c r="AN30" s="11">
        <v>25887.69</v>
      </c>
      <c r="AO30" s="11">
        <v>54178.96</v>
      </c>
      <c r="AP30" s="9">
        <f t="shared" si="12"/>
        <v>0</v>
      </c>
      <c r="AQ30" s="11">
        <v>3868.37</v>
      </c>
      <c r="AR30" s="11">
        <v>22160.75</v>
      </c>
      <c r="AS30" s="9">
        <f t="shared" si="13"/>
        <v>0</v>
      </c>
      <c r="AT30" s="11">
        <v>26202.57</v>
      </c>
      <c r="AU30" s="11">
        <v>54171.92</v>
      </c>
      <c r="AV30" s="9">
        <f t="shared" si="43"/>
        <v>0</v>
      </c>
      <c r="AW30" s="11">
        <v>24965.18</v>
      </c>
      <c r="AX30" s="11">
        <v>54462.38</v>
      </c>
      <c r="AY30" s="9">
        <f t="shared" si="44"/>
        <v>0</v>
      </c>
      <c r="AZ30" s="13">
        <v>47950.68</v>
      </c>
      <c r="BA30" s="14">
        <v>49819.21</v>
      </c>
      <c r="BB30" s="9">
        <f t="shared" si="14"/>
        <v>0</v>
      </c>
      <c r="BC30" s="13">
        <v>47812.12</v>
      </c>
      <c r="BD30" s="14">
        <v>49408.49</v>
      </c>
      <c r="BE30" s="9">
        <f t="shared" si="15"/>
        <v>0</v>
      </c>
      <c r="BF30" s="13">
        <v>45363</v>
      </c>
      <c r="BG30" s="14">
        <v>47323</v>
      </c>
      <c r="BH30" s="9">
        <f t="shared" si="16"/>
        <v>0</v>
      </c>
      <c r="BI30" s="13">
        <v>45831</v>
      </c>
      <c r="BJ30" s="14">
        <v>47144</v>
      </c>
      <c r="BK30" s="9">
        <f t="shared" si="17"/>
        <v>0</v>
      </c>
      <c r="BL30" s="13">
        <v>48038</v>
      </c>
      <c r="BM30" s="14">
        <v>53697</v>
      </c>
      <c r="BN30" s="9">
        <f t="shared" si="18"/>
        <v>0</v>
      </c>
      <c r="BO30" s="13">
        <v>49968</v>
      </c>
      <c r="BP30" s="14">
        <v>51412</v>
      </c>
      <c r="BQ30" s="9">
        <f t="shared" si="19"/>
        <v>0</v>
      </c>
      <c r="BR30" s="13">
        <v>49397</v>
      </c>
      <c r="BS30" s="14">
        <v>50947</v>
      </c>
      <c r="BT30" s="9">
        <f t="shared" si="20"/>
        <v>0</v>
      </c>
      <c r="BU30" s="13">
        <v>49631</v>
      </c>
      <c r="BV30" s="14">
        <v>50917</v>
      </c>
      <c r="BW30" s="9">
        <f t="shared" si="21"/>
        <v>0</v>
      </c>
      <c r="BX30" s="13">
        <v>49078</v>
      </c>
      <c r="BY30" s="14">
        <v>50494</v>
      </c>
      <c r="BZ30" s="9">
        <f t="shared" si="22"/>
        <v>0</v>
      </c>
      <c r="CA30" s="13">
        <v>48462</v>
      </c>
      <c r="CB30" s="14">
        <v>49759</v>
      </c>
      <c r="CC30" s="9">
        <f t="shared" si="23"/>
        <v>0</v>
      </c>
      <c r="CD30" s="13">
        <v>47395</v>
      </c>
      <c r="CE30" s="14">
        <v>48684</v>
      </c>
      <c r="CF30" s="9">
        <f t="shared" si="24"/>
        <v>0</v>
      </c>
      <c r="CG30" s="13">
        <v>47682</v>
      </c>
      <c r="CH30" s="14">
        <v>49166</v>
      </c>
      <c r="CI30" s="9">
        <f t="shared" si="25"/>
        <v>0</v>
      </c>
      <c r="CJ30" s="58">
        <v>15546</v>
      </c>
      <c r="CK30" s="57">
        <v>16217</v>
      </c>
      <c r="CL30" s="34">
        <f t="shared" si="54"/>
        <v>0</v>
      </c>
      <c r="CM30" s="59">
        <v>24291</v>
      </c>
      <c r="CN30" s="60">
        <v>7623</v>
      </c>
      <c r="CO30" s="34">
        <f t="shared" si="27"/>
        <v>0</v>
      </c>
      <c r="CP30" s="59">
        <v>10873</v>
      </c>
      <c r="CQ30" s="60">
        <v>5219</v>
      </c>
      <c r="CR30" s="33">
        <f t="shared" si="28"/>
        <v>0</v>
      </c>
      <c r="CS30" s="59">
        <v>14410</v>
      </c>
      <c r="CT30" s="5">
        <v>3314</v>
      </c>
      <c r="CU30" s="34">
        <f t="shared" si="29"/>
        <v>0</v>
      </c>
      <c r="CV30" s="59">
        <v>2187.4899999999998</v>
      </c>
      <c r="CW30" s="59">
        <v>1741.25</v>
      </c>
      <c r="CX30" s="34">
        <f t="shared" si="30"/>
        <v>0</v>
      </c>
      <c r="CY30" s="59">
        <v>1.64</v>
      </c>
      <c r="CZ30" s="60">
        <v>14085</v>
      </c>
      <c r="DA30" s="7">
        <f t="shared" si="31"/>
        <v>0</v>
      </c>
      <c r="DB30" s="67">
        <v>1153</v>
      </c>
      <c r="DC30" s="9">
        <f t="shared" si="45"/>
        <v>0</v>
      </c>
      <c r="DD30" s="67">
        <v>1136</v>
      </c>
      <c r="DE30" s="9">
        <f t="shared" si="45"/>
        <v>0</v>
      </c>
      <c r="DF30" s="67">
        <v>2224</v>
      </c>
      <c r="DG30" s="9">
        <f t="shared" si="46"/>
        <v>0</v>
      </c>
      <c r="DH30" s="67">
        <v>266</v>
      </c>
      <c r="DI30" s="9">
        <f t="shared" si="32"/>
        <v>0</v>
      </c>
      <c r="DJ30" s="67">
        <v>2310</v>
      </c>
      <c r="DK30" s="9">
        <f t="shared" si="33"/>
        <v>0</v>
      </c>
      <c r="DL30" s="67">
        <v>2215</v>
      </c>
      <c r="DM30" s="9">
        <f t="shared" si="34"/>
        <v>0</v>
      </c>
      <c r="DN30" s="67">
        <v>2421</v>
      </c>
      <c r="DO30" s="9">
        <f t="shared" si="35"/>
        <v>0</v>
      </c>
      <c r="DP30" s="67">
        <v>2432</v>
      </c>
      <c r="DQ30" s="9">
        <f t="shared" si="36"/>
        <v>0</v>
      </c>
      <c r="DR30" s="67">
        <v>1848</v>
      </c>
      <c r="DS30" s="9">
        <f t="shared" si="37"/>
        <v>0</v>
      </c>
      <c r="DT30" s="67">
        <v>1820</v>
      </c>
      <c r="DU30" s="9">
        <f t="shared" si="38"/>
        <v>0</v>
      </c>
      <c r="DV30" s="67">
        <v>2325</v>
      </c>
      <c r="DW30" s="9">
        <f t="shared" si="39"/>
        <v>0</v>
      </c>
      <c r="DX30" s="67">
        <v>2362</v>
      </c>
      <c r="DY30" s="9">
        <f t="shared" si="40"/>
        <v>0</v>
      </c>
      <c r="DZ30" s="67">
        <v>2151</v>
      </c>
      <c r="EA30" s="9">
        <f t="shared" si="41"/>
        <v>0</v>
      </c>
      <c r="EB30" s="67">
        <v>1971</v>
      </c>
      <c r="EC30" s="9">
        <f t="shared" si="42"/>
        <v>0</v>
      </c>
      <c r="ED30" s="60">
        <v>6.47</v>
      </c>
      <c r="EE30" s="9">
        <f t="shared" si="47"/>
        <v>0</v>
      </c>
      <c r="EF30" s="60">
        <v>160.61000000000001</v>
      </c>
      <c r="EG30" s="9">
        <f t="shared" si="48"/>
        <v>0</v>
      </c>
      <c r="EH30" s="60">
        <v>8.27</v>
      </c>
      <c r="EI30" s="9">
        <f t="shared" si="49"/>
        <v>0</v>
      </c>
      <c r="EJ30" s="60">
        <v>312.67</v>
      </c>
      <c r="EK30" s="9">
        <f t="shared" si="50"/>
        <v>0</v>
      </c>
      <c r="EL30" s="60">
        <v>4.91</v>
      </c>
      <c r="EM30" s="9">
        <f t="shared" si="51"/>
        <v>0</v>
      </c>
      <c r="EN30" s="5">
        <v>2822.11</v>
      </c>
      <c r="EO30" s="75">
        <f t="shared" si="52"/>
        <v>0</v>
      </c>
    </row>
    <row r="31" spans="1:145" ht="24.95" customHeight="1" x14ac:dyDescent="0.25">
      <c r="A31" s="50">
        <v>45989</v>
      </c>
      <c r="B31" s="1">
        <v>1281.3900000000001</v>
      </c>
      <c r="C31" s="51">
        <f t="shared" si="0"/>
        <v>0</v>
      </c>
      <c r="D31" s="56">
        <v>15146.86</v>
      </c>
      <c r="E31" s="9">
        <f t="shared" si="1"/>
        <v>0</v>
      </c>
      <c r="F31" s="63">
        <v>81.66</v>
      </c>
      <c r="G31" s="9">
        <f t="shared" si="2"/>
        <v>0</v>
      </c>
      <c r="H31" s="12">
        <v>1966.23</v>
      </c>
      <c r="I31" s="9">
        <f t="shared" si="3"/>
        <v>0</v>
      </c>
      <c r="J31" s="12">
        <v>750.84</v>
      </c>
      <c r="K31" s="7">
        <f t="shared" si="53"/>
        <v>0</v>
      </c>
      <c r="L31" s="37">
        <v>0</v>
      </c>
      <c r="M31" s="82"/>
      <c r="N31" s="52">
        <v>0</v>
      </c>
      <c r="O31" s="52"/>
      <c r="P31" s="11">
        <v>75271.95</v>
      </c>
      <c r="Q31" s="11">
        <v>74783.34</v>
      </c>
      <c r="R31" s="9">
        <f t="shared" si="4"/>
        <v>0</v>
      </c>
      <c r="S31" s="11">
        <v>75245.570000000007</v>
      </c>
      <c r="T31" s="11">
        <v>74455.570000000007</v>
      </c>
      <c r="U31" s="9">
        <f t="shared" si="5"/>
        <v>0</v>
      </c>
      <c r="V31" s="11">
        <v>77993.509999999995</v>
      </c>
      <c r="W31" s="11">
        <v>78576.87</v>
      </c>
      <c r="X31" s="9">
        <f t="shared" si="6"/>
        <v>0</v>
      </c>
      <c r="Y31" s="11">
        <v>80309.86</v>
      </c>
      <c r="Z31" s="11">
        <v>77787.199999999997</v>
      </c>
      <c r="AA31" s="9">
        <f t="shared" si="7"/>
        <v>0</v>
      </c>
      <c r="AB31" s="11">
        <v>77877.56</v>
      </c>
      <c r="AC31" s="11">
        <v>32251.85</v>
      </c>
      <c r="AD31" s="9">
        <f t="shared" si="8"/>
        <v>0</v>
      </c>
      <c r="AE31" s="11">
        <v>73795.740000000005</v>
      </c>
      <c r="AF31" s="11">
        <v>31083.3</v>
      </c>
      <c r="AG31" s="9">
        <f t="shared" si="9"/>
        <v>0</v>
      </c>
      <c r="AH31" s="11">
        <v>70719.61</v>
      </c>
      <c r="AI31" s="11">
        <v>71296.27</v>
      </c>
      <c r="AJ31" s="9">
        <f t="shared" si="10"/>
        <v>0</v>
      </c>
      <c r="AK31" s="11">
        <v>70774.720000000001</v>
      </c>
      <c r="AL31" s="11">
        <v>69708.06</v>
      </c>
      <c r="AM31" s="9">
        <f t="shared" si="11"/>
        <v>0</v>
      </c>
      <c r="AN31" s="11">
        <v>25887.69</v>
      </c>
      <c r="AO31" s="11">
        <v>54178.96</v>
      </c>
      <c r="AP31" s="9">
        <f t="shared" si="12"/>
        <v>0</v>
      </c>
      <c r="AQ31" s="11">
        <v>3868.37</v>
      </c>
      <c r="AR31" s="11">
        <v>22160.75</v>
      </c>
      <c r="AS31" s="9">
        <f t="shared" si="13"/>
        <v>0</v>
      </c>
      <c r="AT31" s="11">
        <v>26202.57</v>
      </c>
      <c r="AU31" s="11">
        <v>54171.92</v>
      </c>
      <c r="AV31" s="9">
        <f t="shared" si="43"/>
        <v>0</v>
      </c>
      <c r="AW31" s="11">
        <v>24965.18</v>
      </c>
      <c r="AX31" s="11">
        <v>54462.38</v>
      </c>
      <c r="AY31" s="9">
        <f t="shared" si="44"/>
        <v>0</v>
      </c>
      <c r="AZ31" s="13">
        <v>47950.68</v>
      </c>
      <c r="BA31" s="14">
        <v>49819.21</v>
      </c>
      <c r="BB31" s="9">
        <f t="shared" si="14"/>
        <v>0</v>
      </c>
      <c r="BC31" s="13">
        <v>47812.12</v>
      </c>
      <c r="BD31" s="14">
        <v>49408.49</v>
      </c>
      <c r="BE31" s="9">
        <f t="shared" si="15"/>
        <v>0</v>
      </c>
      <c r="BF31" s="13">
        <v>45363</v>
      </c>
      <c r="BG31" s="14">
        <v>47323</v>
      </c>
      <c r="BH31" s="9">
        <f t="shared" si="16"/>
        <v>0</v>
      </c>
      <c r="BI31" s="13">
        <v>45831</v>
      </c>
      <c r="BJ31" s="14">
        <v>47144</v>
      </c>
      <c r="BK31" s="9">
        <f t="shared" si="17"/>
        <v>0</v>
      </c>
      <c r="BL31" s="13">
        <v>48038</v>
      </c>
      <c r="BM31" s="14">
        <v>53697</v>
      </c>
      <c r="BN31" s="9">
        <f t="shared" si="18"/>
        <v>0</v>
      </c>
      <c r="BO31" s="13">
        <v>49968</v>
      </c>
      <c r="BP31" s="14">
        <v>51412</v>
      </c>
      <c r="BQ31" s="9">
        <f t="shared" si="19"/>
        <v>0</v>
      </c>
      <c r="BR31" s="13">
        <v>49397</v>
      </c>
      <c r="BS31" s="14">
        <v>50947</v>
      </c>
      <c r="BT31" s="9">
        <f t="shared" si="20"/>
        <v>0</v>
      </c>
      <c r="BU31" s="13">
        <v>49631</v>
      </c>
      <c r="BV31" s="14">
        <v>50917</v>
      </c>
      <c r="BW31" s="9">
        <f t="shared" si="21"/>
        <v>0</v>
      </c>
      <c r="BX31" s="13">
        <v>49078</v>
      </c>
      <c r="BY31" s="14">
        <v>50494</v>
      </c>
      <c r="BZ31" s="9">
        <f t="shared" si="22"/>
        <v>0</v>
      </c>
      <c r="CA31" s="13">
        <v>48462</v>
      </c>
      <c r="CB31" s="14">
        <v>49759</v>
      </c>
      <c r="CC31" s="9">
        <f t="shared" si="23"/>
        <v>0</v>
      </c>
      <c r="CD31" s="13">
        <v>47395</v>
      </c>
      <c r="CE31" s="14">
        <v>48684</v>
      </c>
      <c r="CF31" s="9">
        <f t="shared" si="24"/>
        <v>0</v>
      </c>
      <c r="CG31" s="13">
        <v>47682</v>
      </c>
      <c r="CH31" s="14">
        <v>49166</v>
      </c>
      <c r="CI31" s="9">
        <f t="shared" si="25"/>
        <v>0</v>
      </c>
      <c r="CJ31" s="58">
        <v>15546</v>
      </c>
      <c r="CK31" s="57">
        <v>16217</v>
      </c>
      <c r="CL31" s="34">
        <f t="shared" si="54"/>
        <v>0</v>
      </c>
      <c r="CM31" s="59">
        <v>24291</v>
      </c>
      <c r="CN31" s="60">
        <v>7623</v>
      </c>
      <c r="CO31" s="34">
        <f t="shared" si="27"/>
        <v>0</v>
      </c>
      <c r="CP31" s="59">
        <v>10873</v>
      </c>
      <c r="CQ31" s="60">
        <v>5219</v>
      </c>
      <c r="CR31" s="33">
        <f t="shared" si="28"/>
        <v>0</v>
      </c>
      <c r="CS31" s="59">
        <v>14410</v>
      </c>
      <c r="CT31" s="5">
        <v>3314</v>
      </c>
      <c r="CU31" s="34">
        <f t="shared" si="29"/>
        <v>0</v>
      </c>
      <c r="CV31" s="59">
        <v>2187.4899999999998</v>
      </c>
      <c r="CW31" s="59">
        <v>1741.25</v>
      </c>
      <c r="CX31" s="34">
        <f t="shared" si="30"/>
        <v>0</v>
      </c>
      <c r="CY31" s="59">
        <v>1.64</v>
      </c>
      <c r="CZ31" s="60">
        <v>14085</v>
      </c>
      <c r="DA31" s="7">
        <f t="shared" si="31"/>
        <v>0</v>
      </c>
      <c r="DB31" s="67">
        <v>1153</v>
      </c>
      <c r="DC31" s="9">
        <f t="shared" si="45"/>
        <v>0</v>
      </c>
      <c r="DD31" s="67">
        <v>1136</v>
      </c>
      <c r="DE31" s="9">
        <f t="shared" si="45"/>
        <v>0</v>
      </c>
      <c r="DF31" s="67">
        <v>2224</v>
      </c>
      <c r="DG31" s="9">
        <f t="shared" si="46"/>
        <v>0</v>
      </c>
      <c r="DH31" s="67">
        <v>266</v>
      </c>
      <c r="DI31" s="9">
        <f t="shared" si="32"/>
        <v>0</v>
      </c>
      <c r="DJ31" s="67">
        <v>2310</v>
      </c>
      <c r="DK31" s="9">
        <f t="shared" si="33"/>
        <v>0</v>
      </c>
      <c r="DL31" s="67">
        <v>2215</v>
      </c>
      <c r="DM31" s="9">
        <f t="shared" si="34"/>
        <v>0</v>
      </c>
      <c r="DN31" s="67">
        <v>2421</v>
      </c>
      <c r="DO31" s="9">
        <f t="shared" si="35"/>
        <v>0</v>
      </c>
      <c r="DP31" s="67">
        <v>2432</v>
      </c>
      <c r="DQ31" s="9">
        <f t="shared" si="36"/>
        <v>0</v>
      </c>
      <c r="DR31" s="67">
        <v>1848</v>
      </c>
      <c r="DS31" s="9">
        <f t="shared" si="37"/>
        <v>0</v>
      </c>
      <c r="DT31" s="67">
        <v>1820</v>
      </c>
      <c r="DU31" s="9">
        <f t="shared" si="38"/>
        <v>0</v>
      </c>
      <c r="DV31" s="67">
        <v>2325</v>
      </c>
      <c r="DW31" s="9">
        <f t="shared" si="39"/>
        <v>0</v>
      </c>
      <c r="DX31" s="67">
        <v>2362</v>
      </c>
      <c r="DY31" s="9">
        <f t="shared" si="40"/>
        <v>0</v>
      </c>
      <c r="DZ31" s="67">
        <v>2151</v>
      </c>
      <c r="EA31" s="9">
        <f t="shared" si="41"/>
        <v>0</v>
      </c>
      <c r="EB31" s="67">
        <v>1971</v>
      </c>
      <c r="EC31" s="9">
        <f t="shared" si="42"/>
        <v>0</v>
      </c>
      <c r="ED31" s="60">
        <v>6.47</v>
      </c>
      <c r="EE31" s="9">
        <f t="shared" si="47"/>
        <v>0</v>
      </c>
      <c r="EF31" s="60">
        <v>160.61000000000001</v>
      </c>
      <c r="EG31" s="9">
        <f t="shared" si="48"/>
        <v>0</v>
      </c>
      <c r="EH31" s="60">
        <v>8.27</v>
      </c>
      <c r="EI31" s="9">
        <f t="shared" si="49"/>
        <v>0</v>
      </c>
      <c r="EJ31" s="60">
        <v>312.67</v>
      </c>
      <c r="EK31" s="9">
        <f t="shared" si="50"/>
        <v>0</v>
      </c>
      <c r="EL31" s="60">
        <v>4.91</v>
      </c>
      <c r="EM31" s="9">
        <f t="shared" si="51"/>
        <v>0</v>
      </c>
      <c r="EN31" s="5">
        <v>2822.11</v>
      </c>
      <c r="EO31" s="75">
        <f t="shared" si="52"/>
        <v>0</v>
      </c>
    </row>
    <row r="32" spans="1:145" ht="24.95" customHeight="1" x14ac:dyDescent="0.25">
      <c r="A32" s="50">
        <v>45990</v>
      </c>
      <c r="B32" s="1">
        <v>1281.3900000000001</v>
      </c>
      <c r="C32" s="51">
        <f t="shared" si="0"/>
        <v>0</v>
      </c>
      <c r="D32" s="56">
        <v>15146.86</v>
      </c>
      <c r="E32" s="9">
        <f t="shared" si="1"/>
        <v>0</v>
      </c>
      <c r="F32" s="63">
        <v>81.66</v>
      </c>
      <c r="G32" s="9">
        <f t="shared" si="2"/>
        <v>0</v>
      </c>
      <c r="H32" s="12">
        <v>1966.23</v>
      </c>
      <c r="I32" s="9">
        <f t="shared" si="3"/>
        <v>0</v>
      </c>
      <c r="J32" s="12">
        <v>750.84</v>
      </c>
      <c r="K32" s="7">
        <f t="shared" si="53"/>
        <v>0</v>
      </c>
      <c r="L32" s="37">
        <v>0</v>
      </c>
      <c r="M32" s="82"/>
      <c r="N32" s="52">
        <v>0</v>
      </c>
      <c r="O32" s="52"/>
      <c r="P32" s="11">
        <v>75271.95</v>
      </c>
      <c r="Q32" s="11">
        <v>74783.34</v>
      </c>
      <c r="R32" s="9">
        <f t="shared" si="4"/>
        <v>0</v>
      </c>
      <c r="S32" s="11">
        <v>75245.570000000007</v>
      </c>
      <c r="T32" s="11">
        <v>74455.570000000007</v>
      </c>
      <c r="U32" s="9">
        <f t="shared" si="5"/>
        <v>0</v>
      </c>
      <c r="V32" s="11">
        <v>77993.509999999995</v>
      </c>
      <c r="W32" s="11">
        <v>78576.87</v>
      </c>
      <c r="X32" s="9">
        <f t="shared" si="6"/>
        <v>0</v>
      </c>
      <c r="Y32" s="11">
        <v>80309.86</v>
      </c>
      <c r="Z32" s="11">
        <v>77787.199999999997</v>
      </c>
      <c r="AA32" s="9">
        <f t="shared" si="7"/>
        <v>0</v>
      </c>
      <c r="AB32" s="11">
        <v>77877.56</v>
      </c>
      <c r="AC32" s="11">
        <v>32251.85</v>
      </c>
      <c r="AD32" s="9">
        <f t="shared" si="8"/>
        <v>0</v>
      </c>
      <c r="AE32" s="11">
        <v>73795.740000000005</v>
      </c>
      <c r="AF32" s="11">
        <v>31083.3</v>
      </c>
      <c r="AG32" s="9">
        <f t="shared" si="9"/>
        <v>0</v>
      </c>
      <c r="AH32" s="11">
        <v>70719.61</v>
      </c>
      <c r="AI32" s="11">
        <v>71296.27</v>
      </c>
      <c r="AJ32" s="9">
        <f t="shared" si="10"/>
        <v>0</v>
      </c>
      <c r="AK32" s="11">
        <v>70774.720000000001</v>
      </c>
      <c r="AL32" s="11">
        <v>69708.06</v>
      </c>
      <c r="AM32" s="9">
        <f t="shared" si="11"/>
        <v>0</v>
      </c>
      <c r="AN32" s="11">
        <v>25887.69</v>
      </c>
      <c r="AO32" s="11">
        <v>54178.96</v>
      </c>
      <c r="AP32" s="9">
        <f t="shared" si="12"/>
        <v>0</v>
      </c>
      <c r="AQ32" s="11">
        <v>3868.37</v>
      </c>
      <c r="AR32" s="11">
        <v>22160.75</v>
      </c>
      <c r="AS32" s="9">
        <f t="shared" si="13"/>
        <v>0</v>
      </c>
      <c r="AT32" s="11">
        <v>26202.57</v>
      </c>
      <c r="AU32" s="11">
        <v>54171.92</v>
      </c>
      <c r="AV32" s="9">
        <f t="shared" si="43"/>
        <v>0</v>
      </c>
      <c r="AW32" s="11">
        <v>24965.18</v>
      </c>
      <c r="AX32" s="11">
        <v>54462.38</v>
      </c>
      <c r="AY32" s="9">
        <f t="shared" si="44"/>
        <v>0</v>
      </c>
      <c r="AZ32" s="13">
        <v>47950.68</v>
      </c>
      <c r="BA32" s="14">
        <v>49819.21</v>
      </c>
      <c r="BB32" s="9">
        <f t="shared" si="14"/>
        <v>0</v>
      </c>
      <c r="BC32" s="13">
        <v>47812.12</v>
      </c>
      <c r="BD32" s="14">
        <v>49408.49</v>
      </c>
      <c r="BE32" s="9">
        <f t="shared" si="15"/>
        <v>0</v>
      </c>
      <c r="BF32" s="13">
        <v>45363</v>
      </c>
      <c r="BG32" s="14">
        <v>47323</v>
      </c>
      <c r="BH32" s="9">
        <f t="shared" si="16"/>
        <v>0</v>
      </c>
      <c r="BI32" s="13">
        <v>45831</v>
      </c>
      <c r="BJ32" s="14">
        <v>47144</v>
      </c>
      <c r="BK32" s="9">
        <f t="shared" si="17"/>
        <v>0</v>
      </c>
      <c r="BL32" s="13">
        <v>48038</v>
      </c>
      <c r="BM32" s="14">
        <v>53697</v>
      </c>
      <c r="BN32" s="9">
        <f t="shared" si="18"/>
        <v>0</v>
      </c>
      <c r="BO32" s="13">
        <v>49968</v>
      </c>
      <c r="BP32" s="14">
        <v>51412</v>
      </c>
      <c r="BQ32" s="9">
        <f t="shared" si="19"/>
        <v>0</v>
      </c>
      <c r="BR32" s="13">
        <v>49397</v>
      </c>
      <c r="BS32" s="14">
        <v>50947</v>
      </c>
      <c r="BT32" s="9">
        <f t="shared" si="20"/>
        <v>0</v>
      </c>
      <c r="BU32" s="13">
        <v>49631</v>
      </c>
      <c r="BV32" s="14">
        <v>50917</v>
      </c>
      <c r="BW32" s="9">
        <f t="shared" si="21"/>
        <v>0</v>
      </c>
      <c r="BX32" s="13">
        <v>49078</v>
      </c>
      <c r="BY32" s="14">
        <v>50494</v>
      </c>
      <c r="BZ32" s="9">
        <f t="shared" si="22"/>
        <v>0</v>
      </c>
      <c r="CA32" s="13">
        <v>48462</v>
      </c>
      <c r="CB32" s="14">
        <v>49759</v>
      </c>
      <c r="CC32" s="9">
        <f t="shared" si="23"/>
        <v>0</v>
      </c>
      <c r="CD32" s="13">
        <v>47395</v>
      </c>
      <c r="CE32" s="14">
        <v>48684</v>
      </c>
      <c r="CF32" s="9">
        <f t="shared" si="24"/>
        <v>0</v>
      </c>
      <c r="CG32" s="13">
        <v>47682</v>
      </c>
      <c r="CH32" s="14">
        <v>49166</v>
      </c>
      <c r="CI32" s="9">
        <f t="shared" si="25"/>
        <v>0</v>
      </c>
      <c r="CJ32" s="58">
        <v>15546</v>
      </c>
      <c r="CK32" s="57">
        <v>16217</v>
      </c>
      <c r="CL32" s="34">
        <f t="shared" si="54"/>
        <v>0</v>
      </c>
      <c r="CM32" s="59">
        <v>24291</v>
      </c>
      <c r="CN32" s="60">
        <v>7623</v>
      </c>
      <c r="CO32" s="34">
        <f t="shared" si="27"/>
        <v>0</v>
      </c>
      <c r="CP32" s="59">
        <v>10873</v>
      </c>
      <c r="CQ32" s="60">
        <v>5219</v>
      </c>
      <c r="CR32" s="33">
        <f t="shared" si="28"/>
        <v>0</v>
      </c>
      <c r="CS32" s="59">
        <v>14410</v>
      </c>
      <c r="CT32" s="5">
        <v>3314</v>
      </c>
      <c r="CU32" s="34">
        <f t="shared" si="29"/>
        <v>0</v>
      </c>
      <c r="CV32" s="59">
        <v>2187.4899999999998</v>
      </c>
      <c r="CW32" s="59">
        <v>1741.25</v>
      </c>
      <c r="CX32" s="34">
        <f t="shared" si="30"/>
        <v>0</v>
      </c>
      <c r="CY32" s="59">
        <v>1.64</v>
      </c>
      <c r="CZ32" s="60">
        <v>14085</v>
      </c>
      <c r="DA32" s="7">
        <f t="shared" si="31"/>
        <v>0</v>
      </c>
      <c r="DB32" s="67">
        <v>1153</v>
      </c>
      <c r="DC32" s="9">
        <f t="shared" si="45"/>
        <v>0</v>
      </c>
      <c r="DD32" s="67">
        <v>1136</v>
      </c>
      <c r="DE32" s="9">
        <f t="shared" si="45"/>
        <v>0</v>
      </c>
      <c r="DF32" s="67">
        <v>2224</v>
      </c>
      <c r="DG32" s="9">
        <f t="shared" si="46"/>
        <v>0</v>
      </c>
      <c r="DH32" s="67">
        <v>266</v>
      </c>
      <c r="DI32" s="9">
        <f t="shared" si="32"/>
        <v>0</v>
      </c>
      <c r="DJ32" s="67">
        <v>2310</v>
      </c>
      <c r="DK32" s="9">
        <f t="shared" si="33"/>
        <v>0</v>
      </c>
      <c r="DL32" s="67">
        <v>2215</v>
      </c>
      <c r="DM32" s="9">
        <f t="shared" si="34"/>
        <v>0</v>
      </c>
      <c r="DN32" s="67">
        <v>2421</v>
      </c>
      <c r="DO32" s="9">
        <f t="shared" si="35"/>
        <v>0</v>
      </c>
      <c r="DP32" s="67">
        <v>2432</v>
      </c>
      <c r="DQ32" s="9">
        <f t="shared" si="36"/>
        <v>0</v>
      </c>
      <c r="DR32" s="67">
        <v>1848</v>
      </c>
      <c r="DS32" s="9">
        <f t="shared" si="37"/>
        <v>0</v>
      </c>
      <c r="DT32" s="67">
        <v>1820</v>
      </c>
      <c r="DU32" s="9">
        <f t="shared" si="38"/>
        <v>0</v>
      </c>
      <c r="DV32" s="67">
        <v>2325</v>
      </c>
      <c r="DW32" s="9">
        <f t="shared" si="39"/>
        <v>0</v>
      </c>
      <c r="DX32" s="67">
        <v>2362</v>
      </c>
      <c r="DY32" s="9">
        <f t="shared" si="40"/>
        <v>0</v>
      </c>
      <c r="DZ32" s="67">
        <v>2151</v>
      </c>
      <c r="EA32" s="9">
        <f t="shared" si="41"/>
        <v>0</v>
      </c>
      <c r="EB32" s="67">
        <v>1971</v>
      </c>
      <c r="EC32" s="9">
        <f t="shared" si="42"/>
        <v>0</v>
      </c>
      <c r="ED32" s="60">
        <v>6.47</v>
      </c>
      <c r="EE32" s="9">
        <f t="shared" si="47"/>
        <v>0</v>
      </c>
      <c r="EF32" s="60">
        <v>160.61000000000001</v>
      </c>
      <c r="EG32" s="9">
        <f t="shared" si="48"/>
        <v>0</v>
      </c>
      <c r="EH32" s="60">
        <v>8.27</v>
      </c>
      <c r="EI32" s="9">
        <f t="shared" si="49"/>
        <v>0</v>
      </c>
      <c r="EJ32" s="60">
        <v>312.67</v>
      </c>
      <c r="EK32" s="9">
        <f t="shared" si="50"/>
        <v>0</v>
      </c>
      <c r="EL32" s="60">
        <v>4.91</v>
      </c>
      <c r="EM32" s="9">
        <f t="shared" si="51"/>
        <v>0</v>
      </c>
      <c r="EN32" s="5">
        <v>2822.11</v>
      </c>
      <c r="EO32" s="75">
        <f t="shared" si="52"/>
        <v>0</v>
      </c>
    </row>
    <row r="33" spans="1:145" ht="24.95" customHeight="1" x14ac:dyDescent="0.25">
      <c r="A33" s="50">
        <v>45991</v>
      </c>
      <c r="B33" s="1">
        <v>1281.4100000000001</v>
      </c>
      <c r="C33" s="51">
        <f>IF(B33=0,0,(B33-B31)*60*100)</f>
        <v>119.99999999989086</v>
      </c>
      <c r="D33" s="56">
        <v>15605.78</v>
      </c>
      <c r="E33" s="9">
        <f>IF(D33=0,0,(D33-D32)*60*100)</f>
        <v>2753520.0000000005</v>
      </c>
      <c r="F33" s="63">
        <v>84.26</v>
      </c>
      <c r="G33" s="9">
        <f>IF(F33=0,0,(F33-F31)*1000*100)</f>
        <v>260000.00000000087</v>
      </c>
      <c r="H33" s="12">
        <v>1994</v>
      </c>
      <c r="I33" s="9">
        <f>IF(H33=0,0,(H33-H31)*80*100)</f>
        <v>222159.99999999985</v>
      </c>
      <c r="J33" s="12">
        <v>967</v>
      </c>
      <c r="K33" s="7">
        <f>IF(J33=0,0,(J33-J31)*60*100)</f>
        <v>1296959.9999999998</v>
      </c>
      <c r="L33" s="37">
        <v>0</v>
      </c>
      <c r="M33" s="82"/>
      <c r="N33" s="52">
        <v>0</v>
      </c>
      <c r="O33" s="52"/>
      <c r="P33" s="11">
        <v>76230</v>
      </c>
      <c r="Q33" s="11">
        <v>75718</v>
      </c>
      <c r="R33" s="9">
        <f>IF((P33+Q33)=0,0,((P33+Q33)-(P31+Q31))*500)</f>
        <v>946355.00000001048</v>
      </c>
      <c r="S33" s="11">
        <v>76208</v>
      </c>
      <c r="T33" s="11">
        <v>75386</v>
      </c>
      <c r="U33" s="9">
        <f>IF((S33+T33)=0,0,((S33+T33)-(S31+T31))*500)</f>
        <v>946429.99999999302</v>
      </c>
      <c r="V33" s="11">
        <v>78940</v>
      </c>
      <c r="W33" s="11">
        <v>79589</v>
      </c>
      <c r="X33" s="9">
        <f t="shared" ref="X33" si="55">IF((V33+W33)=0,0,((V33+W33)-(V31+W31))*500)</f>
        <v>979309.99999999767</v>
      </c>
      <c r="Y33" s="11">
        <v>81279</v>
      </c>
      <c r="Z33" s="11">
        <v>78727</v>
      </c>
      <c r="AA33" s="9">
        <f t="shared" ref="AA33" si="56">IF((Y33+Z33)=0,0,((Y33+Z33)-(Y31+Z31))*500)</f>
        <v>954470.00000000116</v>
      </c>
      <c r="AB33" s="11">
        <v>78880</v>
      </c>
      <c r="AC33" s="11">
        <v>33289</v>
      </c>
      <c r="AD33" s="9">
        <f t="shared" ref="AD33" si="57">IF((AB33+AC33)=0,0,((AB33+AC33)-(AB31+AC31))*500)</f>
        <v>1019794.9999999983</v>
      </c>
      <c r="AE33" s="11">
        <v>74846</v>
      </c>
      <c r="AF33" s="11">
        <v>32078</v>
      </c>
      <c r="AG33" s="9">
        <f t="shared" ref="AG33" si="58">IF((AE33+AF33)=0,0,((AE33+AF33)-(AE31+AF31))*500)</f>
        <v>1022479.9999999959</v>
      </c>
      <c r="AH33" s="11">
        <v>71720</v>
      </c>
      <c r="AI33" s="11">
        <v>72288</v>
      </c>
      <c r="AJ33" s="9">
        <f t="shared" ref="AJ33" si="59">IF((AH33+AI33)=0,0,((AH33+AI33)-(AH31+AI31))*500)</f>
        <v>996059.99999999767</v>
      </c>
      <c r="AK33" s="11">
        <v>71792</v>
      </c>
      <c r="AL33" s="11">
        <v>70698</v>
      </c>
      <c r="AM33" s="9">
        <f t="shared" ref="AM33" si="60">IF((AK33+AL33)=0,0,((AK33+AL33)-(AK31+AL31))*500)</f>
        <v>1003610.0000000006</v>
      </c>
      <c r="AN33" s="11">
        <v>26545</v>
      </c>
      <c r="AO33" s="11">
        <v>54845</v>
      </c>
      <c r="AP33" s="9">
        <f t="shared" ref="AP33" si="61">IF((AN33+AO33)=0,0,((AN33+AO33)-(AN31+AO31))*500)</f>
        <v>661675.00000000291</v>
      </c>
      <c r="AQ33" s="11">
        <v>4299</v>
      </c>
      <c r="AR33" s="11">
        <v>22789</v>
      </c>
      <c r="AS33" s="9">
        <f t="shared" ref="AS33" si="62">IF((AQ33+AR33)=0,0,((AQ33+AR33)-(AQ31+AR31))*500)</f>
        <v>529440.00000000047</v>
      </c>
      <c r="AT33" s="11">
        <v>27009</v>
      </c>
      <c r="AU33" s="11">
        <v>54978</v>
      </c>
      <c r="AV33" s="9">
        <f t="shared" ref="AV33" si="63">IF((AT33+AU33)=0,0,((AT33+AU33)-(AT31+AU31))*500)</f>
        <v>806255.00000000466</v>
      </c>
      <c r="AW33" s="11">
        <v>25774</v>
      </c>
      <c r="AX33" s="11">
        <v>55262</v>
      </c>
      <c r="AY33" s="9">
        <f t="shared" ref="AY33" si="64">IF((AW33+AX33)=0,0,((AW33+AX33)-(AW31+AX31))*500)</f>
        <v>804220.00000000116</v>
      </c>
      <c r="AZ33" s="13">
        <v>48901</v>
      </c>
      <c r="BA33" s="14">
        <v>50814</v>
      </c>
      <c r="BB33" s="9">
        <f>IF((AZ33+BA33)=0,0,((AZ33+BA33)-(AZ31+BA31))*600)</f>
        <v>1167066.0000000005</v>
      </c>
      <c r="BC33" s="13">
        <v>48760</v>
      </c>
      <c r="BD33" s="14">
        <v>50375</v>
      </c>
      <c r="BE33" s="9">
        <f t="shared" ref="BE33" si="65">IF((BC33+BD33)=0,0,((BC33+BD33)-(BC31+BD31))*600)</f>
        <v>1148633.9999999995</v>
      </c>
      <c r="BF33" s="13">
        <v>46378.22</v>
      </c>
      <c r="BG33" s="14">
        <v>48377.58</v>
      </c>
      <c r="BH33" s="9">
        <f t="shared" ref="BH33" si="66">IF((BF33+BG33)=0,0,((BF33+BG33)-(BF31+BG31))*600)</f>
        <v>1241880.0000000019</v>
      </c>
      <c r="BI33" s="13">
        <v>46845</v>
      </c>
      <c r="BJ33" s="14">
        <v>48183</v>
      </c>
      <c r="BK33" s="9">
        <f t="shared" ref="BK33" si="67">IF((BI33+BJ33)=0,0,((BI33+BJ33)-(BI31+BJ31))*600)</f>
        <v>1231800</v>
      </c>
      <c r="BL33" s="13">
        <v>49311</v>
      </c>
      <c r="BM33" s="14">
        <v>55080</v>
      </c>
      <c r="BN33" s="9">
        <f t="shared" ref="BN33" si="68">IF((BL33+BM33)=0,0,((BL33+BM33)-(BL31+BM31))*600)</f>
        <v>1593600</v>
      </c>
      <c r="BO33" s="13">
        <v>51231</v>
      </c>
      <c r="BP33" s="14">
        <v>52703</v>
      </c>
      <c r="BQ33" s="9">
        <f t="shared" ref="BQ33" si="69">IF((BO33+BP33)=0,0,((BO33+BP33)-(BO31+BP31))*600)</f>
        <v>1532400</v>
      </c>
      <c r="BR33" s="13">
        <v>50641</v>
      </c>
      <c r="BS33" s="14">
        <v>52212</v>
      </c>
      <c r="BT33" s="9">
        <f t="shared" ref="BT33" si="70">IF((BR33+BS33)=0,0,((BR33+BS33)-(BR31+BS31))*600)</f>
        <v>1505400</v>
      </c>
      <c r="BU33" s="13">
        <v>50894</v>
      </c>
      <c r="BV33" s="14">
        <v>52216</v>
      </c>
      <c r="BW33" s="9">
        <f t="shared" ref="BW33" si="71">IF((BU33+BV33)=0,0,((BU33+BV33)-(BU31+BV31))*600)</f>
        <v>1537200</v>
      </c>
      <c r="BX33" s="13">
        <v>50326</v>
      </c>
      <c r="BY33" s="14">
        <v>51793</v>
      </c>
      <c r="BZ33" s="9">
        <f t="shared" ref="BZ33" si="72">IF((BX33+BY33)=0,0,((BX33+BY33)-(BX31+BY31))*600)</f>
        <v>1528200</v>
      </c>
      <c r="CA33" s="13">
        <v>49714</v>
      </c>
      <c r="CB33" s="14">
        <v>51052</v>
      </c>
      <c r="CC33" s="9">
        <f t="shared" ref="CC33" si="73">IF((CA33+CB33)=0,0,((CA33+CB33)-(CA31+CB31))*600)</f>
        <v>1527000</v>
      </c>
      <c r="CD33" s="13">
        <v>48696</v>
      </c>
      <c r="CE33" s="14">
        <v>49997</v>
      </c>
      <c r="CF33" s="9">
        <f t="shared" ref="CF33" si="74">IF((CD33+CE33)=0,0,((CD33+CE33)-(CD31+CE31))*600)</f>
        <v>1568400</v>
      </c>
      <c r="CG33" s="13">
        <v>48971</v>
      </c>
      <c r="CH33" s="14">
        <v>50481</v>
      </c>
      <c r="CI33" s="9">
        <f t="shared" ref="CI33" si="75">IF((CG33+CH33)=0,0,((CG33+CH33)-(CG31+CH31))*600)</f>
        <v>1562400</v>
      </c>
      <c r="CJ33" s="13">
        <v>15952</v>
      </c>
      <c r="CK33" s="14">
        <v>16622</v>
      </c>
      <c r="CL33" s="34">
        <f t="shared" si="54"/>
        <v>243300</v>
      </c>
      <c r="CM33" s="59">
        <v>24756</v>
      </c>
      <c r="CN33" s="60">
        <v>7792</v>
      </c>
      <c r="CO33" s="34">
        <f>IF((CM33+CN33)=0,0,((CM33+CN33)-(CM31+CN31))*500)</f>
        <v>317000</v>
      </c>
      <c r="CP33" s="59">
        <v>11059</v>
      </c>
      <c r="CQ33" s="60">
        <v>5345</v>
      </c>
      <c r="CR33" s="33">
        <f>IF((CP33+CQ33)=0,0,((CP33+CQ33)-(CP31+CQ31))*300)</f>
        <v>93600</v>
      </c>
      <c r="CS33" s="59">
        <v>14618</v>
      </c>
      <c r="CT33" s="5">
        <v>3514</v>
      </c>
      <c r="CU33" s="34">
        <f>IF((CS33+CT33)=0,0,((CS33+CT33)-(CS31+CT31))*200)</f>
        <v>81600</v>
      </c>
      <c r="CV33" s="59">
        <v>2210</v>
      </c>
      <c r="CW33" s="60">
        <v>1807</v>
      </c>
      <c r="CX33" s="34">
        <f>IF((CV33+CW33)=0,0,((CV33+CW33)-(CV31+CW31))*200)</f>
        <v>17652.000000000044</v>
      </c>
      <c r="CY33" s="59">
        <v>1.64</v>
      </c>
      <c r="CZ33" s="60">
        <v>14367</v>
      </c>
      <c r="DA33" s="7">
        <f>IF((CY33+CZ33)=0,0,((CY33+CZ33)-(CY31+CZ31))*40)</f>
        <v>11280</v>
      </c>
      <c r="DB33" s="67">
        <v>1244</v>
      </c>
      <c r="DC33" s="9">
        <f>IF((DB33)=0,0,(DB33-DB32)*40*100)</f>
        <v>364000</v>
      </c>
      <c r="DD33" s="67">
        <v>1225</v>
      </c>
      <c r="DE33" s="9">
        <f>IF((DD33)=0,0,(DD33-DD32)*40*100)</f>
        <v>356000</v>
      </c>
      <c r="DF33" s="67">
        <v>2396</v>
      </c>
      <c r="DG33" s="9">
        <f>IF((DF33)=0,0,(DF33-DF32)*80*100)</f>
        <v>1376000</v>
      </c>
      <c r="DH33" s="67">
        <v>441</v>
      </c>
      <c r="DI33" s="9">
        <f>IF((DH33)=0,0,(DH33-DH32)*80*100)</f>
        <v>1400000</v>
      </c>
      <c r="DJ33" s="67">
        <v>2495</v>
      </c>
      <c r="DK33" s="9">
        <f>IF((DJ33)=0,0,(DJ33-DJ32)*80*100)</f>
        <v>1480000</v>
      </c>
      <c r="DL33" s="67">
        <v>2401</v>
      </c>
      <c r="DM33" s="9">
        <f>IF((DL33)=0,0,(DL33-DL32)*80*100)</f>
        <v>1488000</v>
      </c>
      <c r="DN33" s="67">
        <v>2575</v>
      </c>
      <c r="DO33" s="9">
        <f>IF((DN33)=0,0,(DN33-DN31)*80*100)</f>
        <v>1232000</v>
      </c>
      <c r="DP33" s="67">
        <v>2617</v>
      </c>
      <c r="DQ33" s="9">
        <f>IF((DP33)=0,0,(DP33-DP31)*80*100)</f>
        <v>1480000</v>
      </c>
      <c r="DR33" s="67">
        <v>2017</v>
      </c>
      <c r="DS33" s="9">
        <f>IF((DR33)=0,0,(DR33-DR31)*80*100)</f>
        <v>1352000</v>
      </c>
      <c r="DT33" s="67">
        <v>1987</v>
      </c>
      <c r="DU33" s="9">
        <f t="shared" si="38"/>
        <v>1336000</v>
      </c>
      <c r="DV33" s="67">
        <v>2503</v>
      </c>
      <c r="DW33" s="9">
        <f>IF((DV33)=0,0,(DV33-DV31)*80*100)</f>
        <v>1424000</v>
      </c>
      <c r="DX33" s="67">
        <v>2539</v>
      </c>
      <c r="DY33" s="9">
        <f>IF((DX33)=0,0,(DX33-DX31)*80*100)</f>
        <v>1416000</v>
      </c>
      <c r="DZ33" s="67">
        <v>2326</v>
      </c>
      <c r="EA33" s="9">
        <f>IF((DZ33)=0,0,(DZ33-DZ31)*80*100)</f>
        <v>1400000</v>
      </c>
      <c r="EB33" s="67">
        <v>2141</v>
      </c>
      <c r="EC33" s="9">
        <f>IF((EB33)=0,0,(EB33-EB31)*80*100)</f>
        <v>1360000</v>
      </c>
      <c r="ED33" s="60">
        <v>6.47</v>
      </c>
      <c r="EE33" s="9">
        <f>IF((ED33)=0,0,(ED33-ED31)*40*100)</f>
        <v>0</v>
      </c>
      <c r="EF33" s="60">
        <v>166.6</v>
      </c>
      <c r="EG33" s="9">
        <f>IF((EF33)=0,0,(EF33-EF31)*40*100)</f>
        <v>23959.999999999924</v>
      </c>
      <c r="EH33" s="60">
        <v>8.27</v>
      </c>
      <c r="EI33" s="9">
        <f>IF((EH33)=0,0,(EH33-EH31)*40*100)</f>
        <v>0</v>
      </c>
      <c r="EJ33" s="60">
        <v>328.29</v>
      </c>
      <c r="EK33" s="9">
        <f>IF((EJ33)=0,0,(EJ33-EJ31)*40*100)</f>
        <v>62480.000000000015</v>
      </c>
      <c r="EL33" s="60">
        <v>4.92</v>
      </c>
      <c r="EM33" s="9">
        <f>IF((EL33)=0,0,(EL33-EL31)*30*100)</f>
        <v>29.999999999999361</v>
      </c>
      <c r="EN33" s="5">
        <v>3001.02</v>
      </c>
      <c r="EO33" s="75">
        <f>IF((EN33)=0,0,(EN33-EN31)*30*100)</f>
        <v>536729.99999999953</v>
      </c>
    </row>
    <row r="34" spans="1:145" ht="29.25" customHeight="1" thickBot="1" x14ac:dyDescent="0.35">
      <c r="A34" s="35" t="s">
        <v>9</v>
      </c>
      <c r="B34" s="41"/>
      <c r="C34" s="43">
        <f>SUM(C4:C33)</f>
        <v>119.99999999989086</v>
      </c>
      <c r="D34" s="78"/>
      <c r="E34" s="43">
        <f>SUM(E4:E33)</f>
        <v>2753520.0000000005</v>
      </c>
      <c r="F34" s="41"/>
      <c r="G34" s="43">
        <f>SUM(G4:G33)</f>
        <v>260000.00000000087</v>
      </c>
      <c r="H34" s="41"/>
      <c r="I34" s="43">
        <f>SUM(I4:I33)</f>
        <v>222159.99999999985</v>
      </c>
      <c r="J34" s="41"/>
      <c r="K34" s="42">
        <f>SUM(K4:K33)</f>
        <v>1296959.9999999998</v>
      </c>
      <c r="L34" s="40">
        <f>SUM(L4:L33)</f>
        <v>0</v>
      </c>
      <c r="M34" s="40">
        <f>SUM(M4:M33)</f>
        <v>0</v>
      </c>
      <c r="N34" s="53">
        <f>SUM(N4:N33)</f>
        <v>0</v>
      </c>
      <c r="O34" s="53">
        <f>SUM(O4:O33)</f>
        <v>0</v>
      </c>
      <c r="P34" s="41"/>
      <c r="Q34" s="54"/>
      <c r="R34" s="43">
        <f>SUM(R4:R33)</f>
        <v>946355.00000001048</v>
      </c>
      <c r="S34" s="41"/>
      <c r="T34" s="54"/>
      <c r="U34" s="43">
        <f>SUM(U4:U33)</f>
        <v>946429.99999999302</v>
      </c>
      <c r="V34" s="41"/>
      <c r="W34" s="54"/>
      <c r="X34" s="43">
        <f>SUM(X4:X33)</f>
        <v>979309.99999999767</v>
      </c>
      <c r="Y34" s="41"/>
      <c r="Z34" s="54"/>
      <c r="AA34" s="43">
        <f>SUM(AA4:AA33)</f>
        <v>954470.00000000116</v>
      </c>
      <c r="AB34" s="41"/>
      <c r="AC34" s="54"/>
      <c r="AD34" s="43">
        <f>SUM(AD4:AD33)</f>
        <v>1019794.9999999983</v>
      </c>
      <c r="AE34" s="41"/>
      <c r="AF34" s="54"/>
      <c r="AG34" s="43">
        <f>SUM(AG4:AG33)</f>
        <v>1022479.9999999959</v>
      </c>
      <c r="AH34" s="41"/>
      <c r="AI34" s="54"/>
      <c r="AJ34" s="43">
        <f>SUM(AJ4:AJ33)</f>
        <v>996059.99999999767</v>
      </c>
      <c r="AK34" s="41"/>
      <c r="AL34" s="54"/>
      <c r="AM34" s="43">
        <f>SUM(AM4:AM33)</f>
        <v>1003610.0000000006</v>
      </c>
      <c r="AN34" s="41"/>
      <c r="AO34" s="54"/>
      <c r="AP34" s="64">
        <f>SUM(AP4:AP33)</f>
        <v>661675.00000000291</v>
      </c>
      <c r="AQ34" s="41"/>
      <c r="AR34" s="54"/>
      <c r="AS34" s="64">
        <f>SUM(AS4:AS33)</f>
        <v>529440.00000000047</v>
      </c>
      <c r="AT34" s="41"/>
      <c r="AU34" s="54"/>
      <c r="AV34" s="43">
        <f>SUM(AV4:AV33)</f>
        <v>806255.00000000466</v>
      </c>
      <c r="AW34" s="41"/>
      <c r="AX34" s="54"/>
      <c r="AY34" s="43">
        <f>SUM(AY4:AY33)</f>
        <v>804220.00000000116</v>
      </c>
      <c r="AZ34" s="47"/>
      <c r="BA34" s="48"/>
      <c r="BB34" s="43">
        <f>SUM(BB4:BB33)</f>
        <v>1167066.0000000005</v>
      </c>
      <c r="BC34" s="47"/>
      <c r="BD34" s="48"/>
      <c r="BE34" s="43">
        <f>SUM(BE4:BE33)</f>
        <v>1148633.9999999995</v>
      </c>
      <c r="BF34" s="47"/>
      <c r="BG34" s="48"/>
      <c r="BH34" s="43">
        <f>SUM(BH4:BH33)</f>
        <v>1241880.0000000019</v>
      </c>
      <c r="BI34" s="47"/>
      <c r="BJ34" s="48"/>
      <c r="BK34" s="43">
        <f>SUM(BK4:BK33)</f>
        <v>1231800</v>
      </c>
      <c r="BL34" s="47"/>
      <c r="BM34" s="48"/>
      <c r="BN34" s="43">
        <f>SUM(BN4:BN33)</f>
        <v>1593600</v>
      </c>
      <c r="BO34" s="47"/>
      <c r="BP34" s="48"/>
      <c r="BQ34" s="43">
        <f>SUM(BQ4:BQ33)</f>
        <v>1532400</v>
      </c>
      <c r="BR34" s="47"/>
      <c r="BS34" s="48"/>
      <c r="BT34" s="43">
        <f>SUM(BT4:BT33)</f>
        <v>1505400</v>
      </c>
      <c r="BU34" s="47"/>
      <c r="BV34" s="48"/>
      <c r="BW34" s="43">
        <f>SUM(BW4:BW33)</f>
        <v>1537200</v>
      </c>
      <c r="BX34" s="47"/>
      <c r="BY34" s="48"/>
      <c r="BZ34" s="43">
        <f>SUM(BZ4:BZ33)</f>
        <v>1528200</v>
      </c>
      <c r="CA34" s="47"/>
      <c r="CB34" s="48"/>
      <c r="CC34" s="43">
        <f>SUM(CC4:CC33)</f>
        <v>1527000</v>
      </c>
      <c r="CD34" s="47"/>
      <c r="CE34" s="48"/>
      <c r="CF34" s="43">
        <f>SUM(CF4:CF33)</f>
        <v>1568400</v>
      </c>
      <c r="CG34" s="47"/>
      <c r="CH34" s="48"/>
      <c r="CI34" s="43">
        <f>SUM(CI4:CI33)</f>
        <v>1562400</v>
      </c>
      <c r="CJ34" s="47"/>
      <c r="CK34" s="48"/>
      <c r="CL34" s="43">
        <f>SUM(CL4:CL33)</f>
        <v>243300</v>
      </c>
      <c r="CM34" s="47"/>
      <c r="CN34" s="48"/>
      <c r="CO34" s="43">
        <f>SUM(CO4:CO33)</f>
        <v>317000</v>
      </c>
      <c r="CP34" s="47"/>
      <c r="CQ34" s="48"/>
      <c r="CR34" s="43">
        <f>SUM(CR4:CR33)</f>
        <v>93600</v>
      </c>
      <c r="CS34" s="47"/>
      <c r="CT34" s="48"/>
      <c r="CU34" s="43">
        <f>SUM(CU4:CU33)</f>
        <v>81600</v>
      </c>
      <c r="CV34" s="47"/>
      <c r="CW34" s="48"/>
      <c r="CX34" s="43">
        <f>SUM(CX4:CX33)</f>
        <v>17652.000000000044</v>
      </c>
      <c r="CY34" s="47"/>
      <c r="CZ34" s="48"/>
      <c r="DA34" s="43">
        <f>SUM(DA4:DA33)</f>
        <v>11280</v>
      </c>
      <c r="DB34" s="48"/>
      <c r="DC34" s="43">
        <f>SUM(DC4:DC33)</f>
        <v>364000</v>
      </c>
      <c r="DD34" s="48"/>
      <c r="DE34" s="43">
        <f>SUM(DE4:DE33)</f>
        <v>356000</v>
      </c>
      <c r="DF34" s="48"/>
      <c r="DG34" s="64">
        <f>SUM(DG4:DG33)</f>
        <v>1376000</v>
      </c>
      <c r="DH34" s="48"/>
      <c r="DI34" s="64">
        <f>SUM(DI4:DI33)</f>
        <v>1400000</v>
      </c>
      <c r="DJ34" s="48"/>
      <c r="DK34" s="43">
        <f>SUM(DK4:DK33)</f>
        <v>1480000</v>
      </c>
      <c r="DL34" s="48"/>
      <c r="DM34" s="43">
        <f>SUM(DM4:DM33)</f>
        <v>1488000</v>
      </c>
      <c r="DN34" s="70"/>
      <c r="DO34" s="43">
        <f>SUM(DO4:DO33)</f>
        <v>1232000</v>
      </c>
      <c r="DP34" s="70"/>
      <c r="DQ34" s="43">
        <f>SUM(DQ4:DQ33)</f>
        <v>1480000</v>
      </c>
      <c r="DR34" s="48"/>
      <c r="DS34" s="43">
        <f>SUM(DS4:DS33)</f>
        <v>1352000</v>
      </c>
      <c r="DT34" s="48"/>
      <c r="DU34" s="43">
        <f>SUM(DU4:DU33)</f>
        <v>1336000</v>
      </c>
      <c r="DV34" s="48"/>
      <c r="DW34" s="43">
        <f>SUM(DW4:DW33)</f>
        <v>1424000</v>
      </c>
      <c r="DX34" s="48"/>
      <c r="DY34" s="43">
        <f>SUM(DY4:DY33)</f>
        <v>1416000</v>
      </c>
      <c r="DZ34" s="48"/>
      <c r="EA34" s="43">
        <f>SUM(EA4:EA33)</f>
        <v>1400000</v>
      </c>
      <c r="EB34" s="48"/>
      <c r="EC34" s="43">
        <f>SUM(EC4:EC33)</f>
        <v>1360000</v>
      </c>
      <c r="ED34" s="48"/>
      <c r="EE34" s="43">
        <f>SUM(EE4:EE33)</f>
        <v>0</v>
      </c>
      <c r="EF34" s="48"/>
      <c r="EG34" s="43">
        <f>SUM(EG4:EG33)</f>
        <v>23959.999999999924</v>
      </c>
      <c r="EH34" s="48"/>
      <c r="EI34" s="43">
        <f>SUM(EI4:EI33)</f>
        <v>0</v>
      </c>
      <c r="EJ34" s="48"/>
      <c r="EK34" s="43">
        <f>SUM(EK4:EK33)</f>
        <v>62480.000000000015</v>
      </c>
      <c r="EL34" s="48"/>
      <c r="EM34" s="43">
        <f>SUM(EM4:EM33)</f>
        <v>29.999999999999361</v>
      </c>
      <c r="EN34" s="48"/>
      <c r="EO34" s="43">
        <f>SUM(EO4:EO33)</f>
        <v>536729.99999999953</v>
      </c>
    </row>
    <row r="35" spans="1:145" ht="29.25" customHeight="1" thickBot="1" x14ac:dyDescent="0.3">
      <c r="D35" s="79" t="s">
        <v>114</v>
      </c>
      <c r="AQ35" s="71"/>
    </row>
    <row r="36" spans="1:145" ht="24" thickBot="1" x14ac:dyDescent="0.4">
      <c r="AN36" s="2">
        <f>AN33-AN32</f>
        <v>657.31000000000131</v>
      </c>
      <c r="AO36" s="2">
        <f>AO33-AO32</f>
        <v>666.04000000000087</v>
      </c>
      <c r="AQ36" s="84">
        <f>AQ33-AQ32</f>
        <v>430.63000000000011</v>
      </c>
      <c r="AR36" s="2">
        <f>AR33-AR32</f>
        <v>628.25</v>
      </c>
      <c r="BL36" s="2"/>
      <c r="BM36" s="2"/>
      <c r="BO36" s="2"/>
      <c r="BP36" s="2"/>
      <c r="CJ36" s="2"/>
      <c r="CK36" s="2"/>
      <c r="DG36" s="116">
        <f>DI34-DG34</f>
        <v>24000</v>
      </c>
      <c r="DH36" s="117"/>
      <c r="DI36" s="117"/>
      <c r="DN36" s="118">
        <f>DQ34-DO34</f>
        <v>248000</v>
      </c>
      <c r="DO36" s="119"/>
      <c r="DP36" s="119"/>
      <c r="DQ36" s="120"/>
      <c r="DS36" s="116">
        <f>DS34-DU34</f>
        <v>16000</v>
      </c>
      <c r="DT36" s="117"/>
      <c r="DU36" s="117"/>
      <c r="DW36" s="116">
        <f>DW34-DY34</f>
        <v>8000</v>
      </c>
      <c r="DX36" s="117"/>
      <c r="DY36" s="117"/>
      <c r="EA36" s="116">
        <f>EA34-EC34</f>
        <v>40000</v>
      </c>
      <c r="EB36" s="117"/>
      <c r="EC36" s="117"/>
    </row>
    <row r="37" spans="1:145" ht="15.75" thickBot="1" x14ac:dyDescent="0.3"/>
    <row r="38" spans="1:145" ht="18" customHeight="1" thickBot="1" x14ac:dyDescent="0.3">
      <c r="A38" s="18" t="s">
        <v>0</v>
      </c>
      <c r="B38" s="110"/>
      <c r="C38" s="111"/>
      <c r="D38" s="15">
        <v>1</v>
      </c>
      <c r="E38" s="15">
        <v>2</v>
      </c>
      <c r="F38" s="15">
        <v>3</v>
      </c>
      <c r="G38" s="15">
        <v>4</v>
      </c>
      <c r="H38" s="15">
        <v>5</v>
      </c>
      <c r="I38" s="15">
        <v>6</v>
      </c>
      <c r="J38" s="15">
        <v>7</v>
      </c>
      <c r="K38" s="15">
        <v>8</v>
      </c>
      <c r="L38" s="15">
        <v>9</v>
      </c>
      <c r="M38" s="15"/>
      <c r="N38" s="15">
        <v>10</v>
      </c>
      <c r="O38" s="15"/>
      <c r="P38" s="15">
        <v>11</v>
      </c>
      <c r="Q38" s="15">
        <v>12</v>
      </c>
      <c r="R38" s="15">
        <v>13</v>
      </c>
      <c r="S38" s="15">
        <v>14</v>
      </c>
      <c r="T38" s="15">
        <v>15</v>
      </c>
      <c r="U38" s="15">
        <v>16</v>
      </c>
      <c r="V38" s="15">
        <v>17</v>
      </c>
      <c r="W38" s="15">
        <v>18</v>
      </c>
      <c r="X38" s="15">
        <v>19</v>
      </c>
      <c r="Y38" s="15">
        <v>20</v>
      </c>
      <c r="Z38" s="15">
        <v>21</v>
      </c>
      <c r="AA38" s="15">
        <v>22</v>
      </c>
      <c r="AB38" s="15">
        <v>23</v>
      </c>
      <c r="AC38" s="15">
        <v>24</v>
      </c>
      <c r="AD38" s="15">
        <v>25</v>
      </c>
      <c r="AE38" s="15">
        <v>26</v>
      </c>
      <c r="AF38" s="15">
        <v>27</v>
      </c>
      <c r="AG38" s="15">
        <v>28</v>
      </c>
      <c r="AH38" s="15">
        <v>29</v>
      </c>
      <c r="AI38" s="15">
        <v>30</v>
      </c>
      <c r="AJ38" s="15">
        <v>31</v>
      </c>
    </row>
    <row r="39" spans="1:145" ht="39" customHeight="1" x14ac:dyDescent="0.25">
      <c r="A39" s="19" t="s">
        <v>68</v>
      </c>
      <c r="B39" s="112">
        <f>B40+B41</f>
        <v>27982725</v>
      </c>
      <c r="C39" s="113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5"/>
      <c r="AV39" s="2"/>
      <c r="AW39" s="62"/>
      <c r="AX39" s="62"/>
      <c r="AZ39" s="2"/>
    </row>
    <row r="40" spans="1:145" ht="30" customHeight="1" x14ac:dyDescent="0.25">
      <c r="A40" s="20" t="s">
        <v>65</v>
      </c>
      <c r="B40" s="114">
        <f>C34</f>
        <v>119.99999999989086</v>
      </c>
      <c r="C40" s="115"/>
      <c r="D40" s="26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16"/>
      <c r="AJ40" s="27"/>
      <c r="AW40" s="62"/>
      <c r="AX40" s="62"/>
      <c r="AZ40" s="2"/>
    </row>
    <row r="41" spans="1:145" ht="42" customHeight="1" x14ac:dyDescent="0.25">
      <c r="A41" s="20" t="s">
        <v>66</v>
      </c>
      <c r="B41" s="114">
        <f>(B43+B44+B45+B46+B47)-B40</f>
        <v>27982605</v>
      </c>
      <c r="C41" s="115"/>
      <c r="D41" s="26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16"/>
      <c r="AJ41" s="27"/>
    </row>
    <row r="42" spans="1:145" ht="23.25" hidden="1" customHeight="1" x14ac:dyDescent="0.25">
      <c r="A42" s="20" t="s">
        <v>67</v>
      </c>
      <c r="B42" s="114"/>
      <c r="C42" s="115"/>
      <c r="D42" s="26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16"/>
      <c r="AJ42" s="27"/>
    </row>
    <row r="43" spans="1:145" ht="42" customHeight="1" x14ac:dyDescent="0.25">
      <c r="A43" s="20" t="s">
        <v>60</v>
      </c>
      <c r="B43" s="106">
        <f>(I34+K34)-(L34+AV34+N34+AY34)</f>
        <v>-91355.000000006286</v>
      </c>
      <c r="C43" s="107"/>
      <c r="D43" s="28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27"/>
    </row>
    <row r="44" spans="1:145" ht="39" customHeight="1" x14ac:dyDescent="0.25">
      <c r="A44" s="20" t="s">
        <v>61</v>
      </c>
      <c r="B44" s="106">
        <f>L34+N34+R34+U34+X34+AA34+AD34+AG34+AJ34+AM34+AP34+AS34+AV34+AY34</f>
        <v>10670100.000000006</v>
      </c>
      <c r="C44" s="107"/>
      <c r="D44" s="28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27"/>
    </row>
    <row r="45" spans="1:145" ht="41.25" customHeight="1" x14ac:dyDescent="0.25">
      <c r="A45" s="20" t="s">
        <v>62</v>
      </c>
      <c r="B45" s="106">
        <f>CR34+CU34</f>
        <v>175200</v>
      </c>
      <c r="C45" s="107"/>
      <c r="D45" s="28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27"/>
    </row>
    <row r="46" spans="1:145" ht="31.5" customHeight="1" x14ac:dyDescent="0.25">
      <c r="A46" s="20" t="s">
        <v>63</v>
      </c>
      <c r="B46" s="106">
        <f>CL34+BN34+BQ34+BB34+BE34+BH34+BK34+BT34+BW34+BZ34+CC34+CF34+CI34</f>
        <v>17387280</v>
      </c>
      <c r="C46" s="107"/>
      <c r="D46" s="28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27"/>
    </row>
    <row r="47" spans="1:145" ht="30.75" customHeight="1" thickBot="1" x14ac:dyDescent="0.3">
      <c r="A47" s="21" t="s">
        <v>64</v>
      </c>
      <c r="B47" s="108">
        <f>G34-(CL34+CR34+CU34)</f>
        <v>-158499.99999999913</v>
      </c>
      <c r="C47" s="109"/>
      <c r="D47" s="29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1"/>
      <c r="AJ47" s="32"/>
    </row>
    <row r="49" spans="49:50" x14ac:dyDescent="0.25">
      <c r="AW49" s="61">
        <v>1898.35</v>
      </c>
      <c r="AX49" s="61">
        <v>31331.42</v>
      </c>
    </row>
    <row r="136" spans="2:2" x14ac:dyDescent="0.25">
      <c r="B136" t="s">
        <v>93</v>
      </c>
    </row>
  </sheetData>
  <mergeCells count="91">
    <mergeCell ref="B44:C44"/>
    <mergeCell ref="B45:C45"/>
    <mergeCell ref="B46:C46"/>
    <mergeCell ref="B47:C47"/>
    <mergeCell ref="B38:C38"/>
    <mergeCell ref="B39:C39"/>
    <mergeCell ref="B40:C40"/>
    <mergeCell ref="B41:C41"/>
    <mergeCell ref="B42:C42"/>
    <mergeCell ref="B43:C43"/>
    <mergeCell ref="EN2:EO2"/>
    <mergeCell ref="DR2:DS2"/>
    <mergeCell ref="DT2:DU2"/>
    <mergeCell ref="DV2:DW2"/>
    <mergeCell ref="DX2:DY2"/>
    <mergeCell ref="DZ2:EA2"/>
    <mergeCell ref="EB2:EC2"/>
    <mergeCell ref="ED2:EE2"/>
    <mergeCell ref="EF2:EG2"/>
    <mergeCell ref="EH2:EI2"/>
    <mergeCell ref="EJ2:EK2"/>
    <mergeCell ref="EL2:EM2"/>
    <mergeCell ref="DP2:DQ2"/>
    <mergeCell ref="CP2:CR2"/>
    <mergeCell ref="CS2:CU2"/>
    <mergeCell ref="CV2:CX2"/>
    <mergeCell ref="CY2:DA2"/>
    <mergeCell ref="DB2:DC2"/>
    <mergeCell ref="DD2:DE2"/>
    <mergeCell ref="DF2:DG2"/>
    <mergeCell ref="DH2:DI2"/>
    <mergeCell ref="DJ2:DK2"/>
    <mergeCell ref="DL2:DM2"/>
    <mergeCell ref="DN2:DO2"/>
    <mergeCell ref="CM2:CO2"/>
    <mergeCell ref="BF2:BH2"/>
    <mergeCell ref="BI2:BK2"/>
    <mergeCell ref="BL2:BN2"/>
    <mergeCell ref="BO2:BQ2"/>
    <mergeCell ref="BR2:BT2"/>
    <mergeCell ref="BU2:BW2"/>
    <mergeCell ref="BX2:BZ2"/>
    <mergeCell ref="CA2:CC2"/>
    <mergeCell ref="CD2:CF2"/>
    <mergeCell ref="CG2:CI2"/>
    <mergeCell ref="CJ2:CL2"/>
    <mergeCell ref="BC2:BE2"/>
    <mergeCell ref="V2:X2"/>
    <mergeCell ref="Y2:AA2"/>
    <mergeCell ref="AB2:AD2"/>
    <mergeCell ref="AE2:AG2"/>
    <mergeCell ref="AH2:AJ2"/>
    <mergeCell ref="AK2:AM2"/>
    <mergeCell ref="AN2:AP2"/>
    <mergeCell ref="AQ2:AS2"/>
    <mergeCell ref="AT2:AV2"/>
    <mergeCell ref="AW2:AY2"/>
    <mergeCell ref="AZ2:BB2"/>
    <mergeCell ref="DV1:DY1"/>
    <mergeCell ref="DZ1:EC1"/>
    <mergeCell ref="B2:C2"/>
    <mergeCell ref="D2:E2"/>
    <mergeCell ref="F2:G2"/>
    <mergeCell ref="H2:I2"/>
    <mergeCell ref="J2:K2"/>
    <mergeCell ref="L2:N2"/>
    <mergeCell ref="P2:R2"/>
    <mergeCell ref="S2:U2"/>
    <mergeCell ref="CJ1:CL1"/>
    <mergeCell ref="DB1:DE1"/>
    <mergeCell ref="DF1:DI1"/>
    <mergeCell ref="DJ1:DM1"/>
    <mergeCell ref="DN1:DQ1"/>
    <mergeCell ref="DR1:DU1"/>
    <mergeCell ref="CD1:CI1"/>
    <mergeCell ref="P1:U1"/>
    <mergeCell ref="V1:AA1"/>
    <mergeCell ref="AB1:AG1"/>
    <mergeCell ref="AH1:AM1"/>
    <mergeCell ref="AN1:AS1"/>
    <mergeCell ref="AT1:AY1"/>
    <mergeCell ref="AZ1:BE1"/>
    <mergeCell ref="BF1:BK1"/>
    <mergeCell ref="BL1:BQ1"/>
    <mergeCell ref="BR1:BW1"/>
    <mergeCell ref="BX1:CC1"/>
    <mergeCell ref="DG36:DI36"/>
    <mergeCell ref="DN36:DQ36"/>
    <mergeCell ref="DS36:DU36"/>
    <mergeCell ref="DW36:DY36"/>
    <mergeCell ref="EA36:EC36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3C4F0-7F59-4BDE-8687-F772BFC19642}">
  <dimension ref="A1:EO137"/>
  <sheetViews>
    <sheetView tabSelected="1" zoomScaleNormal="100" workbookViewId="0">
      <pane xSplit="1" ySplit="3" topLeftCell="N4" activePane="bottomRight" state="frozen"/>
      <selection pane="topRight" activeCell="B1" sqref="B1"/>
      <selection pane="bottomLeft" activeCell="A3" sqref="A3"/>
      <selection pane="bottomRight" activeCell="T9" sqref="T9"/>
    </sheetView>
  </sheetViews>
  <sheetFormatPr defaultRowHeight="15" x14ac:dyDescent="0.25"/>
  <cols>
    <col min="1" max="1" width="18.5703125" customWidth="1"/>
    <col min="2" max="2" width="10.7109375" customWidth="1"/>
    <col min="3" max="3" width="12.140625" customWidth="1"/>
    <col min="4" max="4" width="10.7109375" customWidth="1"/>
    <col min="5" max="5" width="12.28515625" customWidth="1"/>
    <col min="6" max="7" width="10.7109375" customWidth="1"/>
    <col min="8" max="8" width="10.28515625" customWidth="1"/>
    <col min="9" max="9" width="13.28515625" customWidth="1"/>
    <col min="10" max="10" width="10.28515625" customWidth="1"/>
    <col min="11" max="11" width="12.85546875" customWidth="1"/>
    <col min="12" max="17" width="10.28515625" customWidth="1"/>
    <col min="18" max="18" width="11.7109375" customWidth="1"/>
    <col min="19" max="20" width="10.28515625" customWidth="1"/>
    <col min="21" max="21" width="13.28515625" customWidth="1"/>
    <col min="22" max="23" width="10.28515625" customWidth="1"/>
    <col min="24" max="24" width="11.85546875" customWidth="1"/>
    <col min="25" max="26" width="10.28515625" customWidth="1"/>
    <col min="27" max="27" width="11.7109375" customWidth="1"/>
    <col min="28" max="29" width="10.28515625" customWidth="1"/>
    <col min="30" max="30" width="11.5703125" customWidth="1"/>
    <col min="31" max="32" width="10.28515625" customWidth="1"/>
    <col min="33" max="33" width="12.42578125" customWidth="1"/>
    <col min="34" max="35" width="10.28515625" customWidth="1"/>
    <col min="36" max="36" width="11.28515625" customWidth="1"/>
    <col min="37" max="38" width="10.28515625" customWidth="1"/>
    <col min="39" max="39" width="11.5703125" customWidth="1"/>
    <col min="40" max="41" width="10.28515625" customWidth="1"/>
    <col min="42" max="42" width="11.28515625" customWidth="1"/>
    <col min="43" max="44" width="10.28515625" customWidth="1"/>
    <col min="45" max="45" width="14" customWidth="1"/>
    <col min="46" max="47" width="10.28515625" customWidth="1"/>
    <col min="48" max="48" width="14" customWidth="1"/>
    <col min="49" max="50" width="10.28515625" customWidth="1"/>
    <col min="51" max="68" width="11.7109375" customWidth="1"/>
    <col min="69" max="69" width="13.5703125" customWidth="1"/>
    <col min="70" max="89" width="11.7109375" customWidth="1"/>
    <col min="90" max="90" width="12.42578125" customWidth="1"/>
    <col min="91" max="102" width="11.7109375" customWidth="1"/>
    <col min="103" max="103" width="10.5703125" customWidth="1"/>
    <col min="104" max="104" width="12.7109375" customWidth="1"/>
    <col min="105" max="105" width="12" customWidth="1"/>
    <col min="107" max="107" width="12.7109375" customWidth="1"/>
    <col min="109" max="109" width="12.5703125" customWidth="1"/>
    <col min="111" max="111" width="12.7109375" customWidth="1"/>
    <col min="113" max="113" width="13" customWidth="1"/>
    <col min="115" max="115" width="14.140625" customWidth="1"/>
    <col min="117" max="117" width="13.42578125" customWidth="1"/>
    <col min="119" max="119" width="13.42578125" customWidth="1"/>
    <col min="121" max="121" width="14.42578125" customWidth="1"/>
    <col min="123" max="123" width="15" customWidth="1"/>
    <col min="125" max="125" width="13.140625" customWidth="1"/>
    <col min="127" max="127" width="14.42578125" customWidth="1"/>
    <col min="129" max="129" width="13.140625" customWidth="1"/>
    <col min="131" max="131" width="11.5703125" customWidth="1"/>
    <col min="133" max="133" width="11.5703125" customWidth="1"/>
    <col min="135" max="135" width="12.140625" customWidth="1"/>
    <col min="136" max="136" width="10.140625" customWidth="1"/>
    <col min="137" max="137" width="11.85546875" customWidth="1"/>
    <col min="139" max="139" width="13.28515625" customWidth="1"/>
    <col min="141" max="141" width="12.28515625" customWidth="1"/>
    <col min="143" max="143" width="11.28515625" customWidth="1"/>
    <col min="144" max="144" width="11" customWidth="1"/>
    <col min="145" max="145" width="13.7109375" customWidth="1"/>
  </cols>
  <sheetData>
    <row r="1" spans="1:145" ht="36.75" customHeight="1" thickBot="1" x14ac:dyDescent="0.55000000000000004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86" t="s">
        <v>95</v>
      </c>
      <c r="Q1" s="87"/>
      <c r="R1" s="87"/>
      <c r="S1" s="87"/>
      <c r="T1" s="87"/>
      <c r="U1" s="88"/>
      <c r="V1" s="86" t="s">
        <v>96</v>
      </c>
      <c r="W1" s="87"/>
      <c r="X1" s="87"/>
      <c r="Y1" s="87"/>
      <c r="Z1" s="87"/>
      <c r="AA1" s="88"/>
      <c r="AB1" s="86" t="s">
        <v>97</v>
      </c>
      <c r="AC1" s="87"/>
      <c r="AD1" s="87"/>
      <c r="AE1" s="87"/>
      <c r="AF1" s="87"/>
      <c r="AG1" s="88"/>
      <c r="AH1" s="86" t="s">
        <v>98</v>
      </c>
      <c r="AI1" s="87"/>
      <c r="AJ1" s="87"/>
      <c r="AK1" s="87"/>
      <c r="AL1" s="87"/>
      <c r="AM1" s="88"/>
      <c r="AN1" s="86" t="s">
        <v>99</v>
      </c>
      <c r="AO1" s="87"/>
      <c r="AP1" s="87"/>
      <c r="AQ1" s="87"/>
      <c r="AR1" s="87"/>
      <c r="AS1" s="88"/>
      <c r="AT1" s="86" t="s">
        <v>100</v>
      </c>
      <c r="AU1" s="87"/>
      <c r="AV1" s="87"/>
      <c r="AW1" s="87"/>
      <c r="AX1" s="87"/>
      <c r="AY1" s="88"/>
      <c r="AZ1" s="86" t="s">
        <v>101</v>
      </c>
      <c r="BA1" s="87"/>
      <c r="BB1" s="87"/>
      <c r="BC1" s="87"/>
      <c r="BD1" s="87"/>
      <c r="BE1" s="88"/>
      <c r="BF1" s="86" t="s">
        <v>102</v>
      </c>
      <c r="BG1" s="87"/>
      <c r="BH1" s="87"/>
      <c r="BI1" s="87"/>
      <c r="BJ1" s="87"/>
      <c r="BK1" s="88"/>
      <c r="BL1" s="86" t="s">
        <v>103</v>
      </c>
      <c r="BM1" s="87"/>
      <c r="BN1" s="87"/>
      <c r="BO1" s="87"/>
      <c r="BP1" s="87"/>
      <c r="BQ1" s="88"/>
      <c r="BR1" s="86" t="s">
        <v>104</v>
      </c>
      <c r="BS1" s="87"/>
      <c r="BT1" s="87"/>
      <c r="BU1" s="87"/>
      <c r="BV1" s="87"/>
      <c r="BW1" s="88"/>
      <c r="BX1" s="86" t="s">
        <v>105</v>
      </c>
      <c r="BY1" s="87"/>
      <c r="BZ1" s="87"/>
      <c r="CA1" s="87"/>
      <c r="CB1" s="87"/>
      <c r="CC1" s="88"/>
      <c r="CD1" s="86" t="s">
        <v>106</v>
      </c>
      <c r="CE1" s="87"/>
      <c r="CF1" s="87"/>
      <c r="CG1" s="87"/>
      <c r="CH1" s="87"/>
      <c r="CI1" s="88"/>
      <c r="CJ1" s="97" t="s">
        <v>107</v>
      </c>
      <c r="CK1" s="98"/>
      <c r="CL1" s="99"/>
      <c r="CM1" s="72"/>
      <c r="CN1" s="72"/>
      <c r="CO1" s="72"/>
      <c r="CP1" s="72"/>
      <c r="CQ1" s="72"/>
      <c r="CR1" s="72"/>
      <c r="CS1" s="72"/>
      <c r="CT1" s="72"/>
      <c r="CU1" s="72"/>
      <c r="CV1" s="72"/>
      <c r="CW1" s="72"/>
      <c r="CX1" s="72"/>
      <c r="CY1" s="72"/>
      <c r="CZ1" s="72"/>
      <c r="DA1" s="72"/>
      <c r="DB1" s="89" t="s">
        <v>107</v>
      </c>
      <c r="DC1" s="90"/>
      <c r="DD1" s="90"/>
      <c r="DE1" s="91"/>
      <c r="DF1" s="89" t="s">
        <v>108</v>
      </c>
      <c r="DG1" s="90"/>
      <c r="DH1" s="90"/>
      <c r="DI1" s="91"/>
      <c r="DJ1" s="89" t="s">
        <v>110</v>
      </c>
      <c r="DK1" s="90"/>
      <c r="DL1" s="90"/>
      <c r="DM1" s="91"/>
      <c r="DN1" s="89" t="s">
        <v>109</v>
      </c>
      <c r="DO1" s="90"/>
      <c r="DP1" s="90"/>
      <c r="DQ1" s="91"/>
      <c r="DR1" s="89" t="s">
        <v>111</v>
      </c>
      <c r="DS1" s="90"/>
      <c r="DT1" s="90"/>
      <c r="DU1" s="91"/>
      <c r="DV1" s="89" t="s">
        <v>113</v>
      </c>
      <c r="DW1" s="90"/>
      <c r="DX1" s="90"/>
      <c r="DY1" s="91"/>
      <c r="DZ1" s="89" t="s">
        <v>112</v>
      </c>
      <c r="EA1" s="90"/>
      <c r="EB1" s="90"/>
      <c r="EC1" s="91"/>
      <c r="ED1" s="72"/>
      <c r="EE1" s="72"/>
      <c r="EF1" s="72"/>
      <c r="EG1" s="72"/>
      <c r="EH1" s="72"/>
      <c r="EI1" s="72"/>
      <c r="EJ1" s="72"/>
      <c r="EK1" s="72"/>
      <c r="EL1" s="72"/>
      <c r="EM1" s="72"/>
      <c r="EN1" s="72"/>
      <c r="EO1" s="72"/>
    </row>
    <row r="2" spans="1:145" ht="99.75" customHeight="1" thickBot="1" x14ac:dyDescent="0.3">
      <c r="A2" s="77" t="s">
        <v>0</v>
      </c>
      <c r="B2" s="92" t="s">
        <v>72</v>
      </c>
      <c r="C2" s="93"/>
      <c r="D2" s="92" t="s">
        <v>91</v>
      </c>
      <c r="E2" s="93"/>
      <c r="F2" s="92" t="s">
        <v>19</v>
      </c>
      <c r="G2" s="94"/>
      <c r="H2" s="92" t="s">
        <v>41</v>
      </c>
      <c r="I2" s="93"/>
      <c r="J2" s="92" t="s">
        <v>42</v>
      </c>
      <c r="K2" s="94"/>
      <c r="L2" s="95" t="s">
        <v>57</v>
      </c>
      <c r="M2" s="121"/>
      <c r="N2" s="96"/>
      <c r="O2" s="83"/>
      <c r="P2" s="94" t="s">
        <v>1</v>
      </c>
      <c r="Q2" s="94"/>
      <c r="R2" s="93"/>
      <c r="S2" s="92" t="s">
        <v>2</v>
      </c>
      <c r="T2" s="94"/>
      <c r="U2" s="93"/>
      <c r="V2" s="92" t="s">
        <v>3</v>
      </c>
      <c r="W2" s="94"/>
      <c r="X2" s="93"/>
      <c r="Y2" s="92" t="s">
        <v>4</v>
      </c>
      <c r="Z2" s="94"/>
      <c r="AA2" s="93"/>
      <c r="AB2" s="92" t="s">
        <v>5</v>
      </c>
      <c r="AC2" s="94"/>
      <c r="AD2" s="93"/>
      <c r="AE2" s="92" t="s">
        <v>6</v>
      </c>
      <c r="AF2" s="94"/>
      <c r="AG2" s="93"/>
      <c r="AH2" s="92" t="s">
        <v>7</v>
      </c>
      <c r="AI2" s="94"/>
      <c r="AJ2" s="93"/>
      <c r="AK2" s="92" t="s">
        <v>8</v>
      </c>
      <c r="AL2" s="94"/>
      <c r="AM2" s="93"/>
      <c r="AN2" s="92" t="s">
        <v>10</v>
      </c>
      <c r="AO2" s="94"/>
      <c r="AP2" s="93"/>
      <c r="AQ2" s="92" t="s">
        <v>11</v>
      </c>
      <c r="AR2" s="94"/>
      <c r="AS2" s="93"/>
      <c r="AT2" s="92" t="s">
        <v>12</v>
      </c>
      <c r="AU2" s="94"/>
      <c r="AV2" s="93"/>
      <c r="AW2" s="92" t="s">
        <v>13</v>
      </c>
      <c r="AX2" s="94"/>
      <c r="AY2" s="93"/>
      <c r="AZ2" s="92" t="s">
        <v>45</v>
      </c>
      <c r="BA2" s="94"/>
      <c r="BB2" s="93"/>
      <c r="BC2" s="92" t="s">
        <v>46</v>
      </c>
      <c r="BD2" s="94"/>
      <c r="BE2" s="93"/>
      <c r="BF2" s="100" t="s">
        <v>47</v>
      </c>
      <c r="BG2" s="101"/>
      <c r="BH2" s="102"/>
      <c r="BI2" s="100" t="s">
        <v>48</v>
      </c>
      <c r="BJ2" s="101"/>
      <c r="BK2" s="102"/>
      <c r="BL2" s="92" t="s">
        <v>49</v>
      </c>
      <c r="BM2" s="94"/>
      <c r="BN2" s="93"/>
      <c r="BO2" s="92" t="s">
        <v>50</v>
      </c>
      <c r="BP2" s="94"/>
      <c r="BQ2" s="93"/>
      <c r="BR2" s="100" t="s">
        <v>51</v>
      </c>
      <c r="BS2" s="101"/>
      <c r="BT2" s="102"/>
      <c r="BU2" s="100" t="s">
        <v>52</v>
      </c>
      <c r="BV2" s="101"/>
      <c r="BW2" s="102"/>
      <c r="BX2" s="100" t="s">
        <v>53</v>
      </c>
      <c r="BY2" s="101"/>
      <c r="BZ2" s="102"/>
      <c r="CA2" s="100" t="s">
        <v>54</v>
      </c>
      <c r="CB2" s="101"/>
      <c r="CC2" s="102"/>
      <c r="CD2" s="100" t="s">
        <v>55</v>
      </c>
      <c r="CE2" s="101"/>
      <c r="CF2" s="102"/>
      <c r="CG2" s="100" t="s">
        <v>56</v>
      </c>
      <c r="CH2" s="101"/>
      <c r="CI2" s="102"/>
      <c r="CJ2" s="92" t="s">
        <v>14</v>
      </c>
      <c r="CK2" s="94"/>
      <c r="CL2" s="93"/>
      <c r="CM2" s="92" t="s">
        <v>15</v>
      </c>
      <c r="CN2" s="94"/>
      <c r="CO2" s="93"/>
      <c r="CP2" s="92" t="s">
        <v>16</v>
      </c>
      <c r="CQ2" s="94"/>
      <c r="CR2" s="93"/>
      <c r="CS2" s="92" t="s">
        <v>17</v>
      </c>
      <c r="CT2" s="94"/>
      <c r="CU2" s="93"/>
      <c r="CV2" s="92" t="s">
        <v>18</v>
      </c>
      <c r="CW2" s="94"/>
      <c r="CX2" s="93"/>
      <c r="CY2" s="103" t="s">
        <v>70</v>
      </c>
      <c r="CZ2" s="104"/>
      <c r="DA2" s="105"/>
      <c r="DB2" s="94" t="s">
        <v>92</v>
      </c>
      <c r="DC2" s="93"/>
      <c r="DD2" s="92" t="s">
        <v>73</v>
      </c>
      <c r="DE2" s="93"/>
      <c r="DF2" s="92" t="s">
        <v>74</v>
      </c>
      <c r="DG2" s="93"/>
      <c r="DH2" s="92" t="s">
        <v>75</v>
      </c>
      <c r="DI2" s="93"/>
      <c r="DJ2" s="92" t="s">
        <v>76</v>
      </c>
      <c r="DK2" s="93"/>
      <c r="DL2" s="92" t="s">
        <v>77</v>
      </c>
      <c r="DM2" s="93"/>
      <c r="DN2" s="92" t="s">
        <v>78</v>
      </c>
      <c r="DO2" s="93"/>
      <c r="DP2" s="92" t="s">
        <v>79</v>
      </c>
      <c r="DQ2" s="93"/>
      <c r="DR2" s="92" t="s">
        <v>80</v>
      </c>
      <c r="DS2" s="93"/>
      <c r="DT2" s="92" t="s">
        <v>81</v>
      </c>
      <c r="DU2" s="93"/>
      <c r="DV2" s="92" t="s">
        <v>82</v>
      </c>
      <c r="DW2" s="93"/>
      <c r="DX2" s="92" t="s">
        <v>83</v>
      </c>
      <c r="DY2" s="93"/>
      <c r="DZ2" s="92" t="s">
        <v>84</v>
      </c>
      <c r="EA2" s="93"/>
      <c r="EB2" s="92" t="s">
        <v>85</v>
      </c>
      <c r="EC2" s="93"/>
      <c r="ED2" s="92" t="s">
        <v>87</v>
      </c>
      <c r="EE2" s="93"/>
      <c r="EF2" s="92" t="s">
        <v>86</v>
      </c>
      <c r="EG2" s="93"/>
      <c r="EH2" s="92" t="s">
        <v>88</v>
      </c>
      <c r="EI2" s="93"/>
      <c r="EJ2" s="92" t="s">
        <v>89</v>
      </c>
      <c r="EK2" s="93"/>
      <c r="EL2" s="92" t="s">
        <v>94</v>
      </c>
      <c r="EM2" s="93"/>
      <c r="EN2" s="92" t="s">
        <v>90</v>
      </c>
      <c r="EO2" s="93"/>
    </row>
    <row r="3" spans="1:145" ht="48" customHeight="1" thickBot="1" x14ac:dyDescent="0.3">
      <c r="A3" s="76"/>
      <c r="B3" s="38" t="s">
        <v>33</v>
      </c>
      <c r="C3" s="44" t="s">
        <v>37</v>
      </c>
      <c r="D3" s="38" t="s">
        <v>71</v>
      </c>
      <c r="E3" s="44" t="s">
        <v>37</v>
      </c>
      <c r="F3" s="38"/>
      <c r="G3" s="44" t="s">
        <v>38</v>
      </c>
      <c r="H3" s="38" t="s">
        <v>43</v>
      </c>
      <c r="I3" s="44" t="s">
        <v>37</v>
      </c>
      <c r="J3" s="38" t="s">
        <v>44</v>
      </c>
      <c r="K3" s="39" t="s">
        <v>37</v>
      </c>
      <c r="L3" s="36" t="s">
        <v>58</v>
      </c>
      <c r="M3" s="81" t="s">
        <v>115</v>
      </c>
      <c r="N3" s="10" t="s">
        <v>59</v>
      </c>
      <c r="O3" s="81" t="s">
        <v>115</v>
      </c>
      <c r="P3" s="38" t="s">
        <v>39</v>
      </c>
      <c r="Q3" s="49" t="s">
        <v>40</v>
      </c>
      <c r="R3" s="44" t="s">
        <v>37</v>
      </c>
      <c r="S3" s="38" t="s">
        <v>39</v>
      </c>
      <c r="T3" s="49" t="s">
        <v>40</v>
      </c>
      <c r="U3" s="44" t="s">
        <v>37</v>
      </c>
      <c r="V3" s="38" t="s">
        <v>39</v>
      </c>
      <c r="W3" s="49" t="s">
        <v>40</v>
      </c>
      <c r="X3" s="44" t="s">
        <v>37</v>
      </c>
      <c r="Y3" s="38" t="s">
        <v>39</v>
      </c>
      <c r="Z3" s="49" t="s">
        <v>40</v>
      </c>
      <c r="AA3" s="44" t="s">
        <v>37</v>
      </c>
      <c r="AB3" s="38" t="s">
        <v>39</v>
      </c>
      <c r="AC3" s="49" t="s">
        <v>40</v>
      </c>
      <c r="AD3" s="44" t="s">
        <v>37</v>
      </c>
      <c r="AE3" s="38" t="s">
        <v>39</v>
      </c>
      <c r="AF3" s="49" t="s">
        <v>40</v>
      </c>
      <c r="AG3" s="44" t="s">
        <v>37</v>
      </c>
      <c r="AH3" s="38" t="s">
        <v>39</v>
      </c>
      <c r="AI3" s="49" t="s">
        <v>40</v>
      </c>
      <c r="AJ3" s="44" t="s">
        <v>37</v>
      </c>
      <c r="AK3" s="38" t="s">
        <v>39</v>
      </c>
      <c r="AL3" s="49" t="s">
        <v>40</v>
      </c>
      <c r="AM3" s="44" t="s">
        <v>37</v>
      </c>
      <c r="AN3" s="38" t="s">
        <v>39</v>
      </c>
      <c r="AO3" s="49" t="s">
        <v>40</v>
      </c>
      <c r="AP3" s="44" t="s">
        <v>37</v>
      </c>
      <c r="AQ3" s="38" t="s">
        <v>39</v>
      </c>
      <c r="AR3" s="49" t="s">
        <v>40</v>
      </c>
      <c r="AS3" s="44" t="s">
        <v>37</v>
      </c>
      <c r="AT3" s="38" t="s">
        <v>39</v>
      </c>
      <c r="AU3" s="49" t="s">
        <v>40</v>
      </c>
      <c r="AV3" s="44" t="s">
        <v>37</v>
      </c>
      <c r="AW3" s="38" t="s">
        <v>39</v>
      </c>
      <c r="AX3" s="49" t="s">
        <v>40</v>
      </c>
      <c r="AY3" s="44" t="s">
        <v>37</v>
      </c>
      <c r="AZ3" s="45" t="s">
        <v>29</v>
      </c>
      <c r="BA3" s="46" t="s">
        <v>30</v>
      </c>
      <c r="BB3" s="44" t="s">
        <v>37</v>
      </c>
      <c r="BC3" s="45"/>
      <c r="BD3" s="46"/>
      <c r="BE3" s="44" t="s">
        <v>37</v>
      </c>
      <c r="BF3" s="45"/>
      <c r="BG3" s="46"/>
      <c r="BH3" s="44" t="s">
        <v>37</v>
      </c>
      <c r="BI3" s="45"/>
      <c r="BJ3" s="46"/>
      <c r="BK3" s="44" t="s">
        <v>37</v>
      </c>
      <c r="BL3" s="45" t="s">
        <v>20</v>
      </c>
      <c r="BM3" s="46" t="s">
        <v>21</v>
      </c>
      <c r="BN3" s="44" t="s">
        <v>37</v>
      </c>
      <c r="BO3" s="45" t="s">
        <v>22</v>
      </c>
      <c r="BP3" s="46" t="s">
        <v>23</v>
      </c>
      <c r="BQ3" s="39" t="s">
        <v>37</v>
      </c>
      <c r="BR3" s="6" t="s">
        <v>22</v>
      </c>
      <c r="BS3" s="4" t="s">
        <v>23</v>
      </c>
      <c r="BT3" s="8" t="s">
        <v>37</v>
      </c>
      <c r="BU3" s="3" t="s">
        <v>22</v>
      </c>
      <c r="BV3" s="4" t="s">
        <v>23</v>
      </c>
      <c r="BW3" s="8" t="s">
        <v>37</v>
      </c>
      <c r="BX3" s="45" t="s">
        <v>22</v>
      </c>
      <c r="BY3" s="46" t="s">
        <v>23</v>
      </c>
      <c r="BZ3" s="44" t="s">
        <v>37</v>
      </c>
      <c r="CA3" s="45" t="s">
        <v>22</v>
      </c>
      <c r="CB3" s="46" t="s">
        <v>23</v>
      </c>
      <c r="CC3" s="44" t="s">
        <v>37</v>
      </c>
      <c r="CD3" s="45"/>
      <c r="CE3" s="46"/>
      <c r="CF3" s="44" t="s">
        <v>37</v>
      </c>
      <c r="CG3" s="45"/>
      <c r="CH3" s="46"/>
      <c r="CI3" s="44" t="s">
        <v>37</v>
      </c>
      <c r="CJ3" s="45" t="s">
        <v>35</v>
      </c>
      <c r="CK3" s="46" t="s">
        <v>36</v>
      </c>
      <c r="CL3" s="44" t="s">
        <v>37</v>
      </c>
      <c r="CM3" s="38" t="s">
        <v>27</v>
      </c>
      <c r="CN3" s="49" t="s">
        <v>32</v>
      </c>
      <c r="CO3" s="44" t="s">
        <v>37</v>
      </c>
      <c r="CP3" s="38" t="s">
        <v>25</v>
      </c>
      <c r="CQ3" s="49" t="s">
        <v>26</v>
      </c>
      <c r="CR3" s="39" t="s">
        <v>37</v>
      </c>
      <c r="CS3" s="55" t="s">
        <v>24</v>
      </c>
      <c r="CT3" s="49" t="s">
        <v>34</v>
      </c>
      <c r="CU3" s="44" t="s">
        <v>37</v>
      </c>
      <c r="CV3" s="38" t="s">
        <v>31</v>
      </c>
      <c r="CW3" s="49" t="s">
        <v>28</v>
      </c>
      <c r="CX3" s="44" t="s">
        <v>38</v>
      </c>
      <c r="CY3" s="38" t="s">
        <v>39</v>
      </c>
      <c r="CZ3" s="49" t="s">
        <v>69</v>
      </c>
      <c r="DA3" s="39" t="s">
        <v>38</v>
      </c>
      <c r="DB3" s="66"/>
      <c r="DC3" s="44" t="s">
        <v>37</v>
      </c>
      <c r="DD3" s="65"/>
      <c r="DE3" s="44" t="s">
        <v>37</v>
      </c>
      <c r="DF3" s="65"/>
      <c r="DG3" s="44" t="s">
        <v>37</v>
      </c>
      <c r="DH3" s="65"/>
      <c r="DI3" s="44" t="s">
        <v>37</v>
      </c>
      <c r="DJ3" s="65"/>
      <c r="DK3" s="44" t="s">
        <v>37</v>
      </c>
      <c r="DL3" s="65"/>
      <c r="DM3" s="39" t="s">
        <v>37</v>
      </c>
      <c r="DN3" s="68"/>
      <c r="DO3" s="8" t="s">
        <v>37</v>
      </c>
      <c r="DP3" s="69"/>
      <c r="DQ3" s="8" t="s">
        <v>37</v>
      </c>
      <c r="DR3" s="65"/>
      <c r="DS3" s="44" t="s">
        <v>37</v>
      </c>
      <c r="DT3" s="65"/>
      <c r="DU3" s="44" t="s">
        <v>37</v>
      </c>
      <c r="DV3" s="65"/>
      <c r="DW3" s="44" t="s">
        <v>37</v>
      </c>
      <c r="DX3" s="65"/>
      <c r="DY3" s="39" t="s">
        <v>37</v>
      </c>
      <c r="DZ3" s="38"/>
      <c r="EA3" s="39" t="s">
        <v>37</v>
      </c>
      <c r="EB3" s="55"/>
      <c r="EC3" s="44" t="s">
        <v>37</v>
      </c>
      <c r="ED3" s="38"/>
      <c r="EE3" s="39" t="s">
        <v>37</v>
      </c>
      <c r="EF3" s="55"/>
      <c r="EG3" s="44" t="s">
        <v>37</v>
      </c>
      <c r="EH3" s="38"/>
      <c r="EI3" s="39" t="s">
        <v>37</v>
      </c>
      <c r="EJ3" s="55"/>
      <c r="EK3" s="44" t="s">
        <v>37</v>
      </c>
      <c r="EL3" s="38"/>
      <c r="EM3" s="44" t="s">
        <v>37</v>
      </c>
      <c r="EN3" s="73"/>
      <c r="EO3" s="74" t="s">
        <v>37</v>
      </c>
    </row>
    <row r="4" spans="1:145" ht="24.95" customHeight="1" x14ac:dyDescent="0.25">
      <c r="A4" s="50">
        <v>45992</v>
      </c>
      <c r="B4" s="1">
        <v>1281.4100000000001</v>
      </c>
      <c r="C4" s="85">
        <f ca="1">IF(B4=0,0,(B4-INDIRECT("'"&amp;LOWER(TEXT(EOMONTH($A$4,-1),"ММММ ГГГГ"))&amp;"'!"&amp;ADDRESS(DAY(EOMONTH($A$4,-1))+3,COLUMN()-1)))*60*100)</f>
        <v>0</v>
      </c>
      <c r="D4" s="56">
        <v>15605.78</v>
      </c>
      <c r="E4" s="85">
        <f t="shared" ref="E4:K4" ca="1" si="0">IF(D4=0,0,(D4-INDIRECT("'"&amp;LOWER(TEXT(EOMONTH($A$4,-1),"ММММ ГГГГ"))&amp;"'!"&amp;ADDRESS(DAY(EOMONTH($A$4,-1))+3,COLUMN()-1)))*60*100)</f>
        <v>0</v>
      </c>
      <c r="F4" s="1"/>
      <c r="G4" s="85">
        <f ca="1">IF(F4=0,0,(F4-INDIRECT("'"&amp;LOWER(TEXT(EOMONTH($A$4,-1),"ММММ ГГГГ"))&amp;"'!"&amp;ADDRESS(DAY(EOMONTH($A$4,-1))+3,COLUMN()-1)))*1000*100)</f>
        <v>0</v>
      </c>
      <c r="H4" s="122"/>
      <c r="I4" s="85">
        <f ca="1">IF(H4=0,0,(H4-INDIRECT("'"&amp;LOWER(TEXT(EOMONTH($A$4,-1),"ММММ ГГГГ"))&amp;"'!"&amp;ADDRESS(DAY(EOMONTH($A$4,-1))+3,COLUMN()-1)))*80*100)</f>
        <v>0</v>
      </c>
      <c r="J4" s="122"/>
      <c r="K4" s="85">
        <f t="shared" ref="K4" ca="1" si="1">IF(J4=0,0,(J4-INDIRECT("'"&amp;LOWER(TEXT(EOMONTH($A$4,-1),"ММММ ГГГГ"))&amp;"'!"&amp;ADDRESS(DAY(EOMONTH($A$4,-1))+3,COLUMN()-1)))*60*100)</f>
        <v>0</v>
      </c>
      <c r="L4" s="37">
        <v>0</v>
      </c>
      <c r="M4" s="82"/>
      <c r="N4" s="52">
        <v>0</v>
      </c>
      <c r="O4" s="52"/>
      <c r="P4" s="61">
        <v>76230</v>
      </c>
      <c r="Q4" s="61">
        <v>75718</v>
      </c>
      <c r="R4" s="123">
        <f ca="1">IF(P4+Q4=0,0,((P4+Q4)-INDIRECT("'"&amp;LOWER(TEXT(EOMONTH($A$4,-1),"ММММ ГГГГ"))&amp;"'!"&amp;ADDRESS(DAY(EOMONTH($A$4,-1))+3,COLUMN()-1)))*500)</f>
        <v>38115000</v>
      </c>
      <c r="S4" s="11"/>
      <c r="T4" s="11"/>
      <c r="U4" s="9">
        <f>IF((S4+T4)=0,0,((S4+T4)-('октябрь 2025'!Q34+'октябрь 2025'!R34))*500)</f>
        <v>0</v>
      </c>
      <c r="V4" s="11"/>
      <c r="W4" s="11"/>
      <c r="X4" s="9">
        <f>IF((V4+W4)=0,0,((V4+W4)-('октябрь 2025'!T34+'октябрь 2025'!U34))*500)</f>
        <v>0</v>
      </c>
      <c r="Y4" s="11"/>
      <c r="Z4" s="11"/>
      <c r="AA4" s="9">
        <f>IF((Y4+Z4)=0,0,((Y4+Z4)-('октябрь 2025'!W34+'октябрь 2025'!X34))*500)</f>
        <v>0</v>
      </c>
      <c r="AB4" s="11"/>
      <c r="AC4" s="11"/>
      <c r="AD4" s="9">
        <f>IF((AB4+AC4)=0,0,((AB4+AC4)-('октябрь 2025'!Z34+'октябрь 2025'!AA34))*500)</f>
        <v>0</v>
      </c>
      <c r="AE4" s="11"/>
      <c r="AF4" s="11"/>
      <c r="AG4" s="9">
        <f>IF((AE4+AF4)=0,0,((AE4+AF4)-('октябрь 2025'!AC34+'октябрь 2025'!AD34))*500)</f>
        <v>0</v>
      </c>
      <c r="AH4" s="11"/>
      <c r="AI4" s="11"/>
      <c r="AJ4" s="9">
        <f>IF((AH4+AI4)=0,0,((AH4+AI4)-('октябрь 2025'!AF34+'октябрь 2025'!AG34))*500)</f>
        <v>0</v>
      </c>
      <c r="AK4" s="11"/>
      <c r="AL4" s="11"/>
      <c r="AM4" s="9">
        <f>IF((AK4+AL4)=0,0,((AK4+AL4)-('октябрь 2025'!AI34+'октябрь 2025'!AJ34))*500)</f>
        <v>0</v>
      </c>
      <c r="AN4" s="11"/>
      <c r="AO4" s="11"/>
      <c r="AP4" s="9">
        <f>IF((AN4+AO4)=0,0,((AN4+AO4)-('октябрь 2025'!AL34+'октябрь 2025'!AM34))*500)</f>
        <v>0</v>
      </c>
      <c r="AQ4" s="11"/>
      <c r="AR4" s="11"/>
      <c r="AS4" s="9">
        <f>IF((AQ4+AR4)=0,0,((AQ4+AR4)-('октябрь 2025'!AO34+'октябрь 2025'!AP34))*500)</f>
        <v>0</v>
      </c>
      <c r="AT4" s="11"/>
      <c r="AU4" s="11"/>
      <c r="AV4" s="9">
        <f>IF((AT4+AU4)=0,0,((AT4+AU4)-('октябрь 2025'!AR34+'октябрь 2025'!AS34))*500)</f>
        <v>0</v>
      </c>
      <c r="AW4" s="11"/>
      <c r="AX4" s="11"/>
      <c r="AY4" s="9">
        <f>IF((AW4+AX4)=0,0,((AW4+AX4)-('октябрь 2025'!AU34+'октябрь 2025'!AV34))*500)</f>
        <v>0</v>
      </c>
      <c r="AZ4" s="13"/>
      <c r="BA4" s="14"/>
      <c r="BB4" s="9">
        <f>IF((AZ4+BA4)=0,0,((AZ4+BA4)-('октябрь 2025'!AX34+'октябрь 2025'!AY34))*600)</f>
        <v>0</v>
      </c>
      <c r="BC4" s="13"/>
      <c r="BD4" s="14"/>
      <c r="BE4" s="9">
        <f>IF((BC4+BD4)=0,0,((BC4+BD4)-('октябрь 2025'!BA34+'октябрь 2025'!BB34))*600)</f>
        <v>0</v>
      </c>
      <c r="BF4" s="13">
        <v>45363</v>
      </c>
      <c r="BG4" s="14">
        <v>47323</v>
      </c>
      <c r="BH4" s="9">
        <f>IF((BF4+BG4)=0,0,((BF4+BG4)-('октябрь 2025'!BD34+'октябрь 2025'!BE34))*600)</f>
        <v>0</v>
      </c>
      <c r="BI4" s="13">
        <v>45831</v>
      </c>
      <c r="BJ4" s="14">
        <v>47144</v>
      </c>
      <c r="BK4" s="9">
        <f>IF((BI4+BJ4)=0,0,((BI4+BJ4)-('октябрь 2025'!BG34+'октябрь 2025'!BH34))*600)</f>
        <v>0</v>
      </c>
      <c r="BL4" s="13">
        <v>48038</v>
      </c>
      <c r="BM4" s="14">
        <v>53697</v>
      </c>
      <c r="BN4" s="9">
        <f>IF((BL4+BM4)=0,0,((BL4+BM4)-('октябрь 2025'!BJ34+'октябрь 2025'!BK34))*600)</f>
        <v>0</v>
      </c>
      <c r="BO4" s="13">
        <v>49968</v>
      </c>
      <c r="BP4" s="14">
        <v>51412</v>
      </c>
      <c r="BQ4" s="9">
        <f>IF((BO4+BP4)=0,0,((BO4+BP4)-('октябрь 2025'!BM34+'октябрь 2025'!BN34))*600)</f>
        <v>0</v>
      </c>
      <c r="BR4" s="13">
        <v>49397</v>
      </c>
      <c r="BS4" s="14">
        <v>50947</v>
      </c>
      <c r="BT4" s="9">
        <f>IF((BR4+BS4)=0,0,((BR4+BS4)-('октябрь 2025'!BP34+'октябрь 2025'!BQ34))*600)</f>
        <v>0</v>
      </c>
      <c r="BU4" s="13">
        <v>49631</v>
      </c>
      <c r="BV4" s="14">
        <v>50917</v>
      </c>
      <c r="BW4" s="9">
        <f>IF((BU4+BV4)=0,0,((BU4+BV4)-('октябрь 2025'!BS34+'октябрь 2025'!BT34))*600)</f>
        <v>0</v>
      </c>
      <c r="BX4" s="13">
        <v>49078</v>
      </c>
      <c r="BY4" s="14">
        <v>50494</v>
      </c>
      <c r="BZ4" s="9">
        <f>IF((BX4+BY4)=0,0,((BX4+BY4)-('октябрь 2025'!BV34+'октябрь 2025'!BW34))*600)</f>
        <v>0</v>
      </c>
      <c r="CA4" s="13">
        <v>48462</v>
      </c>
      <c r="CB4" s="14">
        <v>49759</v>
      </c>
      <c r="CC4" s="9">
        <f>IF((CA4+CB4)=0,0,((CA4+CB4)-('октябрь 2025'!BY34+'октябрь 2025'!BZ34))*600)</f>
        <v>0</v>
      </c>
      <c r="CD4" s="13">
        <v>47395</v>
      </c>
      <c r="CE4" s="14">
        <v>48684</v>
      </c>
      <c r="CF4" s="9">
        <f>IF((CD4+CE4)=0,0,((CD4+CE4)-('октябрь 2025'!CB34+'октябрь 2025'!CC34))*600)</f>
        <v>0</v>
      </c>
      <c r="CG4" s="13">
        <v>47682</v>
      </c>
      <c r="CH4" s="14">
        <v>49166</v>
      </c>
      <c r="CI4" s="9">
        <f>IF((CG4+CH4)=0,0,((CG4+CH4)-('октябрь 2025'!CE34+'октябрь 2025'!CF34))*600)</f>
        <v>0</v>
      </c>
      <c r="CJ4" s="58">
        <v>15546</v>
      </c>
      <c r="CK4" s="57">
        <v>16217</v>
      </c>
      <c r="CL4" s="9">
        <f>IF((CJ4+CK4)=0,0,((CJ4+CK4)-('октябрь 2025'!CH34+'октябрь 2025'!CI34))*300)</f>
        <v>0</v>
      </c>
      <c r="CM4" s="59">
        <v>24291</v>
      </c>
      <c r="CN4" s="60">
        <v>7623</v>
      </c>
      <c r="CO4" s="9">
        <f>IF((CM4+CN4)=0,0,((CM4+CN4)-('октябрь 2025'!CK34+'октябрь 2025'!CL34))*500)</f>
        <v>0</v>
      </c>
      <c r="CP4" s="59">
        <v>10873</v>
      </c>
      <c r="CQ4" s="60">
        <v>5219</v>
      </c>
      <c r="CR4" s="9">
        <f>IF((CP4+CQ4)=0,0,((CP4+CQ4)-('октябрь 2025'!CN34+'октябрь 2025'!CO34))*300)</f>
        <v>0</v>
      </c>
      <c r="CS4" s="59">
        <v>14410</v>
      </c>
      <c r="CT4" s="5">
        <v>3314</v>
      </c>
      <c r="CU4" s="9">
        <f>IF((CS4+CT4)=0,0,((CS4+CT4)-('октябрь 2025'!CQ34+'октябрь 2025'!CR34))*200)</f>
        <v>0</v>
      </c>
      <c r="CV4" s="59">
        <v>2187.4899999999998</v>
      </c>
      <c r="CW4" s="59">
        <v>1741.25</v>
      </c>
      <c r="CX4" s="9">
        <f>IF((CV4+CW4)=0,0,((CV4+CW4)-('октябрь 2025'!CT34+'октябрь 2025'!CU34))*200)</f>
        <v>0</v>
      </c>
      <c r="CY4" s="59">
        <v>1.64</v>
      </c>
      <c r="CZ4" s="60">
        <v>14085</v>
      </c>
      <c r="DA4" s="9">
        <f>IF((CY4+CZ4)=0,0,((CY4+CZ4)-('октябрь 2025'!CW34+'октябрь 2025'!CX34))*40)</f>
        <v>0</v>
      </c>
      <c r="DB4" s="67">
        <v>1153</v>
      </c>
      <c r="DC4" s="9">
        <f>IF(DB4=0,0,(DB4-'октябрь 2025'!CZ34)*40*100)</f>
        <v>0</v>
      </c>
      <c r="DD4" s="67">
        <v>1136</v>
      </c>
      <c r="DE4" s="9">
        <f>IF(DD4=0,0,(DD4-'октябрь 2025'!DB34)*40*100)</f>
        <v>0</v>
      </c>
      <c r="DF4" s="67">
        <v>2224</v>
      </c>
      <c r="DG4" s="9">
        <f>IF(DF4=0,0,(DF4-'октябрь 2025'!DD34)*80*100)</f>
        <v>0</v>
      </c>
      <c r="DH4" s="67">
        <v>266</v>
      </c>
      <c r="DI4" s="9">
        <f>IF(DH4=0,0,(DH4-'октябрь 2025'!DF34)*80*100)</f>
        <v>0</v>
      </c>
      <c r="DJ4" s="67">
        <v>2310</v>
      </c>
      <c r="DK4" s="9">
        <f>IF(DJ4=0,0,(DJ4-'октябрь 2025'!DH34)*80*100)</f>
        <v>0</v>
      </c>
      <c r="DL4" s="67">
        <v>2215</v>
      </c>
      <c r="DM4" s="9">
        <f>IF(DL4=0,0,(DL4-'октябрь 2025'!DJ34)*80*100)</f>
        <v>0</v>
      </c>
      <c r="DN4" s="67">
        <v>2421</v>
      </c>
      <c r="DO4" s="9">
        <f>IF(DN4=0,0,(DN4-'октябрь 2025'!DL34)*80*100)</f>
        <v>0</v>
      </c>
      <c r="DP4" s="67">
        <v>2432</v>
      </c>
      <c r="DQ4" s="9">
        <f>IF(DP4=0,0,(DP4-'октябрь 2025'!DN34)*80*100)</f>
        <v>0</v>
      </c>
      <c r="DR4" s="67">
        <v>1848</v>
      </c>
      <c r="DS4" s="9">
        <f>IF(DR4=0,0,(DR4-'октябрь 2025'!DP34)*80*100)</f>
        <v>0</v>
      </c>
      <c r="DT4" s="67">
        <v>1820</v>
      </c>
      <c r="DU4" s="9">
        <f>IF(DT4=0,0,(DT4-'октябрь 2025'!DR34)*80*100)</f>
        <v>0</v>
      </c>
      <c r="DV4" s="67">
        <v>2325</v>
      </c>
      <c r="DW4" s="9">
        <f>IF(DV4=0,0,(DV4-'октябрь 2025'!DT34)*80*100)</f>
        <v>0</v>
      </c>
      <c r="DX4" s="67">
        <v>2362</v>
      </c>
      <c r="DY4" s="9">
        <f>IF(DX4=0,0,(DX4-'октябрь 2025'!DV34)*80*100)</f>
        <v>0</v>
      </c>
      <c r="DZ4" s="67">
        <v>2151</v>
      </c>
      <c r="EA4" s="9">
        <f>IF(DZ4=0,0,(DZ4-'октябрь 2025'!DX34)*80*100)</f>
        <v>0</v>
      </c>
      <c r="EB4" s="67">
        <v>1971</v>
      </c>
      <c r="EC4" s="9">
        <f>IF(EB4=0,0,(EB4-'октябрь 2025'!DZ34)*80*100)</f>
        <v>0</v>
      </c>
      <c r="ED4" s="60">
        <v>6.47</v>
      </c>
      <c r="EE4" s="9">
        <f>IF(ED4=0,0,(ED4-'октябрь 2025'!EB34)*40*100)</f>
        <v>0</v>
      </c>
      <c r="EF4" s="60">
        <v>160.61000000000001</v>
      </c>
      <c r="EG4" s="9">
        <f>IF(EF4=0,0,(EF4-'октябрь 2025'!ED34)*40*100)</f>
        <v>0</v>
      </c>
      <c r="EH4" s="60">
        <v>8.27</v>
      </c>
      <c r="EI4" s="9">
        <f>IF(EH4=0,0,(EH4-'октябрь 2025'!EF34)*40*100)</f>
        <v>0</v>
      </c>
      <c r="EJ4" s="60">
        <v>312.67</v>
      </c>
      <c r="EK4" s="9">
        <f>IF(EJ4=0,0,(EJ4-'октябрь 2025'!EH34)*40*100)</f>
        <v>0</v>
      </c>
      <c r="EL4" s="60">
        <v>4.91</v>
      </c>
      <c r="EM4" s="9">
        <f>IF(EL4=0,0,(EL4-'октябрь 2025'!EJ34)*30*100)</f>
        <v>0</v>
      </c>
      <c r="EN4" s="5">
        <v>2822.11</v>
      </c>
      <c r="EO4" s="9">
        <f>IF(EN4=0,0,(EN4-'октябрь 2025'!EL34)*30*100)</f>
        <v>0</v>
      </c>
    </row>
    <row r="5" spans="1:145" ht="24.95" customHeight="1" x14ac:dyDescent="0.25">
      <c r="A5" s="50">
        <v>45993</v>
      </c>
      <c r="B5" s="1">
        <v>1281.4100000000001</v>
      </c>
      <c r="C5" s="51">
        <f t="shared" ref="C5:C32" si="2">IF(B5=0,0,(B5-B4)*60*100)</f>
        <v>0</v>
      </c>
      <c r="D5" s="56"/>
      <c r="E5" s="9">
        <f t="shared" ref="E5:E32" si="3">IF(D5=0,0,(D5-D4)*60*100)</f>
        <v>0</v>
      </c>
      <c r="F5" s="63"/>
      <c r="G5" s="9">
        <f t="shared" ref="G5:G32" si="4">IF(F5=0,0,(F5-F4)*1000*100)</f>
        <v>0</v>
      </c>
      <c r="H5" s="12"/>
      <c r="I5" s="9">
        <f t="shared" ref="I5:I32" si="5">IF(H5=0,0,(H5-H4)*80*100)</f>
        <v>0</v>
      </c>
      <c r="J5" s="12"/>
      <c r="K5" s="7">
        <f>IF(J5=0,0,(J5-J4)*60*100)</f>
        <v>0</v>
      </c>
      <c r="L5" s="37">
        <v>0</v>
      </c>
      <c r="M5" s="82"/>
      <c r="N5" s="52">
        <v>0</v>
      </c>
      <c r="O5" s="52"/>
      <c r="P5" s="11"/>
      <c r="Q5" s="11"/>
      <c r="R5" s="9">
        <f t="shared" ref="R5:R32" si="6">IF((P5+Q5)=0,0,((P5+Q5)-(P4+Q4))*500)</f>
        <v>0</v>
      </c>
      <c r="S5" s="11"/>
      <c r="T5" s="11"/>
      <c r="U5" s="9">
        <f t="shared" ref="U5:U32" si="7">IF((S5+T5)=0,0,((S5+T5)-(S4+T4))*500)</f>
        <v>0</v>
      </c>
      <c r="V5" s="11"/>
      <c r="W5" s="11"/>
      <c r="X5" s="9">
        <f t="shared" ref="X5:X32" si="8">IF((V5+W5)=0,0,((V5+W5)-(V4+W4))*500)</f>
        <v>0</v>
      </c>
      <c r="Y5" s="11"/>
      <c r="Z5" s="11"/>
      <c r="AA5" s="9">
        <f t="shared" ref="AA5:AA32" si="9">IF((Y5+Z5)=0,0,((Y5+Z5)-(Y4+Z4))*500)</f>
        <v>0</v>
      </c>
      <c r="AB5" s="11"/>
      <c r="AC5" s="11"/>
      <c r="AD5" s="9">
        <f t="shared" ref="AD5:AD32" si="10">IF((AB5+AC5)=0,0,((AB5+AC5)-(AB4+AC4))*500)</f>
        <v>0</v>
      </c>
      <c r="AE5" s="11"/>
      <c r="AF5" s="11"/>
      <c r="AG5" s="9">
        <f t="shared" ref="AG5:AG32" si="11">IF((AE5+AF5)=0,0,((AE5+AF5)-(AE4+AF4))*500)</f>
        <v>0</v>
      </c>
      <c r="AH5" s="11"/>
      <c r="AI5" s="11"/>
      <c r="AJ5" s="9">
        <f t="shared" ref="AJ5:AJ32" si="12">IF((AH5+AI5)=0,0,((AH5+AI5)-(AH4+AI4))*500)</f>
        <v>0</v>
      </c>
      <c r="AK5" s="11"/>
      <c r="AL5" s="11"/>
      <c r="AM5" s="9">
        <f t="shared" ref="AM5:AM32" si="13">IF((AK5+AL5)=0,0,((AK5+AL5)-(AK4+AL4))*500)</f>
        <v>0</v>
      </c>
      <c r="AN5" s="11"/>
      <c r="AO5" s="11"/>
      <c r="AP5" s="9">
        <f t="shared" ref="AP5:AP32" si="14">IF((AN5+AO5)=0,0,((AN5+AO5)-(AN4+AO4))*500)</f>
        <v>0</v>
      </c>
      <c r="AQ5" s="11"/>
      <c r="AR5" s="11"/>
      <c r="AS5" s="9">
        <f t="shared" ref="AS5:AS32" si="15">IF((AQ5+AR5)=0,0,((AQ5+AR5)-(AQ4+AR4))*500)</f>
        <v>0</v>
      </c>
      <c r="AT5" s="11"/>
      <c r="AU5" s="11"/>
      <c r="AV5" s="9">
        <f>IF((AT5+AU5)=0,0,((AT5+AU5)-(AT4+AU4))*500)</f>
        <v>0</v>
      </c>
      <c r="AW5" s="11"/>
      <c r="AX5" s="11"/>
      <c r="AY5" s="9">
        <f>IF((AW5+AX5)=0,0,((AW5+AX5)-(AW4+AX4))*500)</f>
        <v>0</v>
      </c>
      <c r="AZ5" s="13"/>
      <c r="BA5" s="14"/>
      <c r="BB5" s="9">
        <f t="shared" ref="BB5:BB32" si="16">IF((AZ5+BA5)=0,0,((AZ5+BA5)-(AZ4+BA4))*600)</f>
        <v>0</v>
      </c>
      <c r="BC5" s="13"/>
      <c r="BD5" s="14"/>
      <c r="BE5" s="9">
        <f t="shared" ref="BE5:BE32" si="17">IF((BC5+BD5)=0,0,((BC5+BD5)-(BC4+BD4))*600)</f>
        <v>0</v>
      </c>
      <c r="BF5" s="13">
        <v>45363</v>
      </c>
      <c r="BG5" s="14">
        <v>47323</v>
      </c>
      <c r="BH5" s="9">
        <f t="shared" ref="BH5:BH32" si="18">IF((BF5+BG5)=0,0,((BF5+BG5)-(BF4+BG4))*600)</f>
        <v>0</v>
      </c>
      <c r="BI5" s="13">
        <v>45831</v>
      </c>
      <c r="BJ5" s="14">
        <v>47144</v>
      </c>
      <c r="BK5" s="9">
        <f t="shared" ref="BK5:BK32" si="19">IF((BI5+BJ5)=0,0,((BI5+BJ5)-(BI4+BJ4))*600)</f>
        <v>0</v>
      </c>
      <c r="BL5" s="13">
        <v>48038</v>
      </c>
      <c r="BM5" s="14">
        <v>53697</v>
      </c>
      <c r="BN5" s="9">
        <f t="shared" ref="BN5:BN32" si="20">IF((BL5+BM5)=0,0,((BL5+BM5)-(BL4+BM4))*600)</f>
        <v>0</v>
      </c>
      <c r="BO5" s="13">
        <v>49968</v>
      </c>
      <c r="BP5" s="14">
        <v>51412</v>
      </c>
      <c r="BQ5" s="9">
        <f t="shared" ref="BQ5:BQ32" si="21">IF((BO5+BP5)=0,0,((BO5+BP5)-(BO4+BP4))*600)</f>
        <v>0</v>
      </c>
      <c r="BR5" s="13">
        <v>49397</v>
      </c>
      <c r="BS5" s="14">
        <v>50947</v>
      </c>
      <c r="BT5" s="9">
        <f t="shared" ref="BT5:BT32" si="22">IF((BR5+BS5)=0,0,((BR5+BS5)-(BR4+BS4))*600)</f>
        <v>0</v>
      </c>
      <c r="BU5" s="13">
        <v>49631</v>
      </c>
      <c r="BV5" s="14">
        <v>50917</v>
      </c>
      <c r="BW5" s="9">
        <f t="shared" ref="BW5:BW32" si="23">IF((BU5+BV5)=0,0,((BU5+BV5)-(BU4+BV4))*600)</f>
        <v>0</v>
      </c>
      <c r="BX5" s="13">
        <v>49078</v>
      </c>
      <c r="BY5" s="14">
        <v>50494</v>
      </c>
      <c r="BZ5" s="9">
        <f t="shared" ref="BZ5:BZ32" si="24">IF((BX5+BY5)=0,0,((BX5+BY5)-(BX4+BY4))*600)</f>
        <v>0</v>
      </c>
      <c r="CA5" s="13">
        <v>48462</v>
      </c>
      <c r="CB5" s="14">
        <v>49759</v>
      </c>
      <c r="CC5" s="9">
        <f t="shared" ref="CC5:CC32" si="25">IF((CA5+CB5)=0,0,((CA5+CB5)-(CA4+CB4))*600)</f>
        <v>0</v>
      </c>
      <c r="CD5" s="13">
        <v>47395</v>
      </c>
      <c r="CE5" s="14">
        <v>48684</v>
      </c>
      <c r="CF5" s="9">
        <f t="shared" ref="CF5:CF32" si="26">IF((CD5+CE5)=0,0,((CD5+CE5)-(CD4+CE4))*600)</f>
        <v>0</v>
      </c>
      <c r="CG5" s="13">
        <v>47682</v>
      </c>
      <c r="CH5" s="14">
        <v>49166</v>
      </c>
      <c r="CI5" s="9">
        <f t="shared" ref="CI5:CI32" si="27">IF((CG5+CH5)=0,0,((CG5+CH5)-(CG4+CH4))*600)</f>
        <v>0</v>
      </c>
      <c r="CJ5" s="58">
        <v>15546</v>
      </c>
      <c r="CK5" s="57">
        <v>16217</v>
      </c>
      <c r="CL5" s="34">
        <f t="shared" ref="CL5:CL10" si="28">IF((CJ5+CK5)=0,0,((CJ5+CK5)-(CJ4+CK4))*300)</f>
        <v>0</v>
      </c>
      <c r="CM5" s="59">
        <v>24291</v>
      </c>
      <c r="CN5" s="60">
        <v>7623</v>
      </c>
      <c r="CO5" s="34">
        <f t="shared" ref="CO5:CO32" si="29">IF((CM5+CN5)=0,0,((CM5+CN5)-(CM4+CN4))*500)</f>
        <v>0</v>
      </c>
      <c r="CP5" s="59">
        <v>10873</v>
      </c>
      <c r="CQ5" s="60">
        <v>5219</v>
      </c>
      <c r="CR5" s="33">
        <f t="shared" ref="CR5:CR32" si="30">IF((CP5+CQ5)=0,0,((CP5+CQ5)-(CP4+CQ4))*300)</f>
        <v>0</v>
      </c>
      <c r="CS5" s="59">
        <v>14410</v>
      </c>
      <c r="CT5" s="5">
        <v>3314</v>
      </c>
      <c r="CU5" s="34">
        <f t="shared" ref="CU5:CU32" si="31">IF((CS5+CT5)=0,0,((CS5+CT5)-(CS4+CT4))*200)</f>
        <v>0</v>
      </c>
      <c r="CV5" s="59">
        <v>2187.4899999999998</v>
      </c>
      <c r="CW5" s="59">
        <v>1741.25</v>
      </c>
      <c r="CX5" s="34">
        <f t="shared" ref="CX5:CX32" si="32">IF((CV5+CW5)=0,0,((CV5+CW5)-(CV4+CW4))*200)</f>
        <v>0</v>
      </c>
      <c r="CY5" s="59">
        <v>1.64</v>
      </c>
      <c r="CZ5" s="60">
        <v>14085</v>
      </c>
      <c r="DA5" s="7">
        <f t="shared" ref="DA5:DA32" si="33">IF((CY5+CZ5)=0,0,((CY5+CZ5)-(CY4+CZ4))*40)</f>
        <v>0</v>
      </c>
      <c r="DB5" s="67">
        <v>1153</v>
      </c>
      <c r="DC5" s="9">
        <f>IF((DB5)=0,0,(DB5-DB4)*40*100)</f>
        <v>0</v>
      </c>
      <c r="DD5" s="67">
        <v>1136</v>
      </c>
      <c r="DE5" s="9">
        <f>IF((DD5)=0,0,(DD5-DD4)*40*100)</f>
        <v>0</v>
      </c>
      <c r="DF5" s="67">
        <v>2224</v>
      </c>
      <c r="DG5" s="9">
        <f>IF((DF5)=0,0,(DF5-DF4)*80*100)</f>
        <v>0</v>
      </c>
      <c r="DH5" s="67">
        <v>266</v>
      </c>
      <c r="DI5" s="9">
        <f t="shared" ref="DI5:DI32" si="34">IF((DH5)=0,0,(DH5-DH4)*80*100)</f>
        <v>0</v>
      </c>
      <c r="DJ5" s="67">
        <v>2310</v>
      </c>
      <c r="DK5" s="9">
        <f t="shared" ref="DK5:DK32" si="35">IF((DJ5)=0,0,(DJ5-DJ4)*80*100)</f>
        <v>0</v>
      </c>
      <c r="DL5" s="67">
        <v>2215</v>
      </c>
      <c r="DM5" s="9">
        <f t="shared" ref="DM5:DM32" si="36">IF((DL5)=0,0,(DL5-DL4)*80*100)</f>
        <v>0</v>
      </c>
      <c r="DN5" s="67">
        <v>2421</v>
      </c>
      <c r="DO5" s="9">
        <f t="shared" ref="DO5:DO32" si="37">IF((DN5)=0,0,(DN5-DN4)*80*100)</f>
        <v>0</v>
      </c>
      <c r="DP5" s="67">
        <v>2432</v>
      </c>
      <c r="DQ5" s="9">
        <f t="shared" ref="DQ5:DQ32" si="38">IF((DP5)=0,0,(DP5-DP4)*80*100)</f>
        <v>0</v>
      </c>
      <c r="DR5" s="67">
        <v>1848</v>
      </c>
      <c r="DS5" s="9">
        <f t="shared" ref="DS5:DS32" si="39">IF((DR5)=0,0,(DR5-DR4)*80*100)</f>
        <v>0</v>
      </c>
      <c r="DT5" s="67">
        <v>1820</v>
      </c>
      <c r="DU5" s="9">
        <f t="shared" ref="DU5:DU33" si="40">IF((DT5)=0,0,(DT5-DT4)*80*100)</f>
        <v>0</v>
      </c>
      <c r="DV5" s="67">
        <v>2325</v>
      </c>
      <c r="DW5" s="9">
        <f t="shared" ref="DW5:DW32" si="41">IF((DV5)=0,0,(DV5-DV4)*80*100)</f>
        <v>0</v>
      </c>
      <c r="DX5" s="67">
        <v>2362</v>
      </c>
      <c r="DY5" s="9">
        <f t="shared" ref="DY5:DY32" si="42">IF((DX5)=0,0,(DX5-DX4)*80*100)</f>
        <v>0</v>
      </c>
      <c r="DZ5" s="67">
        <v>2151</v>
      </c>
      <c r="EA5" s="9">
        <f t="shared" ref="EA5:EA32" si="43">IF((DZ5)=0,0,(DZ5-DZ4)*80*100)</f>
        <v>0</v>
      </c>
      <c r="EB5" s="67">
        <v>1971</v>
      </c>
      <c r="EC5" s="9">
        <f t="shared" ref="EC5:EC32" si="44">IF((EB5)=0,0,(EB5-EB4)*80*100)</f>
        <v>0</v>
      </c>
      <c r="ED5" s="60">
        <v>6.47</v>
      </c>
      <c r="EE5" s="9">
        <f>IF((ED5)=0,0,(ED5-ED4)*40*100)</f>
        <v>0</v>
      </c>
      <c r="EF5" s="60">
        <v>160.61000000000001</v>
      </c>
      <c r="EG5" s="9">
        <f>IF((EF5)=0,0,(EF5-EF4)*40*100)</f>
        <v>0</v>
      </c>
      <c r="EH5" s="60">
        <v>8.27</v>
      </c>
      <c r="EI5" s="9">
        <f>IF((EH5)=0,0,(EH5-EH4)*40*100)</f>
        <v>0</v>
      </c>
      <c r="EJ5" s="60">
        <v>312.67</v>
      </c>
      <c r="EK5" s="9">
        <f>IF((EJ5)=0,0,(EJ5-EJ4)*40*100)</f>
        <v>0</v>
      </c>
      <c r="EL5" s="60">
        <v>4.91</v>
      </c>
      <c r="EM5" s="9">
        <f>IF((EL5)=0,0,(EL5-EL4)*30*100)</f>
        <v>0</v>
      </c>
      <c r="EN5" s="5">
        <v>2822.11</v>
      </c>
      <c r="EO5" s="75">
        <f>IF((EN5)=0,0,(EN5-EN4)*30*100)</f>
        <v>0</v>
      </c>
    </row>
    <row r="6" spans="1:145" ht="24.95" customHeight="1" x14ac:dyDescent="0.25">
      <c r="A6" s="50">
        <v>45994</v>
      </c>
      <c r="B6" s="1">
        <v>1281.4100000000001</v>
      </c>
      <c r="C6" s="51">
        <f t="shared" si="2"/>
        <v>0</v>
      </c>
      <c r="D6" s="56"/>
      <c r="E6" s="9">
        <f t="shared" si="3"/>
        <v>0</v>
      </c>
      <c r="F6" s="63"/>
      <c r="G6" s="9">
        <f t="shared" si="4"/>
        <v>0</v>
      </c>
      <c r="H6" s="12"/>
      <c r="I6" s="9">
        <f t="shared" si="5"/>
        <v>0</v>
      </c>
      <c r="J6" s="12"/>
      <c r="K6" s="7">
        <f>IF(J6=0,0,(J6-J5)*60*100)</f>
        <v>0</v>
      </c>
      <c r="L6" s="37">
        <v>0</v>
      </c>
      <c r="M6" s="82"/>
      <c r="N6" s="52">
        <v>0</v>
      </c>
      <c r="O6" s="52"/>
      <c r="P6" s="11"/>
      <c r="Q6" s="11"/>
      <c r="R6" s="9">
        <f t="shared" si="6"/>
        <v>0</v>
      </c>
      <c r="S6" s="11"/>
      <c r="T6" s="11"/>
      <c r="U6" s="9">
        <f t="shared" si="7"/>
        <v>0</v>
      </c>
      <c r="V6" s="11"/>
      <c r="W6" s="11"/>
      <c r="X6" s="9">
        <f t="shared" si="8"/>
        <v>0</v>
      </c>
      <c r="Y6" s="11"/>
      <c r="Z6" s="11"/>
      <c r="AA6" s="9">
        <f t="shared" si="9"/>
        <v>0</v>
      </c>
      <c r="AB6" s="11"/>
      <c r="AC6" s="11"/>
      <c r="AD6" s="9">
        <f t="shared" si="10"/>
        <v>0</v>
      </c>
      <c r="AE6" s="11"/>
      <c r="AF6" s="11"/>
      <c r="AG6" s="9">
        <f t="shared" si="11"/>
        <v>0</v>
      </c>
      <c r="AH6" s="11"/>
      <c r="AI6" s="11"/>
      <c r="AJ6" s="9">
        <f t="shared" si="12"/>
        <v>0</v>
      </c>
      <c r="AK6" s="11"/>
      <c r="AL6" s="11"/>
      <c r="AM6" s="9">
        <f t="shared" si="13"/>
        <v>0</v>
      </c>
      <c r="AN6" s="11"/>
      <c r="AO6" s="11"/>
      <c r="AP6" s="9">
        <f t="shared" si="14"/>
        <v>0</v>
      </c>
      <c r="AQ6" s="11"/>
      <c r="AR6" s="11"/>
      <c r="AS6" s="9">
        <f t="shared" si="15"/>
        <v>0</v>
      </c>
      <c r="AT6" s="11"/>
      <c r="AU6" s="11"/>
      <c r="AV6" s="9">
        <f t="shared" ref="AV6:AV32" si="45">IF((AT6+AU6)=0,0,((AT6+AU6)-(AT5+AU5))*500)</f>
        <v>0</v>
      </c>
      <c r="AW6" s="11"/>
      <c r="AX6" s="11"/>
      <c r="AY6" s="9">
        <f t="shared" ref="AY6:AY32" si="46">IF((AW6+AX6)=0,0,((AW6+AX6)-(AW5+AX5))*500)</f>
        <v>0</v>
      </c>
      <c r="AZ6" s="13"/>
      <c r="BA6" s="14"/>
      <c r="BB6" s="9">
        <f t="shared" si="16"/>
        <v>0</v>
      </c>
      <c r="BC6" s="13"/>
      <c r="BD6" s="14"/>
      <c r="BE6" s="9">
        <f t="shared" si="17"/>
        <v>0</v>
      </c>
      <c r="BF6" s="13">
        <v>45363</v>
      </c>
      <c r="BG6" s="14">
        <v>47323</v>
      </c>
      <c r="BH6" s="9">
        <f t="shared" si="18"/>
        <v>0</v>
      </c>
      <c r="BI6" s="13">
        <v>45831</v>
      </c>
      <c r="BJ6" s="14">
        <v>47144</v>
      </c>
      <c r="BK6" s="9">
        <f t="shared" si="19"/>
        <v>0</v>
      </c>
      <c r="BL6" s="13">
        <v>48038</v>
      </c>
      <c r="BM6" s="14">
        <v>53697</v>
      </c>
      <c r="BN6" s="9">
        <f t="shared" si="20"/>
        <v>0</v>
      </c>
      <c r="BO6" s="13">
        <v>49968</v>
      </c>
      <c r="BP6" s="14">
        <v>51412</v>
      </c>
      <c r="BQ6" s="9">
        <f t="shared" si="21"/>
        <v>0</v>
      </c>
      <c r="BR6" s="13">
        <v>49397</v>
      </c>
      <c r="BS6" s="14">
        <v>50947</v>
      </c>
      <c r="BT6" s="9">
        <f t="shared" si="22"/>
        <v>0</v>
      </c>
      <c r="BU6" s="13">
        <v>49631</v>
      </c>
      <c r="BV6" s="14">
        <v>50917</v>
      </c>
      <c r="BW6" s="9">
        <f t="shared" si="23"/>
        <v>0</v>
      </c>
      <c r="BX6" s="13">
        <v>49078</v>
      </c>
      <c r="BY6" s="14">
        <v>50494</v>
      </c>
      <c r="BZ6" s="9">
        <f t="shared" si="24"/>
        <v>0</v>
      </c>
      <c r="CA6" s="13">
        <v>48462</v>
      </c>
      <c r="CB6" s="14">
        <v>49759</v>
      </c>
      <c r="CC6" s="9">
        <f t="shared" si="25"/>
        <v>0</v>
      </c>
      <c r="CD6" s="13">
        <v>47395</v>
      </c>
      <c r="CE6" s="14">
        <v>48684</v>
      </c>
      <c r="CF6" s="9">
        <f t="shared" si="26"/>
        <v>0</v>
      </c>
      <c r="CG6" s="13">
        <v>47682</v>
      </c>
      <c r="CH6" s="14">
        <v>49166</v>
      </c>
      <c r="CI6" s="9">
        <f t="shared" si="27"/>
        <v>0</v>
      </c>
      <c r="CJ6" s="58">
        <v>15546</v>
      </c>
      <c r="CK6" s="57">
        <v>16217</v>
      </c>
      <c r="CL6" s="34">
        <f t="shared" si="28"/>
        <v>0</v>
      </c>
      <c r="CM6" s="59">
        <v>24291</v>
      </c>
      <c r="CN6" s="60">
        <v>7623</v>
      </c>
      <c r="CO6" s="34">
        <f t="shared" si="29"/>
        <v>0</v>
      </c>
      <c r="CP6" s="59">
        <v>10873</v>
      </c>
      <c r="CQ6" s="60">
        <v>5219</v>
      </c>
      <c r="CR6" s="33">
        <f t="shared" si="30"/>
        <v>0</v>
      </c>
      <c r="CS6" s="59">
        <v>14410</v>
      </c>
      <c r="CT6" s="5">
        <v>3314</v>
      </c>
      <c r="CU6" s="34">
        <f t="shared" si="31"/>
        <v>0</v>
      </c>
      <c r="CV6" s="59">
        <v>2187.4899999999998</v>
      </c>
      <c r="CW6" s="59">
        <v>1741.25</v>
      </c>
      <c r="CX6" s="34">
        <f t="shared" si="32"/>
        <v>0</v>
      </c>
      <c r="CY6" s="59">
        <v>1.64</v>
      </c>
      <c r="CZ6" s="60">
        <v>14085</v>
      </c>
      <c r="DA6" s="7">
        <f t="shared" si="33"/>
        <v>0</v>
      </c>
      <c r="DB6" s="67">
        <v>1153</v>
      </c>
      <c r="DC6" s="9">
        <f t="shared" ref="DC6:DE32" si="47">IF((DB6)=0,0,(DB6-DB5)*40*100)</f>
        <v>0</v>
      </c>
      <c r="DD6" s="67">
        <v>1136</v>
      </c>
      <c r="DE6" s="9">
        <f t="shared" si="47"/>
        <v>0</v>
      </c>
      <c r="DF6" s="67">
        <v>2224</v>
      </c>
      <c r="DG6" s="9">
        <f t="shared" ref="DG6:DG32" si="48">IF((DF6)=0,0,(DF6-DF5)*80*100)</f>
        <v>0</v>
      </c>
      <c r="DH6" s="67">
        <v>266</v>
      </c>
      <c r="DI6" s="9">
        <f t="shared" si="34"/>
        <v>0</v>
      </c>
      <c r="DJ6" s="67">
        <v>2310</v>
      </c>
      <c r="DK6" s="9">
        <f t="shared" si="35"/>
        <v>0</v>
      </c>
      <c r="DL6" s="67">
        <v>2215</v>
      </c>
      <c r="DM6" s="9">
        <f t="shared" si="36"/>
        <v>0</v>
      </c>
      <c r="DN6" s="67">
        <v>2421</v>
      </c>
      <c r="DO6" s="9">
        <f t="shared" si="37"/>
        <v>0</v>
      </c>
      <c r="DP6" s="67">
        <v>2432</v>
      </c>
      <c r="DQ6" s="9">
        <f t="shared" si="38"/>
        <v>0</v>
      </c>
      <c r="DR6" s="67">
        <v>1848</v>
      </c>
      <c r="DS6" s="9">
        <f t="shared" si="39"/>
        <v>0</v>
      </c>
      <c r="DT6" s="67">
        <v>1820</v>
      </c>
      <c r="DU6" s="9">
        <f t="shared" si="40"/>
        <v>0</v>
      </c>
      <c r="DV6" s="67">
        <v>2325</v>
      </c>
      <c r="DW6" s="9">
        <f t="shared" si="41"/>
        <v>0</v>
      </c>
      <c r="DX6" s="67">
        <v>2362</v>
      </c>
      <c r="DY6" s="9">
        <f t="shared" si="42"/>
        <v>0</v>
      </c>
      <c r="DZ6" s="67">
        <v>2151</v>
      </c>
      <c r="EA6" s="9">
        <f t="shared" si="43"/>
        <v>0</v>
      </c>
      <c r="EB6" s="67">
        <v>1971</v>
      </c>
      <c r="EC6" s="9">
        <f t="shared" si="44"/>
        <v>0</v>
      </c>
      <c r="ED6" s="60">
        <v>6.47</v>
      </c>
      <c r="EE6" s="9">
        <f t="shared" ref="EE6:EE32" si="49">IF((ED6)=0,0,(ED6-ED5)*40*100)</f>
        <v>0</v>
      </c>
      <c r="EF6" s="60">
        <v>160.61000000000001</v>
      </c>
      <c r="EG6" s="9">
        <f t="shared" ref="EG6:EG32" si="50">IF((EF6)=0,0,(EF6-EF5)*40*100)</f>
        <v>0</v>
      </c>
      <c r="EH6" s="60">
        <v>8.27</v>
      </c>
      <c r="EI6" s="9">
        <f t="shared" ref="EI6:EI32" si="51">IF((EH6)=0,0,(EH6-EH5)*40*100)</f>
        <v>0</v>
      </c>
      <c r="EJ6" s="60">
        <v>312.67</v>
      </c>
      <c r="EK6" s="9">
        <f t="shared" ref="EK6:EK32" si="52">IF((EJ6)=0,0,(EJ6-EJ5)*40*100)</f>
        <v>0</v>
      </c>
      <c r="EL6" s="60">
        <v>4.91</v>
      </c>
      <c r="EM6" s="9">
        <f t="shared" ref="EM6:EM32" si="53">IF((EL6)=0,0,(EL6-EL5)*30*100)</f>
        <v>0</v>
      </c>
      <c r="EN6" s="5">
        <v>2822.11</v>
      </c>
      <c r="EO6" s="75">
        <f t="shared" ref="EO6:EO32" si="54">IF((EN6)=0,0,(EN6-EN5)*30*100)</f>
        <v>0</v>
      </c>
    </row>
    <row r="7" spans="1:145" ht="24.95" customHeight="1" x14ac:dyDescent="0.25">
      <c r="A7" s="50">
        <v>45995</v>
      </c>
      <c r="B7" s="1">
        <v>1281.4100000000001</v>
      </c>
      <c r="C7" s="51">
        <f t="shared" si="2"/>
        <v>0</v>
      </c>
      <c r="D7" s="56"/>
      <c r="E7" s="9">
        <f t="shared" si="3"/>
        <v>0</v>
      </c>
      <c r="F7" s="63"/>
      <c r="G7" s="9">
        <f t="shared" si="4"/>
        <v>0</v>
      </c>
      <c r="H7" s="12"/>
      <c r="I7" s="9">
        <f t="shared" si="5"/>
        <v>0</v>
      </c>
      <c r="J7" s="12"/>
      <c r="K7" s="7">
        <f t="shared" ref="K7:K32" si="55">IF(J7=0,0,(J7-J6)*60*100)</f>
        <v>0</v>
      </c>
      <c r="L7" s="37">
        <v>0</v>
      </c>
      <c r="M7" s="82"/>
      <c r="N7" s="52">
        <v>0</v>
      </c>
      <c r="O7" s="52"/>
      <c r="P7" s="11"/>
      <c r="Q7" s="11"/>
      <c r="R7" s="9">
        <f t="shared" si="6"/>
        <v>0</v>
      </c>
      <c r="S7" s="11"/>
      <c r="T7" s="11"/>
      <c r="U7" s="9">
        <f t="shared" si="7"/>
        <v>0</v>
      </c>
      <c r="V7" s="11"/>
      <c r="W7" s="11"/>
      <c r="X7" s="9">
        <f t="shared" si="8"/>
        <v>0</v>
      </c>
      <c r="Y7" s="11"/>
      <c r="Z7" s="11"/>
      <c r="AA7" s="9">
        <f t="shared" si="9"/>
        <v>0</v>
      </c>
      <c r="AB7" s="11"/>
      <c r="AC7" s="11"/>
      <c r="AD7" s="9">
        <f t="shared" si="10"/>
        <v>0</v>
      </c>
      <c r="AE7" s="11"/>
      <c r="AF7" s="11"/>
      <c r="AG7" s="9">
        <f t="shared" si="11"/>
        <v>0</v>
      </c>
      <c r="AH7" s="11"/>
      <c r="AI7" s="11"/>
      <c r="AJ7" s="9">
        <f t="shared" si="12"/>
        <v>0</v>
      </c>
      <c r="AK7" s="11"/>
      <c r="AL7" s="11"/>
      <c r="AM7" s="9">
        <f t="shared" si="13"/>
        <v>0</v>
      </c>
      <c r="AN7" s="11"/>
      <c r="AO7" s="11"/>
      <c r="AP7" s="9">
        <f t="shared" si="14"/>
        <v>0</v>
      </c>
      <c r="AQ7" s="11"/>
      <c r="AR7" s="11"/>
      <c r="AS7" s="9">
        <f t="shared" si="15"/>
        <v>0</v>
      </c>
      <c r="AT7" s="11"/>
      <c r="AU7" s="11"/>
      <c r="AV7" s="9">
        <f t="shared" si="45"/>
        <v>0</v>
      </c>
      <c r="AW7" s="11"/>
      <c r="AX7" s="11"/>
      <c r="AY7" s="9">
        <f t="shared" si="46"/>
        <v>0</v>
      </c>
      <c r="AZ7" s="13"/>
      <c r="BA7" s="14"/>
      <c r="BB7" s="9">
        <f t="shared" si="16"/>
        <v>0</v>
      </c>
      <c r="BC7" s="13"/>
      <c r="BD7" s="14"/>
      <c r="BE7" s="9">
        <f t="shared" si="17"/>
        <v>0</v>
      </c>
      <c r="BF7" s="13">
        <v>45363</v>
      </c>
      <c r="BG7" s="14">
        <v>47323</v>
      </c>
      <c r="BH7" s="9">
        <f t="shared" si="18"/>
        <v>0</v>
      </c>
      <c r="BI7" s="13">
        <v>45831</v>
      </c>
      <c r="BJ7" s="14">
        <v>47144</v>
      </c>
      <c r="BK7" s="9">
        <f t="shared" si="19"/>
        <v>0</v>
      </c>
      <c r="BL7" s="13">
        <v>48038</v>
      </c>
      <c r="BM7" s="14">
        <v>53697</v>
      </c>
      <c r="BN7" s="9">
        <f t="shared" si="20"/>
        <v>0</v>
      </c>
      <c r="BO7" s="13">
        <v>49968</v>
      </c>
      <c r="BP7" s="14">
        <v>51412</v>
      </c>
      <c r="BQ7" s="9">
        <f t="shared" si="21"/>
        <v>0</v>
      </c>
      <c r="BR7" s="13">
        <v>49397</v>
      </c>
      <c r="BS7" s="14">
        <v>50947</v>
      </c>
      <c r="BT7" s="9">
        <f t="shared" si="22"/>
        <v>0</v>
      </c>
      <c r="BU7" s="13">
        <v>49631</v>
      </c>
      <c r="BV7" s="14">
        <v>50917</v>
      </c>
      <c r="BW7" s="9">
        <f t="shared" si="23"/>
        <v>0</v>
      </c>
      <c r="BX7" s="13">
        <v>49078</v>
      </c>
      <c r="BY7" s="14">
        <v>50494</v>
      </c>
      <c r="BZ7" s="9">
        <f t="shared" si="24"/>
        <v>0</v>
      </c>
      <c r="CA7" s="13">
        <v>48462</v>
      </c>
      <c r="CB7" s="14">
        <v>49759</v>
      </c>
      <c r="CC7" s="9">
        <f t="shared" si="25"/>
        <v>0</v>
      </c>
      <c r="CD7" s="13">
        <v>47395</v>
      </c>
      <c r="CE7" s="14">
        <v>48684</v>
      </c>
      <c r="CF7" s="9">
        <f t="shared" si="26"/>
        <v>0</v>
      </c>
      <c r="CG7" s="13">
        <v>47682</v>
      </c>
      <c r="CH7" s="14">
        <v>49166</v>
      </c>
      <c r="CI7" s="9">
        <f t="shared" si="27"/>
        <v>0</v>
      </c>
      <c r="CJ7" s="58">
        <v>15546</v>
      </c>
      <c r="CK7" s="57">
        <v>16217</v>
      </c>
      <c r="CL7" s="34">
        <f t="shared" si="28"/>
        <v>0</v>
      </c>
      <c r="CM7" s="59">
        <v>24291</v>
      </c>
      <c r="CN7" s="60">
        <v>7623</v>
      </c>
      <c r="CO7" s="34">
        <f t="shared" si="29"/>
        <v>0</v>
      </c>
      <c r="CP7" s="59">
        <v>10873</v>
      </c>
      <c r="CQ7" s="60">
        <v>5219</v>
      </c>
      <c r="CR7" s="33">
        <f t="shared" si="30"/>
        <v>0</v>
      </c>
      <c r="CS7" s="59">
        <v>14410</v>
      </c>
      <c r="CT7" s="5">
        <v>3314</v>
      </c>
      <c r="CU7" s="34">
        <f t="shared" si="31"/>
        <v>0</v>
      </c>
      <c r="CV7" s="59">
        <v>2187.4899999999998</v>
      </c>
      <c r="CW7" s="59">
        <v>1741.25</v>
      </c>
      <c r="CX7" s="34">
        <f t="shared" si="32"/>
        <v>0</v>
      </c>
      <c r="CY7" s="59">
        <v>1.64</v>
      </c>
      <c r="CZ7" s="60">
        <v>14085</v>
      </c>
      <c r="DA7" s="7">
        <f t="shared" si="33"/>
        <v>0</v>
      </c>
      <c r="DB7" s="67">
        <v>1153</v>
      </c>
      <c r="DC7" s="9">
        <f t="shared" si="47"/>
        <v>0</v>
      </c>
      <c r="DD7" s="67">
        <v>1136</v>
      </c>
      <c r="DE7" s="9">
        <f t="shared" si="47"/>
        <v>0</v>
      </c>
      <c r="DF7" s="67">
        <v>2224</v>
      </c>
      <c r="DG7" s="9">
        <f t="shared" si="48"/>
        <v>0</v>
      </c>
      <c r="DH7" s="67">
        <v>266</v>
      </c>
      <c r="DI7" s="9">
        <f t="shared" si="34"/>
        <v>0</v>
      </c>
      <c r="DJ7" s="67">
        <v>2310</v>
      </c>
      <c r="DK7" s="9">
        <f t="shared" si="35"/>
        <v>0</v>
      </c>
      <c r="DL7" s="67">
        <v>2215</v>
      </c>
      <c r="DM7" s="9">
        <f t="shared" si="36"/>
        <v>0</v>
      </c>
      <c r="DN7" s="67">
        <v>2421</v>
      </c>
      <c r="DO7" s="9">
        <f t="shared" si="37"/>
        <v>0</v>
      </c>
      <c r="DP7" s="67">
        <v>2432</v>
      </c>
      <c r="DQ7" s="9">
        <f t="shared" si="38"/>
        <v>0</v>
      </c>
      <c r="DR7" s="67">
        <v>1848</v>
      </c>
      <c r="DS7" s="9">
        <f t="shared" si="39"/>
        <v>0</v>
      </c>
      <c r="DT7" s="67">
        <v>1820</v>
      </c>
      <c r="DU7" s="9">
        <f t="shared" si="40"/>
        <v>0</v>
      </c>
      <c r="DV7" s="67">
        <v>2325</v>
      </c>
      <c r="DW7" s="9">
        <f t="shared" si="41"/>
        <v>0</v>
      </c>
      <c r="DX7" s="67">
        <v>2362</v>
      </c>
      <c r="DY7" s="9">
        <f t="shared" si="42"/>
        <v>0</v>
      </c>
      <c r="DZ7" s="67">
        <v>2151</v>
      </c>
      <c r="EA7" s="9">
        <f t="shared" si="43"/>
        <v>0</v>
      </c>
      <c r="EB7" s="67">
        <v>1971</v>
      </c>
      <c r="EC7" s="9">
        <f t="shared" si="44"/>
        <v>0</v>
      </c>
      <c r="ED7" s="60">
        <v>6.47</v>
      </c>
      <c r="EE7" s="9">
        <f t="shared" si="49"/>
        <v>0</v>
      </c>
      <c r="EF7" s="60">
        <v>160.61000000000001</v>
      </c>
      <c r="EG7" s="9">
        <f t="shared" si="50"/>
        <v>0</v>
      </c>
      <c r="EH7" s="60">
        <v>8.27</v>
      </c>
      <c r="EI7" s="9">
        <f t="shared" si="51"/>
        <v>0</v>
      </c>
      <c r="EJ7" s="60">
        <v>312.67</v>
      </c>
      <c r="EK7" s="9">
        <f t="shared" si="52"/>
        <v>0</v>
      </c>
      <c r="EL7" s="60">
        <v>4.91</v>
      </c>
      <c r="EM7" s="9">
        <f t="shared" si="53"/>
        <v>0</v>
      </c>
      <c r="EN7" s="5">
        <v>2822.11</v>
      </c>
      <c r="EO7" s="75">
        <f t="shared" si="54"/>
        <v>0</v>
      </c>
    </row>
    <row r="8" spans="1:145" ht="24.95" customHeight="1" x14ac:dyDescent="0.25">
      <c r="A8" s="50">
        <v>45996</v>
      </c>
      <c r="B8" s="1">
        <v>1281.4100000000001</v>
      </c>
      <c r="C8" s="51">
        <f t="shared" si="2"/>
        <v>0</v>
      </c>
      <c r="D8" s="56"/>
      <c r="E8" s="9">
        <f t="shared" si="3"/>
        <v>0</v>
      </c>
      <c r="F8" s="63"/>
      <c r="G8" s="9">
        <f t="shared" si="4"/>
        <v>0</v>
      </c>
      <c r="H8" s="12"/>
      <c r="I8" s="9">
        <f t="shared" si="5"/>
        <v>0</v>
      </c>
      <c r="J8" s="12"/>
      <c r="K8" s="7">
        <f t="shared" si="55"/>
        <v>0</v>
      </c>
      <c r="L8" s="37">
        <v>0</v>
      </c>
      <c r="M8" s="82"/>
      <c r="N8" s="52">
        <v>0</v>
      </c>
      <c r="O8" s="52"/>
      <c r="P8" s="11"/>
      <c r="Q8" s="11"/>
      <c r="R8" s="9">
        <f t="shared" si="6"/>
        <v>0</v>
      </c>
      <c r="S8" s="11"/>
      <c r="T8" s="11"/>
      <c r="U8" s="9">
        <f t="shared" si="7"/>
        <v>0</v>
      </c>
      <c r="V8" s="11"/>
      <c r="W8" s="11"/>
      <c r="X8" s="9">
        <f t="shared" si="8"/>
        <v>0</v>
      </c>
      <c r="Y8" s="11"/>
      <c r="Z8" s="11"/>
      <c r="AA8" s="9">
        <f t="shared" si="9"/>
        <v>0</v>
      </c>
      <c r="AB8" s="11"/>
      <c r="AC8" s="11"/>
      <c r="AD8" s="9">
        <f t="shared" si="10"/>
        <v>0</v>
      </c>
      <c r="AE8" s="11"/>
      <c r="AF8" s="11"/>
      <c r="AG8" s="9">
        <f t="shared" si="11"/>
        <v>0</v>
      </c>
      <c r="AH8" s="11"/>
      <c r="AI8" s="11"/>
      <c r="AJ8" s="9">
        <f t="shared" si="12"/>
        <v>0</v>
      </c>
      <c r="AK8" s="11"/>
      <c r="AL8" s="11"/>
      <c r="AM8" s="9">
        <f t="shared" si="13"/>
        <v>0</v>
      </c>
      <c r="AN8" s="11"/>
      <c r="AO8" s="11"/>
      <c r="AP8" s="9">
        <f t="shared" si="14"/>
        <v>0</v>
      </c>
      <c r="AQ8" s="11"/>
      <c r="AR8" s="11"/>
      <c r="AS8" s="9">
        <f t="shared" si="15"/>
        <v>0</v>
      </c>
      <c r="AT8" s="11"/>
      <c r="AU8" s="11"/>
      <c r="AV8" s="9">
        <f t="shared" si="45"/>
        <v>0</v>
      </c>
      <c r="AW8" s="11"/>
      <c r="AX8" s="11"/>
      <c r="AY8" s="9">
        <f t="shared" si="46"/>
        <v>0</v>
      </c>
      <c r="AZ8" s="13"/>
      <c r="BA8" s="14"/>
      <c r="BB8" s="9">
        <f t="shared" si="16"/>
        <v>0</v>
      </c>
      <c r="BC8" s="13"/>
      <c r="BD8" s="14"/>
      <c r="BE8" s="9">
        <f t="shared" si="17"/>
        <v>0</v>
      </c>
      <c r="BF8" s="13">
        <v>45363</v>
      </c>
      <c r="BG8" s="14">
        <v>47323</v>
      </c>
      <c r="BH8" s="9">
        <f t="shared" si="18"/>
        <v>0</v>
      </c>
      <c r="BI8" s="13">
        <v>45831</v>
      </c>
      <c r="BJ8" s="14">
        <v>47144</v>
      </c>
      <c r="BK8" s="9">
        <f t="shared" si="19"/>
        <v>0</v>
      </c>
      <c r="BL8" s="13">
        <v>48038</v>
      </c>
      <c r="BM8" s="14">
        <v>53697</v>
      </c>
      <c r="BN8" s="9">
        <f t="shared" si="20"/>
        <v>0</v>
      </c>
      <c r="BO8" s="13">
        <v>49968</v>
      </c>
      <c r="BP8" s="14">
        <v>51412</v>
      </c>
      <c r="BQ8" s="9">
        <f t="shared" si="21"/>
        <v>0</v>
      </c>
      <c r="BR8" s="13">
        <v>49397</v>
      </c>
      <c r="BS8" s="14">
        <v>50947</v>
      </c>
      <c r="BT8" s="9">
        <f t="shared" si="22"/>
        <v>0</v>
      </c>
      <c r="BU8" s="13">
        <v>49631</v>
      </c>
      <c r="BV8" s="14">
        <v>50917</v>
      </c>
      <c r="BW8" s="9">
        <f t="shared" si="23"/>
        <v>0</v>
      </c>
      <c r="BX8" s="13">
        <v>49078</v>
      </c>
      <c r="BY8" s="14">
        <v>50494</v>
      </c>
      <c r="BZ8" s="9">
        <f t="shared" si="24"/>
        <v>0</v>
      </c>
      <c r="CA8" s="13">
        <v>48462</v>
      </c>
      <c r="CB8" s="14">
        <v>49759</v>
      </c>
      <c r="CC8" s="9">
        <f t="shared" si="25"/>
        <v>0</v>
      </c>
      <c r="CD8" s="13">
        <v>47395</v>
      </c>
      <c r="CE8" s="14">
        <v>48684</v>
      </c>
      <c r="CF8" s="9">
        <f t="shared" si="26"/>
        <v>0</v>
      </c>
      <c r="CG8" s="13">
        <v>47682</v>
      </c>
      <c r="CH8" s="14">
        <v>49166</v>
      </c>
      <c r="CI8" s="9">
        <f t="shared" si="27"/>
        <v>0</v>
      </c>
      <c r="CJ8" s="58">
        <v>15546</v>
      </c>
      <c r="CK8" s="57">
        <v>16217</v>
      </c>
      <c r="CL8" s="34">
        <f t="shared" si="28"/>
        <v>0</v>
      </c>
      <c r="CM8" s="59">
        <v>24291</v>
      </c>
      <c r="CN8" s="60">
        <v>7623</v>
      </c>
      <c r="CO8" s="34">
        <f t="shared" si="29"/>
        <v>0</v>
      </c>
      <c r="CP8" s="59">
        <v>10873</v>
      </c>
      <c r="CQ8" s="60">
        <v>5219</v>
      </c>
      <c r="CR8" s="33">
        <f t="shared" si="30"/>
        <v>0</v>
      </c>
      <c r="CS8" s="59">
        <v>14410</v>
      </c>
      <c r="CT8" s="5">
        <v>3314</v>
      </c>
      <c r="CU8" s="34">
        <f t="shared" si="31"/>
        <v>0</v>
      </c>
      <c r="CV8" s="59">
        <v>2187.4899999999998</v>
      </c>
      <c r="CW8" s="59">
        <v>1741.25</v>
      </c>
      <c r="CX8" s="34">
        <f t="shared" si="32"/>
        <v>0</v>
      </c>
      <c r="CY8" s="59">
        <v>1.64</v>
      </c>
      <c r="CZ8" s="60">
        <v>14085</v>
      </c>
      <c r="DA8" s="7">
        <f t="shared" si="33"/>
        <v>0</v>
      </c>
      <c r="DB8" s="67">
        <v>1153</v>
      </c>
      <c r="DC8" s="9">
        <f t="shared" si="47"/>
        <v>0</v>
      </c>
      <c r="DD8" s="67">
        <v>1136</v>
      </c>
      <c r="DE8" s="9">
        <f t="shared" si="47"/>
        <v>0</v>
      </c>
      <c r="DF8" s="67">
        <v>2224</v>
      </c>
      <c r="DG8" s="9">
        <f t="shared" si="48"/>
        <v>0</v>
      </c>
      <c r="DH8" s="67">
        <v>266</v>
      </c>
      <c r="DI8" s="9">
        <f t="shared" si="34"/>
        <v>0</v>
      </c>
      <c r="DJ8" s="67">
        <v>2310</v>
      </c>
      <c r="DK8" s="9">
        <f t="shared" si="35"/>
        <v>0</v>
      </c>
      <c r="DL8" s="67">
        <v>2215</v>
      </c>
      <c r="DM8" s="9">
        <f t="shared" si="36"/>
        <v>0</v>
      </c>
      <c r="DN8" s="67">
        <v>2421</v>
      </c>
      <c r="DO8" s="9">
        <f t="shared" si="37"/>
        <v>0</v>
      </c>
      <c r="DP8" s="67">
        <v>2432</v>
      </c>
      <c r="DQ8" s="9">
        <f t="shared" si="38"/>
        <v>0</v>
      </c>
      <c r="DR8" s="67">
        <v>1848</v>
      </c>
      <c r="DS8" s="9">
        <f t="shared" si="39"/>
        <v>0</v>
      </c>
      <c r="DT8" s="67">
        <v>1820</v>
      </c>
      <c r="DU8" s="9">
        <f t="shared" si="40"/>
        <v>0</v>
      </c>
      <c r="DV8" s="67">
        <v>2325</v>
      </c>
      <c r="DW8" s="9">
        <f t="shared" si="41"/>
        <v>0</v>
      </c>
      <c r="DX8" s="67">
        <v>2362</v>
      </c>
      <c r="DY8" s="9">
        <f t="shared" si="42"/>
        <v>0</v>
      </c>
      <c r="DZ8" s="67">
        <v>2151</v>
      </c>
      <c r="EA8" s="9">
        <f t="shared" si="43"/>
        <v>0</v>
      </c>
      <c r="EB8" s="67">
        <v>1971</v>
      </c>
      <c r="EC8" s="9">
        <f t="shared" si="44"/>
        <v>0</v>
      </c>
      <c r="ED8" s="60">
        <v>6.47</v>
      </c>
      <c r="EE8" s="9">
        <f t="shared" si="49"/>
        <v>0</v>
      </c>
      <c r="EF8" s="60">
        <v>160.61000000000001</v>
      </c>
      <c r="EG8" s="9">
        <f t="shared" si="50"/>
        <v>0</v>
      </c>
      <c r="EH8" s="60">
        <v>8.27</v>
      </c>
      <c r="EI8" s="9">
        <f t="shared" si="51"/>
        <v>0</v>
      </c>
      <c r="EJ8" s="60">
        <v>312.67</v>
      </c>
      <c r="EK8" s="9">
        <f t="shared" si="52"/>
        <v>0</v>
      </c>
      <c r="EL8" s="60">
        <v>4.91</v>
      </c>
      <c r="EM8" s="9">
        <f t="shared" si="53"/>
        <v>0</v>
      </c>
      <c r="EN8" s="5">
        <v>2822.11</v>
      </c>
      <c r="EO8" s="75">
        <f t="shared" si="54"/>
        <v>0</v>
      </c>
    </row>
    <row r="9" spans="1:145" ht="24.95" customHeight="1" x14ac:dyDescent="0.25">
      <c r="A9" s="50">
        <v>45997</v>
      </c>
      <c r="B9" s="1">
        <v>1281.4100000000001</v>
      </c>
      <c r="C9" s="51">
        <f t="shared" si="2"/>
        <v>0</v>
      </c>
      <c r="D9" s="56"/>
      <c r="E9" s="9">
        <f t="shared" si="3"/>
        <v>0</v>
      </c>
      <c r="F9" s="63"/>
      <c r="G9" s="9">
        <f t="shared" si="4"/>
        <v>0</v>
      </c>
      <c r="H9" s="12"/>
      <c r="I9" s="9">
        <f t="shared" si="5"/>
        <v>0</v>
      </c>
      <c r="J9" s="12"/>
      <c r="K9" s="7">
        <f t="shared" si="55"/>
        <v>0</v>
      </c>
      <c r="L9" s="37">
        <v>0</v>
      </c>
      <c r="M9" s="82"/>
      <c r="N9" s="52">
        <v>0</v>
      </c>
      <c r="O9" s="52"/>
      <c r="P9" s="11"/>
      <c r="Q9" s="11"/>
      <c r="R9" s="9">
        <f t="shared" si="6"/>
        <v>0</v>
      </c>
      <c r="S9" s="11"/>
      <c r="T9" s="11"/>
      <c r="U9" s="9">
        <f t="shared" si="7"/>
        <v>0</v>
      </c>
      <c r="V9" s="11"/>
      <c r="W9" s="11"/>
      <c r="X9" s="9">
        <f t="shared" si="8"/>
        <v>0</v>
      </c>
      <c r="Y9" s="11"/>
      <c r="Z9" s="11"/>
      <c r="AA9" s="9">
        <f t="shared" si="9"/>
        <v>0</v>
      </c>
      <c r="AB9" s="11"/>
      <c r="AC9" s="11"/>
      <c r="AD9" s="9">
        <f t="shared" si="10"/>
        <v>0</v>
      </c>
      <c r="AE9" s="11"/>
      <c r="AF9" s="11"/>
      <c r="AG9" s="9">
        <f t="shared" si="11"/>
        <v>0</v>
      </c>
      <c r="AH9" s="11"/>
      <c r="AI9" s="11"/>
      <c r="AJ9" s="9">
        <f t="shared" si="12"/>
        <v>0</v>
      </c>
      <c r="AK9" s="11"/>
      <c r="AL9" s="11"/>
      <c r="AM9" s="9">
        <f t="shared" si="13"/>
        <v>0</v>
      </c>
      <c r="AN9" s="11"/>
      <c r="AO9" s="11"/>
      <c r="AP9" s="9">
        <f t="shared" si="14"/>
        <v>0</v>
      </c>
      <c r="AQ9" s="11"/>
      <c r="AR9" s="11"/>
      <c r="AS9" s="9">
        <f t="shared" si="15"/>
        <v>0</v>
      </c>
      <c r="AT9" s="11"/>
      <c r="AU9" s="11"/>
      <c r="AV9" s="9">
        <f t="shared" si="45"/>
        <v>0</v>
      </c>
      <c r="AW9" s="11"/>
      <c r="AX9" s="11"/>
      <c r="AY9" s="9">
        <f t="shared" si="46"/>
        <v>0</v>
      </c>
      <c r="AZ9" s="13"/>
      <c r="BA9" s="14"/>
      <c r="BB9" s="9">
        <f t="shared" si="16"/>
        <v>0</v>
      </c>
      <c r="BC9" s="13"/>
      <c r="BD9" s="14"/>
      <c r="BE9" s="9">
        <f t="shared" si="17"/>
        <v>0</v>
      </c>
      <c r="BF9" s="13">
        <v>45363</v>
      </c>
      <c r="BG9" s="14">
        <v>47323</v>
      </c>
      <c r="BH9" s="9">
        <f t="shared" si="18"/>
        <v>0</v>
      </c>
      <c r="BI9" s="13">
        <v>45831</v>
      </c>
      <c r="BJ9" s="14">
        <v>47144</v>
      </c>
      <c r="BK9" s="9">
        <f t="shared" si="19"/>
        <v>0</v>
      </c>
      <c r="BL9" s="13">
        <v>48038</v>
      </c>
      <c r="BM9" s="14">
        <v>53697</v>
      </c>
      <c r="BN9" s="9">
        <f t="shared" si="20"/>
        <v>0</v>
      </c>
      <c r="BO9" s="13">
        <v>49968</v>
      </c>
      <c r="BP9" s="14">
        <v>51412</v>
      </c>
      <c r="BQ9" s="9">
        <f t="shared" si="21"/>
        <v>0</v>
      </c>
      <c r="BR9" s="13">
        <v>49397</v>
      </c>
      <c r="BS9" s="14">
        <v>50947</v>
      </c>
      <c r="BT9" s="9">
        <f t="shared" si="22"/>
        <v>0</v>
      </c>
      <c r="BU9" s="13">
        <v>49631</v>
      </c>
      <c r="BV9" s="14">
        <v>50917</v>
      </c>
      <c r="BW9" s="9">
        <f t="shared" si="23"/>
        <v>0</v>
      </c>
      <c r="BX9" s="13">
        <v>49078</v>
      </c>
      <c r="BY9" s="14">
        <v>50494</v>
      </c>
      <c r="BZ9" s="9">
        <f t="shared" si="24"/>
        <v>0</v>
      </c>
      <c r="CA9" s="13">
        <v>48462</v>
      </c>
      <c r="CB9" s="14">
        <v>49759</v>
      </c>
      <c r="CC9" s="9">
        <f t="shared" si="25"/>
        <v>0</v>
      </c>
      <c r="CD9" s="13">
        <v>47395</v>
      </c>
      <c r="CE9" s="14">
        <v>48684</v>
      </c>
      <c r="CF9" s="9">
        <f t="shared" si="26"/>
        <v>0</v>
      </c>
      <c r="CG9" s="13">
        <v>47682</v>
      </c>
      <c r="CH9" s="14">
        <v>49166</v>
      </c>
      <c r="CI9" s="9">
        <f t="shared" si="27"/>
        <v>0</v>
      </c>
      <c r="CJ9" s="58">
        <v>15546</v>
      </c>
      <c r="CK9" s="57">
        <v>16217</v>
      </c>
      <c r="CL9" s="34">
        <f t="shared" si="28"/>
        <v>0</v>
      </c>
      <c r="CM9" s="59">
        <v>24291</v>
      </c>
      <c r="CN9" s="60">
        <v>7623</v>
      </c>
      <c r="CO9" s="34">
        <f t="shared" si="29"/>
        <v>0</v>
      </c>
      <c r="CP9" s="59">
        <v>10873</v>
      </c>
      <c r="CQ9" s="60">
        <v>5219</v>
      </c>
      <c r="CR9" s="33">
        <f t="shared" si="30"/>
        <v>0</v>
      </c>
      <c r="CS9" s="59">
        <v>14410</v>
      </c>
      <c r="CT9" s="5">
        <v>3314</v>
      </c>
      <c r="CU9" s="34">
        <f t="shared" si="31"/>
        <v>0</v>
      </c>
      <c r="CV9" s="59">
        <v>2187.4899999999998</v>
      </c>
      <c r="CW9" s="59">
        <v>1741.25</v>
      </c>
      <c r="CX9" s="34">
        <f t="shared" si="32"/>
        <v>0</v>
      </c>
      <c r="CY9" s="59">
        <v>1.64</v>
      </c>
      <c r="CZ9" s="60">
        <v>14085</v>
      </c>
      <c r="DA9" s="7">
        <f t="shared" si="33"/>
        <v>0</v>
      </c>
      <c r="DB9" s="67">
        <v>1153</v>
      </c>
      <c r="DC9" s="9">
        <f t="shared" si="47"/>
        <v>0</v>
      </c>
      <c r="DD9" s="67">
        <v>1136</v>
      </c>
      <c r="DE9" s="9">
        <f t="shared" si="47"/>
        <v>0</v>
      </c>
      <c r="DF9" s="67">
        <v>2224</v>
      </c>
      <c r="DG9" s="9">
        <f t="shared" si="48"/>
        <v>0</v>
      </c>
      <c r="DH9" s="67">
        <v>266</v>
      </c>
      <c r="DI9" s="9">
        <f t="shared" si="34"/>
        <v>0</v>
      </c>
      <c r="DJ9" s="67">
        <v>2310</v>
      </c>
      <c r="DK9" s="9">
        <f t="shared" si="35"/>
        <v>0</v>
      </c>
      <c r="DL9" s="67">
        <v>2215</v>
      </c>
      <c r="DM9" s="9">
        <f t="shared" si="36"/>
        <v>0</v>
      </c>
      <c r="DN9" s="67">
        <v>2421</v>
      </c>
      <c r="DO9" s="9">
        <f t="shared" si="37"/>
        <v>0</v>
      </c>
      <c r="DP9" s="67">
        <v>2432</v>
      </c>
      <c r="DQ9" s="9">
        <f t="shared" si="38"/>
        <v>0</v>
      </c>
      <c r="DR9" s="67">
        <v>1848</v>
      </c>
      <c r="DS9" s="9">
        <f t="shared" si="39"/>
        <v>0</v>
      </c>
      <c r="DT9" s="67">
        <v>1820</v>
      </c>
      <c r="DU9" s="9">
        <f t="shared" si="40"/>
        <v>0</v>
      </c>
      <c r="DV9" s="67">
        <v>2325</v>
      </c>
      <c r="DW9" s="9">
        <f t="shared" si="41"/>
        <v>0</v>
      </c>
      <c r="DX9" s="67">
        <v>2362</v>
      </c>
      <c r="DY9" s="9">
        <f t="shared" si="42"/>
        <v>0</v>
      </c>
      <c r="DZ9" s="67">
        <v>2151</v>
      </c>
      <c r="EA9" s="9">
        <f t="shared" si="43"/>
        <v>0</v>
      </c>
      <c r="EB9" s="67">
        <v>1971</v>
      </c>
      <c r="EC9" s="9">
        <f t="shared" si="44"/>
        <v>0</v>
      </c>
      <c r="ED9" s="60">
        <v>6.47</v>
      </c>
      <c r="EE9" s="9">
        <f t="shared" si="49"/>
        <v>0</v>
      </c>
      <c r="EF9" s="60">
        <v>160.61000000000001</v>
      </c>
      <c r="EG9" s="9">
        <f t="shared" si="50"/>
        <v>0</v>
      </c>
      <c r="EH9" s="60">
        <v>8.27</v>
      </c>
      <c r="EI9" s="9">
        <f t="shared" si="51"/>
        <v>0</v>
      </c>
      <c r="EJ9" s="60">
        <v>312.67</v>
      </c>
      <c r="EK9" s="9">
        <f t="shared" si="52"/>
        <v>0</v>
      </c>
      <c r="EL9" s="60">
        <v>4.91</v>
      </c>
      <c r="EM9" s="9">
        <f t="shared" si="53"/>
        <v>0</v>
      </c>
      <c r="EN9" s="5">
        <v>2822.11</v>
      </c>
      <c r="EO9" s="75">
        <f t="shared" si="54"/>
        <v>0</v>
      </c>
    </row>
    <row r="10" spans="1:145" ht="24.95" customHeight="1" x14ac:dyDescent="0.25">
      <c r="A10" s="50">
        <v>45998</v>
      </c>
      <c r="B10" s="1">
        <v>1281.4100000000001</v>
      </c>
      <c r="C10" s="51">
        <f t="shared" si="2"/>
        <v>0</v>
      </c>
      <c r="D10" s="56"/>
      <c r="E10" s="9">
        <f t="shared" si="3"/>
        <v>0</v>
      </c>
      <c r="F10" s="63"/>
      <c r="G10" s="9">
        <f t="shared" si="4"/>
        <v>0</v>
      </c>
      <c r="H10" s="12"/>
      <c r="I10" s="9">
        <f t="shared" si="5"/>
        <v>0</v>
      </c>
      <c r="J10" s="12"/>
      <c r="K10" s="7">
        <f t="shared" si="55"/>
        <v>0</v>
      </c>
      <c r="L10" s="37">
        <v>0</v>
      </c>
      <c r="M10" s="82"/>
      <c r="N10" s="52">
        <v>0</v>
      </c>
      <c r="O10" s="52"/>
      <c r="P10" s="11"/>
      <c r="Q10" s="11"/>
      <c r="R10" s="9">
        <f t="shared" si="6"/>
        <v>0</v>
      </c>
      <c r="S10" s="11"/>
      <c r="T10" s="11"/>
      <c r="U10" s="9">
        <f t="shared" si="7"/>
        <v>0</v>
      </c>
      <c r="V10" s="11"/>
      <c r="W10" s="11"/>
      <c r="X10" s="9">
        <f t="shared" si="8"/>
        <v>0</v>
      </c>
      <c r="Y10" s="11"/>
      <c r="Z10" s="11"/>
      <c r="AA10" s="9">
        <f t="shared" si="9"/>
        <v>0</v>
      </c>
      <c r="AB10" s="11"/>
      <c r="AC10" s="11"/>
      <c r="AD10" s="9">
        <f t="shared" si="10"/>
        <v>0</v>
      </c>
      <c r="AE10" s="11"/>
      <c r="AF10" s="11"/>
      <c r="AG10" s="9">
        <f t="shared" si="11"/>
        <v>0</v>
      </c>
      <c r="AH10" s="11"/>
      <c r="AI10" s="11"/>
      <c r="AJ10" s="9">
        <f t="shared" si="12"/>
        <v>0</v>
      </c>
      <c r="AK10" s="11"/>
      <c r="AL10" s="11"/>
      <c r="AM10" s="9">
        <f t="shared" si="13"/>
        <v>0</v>
      </c>
      <c r="AN10" s="11"/>
      <c r="AO10" s="11"/>
      <c r="AP10" s="9">
        <f t="shared" si="14"/>
        <v>0</v>
      </c>
      <c r="AQ10" s="11"/>
      <c r="AR10" s="11"/>
      <c r="AS10" s="9">
        <f t="shared" si="15"/>
        <v>0</v>
      </c>
      <c r="AT10" s="11"/>
      <c r="AU10" s="11"/>
      <c r="AV10" s="9">
        <f t="shared" si="45"/>
        <v>0</v>
      </c>
      <c r="AW10" s="11"/>
      <c r="AX10" s="11"/>
      <c r="AY10" s="9">
        <f t="shared" si="46"/>
        <v>0</v>
      </c>
      <c r="AZ10" s="13"/>
      <c r="BA10" s="14"/>
      <c r="BB10" s="9">
        <f t="shared" si="16"/>
        <v>0</v>
      </c>
      <c r="BC10" s="13"/>
      <c r="BD10" s="14"/>
      <c r="BE10" s="9">
        <f t="shared" si="17"/>
        <v>0</v>
      </c>
      <c r="BF10" s="13">
        <v>45363</v>
      </c>
      <c r="BG10" s="14">
        <v>47323</v>
      </c>
      <c r="BH10" s="9">
        <f t="shared" si="18"/>
        <v>0</v>
      </c>
      <c r="BI10" s="13">
        <v>45831</v>
      </c>
      <c r="BJ10" s="14">
        <v>47144</v>
      </c>
      <c r="BK10" s="9">
        <f t="shared" si="19"/>
        <v>0</v>
      </c>
      <c r="BL10" s="13">
        <v>48038</v>
      </c>
      <c r="BM10" s="14">
        <v>53697</v>
      </c>
      <c r="BN10" s="9">
        <f t="shared" si="20"/>
        <v>0</v>
      </c>
      <c r="BO10" s="13">
        <v>49968</v>
      </c>
      <c r="BP10" s="14">
        <v>51412</v>
      </c>
      <c r="BQ10" s="9">
        <f t="shared" si="21"/>
        <v>0</v>
      </c>
      <c r="BR10" s="13">
        <v>49397</v>
      </c>
      <c r="BS10" s="14">
        <v>50947</v>
      </c>
      <c r="BT10" s="9">
        <f t="shared" si="22"/>
        <v>0</v>
      </c>
      <c r="BU10" s="13">
        <v>49631</v>
      </c>
      <c r="BV10" s="14">
        <v>50917</v>
      </c>
      <c r="BW10" s="9">
        <f t="shared" si="23"/>
        <v>0</v>
      </c>
      <c r="BX10" s="13">
        <v>49078</v>
      </c>
      <c r="BY10" s="14">
        <v>50494</v>
      </c>
      <c r="BZ10" s="9">
        <f t="shared" si="24"/>
        <v>0</v>
      </c>
      <c r="CA10" s="13">
        <v>48462</v>
      </c>
      <c r="CB10" s="14">
        <v>49759</v>
      </c>
      <c r="CC10" s="9">
        <f t="shared" si="25"/>
        <v>0</v>
      </c>
      <c r="CD10" s="13">
        <v>47395</v>
      </c>
      <c r="CE10" s="14">
        <v>48684</v>
      </c>
      <c r="CF10" s="9">
        <f t="shared" si="26"/>
        <v>0</v>
      </c>
      <c r="CG10" s="13">
        <v>47682</v>
      </c>
      <c r="CH10" s="14">
        <v>49166</v>
      </c>
      <c r="CI10" s="9">
        <f t="shared" si="27"/>
        <v>0</v>
      </c>
      <c r="CJ10" s="58">
        <v>15546</v>
      </c>
      <c r="CK10" s="57">
        <v>16217</v>
      </c>
      <c r="CL10" s="34">
        <f t="shared" si="28"/>
        <v>0</v>
      </c>
      <c r="CM10" s="59">
        <v>24291</v>
      </c>
      <c r="CN10" s="60">
        <v>7623</v>
      </c>
      <c r="CO10" s="34">
        <f t="shared" si="29"/>
        <v>0</v>
      </c>
      <c r="CP10" s="59">
        <v>10873</v>
      </c>
      <c r="CQ10" s="60">
        <v>5219</v>
      </c>
      <c r="CR10" s="33">
        <f t="shared" si="30"/>
        <v>0</v>
      </c>
      <c r="CS10" s="59">
        <v>14410</v>
      </c>
      <c r="CT10" s="5">
        <v>3314</v>
      </c>
      <c r="CU10" s="34">
        <f t="shared" si="31"/>
        <v>0</v>
      </c>
      <c r="CV10" s="59">
        <v>2187.4899999999998</v>
      </c>
      <c r="CW10" s="59">
        <v>1741.25</v>
      </c>
      <c r="CX10" s="34">
        <f t="shared" si="32"/>
        <v>0</v>
      </c>
      <c r="CY10" s="59">
        <v>1.64</v>
      </c>
      <c r="CZ10" s="60">
        <v>14085</v>
      </c>
      <c r="DA10" s="7">
        <f t="shared" si="33"/>
        <v>0</v>
      </c>
      <c r="DB10" s="67">
        <v>1153</v>
      </c>
      <c r="DC10" s="9">
        <f t="shared" si="47"/>
        <v>0</v>
      </c>
      <c r="DD10" s="67">
        <v>1136</v>
      </c>
      <c r="DE10" s="9">
        <f t="shared" si="47"/>
        <v>0</v>
      </c>
      <c r="DF10" s="67">
        <v>2224</v>
      </c>
      <c r="DG10" s="9">
        <f t="shared" si="48"/>
        <v>0</v>
      </c>
      <c r="DH10" s="67">
        <v>266</v>
      </c>
      <c r="DI10" s="9">
        <f t="shared" si="34"/>
        <v>0</v>
      </c>
      <c r="DJ10" s="67">
        <v>2310</v>
      </c>
      <c r="DK10" s="9">
        <f t="shared" si="35"/>
        <v>0</v>
      </c>
      <c r="DL10" s="67">
        <v>2215</v>
      </c>
      <c r="DM10" s="9">
        <f t="shared" si="36"/>
        <v>0</v>
      </c>
      <c r="DN10" s="67">
        <v>2421</v>
      </c>
      <c r="DO10" s="9">
        <f t="shared" si="37"/>
        <v>0</v>
      </c>
      <c r="DP10" s="67">
        <v>2432</v>
      </c>
      <c r="DQ10" s="9">
        <f t="shared" si="38"/>
        <v>0</v>
      </c>
      <c r="DR10" s="67">
        <v>1848</v>
      </c>
      <c r="DS10" s="9">
        <f t="shared" si="39"/>
        <v>0</v>
      </c>
      <c r="DT10" s="67">
        <v>1820</v>
      </c>
      <c r="DU10" s="9">
        <f t="shared" si="40"/>
        <v>0</v>
      </c>
      <c r="DV10" s="67">
        <v>2325</v>
      </c>
      <c r="DW10" s="9">
        <f t="shared" si="41"/>
        <v>0</v>
      </c>
      <c r="DX10" s="67">
        <v>2362</v>
      </c>
      <c r="DY10" s="9">
        <f t="shared" si="42"/>
        <v>0</v>
      </c>
      <c r="DZ10" s="67">
        <v>2151</v>
      </c>
      <c r="EA10" s="9">
        <f t="shared" si="43"/>
        <v>0</v>
      </c>
      <c r="EB10" s="67">
        <v>1971</v>
      </c>
      <c r="EC10" s="9">
        <f t="shared" si="44"/>
        <v>0</v>
      </c>
      <c r="ED10" s="60">
        <v>6.47</v>
      </c>
      <c r="EE10" s="9">
        <f t="shared" si="49"/>
        <v>0</v>
      </c>
      <c r="EF10" s="60">
        <v>160.61000000000001</v>
      </c>
      <c r="EG10" s="9">
        <f t="shared" si="50"/>
        <v>0</v>
      </c>
      <c r="EH10" s="60">
        <v>8.27</v>
      </c>
      <c r="EI10" s="9">
        <f t="shared" si="51"/>
        <v>0</v>
      </c>
      <c r="EJ10" s="60">
        <v>312.67</v>
      </c>
      <c r="EK10" s="9">
        <f t="shared" si="52"/>
        <v>0</v>
      </c>
      <c r="EL10" s="60">
        <v>4.91</v>
      </c>
      <c r="EM10" s="9">
        <f t="shared" si="53"/>
        <v>0</v>
      </c>
      <c r="EN10" s="5">
        <v>2822.11</v>
      </c>
      <c r="EO10" s="75">
        <f t="shared" si="54"/>
        <v>0</v>
      </c>
    </row>
    <row r="11" spans="1:145" ht="24.95" customHeight="1" x14ac:dyDescent="0.25">
      <c r="A11" s="50">
        <v>45999</v>
      </c>
      <c r="B11" s="1">
        <v>1281.4100000000001</v>
      </c>
      <c r="C11" s="51">
        <f t="shared" si="2"/>
        <v>0</v>
      </c>
      <c r="D11" s="56"/>
      <c r="E11" s="9">
        <f t="shared" si="3"/>
        <v>0</v>
      </c>
      <c r="F11" s="63"/>
      <c r="G11" s="9">
        <f t="shared" si="4"/>
        <v>0</v>
      </c>
      <c r="H11" s="12"/>
      <c r="I11" s="9">
        <f t="shared" si="5"/>
        <v>0</v>
      </c>
      <c r="J11" s="12"/>
      <c r="K11" s="7">
        <f t="shared" si="55"/>
        <v>0</v>
      </c>
      <c r="L11" s="37">
        <v>0</v>
      </c>
      <c r="M11" s="82"/>
      <c r="N11" s="52">
        <v>0</v>
      </c>
      <c r="O11" s="52"/>
      <c r="P11" s="11"/>
      <c r="Q11" s="11"/>
      <c r="R11" s="9">
        <f t="shared" si="6"/>
        <v>0</v>
      </c>
      <c r="S11" s="11"/>
      <c r="T11" s="11"/>
      <c r="U11" s="9">
        <f t="shared" si="7"/>
        <v>0</v>
      </c>
      <c r="V11" s="11"/>
      <c r="W11" s="11"/>
      <c r="X11" s="9">
        <f t="shared" si="8"/>
        <v>0</v>
      </c>
      <c r="Y11" s="11"/>
      <c r="Z11" s="11"/>
      <c r="AA11" s="9">
        <f t="shared" si="9"/>
        <v>0</v>
      </c>
      <c r="AB11" s="11"/>
      <c r="AC11" s="11"/>
      <c r="AD11" s="9">
        <f t="shared" si="10"/>
        <v>0</v>
      </c>
      <c r="AE11" s="11"/>
      <c r="AF11" s="11"/>
      <c r="AG11" s="9">
        <f t="shared" si="11"/>
        <v>0</v>
      </c>
      <c r="AH11" s="11"/>
      <c r="AI11" s="11"/>
      <c r="AJ11" s="9">
        <f t="shared" si="12"/>
        <v>0</v>
      </c>
      <c r="AK11" s="11"/>
      <c r="AL11" s="11"/>
      <c r="AM11" s="9">
        <f t="shared" si="13"/>
        <v>0</v>
      </c>
      <c r="AN11" s="11"/>
      <c r="AO11" s="11"/>
      <c r="AP11" s="9">
        <f t="shared" si="14"/>
        <v>0</v>
      </c>
      <c r="AQ11" s="11"/>
      <c r="AR11" s="11"/>
      <c r="AS11" s="9">
        <f t="shared" si="15"/>
        <v>0</v>
      </c>
      <c r="AT11" s="11"/>
      <c r="AU11" s="11"/>
      <c r="AV11" s="9">
        <f t="shared" si="45"/>
        <v>0</v>
      </c>
      <c r="AW11" s="11"/>
      <c r="AX11" s="11"/>
      <c r="AY11" s="9">
        <f t="shared" si="46"/>
        <v>0</v>
      </c>
      <c r="AZ11" s="13"/>
      <c r="BA11" s="14"/>
      <c r="BB11" s="9">
        <f t="shared" si="16"/>
        <v>0</v>
      </c>
      <c r="BC11" s="13"/>
      <c r="BD11" s="14"/>
      <c r="BE11" s="9">
        <f t="shared" si="17"/>
        <v>0</v>
      </c>
      <c r="BF11" s="13">
        <v>45363</v>
      </c>
      <c r="BG11" s="14">
        <v>47323</v>
      </c>
      <c r="BH11" s="9">
        <f t="shared" si="18"/>
        <v>0</v>
      </c>
      <c r="BI11" s="13">
        <v>45831</v>
      </c>
      <c r="BJ11" s="14">
        <v>47144</v>
      </c>
      <c r="BK11" s="9">
        <f t="shared" si="19"/>
        <v>0</v>
      </c>
      <c r="BL11" s="13">
        <v>48038</v>
      </c>
      <c r="BM11" s="14">
        <v>53697</v>
      </c>
      <c r="BN11" s="9">
        <f t="shared" si="20"/>
        <v>0</v>
      </c>
      <c r="BO11" s="13">
        <v>49968</v>
      </c>
      <c r="BP11" s="14">
        <v>51412</v>
      </c>
      <c r="BQ11" s="9">
        <f t="shared" si="21"/>
        <v>0</v>
      </c>
      <c r="BR11" s="13">
        <v>49397</v>
      </c>
      <c r="BS11" s="14">
        <v>50947</v>
      </c>
      <c r="BT11" s="9">
        <f t="shared" si="22"/>
        <v>0</v>
      </c>
      <c r="BU11" s="13">
        <v>49631</v>
      </c>
      <c r="BV11" s="14">
        <v>50917</v>
      </c>
      <c r="BW11" s="9">
        <f t="shared" si="23"/>
        <v>0</v>
      </c>
      <c r="BX11" s="13">
        <v>49078</v>
      </c>
      <c r="BY11" s="14">
        <v>50494</v>
      </c>
      <c r="BZ11" s="9">
        <f t="shared" si="24"/>
        <v>0</v>
      </c>
      <c r="CA11" s="13">
        <v>48462</v>
      </c>
      <c r="CB11" s="14">
        <v>49759</v>
      </c>
      <c r="CC11" s="9">
        <f t="shared" si="25"/>
        <v>0</v>
      </c>
      <c r="CD11" s="13">
        <v>47395</v>
      </c>
      <c r="CE11" s="14">
        <v>48684</v>
      </c>
      <c r="CF11" s="9">
        <f t="shared" si="26"/>
        <v>0</v>
      </c>
      <c r="CG11" s="13">
        <v>47682</v>
      </c>
      <c r="CH11" s="14">
        <v>49166</v>
      </c>
      <c r="CI11" s="9">
        <f t="shared" si="27"/>
        <v>0</v>
      </c>
      <c r="CJ11" s="58">
        <v>15546</v>
      </c>
      <c r="CK11" s="57">
        <v>16217</v>
      </c>
      <c r="CL11" s="34">
        <f>IF((CJ11+CK11)=0,0,((CJ11+CK11)-(CJ10+CK10))*300)</f>
        <v>0</v>
      </c>
      <c r="CM11" s="59">
        <v>24291</v>
      </c>
      <c r="CN11" s="60">
        <v>7623</v>
      </c>
      <c r="CO11" s="34">
        <f t="shared" si="29"/>
        <v>0</v>
      </c>
      <c r="CP11" s="59">
        <v>10873</v>
      </c>
      <c r="CQ11" s="60">
        <v>5219</v>
      </c>
      <c r="CR11" s="33">
        <f t="shared" si="30"/>
        <v>0</v>
      </c>
      <c r="CS11" s="59">
        <v>14410</v>
      </c>
      <c r="CT11" s="5">
        <v>3314</v>
      </c>
      <c r="CU11" s="34">
        <f t="shared" si="31"/>
        <v>0</v>
      </c>
      <c r="CV11" s="59">
        <v>2187.4899999999998</v>
      </c>
      <c r="CW11" s="59">
        <v>1741.25</v>
      </c>
      <c r="CX11" s="34">
        <f t="shared" si="32"/>
        <v>0</v>
      </c>
      <c r="CY11" s="59">
        <v>1.64</v>
      </c>
      <c r="CZ11" s="60">
        <v>14085</v>
      </c>
      <c r="DA11" s="7">
        <f t="shared" si="33"/>
        <v>0</v>
      </c>
      <c r="DB11" s="67">
        <v>1153</v>
      </c>
      <c r="DC11" s="9">
        <f t="shared" si="47"/>
        <v>0</v>
      </c>
      <c r="DD11" s="67">
        <v>1136</v>
      </c>
      <c r="DE11" s="9">
        <f t="shared" si="47"/>
        <v>0</v>
      </c>
      <c r="DF11" s="67">
        <v>2224</v>
      </c>
      <c r="DG11" s="9">
        <f t="shared" si="48"/>
        <v>0</v>
      </c>
      <c r="DH11" s="67">
        <v>266</v>
      </c>
      <c r="DI11" s="9">
        <f t="shared" si="34"/>
        <v>0</v>
      </c>
      <c r="DJ11" s="67">
        <v>2310</v>
      </c>
      <c r="DK11" s="9">
        <f t="shared" si="35"/>
        <v>0</v>
      </c>
      <c r="DL11" s="67">
        <v>2215</v>
      </c>
      <c r="DM11" s="9">
        <f t="shared" si="36"/>
        <v>0</v>
      </c>
      <c r="DN11" s="67">
        <v>2421</v>
      </c>
      <c r="DO11" s="9">
        <f t="shared" si="37"/>
        <v>0</v>
      </c>
      <c r="DP11" s="67">
        <v>2432</v>
      </c>
      <c r="DQ11" s="9">
        <f t="shared" si="38"/>
        <v>0</v>
      </c>
      <c r="DR11" s="67">
        <v>1848</v>
      </c>
      <c r="DS11" s="9">
        <f t="shared" si="39"/>
        <v>0</v>
      </c>
      <c r="DT11" s="67">
        <v>1820</v>
      </c>
      <c r="DU11" s="9">
        <f t="shared" si="40"/>
        <v>0</v>
      </c>
      <c r="DV11" s="67">
        <v>2325</v>
      </c>
      <c r="DW11" s="9">
        <f t="shared" si="41"/>
        <v>0</v>
      </c>
      <c r="DX11" s="67">
        <v>2362</v>
      </c>
      <c r="DY11" s="9">
        <f t="shared" si="42"/>
        <v>0</v>
      </c>
      <c r="DZ11" s="67">
        <v>2151</v>
      </c>
      <c r="EA11" s="9">
        <f t="shared" si="43"/>
        <v>0</v>
      </c>
      <c r="EB11" s="67">
        <v>1971</v>
      </c>
      <c r="EC11" s="9">
        <f t="shared" si="44"/>
        <v>0</v>
      </c>
      <c r="ED11" s="60">
        <v>6.47</v>
      </c>
      <c r="EE11" s="9">
        <f t="shared" si="49"/>
        <v>0</v>
      </c>
      <c r="EF11" s="60">
        <v>160.61000000000001</v>
      </c>
      <c r="EG11" s="9">
        <f t="shared" si="50"/>
        <v>0</v>
      </c>
      <c r="EH11" s="60">
        <v>8.27</v>
      </c>
      <c r="EI11" s="9">
        <f t="shared" si="51"/>
        <v>0</v>
      </c>
      <c r="EJ11" s="60">
        <v>312.67</v>
      </c>
      <c r="EK11" s="9">
        <f t="shared" si="52"/>
        <v>0</v>
      </c>
      <c r="EL11" s="60">
        <v>4.91</v>
      </c>
      <c r="EM11" s="9">
        <f t="shared" si="53"/>
        <v>0</v>
      </c>
      <c r="EN11" s="5">
        <v>2822.11</v>
      </c>
      <c r="EO11" s="75">
        <f t="shared" si="54"/>
        <v>0</v>
      </c>
    </row>
    <row r="12" spans="1:145" ht="24.95" customHeight="1" x14ac:dyDescent="0.25">
      <c r="A12" s="50">
        <v>46000</v>
      </c>
      <c r="B12" s="1">
        <v>1281.4100000000001</v>
      </c>
      <c r="C12" s="51">
        <f t="shared" si="2"/>
        <v>0</v>
      </c>
      <c r="D12" s="56"/>
      <c r="E12" s="9">
        <f t="shared" si="3"/>
        <v>0</v>
      </c>
      <c r="F12" s="63"/>
      <c r="G12" s="9">
        <f t="shared" si="4"/>
        <v>0</v>
      </c>
      <c r="H12" s="12"/>
      <c r="I12" s="9">
        <f t="shared" si="5"/>
        <v>0</v>
      </c>
      <c r="J12" s="12"/>
      <c r="K12" s="7">
        <f t="shared" si="55"/>
        <v>0</v>
      </c>
      <c r="L12" s="37">
        <v>0</v>
      </c>
      <c r="M12" s="82"/>
      <c r="N12" s="52">
        <v>0</v>
      </c>
      <c r="O12" s="52"/>
      <c r="P12" s="11"/>
      <c r="Q12" s="11"/>
      <c r="R12" s="9">
        <f t="shared" si="6"/>
        <v>0</v>
      </c>
      <c r="S12" s="11"/>
      <c r="T12" s="11"/>
      <c r="U12" s="9">
        <f t="shared" si="7"/>
        <v>0</v>
      </c>
      <c r="V12" s="11"/>
      <c r="W12" s="11"/>
      <c r="X12" s="9">
        <f t="shared" si="8"/>
        <v>0</v>
      </c>
      <c r="Y12" s="11"/>
      <c r="Z12" s="11"/>
      <c r="AA12" s="9">
        <f t="shared" si="9"/>
        <v>0</v>
      </c>
      <c r="AB12" s="11"/>
      <c r="AC12" s="11"/>
      <c r="AD12" s="9">
        <f t="shared" si="10"/>
        <v>0</v>
      </c>
      <c r="AE12" s="11"/>
      <c r="AF12" s="11"/>
      <c r="AG12" s="9">
        <f t="shared" si="11"/>
        <v>0</v>
      </c>
      <c r="AH12" s="11"/>
      <c r="AI12" s="11"/>
      <c r="AJ12" s="9">
        <f t="shared" si="12"/>
        <v>0</v>
      </c>
      <c r="AK12" s="11"/>
      <c r="AL12" s="11"/>
      <c r="AM12" s="9">
        <f t="shared" si="13"/>
        <v>0</v>
      </c>
      <c r="AN12" s="11"/>
      <c r="AO12" s="11"/>
      <c r="AP12" s="9">
        <f t="shared" si="14"/>
        <v>0</v>
      </c>
      <c r="AQ12" s="11"/>
      <c r="AR12" s="11"/>
      <c r="AS12" s="9">
        <f t="shared" si="15"/>
        <v>0</v>
      </c>
      <c r="AT12" s="11"/>
      <c r="AU12" s="11"/>
      <c r="AV12" s="9">
        <f t="shared" si="45"/>
        <v>0</v>
      </c>
      <c r="AW12" s="11"/>
      <c r="AX12" s="11"/>
      <c r="AY12" s="9">
        <f t="shared" si="46"/>
        <v>0</v>
      </c>
      <c r="AZ12" s="13"/>
      <c r="BA12" s="14"/>
      <c r="BB12" s="9">
        <f t="shared" si="16"/>
        <v>0</v>
      </c>
      <c r="BC12" s="13"/>
      <c r="BD12" s="14"/>
      <c r="BE12" s="9">
        <f t="shared" si="17"/>
        <v>0</v>
      </c>
      <c r="BF12" s="13">
        <v>45363</v>
      </c>
      <c r="BG12" s="14">
        <v>47323</v>
      </c>
      <c r="BH12" s="9">
        <f t="shared" si="18"/>
        <v>0</v>
      </c>
      <c r="BI12" s="13">
        <v>45831</v>
      </c>
      <c r="BJ12" s="14">
        <v>47144</v>
      </c>
      <c r="BK12" s="9">
        <f t="shared" si="19"/>
        <v>0</v>
      </c>
      <c r="BL12" s="13">
        <v>48038</v>
      </c>
      <c r="BM12" s="14">
        <v>53697</v>
      </c>
      <c r="BN12" s="9">
        <f t="shared" si="20"/>
        <v>0</v>
      </c>
      <c r="BO12" s="13">
        <v>49968</v>
      </c>
      <c r="BP12" s="14">
        <v>51412</v>
      </c>
      <c r="BQ12" s="9">
        <f t="shared" si="21"/>
        <v>0</v>
      </c>
      <c r="BR12" s="13">
        <v>49397</v>
      </c>
      <c r="BS12" s="14">
        <v>50947</v>
      </c>
      <c r="BT12" s="9">
        <f t="shared" si="22"/>
        <v>0</v>
      </c>
      <c r="BU12" s="13">
        <v>49631</v>
      </c>
      <c r="BV12" s="14">
        <v>50917</v>
      </c>
      <c r="BW12" s="9">
        <f t="shared" si="23"/>
        <v>0</v>
      </c>
      <c r="BX12" s="13">
        <v>49078</v>
      </c>
      <c r="BY12" s="14">
        <v>50494</v>
      </c>
      <c r="BZ12" s="9">
        <f t="shared" si="24"/>
        <v>0</v>
      </c>
      <c r="CA12" s="13">
        <v>48462</v>
      </c>
      <c r="CB12" s="14">
        <v>49759</v>
      </c>
      <c r="CC12" s="9">
        <f t="shared" si="25"/>
        <v>0</v>
      </c>
      <c r="CD12" s="13">
        <v>47395</v>
      </c>
      <c r="CE12" s="14">
        <v>48684</v>
      </c>
      <c r="CF12" s="9">
        <f t="shared" si="26"/>
        <v>0</v>
      </c>
      <c r="CG12" s="13">
        <v>47682</v>
      </c>
      <c r="CH12" s="14">
        <v>49166</v>
      </c>
      <c r="CI12" s="9">
        <f t="shared" si="27"/>
        <v>0</v>
      </c>
      <c r="CJ12" s="58">
        <v>15546</v>
      </c>
      <c r="CK12" s="57">
        <v>16217</v>
      </c>
      <c r="CL12" s="34">
        <f t="shared" ref="CL12:CL34" si="56">IF((CJ12+CK12)=0,0,((CJ12+CK12)-(CJ11+CK11))*300)</f>
        <v>0</v>
      </c>
      <c r="CM12" s="59">
        <v>24291</v>
      </c>
      <c r="CN12" s="60">
        <v>7623</v>
      </c>
      <c r="CO12" s="34">
        <f t="shared" si="29"/>
        <v>0</v>
      </c>
      <c r="CP12" s="59">
        <v>10873</v>
      </c>
      <c r="CQ12" s="60">
        <v>5219</v>
      </c>
      <c r="CR12" s="33">
        <f t="shared" si="30"/>
        <v>0</v>
      </c>
      <c r="CS12" s="59">
        <v>14410</v>
      </c>
      <c r="CT12" s="5">
        <v>3314</v>
      </c>
      <c r="CU12" s="34">
        <f t="shared" si="31"/>
        <v>0</v>
      </c>
      <c r="CV12" s="59">
        <v>2187.4899999999998</v>
      </c>
      <c r="CW12" s="59">
        <v>1741.25</v>
      </c>
      <c r="CX12" s="34">
        <f t="shared" si="32"/>
        <v>0</v>
      </c>
      <c r="CY12" s="59">
        <v>1.64</v>
      </c>
      <c r="CZ12" s="60">
        <v>14085</v>
      </c>
      <c r="DA12" s="7">
        <f t="shared" si="33"/>
        <v>0</v>
      </c>
      <c r="DB12" s="67">
        <v>1153</v>
      </c>
      <c r="DC12" s="9">
        <f t="shared" si="47"/>
        <v>0</v>
      </c>
      <c r="DD12" s="67">
        <v>1136</v>
      </c>
      <c r="DE12" s="9">
        <f t="shared" si="47"/>
        <v>0</v>
      </c>
      <c r="DF12" s="67">
        <v>2224</v>
      </c>
      <c r="DG12" s="9">
        <f t="shared" si="48"/>
        <v>0</v>
      </c>
      <c r="DH12" s="67">
        <v>266</v>
      </c>
      <c r="DI12" s="9">
        <f t="shared" si="34"/>
        <v>0</v>
      </c>
      <c r="DJ12" s="67">
        <v>2310</v>
      </c>
      <c r="DK12" s="9">
        <f t="shared" si="35"/>
        <v>0</v>
      </c>
      <c r="DL12" s="67">
        <v>2215</v>
      </c>
      <c r="DM12" s="9">
        <f t="shared" si="36"/>
        <v>0</v>
      </c>
      <c r="DN12" s="67">
        <v>2421</v>
      </c>
      <c r="DO12" s="9">
        <f t="shared" si="37"/>
        <v>0</v>
      </c>
      <c r="DP12" s="67">
        <v>2432</v>
      </c>
      <c r="DQ12" s="9">
        <f t="shared" si="38"/>
        <v>0</v>
      </c>
      <c r="DR12" s="67">
        <v>1848</v>
      </c>
      <c r="DS12" s="9">
        <f t="shared" si="39"/>
        <v>0</v>
      </c>
      <c r="DT12" s="67">
        <v>1820</v>
      </c>
      <c r="DU12" s="9">
        <f t="shared" si="40"/>
        <v>0</v>
      </c>
      <c r="DV12" s="67">
        <v>2325</v>
      </c>
      <c r="DW12" s="9">
        <f t="shared" si="41"/>
        <v>0</v>
      </c>
      <c r="DX12" s="67">
        <v>2362</v>
      </c>
      <c r="DY12" s="9">
        <f t="shared" si="42"/>
        <v>0</v>
      </c>
      <c r="DZ12" s="67">
        <v>2151</v>
      </c>
      <c r="EA12" s="9">
        <f t="shared" si="43"/>
        <v>0</v>
      </c>
      <c r="EB12" s="67">
        <v>1971</v>
      </c>
      <c r="EC12" s="9">
        <f t="shared" si="44"/>
        <v>0</v>
      </c>
      <c r="ED12" s="60">
        <v>6.47</v>
      </c>
      <c r="EE12" s="9">
        <f t="shared" si="49"/>
        <v>0</v>
      </c>
      <c r="EF12" s="60">
        <v>160.61000000000001</v>
      </c>
      <c r="EG12" s="9">
        <f t="shared" si="50"/>
        <v>0</v>
      </c>
      <c r="EH12" s="60">
        <v>8.27</v>
      </c>
      <c r="EI12" s="9">
        <f t="shared" si="51"/>
        <v>0</v>
      </c>
      <c r="EJ12" s="60">
        <v>312.67</v>
      </c>
      <c r="EK12" s="9">
        <f t="shared" si="52"/>
        <v>0</v>
      </c>
      <c r="EL12" s="60">
        <v>4.91</v>
      </c>
      <c r="EM12" s="9">
        <f t="shared" si="53"/>
        <v>0</v>
      </c>
      <c r="EN12" s="5">
        <v>2822.11</v>
      </c>
      <c r="EO12" s="75">
        <f t="shared" si="54"/>
        <v>0</v>
      </c>
    </row>
    <row r="13" spans="1:145" ht="24.95" customHeight="1" x14ac:dyDescent="0.25">
      <c r="A13" s="50">
        <v>46001</v>
      </c>
      <c r="B13" s="1">
        <v>1281.4100000000001</v>
      </c>
      <c r="C13" s="51">
        <f t="shared" si="2"/>
        <v>0</v>
      </c>
      <c r="D13" s="56"/>
      <c r="E13" s="9">
        <f t="shared" si="3"/>
        <v>0</v>
      </c>
      <c r="F13" s="63"/>
      <c r="G13" s="9">
        <f t="shared" si="4"/>
        <v>0</v>
      </c>
      <c r="H13" s="12"/>
      <c r="I13" s="9">
        <f t="shared" si="5"/>
        <v>0</v>
      </c>
      <c r="J13" s="12"/>
      <c r="K13" s="7">
        <f t="shared" si="55"/>
        <v>0</v>
      </c>
      <c r="L13" s="37">
        <v>0</v>
      </c>
      <c r="M13" s="82"/>
      <c r="N13" s="52">
        <v>0</v>
      </c>
      <c r="O13" s="52"/>
      <c r="P13" s="11"/>
      <c r="Q13" s="11"/>
      <c r="R13" s="9">
        <f t="shared" si="6"/>
        <v>0</v>
      </c>
      <c r="S13" s="11"/>
      <c r="T13" s="11"/>
      <c r="U13" s="9">
        <f t="shared" si="7"/>
        <v>0</v>
      </c>
      <c r="V13" s="11"/>
      <c r="W13" s="11"/>
      <c r="X13" s="9">
        <f t="shared" si="8"/>
        <v>0</v>
      </c>
      <c r="Y13" s="11"/>
      <c r="Z13" s="11"/>
      <c r="AA13" s="9">
        <f t="shared" si="9"/>
        <v>0</v>
      </c>
      <c r="AB13" s="11"/>
      <c r="AC13" s="11"/>
      <c r="AD13" s="9">
        <f t="shared" si="10"/>
        <v>0</v>
      </c>
      <c r="AE13" s="11"/>
      <c r="AF13" s="11"/>
      <c r="AG13" s="9">
        <f t="shared" si="11"/>
        <v>0</v>
      </c>
      <c r="AH13" s="11"/>
      <c r="AI13" s="11"/>
      <c r="AJ13" s="9">
        <f t="shared" si="12"/>
        <v>0</v>
      </c>
      <c r="AK13" s="11"/>
      <c r="AL13" s="11"/>
      <c r="AM13" s="9">
        <f t="shared" si="13"/>
        <v>0</v>
      </c>
      <c r="AN13" s="11"/>
      <c r="AO13" s="11"/>
      <c r="AP13" s="9">
        <f t="shared" si="14"/>
        <v>0</v>
      </c>
      <c r="AQ13" s="11"/>
      <c r="AR13" s="11"/>
      <c r="AS13" s="9">
        <f t="shared" si="15"/>
        <v>0</v>
      </c>
      <c r="AT13" s="11"/>
      <c r="AU13" s="11"/>
      <c r="AV13" s="9">
        <f t="shared" si="45"/>
        <v>0</v>
      </c>
      <c r="AW13" s="11"/>
      <c r="AX13" s="11"/>
      <c r="AY13" s="9">
        <f t="shared" si="46"/>
        <v>0</v>
      </c>
      <c r="AZ13" s="13"/>
      <c r="BA13" s="14"/>
      <c r="BB13" s="9">
        <f t="shared" si="16"/>
        <v>0</v>
      </c>
      <c r="BC13" s="13"/>
      <c r="BD13" s="14"/>
      <c r="BE13" s="9">
        <f t="shared" si="17"/>
        <v>0</v>
      </c>
      <c r="BF13" s="13">
        <v>45363</v>
      </c>
      <c r="BG13" s="14">
        <v>47323</v>
      </c>
      <c r="BH13" s="9">
        <f t="shared" si="18"/>
        <v>0</v>
      </c>
      <c r="BI13" s="13">
        <v>45831</v>
      </c>
      <c r="BJ13" s="14">
        <v>47144</v>
      </c>
      <c r="BK13" s="9">
        <f t="shared" si="19"/>
        <v>0</v>
      </c>
      <c r="BL13" s="13">
        <v>48038</v>
      </c>
      <c r="BM13" s="14">
        <v>53697</v>
      </c>
      <c r="BN13" s="9">
        <f t="shared" si="20"/>
        <v>0</v>
      </c>
      <c r="BO13" s="13">
        <v>49968</v>
      </c>
      <c r="BP13" s="14">
        <v>51412</v>
      </c>
      <c r="BQ13" s="9">
        <f t="shared" si="21"/>
        <v>0</v>
      </c>
      <c r="BR13" s="13">
        <v>49397</v>
      </c>
      <c r="BS13" s="14">
        <v>50947</v>
      </c>
      <c r="BT13" s="9">
        <f t="shared" si="22"/>
        <v>0</v>
      </c>
      <c r="BU13" s="13">
        <v>49631</v>
      </c>
      <c r="BV13" s="14">
        <v>50917</v>
      </c>
      <c r="BW13" s="9">
        <f t="shared" si="23"/>
        <v>0</v>
      </c>
      <c r="BX13" s="13">
        <v>49078</v>
      </c>
      <c r="BY13" s="14">
        <v>50494</v>
      </c>
      <c r="BZ13" s="9">
        <f t="shared" si="24"/>
        <v>0</v>
      </c>
      <c r="CA13" s="13">
        <v>48462</v>
      </c>
      <c r="CB13" s="14">
        <v>49759</v>
      </c>
      <c r="CC13" s="9">
        <f t="shared" si="25"/>
        <v>0</v>
      </c>
      <c r="CD13" s="13">
        <v>47395</v>
      </c>
      <c r="CE13" s="14">
        <v>48684</v>
      </c>
      <c r="CF13" s="9">
        <f t="shared" si="26"/>
        <v>0</v>
      </c>
      <c r="CG13" s="13">
        <v>47682</v>
      </c>
      <c r="CH13" s="14">
        <v>49166</v>
      </c>
      <c r="CI13" s="9">
        <f t="shared" si="27"/>
        <v>0</v>
      </c>
      <c r="CJ13" s="58">
        <v>15546</v>
      </c>
      <c r="CK13" s="57">
        <v>16217</v>
      </c>
      <c r="CL13" s="34">
        <f t="shared" si="56"/>
        <v>0</v>
      </c>
      <c r="CM13" s="59">
        <v>24291</v>
      </c>
      <c r="CN13" s="60">
        <v>7623</v>
      </c>
      <c r="CO13" s="34">
        <f t="shared" si="29"/>
        <v>0</v>
      </c>
      <c r="CP13" s="59">
        <v>10873</v>
      </c>
      <c r="CQ13" s="60">
        <v>5219</v>
      </c>
      <c r="CR13" s="33">
        <f t="shared" si="30"/>
        <v>0</v>
      </c>
      <c r="CS13" s="59">
        <v>14410</v>
      </c>
      <c r="CT13" s="5">
        <v>3314</v>
      </c>
      <c r="CU13" s="34">
        <f t="shared" si="31"/>
        <v>0</v>
      </c>
      <c r="CV13" s="59">
        <v>2187.4899999999998</v>
      </c>
      <c r="CW13" s="59">
        <v>1741.25</v>
      </c>
      <c r="CX13" s="34">
        <f t="shared" si="32"/>
        <v>0</v>
      </c>
      <c r="CY13" s="59">
        <v>1.64</v>
      </c>
      <c r="CZ13" s="60">
        <v>14085</v>
      </c>
      <c r="DA13" s="7">
        <f t="shared" si="33"/>
        <v>0</v>
      </c>
      <c r="DB13" s="67">
        <v>1153</v>
      </c>
      <c r="DC13" s="9">
        <f t="shared" si="47"/>
        <v>0</v>
      </c>
      <c r="DD13" s="67">
        <v>1136</v>
      </c>
      <c r="DE13" s="9">
        <f t="shared" si="47"/>
        <v>0</v>
      </c>
      <c r="DF13" s="67">
        <v>2224</v>
      </c>
      <c r="DG13" s="9">
        <f t="shared" si="48"/>
        <v>0</v>
      </c>
      <c r="DH13" s="67">
        <v>266</v>
      </c>
      <c r="DI13" s="9">
        <f t="shared" si="34"/>
        <v>0</v>
      </c>
      <c r="DJ13" s="67">
        <v>2310</v>
      </c>
      <c r="DK13" s="9">
        <f t="shared" si="35"/>
        <v>0</v>
      </c>
      <c r="DL13" s="67">
        <v>2215</v>
      </c>
      <c r="DM13" s="9">
        <f t="shared" si="36"/>
        <v>0</v>
      </c>
      <c r="DN13" s="67">
        <v>2421</v>
      </c>
      <c r="DO13" s="9">
        <f t="shared" si="37"/>
        <v>0</v>
      </c>
      <c r="DP13" s="67">
        <v>2432</v>
      </c>
      <c r="DQ13" s="9">
        <f t="shared" si="38"/>
        <v>0</v>
      </c>
      <c r="DR13" s="67">
        <v>1848</v>
      </c>
      <c r="DS13" s="9">
        <f t="shared" si="39"/>
        <v>0</v>
      </c>
      <c r="DT13" s="67">
        <v>1820</v>
      </c>
      <c r="DU13" s="9">
        <f t="shared" si="40"/>
        <v>0</v>
      </c>
      <c r="DV13" s="67">
        <v>2325</v>
      </c>
      <c r="DW13" s="9">
        <f t="shared" si="41"/>
        <v>0</v>
      </c>
      <c r="DX13" s="67">
        <v>2362</v>
      </c>
      <c r="DY13" s="9">
        <f t="shared" si="42"/>
        <v>0</v>
      </c>
      <c r="DZ13" s="67">
        <v>2151</v>
      </c>
      <c r="EA13" s="9">
        <f t="shared" si="43"/>
        <v>0</v>
      </c>
      <c r="EB13" s="67">
        <v>1971</v>
      </c>
      <c r="EC13" s="9">
        <f t="shared" si="44"/>
        <v>0</v>
      </c>
      <c r="ED13" s="60">
        <v>6.47</v>
      </c>
      <c r="EE13" s="9">
        <f t="shared" si="49"/>
        <v>0</v>
      </c>
      <c r="EF13" s="60">
        <v>160.61000000000001</v>
      </c>
      <c r="EG13" s="9">
        <f t="shared" si="50"/>
        <v>0</v>
      </c>
      <c r="EH13" s="60">
        <v>8.27</v>
      </c>
      <c r="EI13" s="9">
        <f t="shared" si="51"/>
        <v>0</v>
      </c>
      <c r="EJ13" s="60">
        <v>312.67</v>
      </c>
      <c r="EK13" s="9">
        <f t="shared" si="52"/>
        <v>0</v>
      </c>
      <c r="EL13" s="60">
        <v>4.91</v>
      </c>
      <c r="EM13" s="9">
        <f t="shared" si="53"/>
        <v>0</v>
      </c>
      <c r="EN13" s="5">
        <v>2822.11</v>
      </c>
      <c r="EO13" s="75">
        <f t="shared" si="54"/>
        <v>0</v>
      </c>
    </row>
    <row r="14" spans="1:145" ht="24.95" customHeight="1" x14ac:dyDescent="0.25">
      <c r="A14" s="50">
        <v>46002</v>
      </c>
      <c r="B14" s="1">
        <v>1281.4100000000001</v>
      </c>
      <c r="C14" s="51">
        <f t="shared" si="2"/>
        <v>0</v>
      </c>
      <c r="D14" s="56"/>
      <c r="E14" s="9">
        <f t="shared" si="3"/>
        <v>0</v>
      </c>
      <c r="F14" s="63"/>
      <c r="G14" s="9">
        <f t="shared" si="4"/>
        <v>0</v>
      </c>
      <c r="H14" s="12"/>
      <c r="I14" s="9">
        <f t="shared" si="5"/>
        <v>0</v>
      </c>
      <c r="J14" s="12"/>
      <c r="K14" s="7">
        <f t="shared" si="55"/>
        <v>0</v>
      </c>
      <c r="L14" s="37">
        <v>0</v>
      </c>
      <c r="M14" s="82"/>
      <c r="N14" s="52">
        <v>0</v>
      </c>
      <c r="O14" s="52"/>
      <c r="P14" s="11"/>
      <c r="Q14" s="11"/>
      <c r="R14" s="9">
        <f t="shared" si="6"/>
        <v>0</v>
      </c>
      <c r="S14" s="11"/>
      <c r="T14" s="11"/>
      <c r="U14" s="9">
        <f t="shared" si="7"/>
        <v>0</v>
      </c>
      <c r="V14" s="11"/>
      <c r="W14" s="11"/>
      <c r="X14" s="9">
        <f t="shared" si="8"/>
        <v>0</v>
      </c>
      <c r="Y14" s="11"/>
      <c r="Z14" s="11"/>
      <c r="AA14" s="9">
        <f t="shared" si="9"/>
        <v>0</v>
      </c>
      <c r="AB14" s="11"/>
      <c r="AC14" s="11"/>
      <c r="AD14" s="9">
        <f t="shared" si="10"/>
        <v>0</v>
      </c>
      <c r="AE14" s="11"/>
      <c r="AF14" s="11"/>
      <c r="AG14" s="9">
        <f t="shared" si="11"/>
        <v>0</v>
      </c>
      <c r="AH14" s="11"/>
      <c r="AI14" s="11"/>
      <c r="AJ14" s="9">
        <f t="shared" si="12"/>
        <v>0</v>
      </c>
      <c r="AK14" s="11"/>
      <c r="AL14" s="11"/>
      <c r="AM14" s="9">
        <f t="shared" si="13"/>
        <v>0</v>
      </c>
      <c r="AN14" s="11"/>
      <c r="AO14" s="11"/>
      <c r="AP14" s="9">
        <f t="shared" si="14"/>
        <v>0</v>
      </c>
      <c r="AQ14" s="11"/>
      <c r="AR14" s="11"/>
      <c r="AS14" s="9">
        <f t="shared" si="15"/>
        <v>0</v>
      </c>
      <c r="AT14" s="11"/>
      <c r="AU14" s="11"/>
      <c r="AV14" s="9">
        <f t="shared" si="45"/>
        <v>0</v>
      </c>
      <c r="AW14" s="11"/>
      <c r="AX14" s="11"/>
      <c r="AY14" s="9">
        <f t="shared" si="46"/>
        <v>0</v>
      </c>
      <c r="AZ14" s="13"/>
      <c r="BA14" s="14"/>
      <c r="BB14" s="9">
        <f t="shared" si="16"/>
        <v>0</v>
      </c>
      <c r="BC14" s="13"/>
      <c r="BD14" s="14"/>
      <c r="BE14" s="9">
        <f t="shared" si="17"/>
        <v>0</v>
      </c>
      <c r="BF14" s="13">
        <v>45363</v>
      </c>
      <c r="BG14" s="14">
        <v>47323</v>
      </c>
      <c r="BH14" s="9">
        <f t="shared" si="18"/>
        <v>0</v>
      </c>
      <c r="BI14" s="13">
        <v>45831</v>
      </c>
      <c r="BJ14" s="14">
        <v>47144</v>
      </c>
      <c r="BK14" s="9">
        <f t="shared" si="19"/>
        <v>0</v>
      </c>
      <c r="BL14" s="13">
        <v>48038</v>
      </c>
      <c r="BM14" s="14">
        <v>53697</v>
      </c>
      <c r="BN14" s="9">
        <f t="shared" si="20"/>
        <v>0</v>
      </c>
      <c r="BO14" s="13">
        <v>49968</v>
      </c>
      <c r="BP14" s="14">
        <v>51412</v>
      </c>
      <c r="BQ14" s="9">
        <f t="shared" si="21"/>
        <v>0</v>
      </c>
      <c r="BR14" s="13">
        <v>49397</v>
      </c>
      <c r="BS14" s="14">
        <v>50947</v>
      </c>
      <c r="BT14" s="9">
        <f t="shared" si="22"/>
        <v>0</v>
      </c>
      <c r="BU14" s="13">
        <v>49631</v>
      </c>
      <c r="BV14" s="14">
        <v>50917</v>
      </c>
      <c r="BW14" s="9">
        <f t="shared" si="23"/>
        <v>0</v>
      </c>
      <c r="BX14" s="13">
        <v>49078</v>
      </c>
      <c r="BY14" s="14">
        <v>50494</v>
      </c>
      <c r="BZ14" s="9">
        <f t="shared" si="24"/>
        <v>0</v>
      </c>
      <c r="CA14" s="13">
        <v>48462</v>
      </c>
      <c r="CB14" s="14">
        <v>49759</v>
      </c>
      <c r="CC14" s="9">
        <f t="shared" si="25"/>
        <v>0</v>
      </c>
      <c r="CD14" s="13">
        <v>47395</v>
      </c>
      <c r="CE14" s="14">
        <v>48684</v>
      </c>
      <c r="CF14" s="9">
        <f t="shared" si="26"/>
        <v>0</v>
      </c>
      <c r="CG14" s="13">
        <v>47682</v>
      </c>
      <c r="CH14" s="14">
        <v>49166</v>
      </c>
      <c r="CI14" s="9">
        <f t="shared" si="27"/>
        <v>0</v>
      </c>
      <c r="CJ14" s="58">
        <v>15546</v>
      </c>
      <c r="CK14" s="57">
        <v>16217</v>
      </c>
      <c r="CL14" s="34">
        <f t="shared" si="56"/>
        <v>0</v>
      </c>
      <c r="CM14" s="59">
        <v>24291</v>
      </c>
      <c r="CN14" s="60">
        <v>7623</v>
      </c>
      <c r="CO14" s="34">
        <f t="shared" si="29"/>
        <v>0</v>
      </c>
      <c r="CP14" s="59">
        <v>10873</v>
      </c>
      <c r="CQ14" s="60">
        <v>5219</v>
      </c>
      <c r="CR14" s="33">
        <f t="shared" si="30"/>
        <v>0</v>
      </c>
      <c r="CS14" s="59">
        <v>14410</v>
      </c>
      <c r="CT14" s="5">
        <v>3314</v>
      </c>
      <c r="CU14" s="34">
        <f t="shared" si="31"/>
        <v>0</v>
      </c>
      <c r="CV14" s="59">
        <v>2187.4899999999998</v>
      </c>
      <c r="CW14" s="59">
        <v>1741.25</v>
      </c>
      <c r="CX14" s="34">
        <f t="shared" si="32"/>
        <v>0</v>
      </c>
      <c r="CY14" s="59">
        <v>1.64</v>
      </c>
      <c r="CZ14" s="60">
        <v>14085</v>
      </c>
      <c r="DA14" s="7">
        <f t="shared" si="33"/>
        <v>0</v>
      </c>
      <c r="DB14" s="67">
        <v>1153</v>
      </c>
      <c r="DC14" s="9">
        <f t="shared" si="47"/>
        <v>0</v>
      </c>
      <c r="DD14" s="67">
        <v>1136</v>
      </c>
      <c r="DE14" s="9">
        <f t="shared" si="47"/>
        <v>0</v>
      </c>
      <c r="DF14" s="67">
        <v>2224</v>
      </c>
      <c r="DG14" s="9">
        <f t="shared" si="48"/>
        <v>0</v>
      </c>
      <c r="DH14" s="67">
        <v>266</v>
      </c>
      <c r="DI14" s="9">
        <f t="shared" si="34"/>
        <v>0</v>
      </c>
      <c r="DJ14" s="67">
        <v>2310</v>
      </c>
      <c r="DK14" s="9">
        <f t="shared" si="35"/>
        <v>0</v>
      </c>
      <c r="DL14" s="67">
        <v>2215</v>
      </c>
      <c r="DM14" s="9">
        <f t="shared" si="36"/>
        <v>0</v>
      </c>
      <c r="DN14" s="67">
        <v>2421</v>
      </c>
      <c r="DO14" s="9">
        <f t="shared" si="37"/>
        <v>0</v>
      </c>
      <c r="DP14" s="67">
        <v>2432</v>
      </c>
      <c r="DQ14" s="9">
        <f t="shared" si="38"/>
        <v>0</v>
      </c>
      <c r="DR14" s="67">
        <v>1848</v>
      </c>
      <c r="DS14" s="9">
        <f t="shared" si="39"/>
        <v>0</v>
      </c>
      <c r="DT14" s="67">
        <v>1820</v>
      </c>
      <c r="DU14" s="9">
        <f t="shared" si="40"/>
        <v>0</v>
      </c>
      <c r="DV14" s="67">
        <v>2325</v>
      </c>
      <c r="DW14" s="9">
        <f t="shared" si="41"/>
        <v>0</v>
      </c>
      <c r="DX14" s="67">
        <v>2362</v>
      </c>
      <c r="DY14" s="9">
        <f t="shared" si="42"/>
        <v>0</v>
      </c>
      <c r="DZ14" s="67">
        <v>2151</v>
      </c>
      <c r="EA14" s="9">
        <f t="shared" si="43"/>
        <v>0</v>
      </c>
      <c r="EB14" s="67">
        <v>1971</v>
      </c>
      <c r="EC14" s="9">
        <f t="shared" si="44"/>
        <v>0</v>
      </c>
      <c r="ED14" s="60">
        <v>6.47</v>
      </c>
      <c r="EE14" s="9">
        <f t="shared" si="49"/>
        <v>0</v>
      </c>
      <c r="EF14" s="60">
        <v>160.61000000000001</v>
      </c>
      <c r="EG14" s="9">
        <f t="shared" si="50"/>
        <v>0</v>
      </c>
      <c r="EH14" s="60">
        <v>8.27</v>
      </c>
      <c r="EI14" s="9">
        <f t="shared" si="51"/>
        <v>0</v>
      </c>
      <c r="EJ14" s="60">
        <v>312.67</v>
      </c>
      <c r="EK14" s="9">
        <f t="shared" si="52"/>
        <v>0</v>
      </c>
      <c r="EL14" s="60">
        <v>4.91</v>
      </c>
      <c r="EM14" s="9">
        <f t="shared" si="53"/>
        <v>0</v>
      </c>
      <c r="EN14" s="5">
        <v>2822.11</v>
      </c>
      <c r="EO14" s="75">
        <f t="shared" si="54"/>
        <v>0</v>
      </c>
    </row>
    <row r="15" spans="1:145" ht="24.95" customHeight="1" x14ac:dyDescent="0.25">
      <c r="A15" s="50">
        <v>46003</v>
      </c>
      <c r="B15" s="1">
        <v>1281.4100000000001</v>
      </c>
      <c r="C15" s="51">
        <f t="shared" si="2"/>
        <v>0</v>
      </c>
      <c r="D15" s="56"/>
      <c r="E15" s="9">
        <f t="shared" si="3"/>
        <v>0</v>
      </c>
      <c r="F15" s="63"/>
      <c r="G15" s="9">
        <f t="shared" si="4"/>
        <v>0</v>
      </c>
      <c r="H15" s="12"/>
      <c r="I15" s="9">
        <f t="shared" si="5"/>
        <v>0</v>
      </c>
      <c r="J15" s="12"/>
      <c r="K15" s="7">
        <f t="shared" si="55"/>
        <v>0</v>
      </c>
      <c r="L15" s="37">
        <v>0</v>
      </c>
      <c r="M15" s="82"/>
      <c r="N15" s="52">
        <v>0</v>
      </c>
      <c r="O15" s="52"/>
      <c r="P15" s="11"/>
      <c r="Q15" s="11"/>
      <c r="R15" s="9">
        <f t="shared" si="6"/>
        <v>0</v>
      </c>
      <c r="S15" s="11"/>
      <c r="T15" s="11"/>
      <c r="U15" s="9">
        <f t="shared" si="7"/>
        <v>0</v>
      </c>
      <c r="V15" s="11"/>
      <c r="W15" s="11"/>
      <c r="X15" s="9">
        <f t="shared" si="8"/>
        <v>0</v>
      </c>
      <c r="Y15" s="11"/>
      <c r="Z15" s="11"/>
      <c r="AA15" s="9">
        <f t="shared" si="9"/>
        <v>0</v>
      </c>
      <c r="AB15" s="11"/>
      <c r="AC15" s="11"/>
      <c r="AD15" s="9">
        <f t="shared" si="10"/>
        <v>0</v>
      </c>
      <c r="AE15" s="11"/>
      <c r="AF15" s="11"/>
      <c r="AG15" s="9">
        <f t="shared" si="11"/>
        <v>0</v>
      </c>
      <c r="AH15" s="11"/>
      <c r="AI15" s="11"/>
      <c r="AJ15" s="9">
        <f t="shared" si="12"/>
        <v>0</v>
      </c>
      <c r="AK15" s="11"/>
      <c r="AL15" s="11"/>
      <c r="AM15" s="9">
        <f t="shared" si="13"/>
        <v>0</v>
      </c>
      <c r="AN15" s="11"/>
      <c r="AO15" s="11"/>
      <c r="AP15" s="9">
        <f t="shared" si="14"/>
        <v>0</v>
      </c>
      <c r="AQ15" s="11"/>
      <c r="AR15" s="11"/>
      <c r="AS15" s="9">
        <f t="shared" si="15"/>
        <v>0</v>
      </c>
      <c r="AT15" s="11"/>
      <c r="AU15" s="11"/>
      <c r="AV15" s="9">
        <f t="shared" si="45"/>
        <v>0</v>
      </c>
      <c r="AW15" s="11"/>
      <c r="AX15" s="11"/>
      <c r="AY15" s="9">
        <f t="shared" si="46"/>
        <v>0</v>
      </c>
      <c r="AZ15" s="13"/>
      <c r="BA15" s="14"/>
      <c r="BB15" s="9">
        <f t="shared" si="16"/>
        <v>0</v>
      </c>
      <c r="BC15" s="13"/>
      <c r="BD15" s="14"/>
      <c r="BE15" s="9">
        <f t="shared" si="17"/>
        <v>0</v>
      </c>
      <c r="BF15" s="13">
        <v>45363</v>
      </c>
      <c r="BG15" s="14">
        <v>47323</v>
      </c>
      <c r="BH15" s="9">
        <f t="shared" si="18"/>
        <v>0</v>
      </c>
      <c r="BI15" s="13">
        <v>45831</v>
      </c>
      <c r="BJ15" s="14">
        <v>47144</v>
      </c>
      <c r="BK15" s="9">
        <f t="shared" si="19"/>
        <v>0</v>
      </c>
      <c r="BL15" s="13">
        <v>48038</v>
      </c>
      <c r="BM15" s="14">
        <v>53697</v>
      </c>
      <c r="BN15" s="9">
        <f t="shared" si="20"/>
        <v>0</v>
      </c>
      <c r="BO15" s="13">
        <v>49968</v>
      </c>
      <c r="BP15" s="14">
        <v>51412</v>
      </c>
      <c r="BQ15" s="9">
        <f t="shared" si="21"/>
        <v>0</v>
      </c>
      <c r="BR15" s="13">
        <v>49397</v>
      </c>
      <c r="BS15" s="14">
        <v>50947</v>
      </c>
      <c r="BT15" s="9">
        <f t="shared" si="22"/>
        <v>0</v>
      </c>
      <c r="BU15" s="13">
        <v>49631</v>
      </c>
      <c r="BV15" s="14">
        <v>50917</v>
      </c>
      <c r="BW15" s="9">
        <f t="shared" si="23"/>
        <v>0</v>
      </c>
      <c r="BX15" s="13">
        <v>49078</v>
      </c>
      <c r="BY15" s="14">
        <v>50494</v>
      </c>
      <c r="BZ15" s="9">
        <f t="shared" si="24"/>
        <v>0</v>
      </c>
      <c r="CA15" s="13">
        <v>48462</v>
      </c>
      <c r="CB15" s="14">
        <v>49759</v>
      </c>
      <c r="CC15" s="9">
        <f t="shared" si="25"/>
        <v>0</v>
      </c>
      <c r="CD15" s="13">
        <v>47395</v>
      </c>
      <c r="CE15" s="14">
        <v>48684</v>
      </c>
      <c r="CF15" s="9">
        <f t="shared" si="26"/>
        <v>0</v>
      </c>
      <c r="CG15" s="13">
        <v>47682</v>
      </c>
      <c r="CH15" s="14">
        <v>49166</v>
      </c>
      <c r="CI15" s="9">
        <f t="shared" si="27"/>
        <v>0</v>
      </c>
      <c r="CJ15" s="58">
        <v>15546</v>
      </c>
      <c r="CK15" s="57">
        <v>16217</v>
      </c>
      <c r="CL15" s="34">
        <f t="shared" si="56"/>
        <v>0</v>
      </c>
      <c r="CM15" s="59">
        <v>24291</v>
      </c>
      <c r="CN15" s="60">
        <v>7623</v>
      </c>
      <c r="CO15" s="34">
        <f t="shared" si="29"/>
        <v>0</v>
      </c>
      <c r="CP15" s="59">
        <v>10873</v>
      </c>
      <c r="CQ15" s="60">
        <v>5219</v>
      </c>
      <c r="CR15" s="33">
        <f t="shared" si="30"/>
        <v>0</v>
      </c>
      <c r="CS15" s="59">
        <v>14410</v>
      </c>
      <c r="CT15" s="5">
        <v>3314</v>
      </c>
      <c r="CU15" s="34">
        <f t="shared" si="31"/>
        <v>0</v>
      </c>
      <c r="CV15" s="59">
        <v>2187.4899999999998</v>
      </c>
      <c r="CW15" s="59">
        <v>1741.25</v>
      </c>
      <c r="CX15" s="34">
        <f t="shared" si="32"/>
        <v>0</v>
      </c>
      <c r="CY15" s="59">
        <v>1.64</v>
      </c>
      <c r="CZ15" s="60">
        <v>14085</v>
      </c>
      <c r="DA15" s="7">
        <f t="shared" si="33"/>
        <v>0</v>
      </c>
      <c r="DB15" s="67">
        <v>1153</v>
      </c>
      <c r="DC15" s="9">
        <f t="shared" si="47"/>
        <v>0</v>
      </c>
      <c r="DD15" s="67">
        <v>1136</v>
      </c>
      <c r="DE15" s="9">
        <f t="shared" si="47"/>
        <v>0</v>
      </c>
      <c r="DF15" s="67">
        <v>2224</v>
      </c>
      <c r="DG15" s="9">
        <f t="shared" si="48"/>
        <v>0</v>
      </c>
      <c r="DH15" s="67">
        <v>266</v>
      </c>
      <c r="DI15" s="9">
        <f t="shared" si="34"/>
        <v>0</v>
      </c>
      <c r="DJ15" s="67">
        <v>2310</v>
      </c>
      <c r="DK15" s="9">
        <f t="shared" si="35"/>
        <v>0</v>
      </c>
      <c r="DL15" s="67">
        <v>2215</v>
      </c>
      <c r="DM15" s="9">
        <f t="shared" si="36"/>
        <v>0</v>
      </c>
      <c r="DN15" s="67">
        <v>2421</v>
      </c>
      <c r="DO15" s="9">
        <f t="shared" si="37"/>
        <v>0</v>
      </c>
      <c r="DP15" s="67">
        <v>2432</v>
      </c>
      <c r="DQ15" s="9">
        <f t="shared" si="38"/>
        <v>0</v>
      </c>
      <c r="DR15" s="67">
        <v>1848</v>
      </c>
      <c r="DS15" s="9">
        <f t="shared" si="39"/>
        <v>0</v>
      </c>
      <c r="DT15" s="67">
        <v>1820</v>
      </c>
      <c r="DU15" s="9">
        <f t="shared" si="40"/>
        <v>0</v>
      </c>
      <c r="DV15" s="67">
        <v>2325</v>
      </c>
      <c r="DW15" s="9">
        <f t="shared" si="41"/>
        <v>0</v>
      </c>
      <c r="DX15" s="67">
        <v>2362</v>
      </c>
      <c r="DY15" s="9">
        <f t="shared" si="42"/>
        <v>0</v>
      </c>
      <c r="DZ15" s="67">
        <v>2151</v>
      </c>
      <c r="EA15" s="9">
        <f t="shared" si="43"/>
        <v>0</v>
      </c>
      <c r="EB15" s="67">
        <v>1971</v>
      </c>
      <c r="EC15" s="9">
        <f t="shared" si="44"/>
        <v>0</v>
      </c>
      <c r="ED15" s="60">
        <v>6.47</v>
      </c>
      <c r="EE15" s="9">
        <f t="shared" si="49"/>
        <v>0</v>
      </c>
      <c r="EF15" s="60">
        <v>160.61000000000001</v>
      </c>
      <c r="EG15" s="9">
        <f t="shared" si="50"/>
        <v>0</v>
      </c>
      <c r="EH15" s="60">
        <v>8.27</v>
      </c>
      <c r="EI15" s="9">
        <f t="shared" si="51"/>
        <v>0</v>
      </c>
      <c r="EJ15" s="60">
        <v>312.67</v>
      </c>
      <c r="EK15" s="9">
        <f t="shared" si="52"/>
        <v>0</v>
      </c>
      <c r="EL15" s="60">
        <v>4.91</v>
      </c>
      <c r="EM15" s="9">
        <f t="shared" si="53"/>
        <v>0</v>
      </c>
      <c r="EN15" s="5">
        <v>2822.11</v>
      </c>
      <c r="EO15" s="75">
        <f t="shared" si="54"/>
        <v>0</v>
      </c>
    </row>
    <row r="16" spans="1:145" ht="24.95" customHeight="1" x14ac:dyDescent="0.25">
      <c r="A16" s="50">
        <v>46004</v>
      </c>
      <c r="B16" s="1">
        <v>1281.4100000000001</v>
      </c>
      <c r="C16" s="51">
        <f t="shared" si="2"/>
        <v>0</v>
      </c>
      <c r="D16" s="56"/>
      <c r="E16" s="9">
        <f t="shared" si="3"/>
        <v>0</v>
      </c>
      <c r="F16" s="63"/>
      <c r="G16" s="9">
        <f t="shared" si="4"/>
        <v>0</v>
      </c>
      <c r="H16" s="12"/>
      <c r="I16" s="9">
        <f t="shared" si="5"/>
        <v>0</v>
      </c>
      <c r="J16" s="12"/>
      <c r="K16" s="7">
        <f t="shared" si="55"/>
        <v>0</v>
      </c>
      <c r="L16" s="37">
        <v>0</v>
      </c>
      <c r="M16" s="82"/>
      <c r="N16" s="52">
        <v>0</v>
      </c>
      <c r="O16" s="52"/>
      <c r="P16" s="11"/>
      <c r="Q16" s="11"/>
      <c r="R16" s="9">
        <f t="shared" si="6"/>
        <v>0</v>
      </c>
      <c r="S16" s="11"/>
      <c r="T16" s="11"/>
      <c r="U16" s="9">
        <f t="shared" si="7"/>
        <v>0</v>
      </c>
      <c r="V16" s="11"/>
      <c r="W16" s="11"/>
      <c r="X16" s="9">
        <f t="shared" si="8"/>
        <v>0</v>
      </c>
      <c r="Y16" s="11"/>
      <c r="Z16" s="11"/>
      <c r="AA16" s="9">
        <f t="shared" si="9"/>
        <v>0</v>
      </c>
      <c r="AB16" s="11"/>
      <c r="AC16" s="11"/>
      <c r="AD16" s="9">
        <f t="shared" si="10"/>
        <v>0</v>
      </c>
      <c r="AE16" s="11"/>
      <c r="AF16" s="11"/>
      <c r="AG16" s="9">
        <f t="shared" si="11"/>
        <v>0</v>
      </c>
      <c r="AH16" s="11"/>
      <c r="AI16" s="11"/>
      <c r="AJ16" s="9">
        <f t="shared" si="12"/>
        <v>0</v>
      </c>
      <c r="AK16" s="11"/>
      <c r="AL16" s="11"/>
      <c r="AM16" s="9">
        <f t="shared" si="13"/>
        <v>0</v>
      </c>
      <c r="AN16" s="11"/>
      <c r="AO16" s="11"/>
      <c r="AP16" s="9">
        <f t="shared" si="14"/>
        <v>0</v>
      </c>
      <c r="AQ16" s="11"/>
      <c r="AR16" s="11"/>
      <c r="AS16" s="9">
        <f t="shared" si="15"/>
        <v>0</v>
      </c>
      <c r="AT16" s="11"/>
      <c r="AU16" s="11"/>
      <c r="AV16" s="9">
        <f t="shared" si="45"/>
        <v>0</v>
      </c>
      <c r="AW16" s="11"/>
      <c r="AX16" s="11"/>
      <c r="AY16" s="9">
        <f t="shared" si="46"/>
        <v>0</v>
      </c>
      <c r="AZ16" s="13"/>
      <c r="BA16" s="14"/>
      <c r="BB16" s="9">
        <f t="shared" si="16"/>
        <v>0</v>
      </c>
      <c r="BC16" s="13"/>
      <c r="BD16" s="14"/>
      <c r="BE16" s="9">
        <f t="shared" si="17"/>
        <v>0</v>
      </c>
      <c r="BF16" s="13">
        <v>45363</v>
      </c>
      <c r="BG16" s="14">
        <v>47323</v>
      </c>
      <c r="BH16" s="9">
        <f t="shared" si="18"/>
        <v>0</v>
      </c>
      <c r="BI16" s="13">
        <v>45831</v>
      </c>
      <c r="BJ16" s="14">
        <v>47144</v>
      </c>
      <c r="BK16" s="9">
        <f t="shared" si="19"/>
        <v>0</v>
      </c>
      <c r="BL16" s="13">
        <v>48038</v>
      </c>
      <c r="BM16" s="14">
        <v>53697</v>
      </c>
      <c r="BN16" s="9">
        <f t="shared" si="20"/>
        <v>0</v>
      </c>
      <c r="BO16" s="13">
        <v>49968</v>
      </c>
      <c r="BP16" s="14">
        <v>51412</v>
      </c>
      <c r="BQ16" s="9">
        <f t="shared" si="21"/>
        <v>0</v>
      </c>
      <c r="BR16" s="13">
        <v>49397</v>
      </c>
      <c r="BS16" s="14">
        <v>50947</v>
      </c>
      <c r="BT16" s="9">
        <f t="shared" si="22"/>
        <v>0</v>
      </c>
      <c r="BU16" s="13">
        <v>49631</v>
      </c>
      <c r="BV16" s="14">
        <v>50917</v>
      </c>
      <c r="BW16" s="9">
        <f t="shared" si="23"/>
        <v>0</v>
      </c>
      <c r="BX16" s="13">
        <v>49078</v>
      </c>
      <c r="BY16" s="14">
        <v>50494</v>
      </c>
      <c r="BZ16" s="9">
        <f t="shared" si="24"/>
        <v>0</v>
      </c>
      <c r="CA16" s="13">
        <v>48462</v>
      </c>
      <c r="CB16" s="14">
        <v>49759</v>
      </c>
      <c r="CC16" s="9">
        <f t="shared" si="25"/>
        <v>0</v>
      </c>
      <c r="CD16" s="13">
        <v>47395</v>
      </c>
      <c r="CE16" s="14">
        <v>48684</v>
      </c>
      <c r="CF16" s="9">
        <f t="shared" si="26"/>
        <v>0</v>
      </c>
      <c r="CG16" s="13">
        <v>47682</v>
      </c>
      <c r="CH16" s="14">
        <v>49166</v>
      </c>
      <c r="CI16" s="9">
        <f t="shared" si="27"/>
        <v>0</v>
      </c>
      <c r="CJ16" s="58">
        <v>15546</v>
      </c>
      <c r="CK16" s="57">
        <v>16217</v>
      </c>
      <c r="CL16" s="34">
        <f t="shared" si="56"/>
        <v>0</v>
      </c>
      <c r="CM16" s="59">
        <v>24291</v>
      </c>
      <c r="CN16" s="60">
        <v>7623</v>
      </c>
      <c r="CO16" s="34">
        <f t="shared" si="29"/>
        <v>0</v>
      </c>
      <c r="CP16" s="59">
        <v>10873</v>
      </c>
      <c r="CQ16" s="60">
        <v>5219</v>
      </c>
      <c r="CR16" s="33">
        <f t="shared" si="30"/>
        <v>0</v>
      </c>
      <c r="CS16" s="59">
        <v>14410</v>
      </c>
      <c r="CT16" s="5">
        <v>3314</v>
      </c>
      <c r="CU16" s="34">
        <f t="shared" si="31"/>
        <v>0</v>
      </c>
      <c r="CV16" s="59">
        <v>2187.4899999999998</v>
      </c>
      <c r="CW16" s="59">
        <v>1741.25</v>
      </c>
      <c r="CX16" s="34">
        <f t="shared" si="32"/>
        <v>0</v>
      </c>
      <c r="CY16" s="59">
        <v>1.64</v>
      </c>
      <c r="CZ16" s="60">
        <v>14085</v>
      </c>
      <c r="DA16" s="7">
        <f t="shared" si="33"/>
        <v>0</v>
      </c>
      <c r="DB16" s="67">
        <v>1153</v>
      </c>
      <c r="DC16" s="9">
        <f t="shared" si="47"/>
        <v>0</v>
      </c>
      <c r="DD16" s="67">
        <v>1136</v>
      </c>
      <c r="DE16" s="9">
        <f t="shared" si="47"/>
        <v>0</v>
      </c>
      <c r="DF16" s="67">
        <v>2224</v>
      </c>
      <c r="DG16" s="9">
        <f t="shared" si="48"/>
        <v>0</v>
      </c>
      <c r="DH16" s="67">
        <v>266</v>
      </c>
      <c r="DI16" s="9">
        <f t="shared" si="34"/>
        <v>0</v>
      </c>
      <c r="DJ16" s="67">
        <v>2310</v>
      </c>
      <c r="DK16" s="9">
        <f t="shared" si="35"/>
        <v>0</v>
      </c>
      <c r="DL16" s="67">
        <v>2215</v>
      </c>
      <c r="DM16" s="9">
        <f t="shared" si="36"/>
        <v>0</v>
      </c>
      <c r="DN16" s="67">
        <v>2421</v>
      </c>
      <c r="DO16" s="9">
        <f t="shared" si="37"/>
        <v>0</v>
      </c>
      <c r="DP16" s="67">
        <v>2432</v>
      </c>
      <c r="DQ16" s="9">
        <f t="shared" si="38"/>
        <v>0</v>
      </c>
      <c r="DR16" s="67">
        <v>1848</v>
      </c>
      <c r="DS16" s="9">
        <f t="shared" si="39"/>
        <v>0</v>
      </c>
      <c r="DT16" s="67">
        <v>1820</v>
      </c>
      <c r="DU16" s="9">
        <f t="shared" si="40"/>
        <v>0</v>
      </c>
      <c r="DV16" s="67">
        <v>2325</v>
      </c>
      <c r="DW16" s="9">
        <f t="shared" si="41"/>
        <v>0</v>
      </c>
      <c r="DX16" s="67">
        <v>2362</v>
      </c>
      <c r="DY16" s="9">
        <f t="shared" si="42"/>
        <v>0</v>
      </c>
      <c r="DZ16" s="67">
        <v>2151</v>
      </c>
      <c r="EA16" s="9">
        <f t="shared" si="43"/>
        <v>0</v>
      </c>
      <c r="EB16" s="67">
        <v>1971</v>
      </c>
      <c r="EC16" s="9">
        <f t="shared" si="44"/>
        <v>0</v>
      </c>
      <c r="ED16" s="60">
        <v>6.47</v>
      </c>
      <c r="EE16" s="9">
        <f t="shared" si="49"/>
        <v>0</v>
      </c>
      <c r="EF16" s="60">
        <v>160.61000000000001</v>
      </c>
      <c r="EG16" s="9">
        <f t="shared" si="50"/>
        <v>0</v>
      </c>
      <c r="EH16" s="60">
        <v>8.27</v>
      </c>
      <c r="EI16" s="9">
        <f t="shared" si="51"/>
        <v>0</v>
      </c>
      <c r="EJ16" s="60">
        <v>312.67</v>
      </c>
      <c r="EK16" s="9">
        <f t="shared" si="52"/>
        <v>0</v>
      </c>
      <c r="EL16" s="60">
        <v>4.91</v>
      </c>
      <c r="EM16" s="9">
        <f t="shared" si="53"/>
        <v>0</v>
      </c>
      <c r="EN16" s="5">
        <v>2822.11</v>
      </c>
      <c r="EO16" s="75">
        <f t="shared" si="54"/>
        <v>0</v>
      </c>
    </row>
    <row r="17" spans="1:145" ht="24.95" customHeight="1" x14ac:dyDescent="0.25">
      <c r="A17" s="50">
        <v>46005</v>
      </c>
      <c r="B17" s="1">
        <v>1281.4100000000001</v>
      </c>
      <c r="C17" s="51">
        <f t="shared" si="2"/>
        <v>0</v>
      </c>
      <c r="D17" s="56"/>
      <c r="E17" s="9">
        <f t="shared" si="3"/>
        <v>0</v>
      </c>
      <c r="F17" s="63"/>
      <c r="G17" s="9">
        <f t="shared" si="4"/>
        <v>0</v>
      </c>
      <c r="H17" s="12"/>
      <c r="I17" s="9">
        <f t="shared" si="5"/>
        <v>0</v>
      </c>
      <c r="J17" s="12"/>
      <c r="K17" s="7">
        <f t="shared" si="55"/>
        <v>0</v>
      </c>
      <c r="L17" s="37">
        <v>0</v>
      </c>
      <c r="M17" s="82"/>
      <c r="N17" s="52">
        <v>0</v>
      </c>
      <c r="O17" s="52"/>
      <c r="P17" s="11"/>
      <c r="Q17" s="11"/>
      <c r="R17" s="9">
        <f t="shared" si="6"/>
        <v>0</v>
      </c>
      <c r="S17" s="11"/>
      <c r="T17" s="11"/>
      <c r="U17" s="9">
        <f t="shared" si="7"/>
        <v>0</v>
      </c>
      <c r="V17" s="11"/>
      <c r="W17" s="11"/>
      <c r="X17" s="9">
        <f t="shared" si="8"/>
        <v>0</v>
      </c>
      <c r="Y17" s="11"/>
      <c r="Z17" s="11"/>
      <c r="AA17" s="9">
        <f t="shared" si="9"/>
        <v>0</v>
      </c>
      <c r="AB17" s="11"/>
      <c r="AC17" s="11"/>
      <c r="AD17" s="9">
        <f t="shared" si="10"/>
        <v>0</v>
      </c>
      <c r="AE17" s="11"/>
      <c r="AF17" s="11"/>
      <c r="AG17" s="9">
        <f t="shared" si="11"/>
        <v>0</v>
      </c>
      <c r="AH17" s="11"/>
      <c r="AI17" s="11"/>
      <c r="AJ17" s="9">
        <f t="shared" si="12"/>
        <v>0</v>
      </c>
      <c r="AK17" s="11"/>
      <c r="AL17" s="11"/>
      <c r="AM17" s="9">
        <f t="shared" si="13"/>
        <v>0</v>
      </c>
      <c r="AN17" s="11"/>
      <c r="AO17" s="11"/>
      <c r="AP17" s="9">
        <f t="shared" si="14"/>
        <v>0</v>
      </c>
      <c r="AQ17" s="11"/>
      <c r="AR17" s="11"/>
      <c r="AS17" s="9">
        <f t="shared" si="15"/>
        <v>0</v>
      </c>
      <c r="AT17" s="11"/>
      <c r="AU17" s="11"/>
      <c r="AV17" s="9">
        <f t="shared" si="45"/>
        <v>0</v>
      </c>
      <c r="AW17" s="11"/>
      <c r="AX17" s="11"/>
      <c r="AY17" s="9">
        <f t="shared" si="46"/>
        <v>0</v>
      </c>
      <c r="AZ17" s="13"/>
      <c r="BA17" s="14"/>
      <c r="BB17" s="9">
        <f t="shared" si="16"/>
        <v>0</v>
      </c>
      <c r="BC17" s="13"/>
      <c r="BD17" s="14"/>
      <c r="BE17" s="9">
        <f t="shared" si="17"/>
        <v>0</v>
      </c>
      <c r="BF17" s="13">
        <v>45363</v>
      </c>
      <c r="BG17" s="14">
        <v>47323</v>
      </c>
      <c r="BH17" s="9">
        <f t="shared" si="18"/>
        <v>0</v>
      </c>
      <c r="BI17" s="13">
        <v>45831</v>
      </c>
      <c r="BJ17" s="14">
        <v>47144</v>
      </c>
      <c r="BK17" s="9">
        <f t="shared" si="19"/>
        <v>0</v>
      </c>
      <c r="BL17" s="13">
        <v>48038</v>
      </c>
      <c r="BM17" s="14">
        <v>53697</v>
      </c>
      <c r="BN17" s="9">
        <f t="shared" si="20"/>
        <v>0</v>
      </c>
      <c r="BO17" s="13">
        <v>49968</v>
      </c>
      <c r="BP17" s="14">
        <v>51412</v>
      </c>
      <c r="BQ17" s="9">
        <f t="shared" si="21"/>
        <v>0</v>
      </c>
      <c r="BR17" s="13">
        <v>49397</v>
      </c>
      <c r="BS17" s="14">
        <v>50947</v>
      </c>
      <c r="BT17" s="9">
        <f t="shared" si="22"/>
        <v>0</v>
      </c>
      <c r="BU17" s="13">
        <v>49631</v>
      </c>
      <c r="BV17" s="14">
        <v>50917</v>
      </c>
      <c r="BW17" s="9">
        <f t="shared" si="23"/>
        <v>0</v>
      </c>
      <c r="BX17" s="13">
        <v>49078</v>
      </c>
      <c r="BY17" s="14">
        <v>50494</v>
      </c>
      <c r="BZ17" s="9">
        <f t="shared" si="24"/>
        <v>0</v>
      </c>
      <c r="CA17" s="13">
        <v>48462</v>
      </c>
      <c r="CB17" s="14">
        <v>49759</v>
      </c>
      <c r="CC17" s="9">
        <f t="shared" si="25"/>
        <v>0</v>
      </c>
      <c r="CD17" s="13">
        <v>47395</v>
      </c>
      <c r="CE17" s="14">
        <v>48684</v>
      </c>
      <c r="CF17" s="9">
        <f t="shared" si="26"/>
        <v>0</v>
      </c>
      <c r="CG17" s="13">
        <v>47682</v>
      </c>
      <c r="CH17" s="14">
        <v>49166</v>
      </c>
      <c r="CI17" s="9">
        <f t="shared" si="27"/>
        <v>0</v>
      </c>
      <c r="CJ17" s="58">
        <v>15546</v>
      </c>
      <c r="CK17" s="57">
        <v>16217</v>
      </c>
      <c r="CL17" s="34">
        <f t="shared" si="56"/>
        <v>0</v>
      </c>
      <c r="CM17" s="59">
        <v>24291</v>
      </c>
      <c r="CN17" s="60">
        <v>7623</v>
      </c>
      <c r="CO17" s="34">
        <f t="shared" si="29"/>
        <v>0</v>
      </c>
      <c r="CP17" s="59">
        <v>10873</v>
      </c>
      <c r="CQ17" s="60">
        <v>5219</v>
      </c>
      <c r="CR17" s="33">
        <f t="shared" si="30"/>
        <v>0</v>
      </c>
      <c r="CS17" s="59">
        <v>14410</v>
      </c>
      <c r="CT17" s="5">
        <v>3314</v>
      </c>
      <c r="CU17" s="34">
        <f t="shared" si="31"/>
        <v>0</v>
      </c>
      <c r="CV17" s="59">
        <v>2187.4899999999998</v>
      </c>
      <c r="CW17" s="59">
        <v>1741.25</v>
      </c>
      <c r="CX17" s="34">
        <f t="shared" si="32"/>
        <v>0</v>
      </c>
      <c r="CY17" s="59">
        <v>1.64</v>
      </c>
      <c r="CZ17" s="60">
        <v>14085</v>
      </c>
      <c r="DA17" s="7">
        <f t="shared" si="33"/>
        <v>0</v>
      </c>
      <c r="DB17" s="67">
        <v>1153</v>
      </c>
      <c r="DC17" s="9">
        <f t="shared" si="47"/>
        <v>0</v>
      </c>
      <c r="DD17" s="67">
        <v>1136</v>
      </c>
      <c r="DE17" s="9">
        <f t="shared" si="47"/>
        <v>0</v>
      </c>
      <c r="DF17" s="67">
        <v>2224</v>
      </c>
      <c r="DG17" s="9">
        <f t="shared" si="48"/>
        <v>0</v>
      </c>
      <c r="DH17" s="67">
        <v>266</v>
      </c>
      <c r="DI17" s="9">
        <f t="shared" si="34"/>
        <v>0</v>
      </c>
      <c r="DJ17" s="67">
        <v>2310</v>
      </c>
      <c r="DK17" s="9">
        <f t="shared" si="35"/>
        <v>0</v>
      </c>
      <c r="DL17" s="67">
        <v>2215</v>
      </c>
      <c r="DM17" s="9">
        <f t="shared" si="36"/>
        <v>0</v>
      </c>
      <c r="DN17" s="67">
        <v>2421</v>
      </c>
      <c r="DO17" s="9">
        <f t="shared" si="37"/>
        <v>0</v>
      </c>
      <c r="DP17" s="67">
        <v>2432</v>
      </c>
      <c r="DQ17" s="9">
        <f t="shared" si="38"/>
        <v>0</v>
      </c>
      <c r="DR17" s="67">
        <v>1848</v>
      </c>
      <c r="DS17" s="9">
        <f t="shared" si="39"/>
        <v>0</v>
      </c>
      <c r="DT17" s="67">
        <v>1820</v>
      </c>
      <c r="DU17" s="9">
        <f t="shared" si="40"/>
        <v>0</v>
      </c>
      <c r="DV17" s="67">
        <v>2325</v>
      </c>
      <c r="DW17" s="9">
        <f t="shared" si="41"/>
        <v>0</v>
      </c>
      <c r="DX17" s="67">
        <v>2362</v>
      </c>
      <c r="DY17" s="9">
        <f t="shared" si="42"/>
        <v>0</v>
      </c>
      <c r="DZ17" s="67">
        <v>2151</v>
      </c>
      <c r="EA17" s="9">
        <f t="shared" si="43"/>
        <v>0</v>
      </c>
      <c r="EB17" s="67">
        <v>1971</v>
      </c>
      <c r="EC17" s="9">
        <f t="shared" si="44"/>
        <v>0</v>
      </c>
      <c r="ED17" s="60">
        <v>6.47</v>
      </c>
      <c r="EE17" s="9">
        <f t="shared" si="49"/>
        <v>0</v>
      </c>
      <c r="EF17" s="60">
        <v>160.61000000000001</v>
      </c>
      <c r="EG17" s="9">
        <f t="shared" si="50"/>
        <v>0</v>
      </c>
      <c r="EH17" s="60">
        <v>8.27</v>
      </c>
      <c r="EI17" s="9">
        <f t="shared" si="51"/>
        <v>0</v>
      </c>
      <c r="EJ17" s="60">
        <v>312.67</v>
      </c>
      <c r="EK17" s="9">
        <f t="shared" si="52"/>
        <v>0</v>
      </c>
      <c r="EL17" s="60">
        <v>4.91</v>
      </c>
      <c r="EM17" s="9">
        <f t="shared" si="53"/>
        <v>0</v>
      </c>
      <c r="EN17" s="5">
        <v>2822.11</v>
      </c>
      <c r="EO17" s="75">
        <f t="shared" si="54"/>
        <v>0</v>
      </c>
    </row>
    <row r="18" spans="1:145" ht="24.95" customHeight="1" x14ac:dyDescent="0.25">
      <c r="A18" s="50">
        <v>46006</v>
      </c>
      <c r="B18" s="1">
        <v>1281.4100000000001</v>
      </c>
      <c r="C18" s="51">
        <f t="shared" si="2"/>
        <v>0</v>
      </c>
      <c r="D18" s="56"/>
      <c r="E18" s="9">
        <f t="shared" si="3"/>
        <v>0</v>
      </c>
      <c r="F18" s="63"/>
      <c r="G18" s="9">
        <f t="shared" si="4"/>
        <v>0</v>
      </c>
      <c r="H18" s="12"/>
      <c r="I18" s="9">
        <f t="shared" si="5"/>
        <v>0</v>
      </c>
      <c r="J18" s="12"/>
      <c r="K18" s="7">
        <f t="shared" si="55"/>
        <v>0</v>
      </c>
      <c r="L18" s="37">
        <v>0</v>
      </c>
      <c r="M18" s="82"/>
      <c r="N18" s="52">
        <v>0</v>
      </c>
      <c r="O18" s="52"/>
      <c r="P18" s="11"/>
      <c r="Q18" s="11"/>
      <c r="R18" s="9">
        <f t="shared" si="6"/>
        <v>0</v>
      </c>
      <c r="S18" s="11"/>
      <c r="T18" s="11"/>
      <c r="U18" s="9">
        <f t="shared" si="7"/>
        <v>0</v>
      </c>
      <c r="V18" s="11"/>
      <c r="W18" s="11"/>
      <c r="X18" s="9">
        <f t="shared" si="8"/>
        <v>0</v>
      </c>
      <c r="Y18" s="11"/>
      <c r="Z18" s="11"/>
      <c r="AA18" s="9">
        <f t="shared" si="9"/>
        <v>0</v>
      </c>
      <c r="AB18" s="11"/>
      <c r="AC18" s="11"/>
      <c r="AD18" s="9">
        <f t="shared" si="10"/>
        <v>0</v>
      </c>
      <c r="AE18" s="11"/>
      <c r="AF18" s="11"/>
      <c r="AG18" s="9">
        <f t="shared" si="11"/>
        <v>0</v>
      </c>
      <c r="AH18" s="11"/>
      <c r="AI18" s="11"/>
      <c r="AJ18" s="9">
        <f t="shared" si="12"/>
        <v>0</v>
      </c>
      <c r="AK18" s="11"/>
      <c r="AL18" s="11"/>
      <c r="AM18" s="9">
        <f t="shared" si="13"/>
        <v>0</v>
      </c>
      <c r="AN18" s="11"/>
      <c r="AO18" s="11"/>
      <c r="AP18" s="9">
        <f t="shared" si="14"/>
        <v>0</v>
      </c>
      <c r="AQ18" s="11"/>
      <c r="AR18" s="11"/>
      <c r="AS18" s="9">
        <f t="shared" si="15"/>
        <v>0</v>
      </c>
      <c r="AT18" s="11"/>
      <c r="AU18" s="11"/>
      <c r="AV18" s="9">
        <f t="shared" si="45"/>
        <v>0</v>
      </c>
      <c r="AW18" s="11"/>
      <c r="AX18" s="11"/>
      <c r="AY18" s="9">
        <f t="shared" si="46"/>
        <v>0</v>
      </c>
      <c r="AZ18" s="13"/>
      <c r="BA18" s="14"/>
      <c r="BB18" s="9">
        <f t="shared" si="16"/>
        <v>0</v>
      </c>
      <c r="BC18" s="13"/>
      <c r="BD18" s="14"/>
      <c r="BE18" s="9">
        <f t="shared" si="17"/>
        <v>0</v>
      </c>
      <c r="BF18" s="13">
        <v>45363</v>
      </c>
      <c r="BG18" s="14">
        <v>47323</v>
      </c>
      <c r="BH18" s="9">
        <f t="shared" si="18"/>
        <v>0</v>
      </c>
      <c r="BI18" s="13">
        <v>45831</v>
      </c>
      <c r="BJ18" s="14">
        <v>47144</v>
      </c>
      <c r="BK18" s="9">
        <f t="shared" si="19"/>
        <v>0</v>
      </c>
      <c r="BL18" s="13">
        <v>48038</v>
      </c>
      <c r="BM18" s="14">
        <v>53697</v>
      </c>
      <c r="BN18" s="9">
        <f t="shared" si="20"/>
        <v>0</v>
      </c>
      <c r="BO18" s="13">
        <v>49968</v>
      </c>
      <c r="BP18" s="14">
        <v>51412</v>
      </c>
      <c r="BQ18" s="9">
        <f t="shared" si="21"/>
        <v>0</v>
      </c>
      <c r="BR18" s="13">
        <v>49397</v>
      </c>
      <c r="BS18" s="14">
        <v>50947</v>
      </c>
      <c r="BT18" s="9">
        <f t="shared" si="22"/>
        <v>0</v>
      </c>
      <c r="BU18" s="13">
        <v>49631</v>
      </c>
      <c r="BV18" s="14">
        <v>50917</v>
      </c>
      <c r="BW18" s="9">
        <f t="shared" si="23"/>
        <v>0</v>
      </c>
      <c r="BX18" s="13">
        <v>49078</v>
      </c>
      <c r="BY18" s="14">
        <v>50494</v>
      </c>
      <c r="BZ18" s="9">
        <f t="shared" si="24"/>
        <v>0</v>
      </c>
      <c r="CA18" s="13">
        <v>48462</v>
      </c>
      <c r="CB18" s="14">
        <v>49759</v>
      </c>
      <c r="CC18" s="9">
        <f t="shared" si="25"/>
        <v>0</v>
      </c>
      <c r="CD18" s="13">
        <v>47395</v>
      </c>
      <c r="CE18" s="14">
        <v>48684</v>
      </c>
      <c r="CF18" s="9">
        <f t="shared" si="26"/>
        <v>0</v>
      </c>
      <c r="CG18" s="13">
        <v>47682</v>
      </c>
      <c r="CH18" s="14">
        <v>49166</v>
      </c>
      <c r="CI18" s="9">
        <f t="shared" si="27"/>
        <v>0</v>
      </c>
      <c r="CJ18" s="58">
        <v>15546</v>
      </c>
      <c r="CK18" s="57">
        <v>16217</v>
      </c>
      <c r="CL18" s="34">
        <f t="shared" si="56"/>
        <v>0</v>
      </c>
      <c r="CM18" s="59">
        <v>24291</v>
      </c>
      <c r="CN18" s="60">
        <v>7623</v>
      </c>
      <c r="CO18" s="34">
        <f t="shared" si="29"/>
        <v>0</v>
      </c>
      <c r="CP18" s="59">
        <v>10873</v>
      </c>
      <c r="CQ18" s="60">
        <v>5219</v>
      </c>
      <c r="CR18" s="33">
        <f t="shared" si="30"/>
        <v>0</v>
      </c>
      <c r="CS18" s="59">
        <v>14410</v>
      </c>
      <c r="CT18" s="5">
        <v>3314</v>
      </c>
      <c r="CU18" s="34">
        <f t="shared" si="31"/>
        <v>0</v>
      </c>
      <c r="CV18" s="59">
        <v>2187.4899999999998</v>
      </c>
      <c r="CW18" s="59">
        <v>1741.25</v>
      </c>
      <c r="CX18" s="34">
        <f t="shared" si="32"/>
        <v>0</v>
      </c>
      <c r="CY18" s="59">
        <v>1.64</v>
      </c>
      <c r="CZ18" s="60">
        <v>14085</v>
      </c>
      <c r="DA18" s="7">
        <f t="shared" si="33"/>
        <v>0</v>
      </c>
      <c r="DB18" s="67">
        <v>1153</v>
      </c>
      <c r="DC18" s="9">
        <f t="shared" si="47"/>
        <v>0</v>
      </c>
      <c r="DD18" s="67">
        <v>1136</v>
      </c>
      <c r="DE18" s="9">
        <f t="shared" si="47"/>
        <v>0</v>
      </c>
      <c r="DF18" s="67">
        <v>2224</v>
      </c>
      <c r="DG18" s="9">
        <f t="shared" si="48"/>
        <v>0</v>
      </c>
      <c r="DH18" s="67">
        <v>266</v>
      </c>
      <c r="DI18" s="9">
        <f t="shared" si="34"/>
        <v>0</v>
      </c>
      <c r="DJ18" s="67">
        <v>2310</v>
      </c>
      <c r="DK18" s="9">
        <f t="shared" si="35"/>
        <v>0</v>
      </c>
      <c r="DL18" s="67">
        <v>2215</v>
      </c>
      <c r="DM18" s="9">
        <f t="shared" si="36"/>
        <v>0</v>
      </c>
      <c r="DN18" s="67">
        <v>2421</v>
      </c>
      <c r="DO18" s="9">
        <f t="shared" si="37"/>
        <v>0</v>
      </c>
      <c r="DP18" s="67">
        <v>2432</v>
      </c>
      <c r="DQ18" s="9">
        <f t="shared" si="38"/>
        <v>0</v>
      </c>
      <c r="DR18" s="67">
        <v>1848</v>
      </c>
      <c r="DS18" s="9">
        <f t="shared" si="39"/>
        <v>0</v>
      </c>
      <c r="DT18" s="67">
        <v>1820</v>
      </c>
      <c r="DU18" s="9">
        <f t="shared" si="40"/>
        <v>0</v>
      </c>
      <c r="DV18" s="67">
        <v>2325</v>
      </c>
      <c r="DW18" s="9">
        <f t="shared" si="41"/>
        <v>0</v>
      </c>
      <c r="DX18" s="67">
        <v>2362</v>
      </c>
      <c r="DY18" s="9">
        <f t="shared" si="42"/>
        <v>0</v>
      </c>
      <c r="DZ18" s="67">
        <v>2151</v>
      </c>
      <c r="EA18" s="9">
        <f t="shared" si="43"/>
        <v>0</v>
      </c>
      <c r="EB18" s="67">
        <v>1971</v>
      </c>
      <c r="EC18" s="9">
        <f t="shared" si="44"/>
        <v>0</v>
      </c>
      <c r="ED18" s="60">
        <v>6.47</v>
      </c>
      <c r="EE18" s="9">
        <f t="shared" si="49"/>
        <v>0</v>
      </c>
      <c r="EF18" s="60">
        <v>160.61000000000001</v>
      </c>
      <c r="EG18" s="9">
        <f t="shared" si="50"/>
        <v>0</v>
      </c>
      <c r="EH18" s="60">
        <v>8.27</v>
      </c>
      <c r="EI18" s="9">
        <f t="shared" si="51"/>
        <v>0</v>
      </c>
      <c r="EJ18" s="60">
        <v>312.67</v>
      </c>
      <c r="EK18" s="9">
        <f t="shared" si="52"/>
        <v>0</v>
      </c>
      <c r="EL18" s="60">
        <v>4.91</v>
      </c>
      <c r="EM18" s="9">
        <f t="shared" si="53"/>
        <v>0</v>
      </c>
      <c r="EN18" s="5">
        <v>2822.11</v>
      </c>
      <c r="EO18" s="75">
        <f t="shared" si="54"/>
        <v>0</v>
      </c>
    </row>
    <row r="19" spans="1:145" ht="24.95" customHeight="1" x14ac:dyDescent="0.25">
      <c r="A19" s="50">
        <v>46007</v>
      </c>
      <c r="B19" s="1">
        <v>1281.4100000000001</v>
      </c>
      <c r="C19" s="51">
        <f t="shared" si="2"/>
        <v>0</v>
      </c>
      <c r="D19" s="56"/>
      <c r="E19" s="9">
        <f t="shared" si="3"/>
        <v>0</v>
      </c>
      <c r="F19" s="63"/>
      <c r="G19" s="9">
        <f t="shared" si="4"/>
        <v>0</v>
      </c>
      <c r="H19" s="12"/>
      <c r="I19" s="9">
        <f t="shared" si="5"/>
        <v>0</v>
      </c>
      <c r="J19" s="12"/>
      <c r="K19" s="7">
        <f t="shared" si="55"/>
        <v>0</v>
      </c>
      <c r="L19" s="37">
        <v>0</v>
      </c>
      <c r="M19" s="82"/>
      <c r="N19" s="52">
        <v>0</v>
      </c>
      <c r="O19" s="52"/>
      <c r="P19" s="11"/>
      <c r="Q19" s="11"/>
      <c r="R19" s="9">
        <f t="shared" si="6"/>
        <v>0</v>
      </c>
      <c r="S19" s="11"/>
      <c r="T19" s="11"/>
      <c r="U19" s="9">
        <f t="shared" si="7"/>
        <v>0</v>
      </c>
      <c r="V19" s="11"/>
      <c r="W19" s="11"/>
      <c r="X19" s="9">
        <f t="shared" si="8"/>
        <v>0</v>
      </c>
      <c r="Y19" s="11"/>
      <c r="Z19" s="11"/>
      <c r="AA19" s="9">
        <f t="shared" si="9"/>
        <v>0</v>
      </c>
      <c r="AB19" s="11"/>
      <c r="AC19" s="11"/>
      <c r="AD19" s="9">
        <f t="shared" si="10"/>
        <v>0</v>
      </c>
      <c r="AE19" s="11"/>
      <c r="AF19" s="11"/>
      <c r="AG19" s="9">
        <f t="shared" si="11"/>
        <v>0</v>
      </c>
      <c r="AH19" s="11"/>
      <c r="AI19" s="11"/>
      <c r="AJ19" s="9">
        <f t="shared" si="12"/>
        <v>0</v>
      </c>
      <c r="AK19" s="11"/>
      <c r="AL19" s="11"/>
      <c r="AM19" s="9">
        <f t="shared" si="13"/>
        <v>0</v>
      </c>
      <c r="AN19" s="11"/>
      <c r="AO19" s="11"/>
      <c r="AP19" s="9">
        <f t="shared" si="14"/>
        <v>0</v>
      </c>
      <c r="AQ19" s="11"/>
      <c r="AR19" s="11"/>
      <c r="AS19" s="9">
        <f t="shared" si="15"/>
        <v>0</v>
      </c>
      <c r="AT19" s="11"/>
      <c r="AU19" s="11"/>
      <c r="AV19" s="9">
        <f t="shared" si="45"/>
        <v>0</v>
      </c>
      <c r="AW19" s="11"/>
      <c r="AX19" s="11"/>
      <c r="AY19" s="9">
        <f t="shared" si="46"/>
        <v>0</v>
      </c>
      <c r="AZ19" s="13"/>
      <c r="BA19" s="14"/>
      <c r="BB19" s="9">
        <f t="shared" si="16"/>
        <v>0</v>
      </c>
      <c r="BC19" s="13"/>
      <c r="BD19" s="14"/>
      <c r="BE19" s="9">
        <f t="shared" si="17"/>
        <v>0</v>
      </c>
      <c r="BF19" s="13">
        <v>45363</v>
      </c>
      <c r="BG19" s="14">
        <v>47323</v>
      </c>
      <c r="BH19" s="9">
        <f t="shared" si="18"/>
        <v>0</v>
      </c>
      <c r="BI19" s="13">
        <v>45831</v>
      </c>
      <c r="BJ19" s="14">
        <v>47144</v>
      </c>
      <c r="BK19" s="9">
        <f t="shared" si="19"/>
        <v>0</v>
      </c>
      <c r="BL19" s="13">
        <v>48038</v>
      </c>
      <c r="BM19" s="14">
        <v>53697</v>
      </c>
      <c r="BN19" s="9">
        <f t="shared" si="20"/>
        <v>0</v>
      </c>
      <c r="BO19" s="13">
        <v>49968</v>
      </c>
      <c r="BP19" s="14">
        <v>51412</v>
      </c>
      <c r="BQ19" s="9">
        <f t="shared" si="21"/>
        <v>0</v>
      </c>
      <c r="BR19" s="13">
        <v>49397</v>
      </c>
      <c r="BS19" s="14">
        <v>50947</v>
      </c>
      <c r="BT19" s="9">
        <f t="shared" si="22"/>
        <v>0</v>
      </c>
      <c r="BU19" s="13">
        <v>49631</v>
      </c>
      <c r="BV19" s="14">
        <v>50917</v>
      </c>
      <c r="BW19" s="9">
        <f t="shared" si="23"/>
        <v>0</v>
      </c>
      <c r="BX19" s="13">
        <v>49078</v>
      </c>
      <c r="BY19" s="14">
        <v>50494</v>
      </c>
      <c r="BZ19" s="9">
        <f t="shared" si="24"/>
        <v>0</v>
      </c>
      <c r="CA19" s="13">
        <v>48462</v>
      </c>
      <c r="CB19" s="14">
        <v>49759</v>
      </c>
      <c r="CC19" s="9">
        <f t="shared" si="25"/>
        <v>0</v>
      </c>
      <c r="CD19" s="13">
        <v>47395</v>
      </c>
      <c r="CE19" s="14">
        <v>48684</v>
      </c>
      <c r="CF19" s="9">
        <f t="shared" si="26"/>
        <v>0</v>
      </c>
      <c r="CG19" s="13">
        <v>47682</v>
      </c>
      <c r="CH19" s="14">
        <v>49166</v>
      </c>
      <c r="CI19" s="9">
        <f t="shared" si="27"/>
        <v>0</v>
      </c>
      <c r="CJ19" s="58">
        <v>15546</v>
      </c>
      <c r="CK19" s="57">
        <v>16217</v>
      </c>
      <c r="CL19" s="34">
        <f t="shared" si="56"/>
        <v>0</v>
      </c>
      <c r="CM19" s="59">
        <v>24291</v>
      </c>
      <c r="CN19" s="60">
        <v>7623</v>
      </c>
      <c r="CO19" s="34">
        <f t="shared" si="29"/>
        <v>0</v>
      </c>
      <c r="CP19" s="59">
        <v>10873</v>
      </c>
      <c r="CQ19" s="60">
        <v>5219</v>
      </c>
      <c r="CR19" s="33">
        <f t="shared" si="30"/>
        <v>0</v>
      </c>
      <c r="CS19" s="59">
        <v>14410</v>
      </c>
      <c r="CT19" s="5">
        <v>3314</v>
      </c>
      <c r="CU19" s="34">
        <f t="shared" si="31"/>
        <v>0</v>
      </c>
      <c r="CV19" s="59">
        <v>2187.4899999999998</v>
      </c>
      <c r="CW19" s="59">
        <v>1741.25</v>
      </c>
      <c r="CX19" s="34">
        <f t="shared" si="32"/>
        <v>0</v>
      </c>
      <c r="CY19" s="59">
        <v>1.64</v>
      </c>
      <c r="CZ19" s="60">
        <v>14085</v>
      </c>
      <c r="DA19" s="7">
        <f t="shared" si="33"/>
        <v>0</v>
      </c>
      <c r="DB19" s="67">
        <v>1153</v>
      </c>
      <c r="DC19" s="9">
        <f t="shared" si="47"/>
        <v>0</v>
      </c>
      <c r="DD19" s="67">
        <v>1136</v>
      </c>
      <c r="DE19" s="9">
        <f t="shared" si="47"/>
        <v>0</v>
      </c>
      <c r="DF19" s="67">
        <v>2224</v>
      </c>
      <c r="DG19" s="9">
        <f t="shared" si="48"/>
        <v>0</v>
      </c>
      <c r="DH19" s="67">
        <v>266</v>
      </c>
      <c r="DI19" s="9">
        <f t="shared" si="34"/>
        <v>0</v>
      </c>
      <c r="DJ19" s="67">
        <v>2310</v>
      </c>
      <c r="DK19" s="9">
        <f t="shared" si="35"/>
        <v>0</v>
      </c>
      <c r="DL19" s="67">
        <v>2215</v>
      </c>
      <c r="DM19" s="9">
        <f t="shared" si="36"/>
        <v>0</v>
      </c>
      <c r="DN19" s="67">
        <v>2421</v>
      </c>
      <c r="DO19" s="9">
        <f t="shared" si="37"/>
        <v>0</v>
      </c>
      <c r="DP19" s="67">
        <v>2432</v>
      </c>
      <c r="DQ19" s="9">
        <f t="shared" si="38"/>
        <v>0</v>
      </c>
      <c r="DR19" s="67">
        <v>1848</v>
      </c>
      <c r="DS19" s="9">
        <f t="shared" si="39"/>
        <v>0</v>
      </c>
      <c r="DT19" s="67">
        <v>1820</v>
      </c>
      <c r="DU19" s="9">
        <f t="shared" si="40"/>
        <v>0</v>
      </c>
      <c r="DV19" s="67">
        <v>2325</v>
      </c>
      <c r="DW19" s="9">
        <f t="shared" si="41"/>
        <v>0</v>
      </c>
      <c r="DX19" s="67">
        <v>2362</v>
      </c>
      <c r="DY19" s="9">
        <f t="shared" si="42"/>
        <v>0</v>
      </c>
      <c r="DZ19" s="67">
        <v>2151</v>
      </c>
      <c r="EA19" s="9">
        <f t="shared" si="43"/>
        <v>0</v>
      </c>
      <c r="EB19" s="67">
        <v>1971</v>
      </c>
      <c r="EC19" s="9">
        <f t="shared" si="44"/>
        <v>0</v>
      </c>
      <c r="ED19" s="60">
        <v>6.47</v>
      </c>
      <c r="EE19" s="9">
        <f t="shared" si="49"/>
        <v>0</v>
      </c>
      <c r="EF19" s="60">
        <v>160.61000000000001</v>
      </c>
      <c r="EG19" s="9">
        <f t="shared" si="50"/>
        <v>0</v>
      </c>
      <c r="EH19" s="60">
        <v>8.27</v>
      </c>
      <c r="EI19" s="9">
        <f t="shared" si="51"/>
        <v>0</v>
      </c>
      <c r="EJ19" s="60">
        <v>312.67</v>
      </c>
      <c r="EK19" s="9">
        <f t="shared" si="52"/>
        <v>0</v>
      </c>
      <c r="EL19" s="60">
        <v>4.91</v>
      </c>
      <c r="EM19" s="9">
        <f t="shared" si="53"/>
        <v>0</v>
      </c>
      <c r="EN19" s="5">
        <v>2822.11</v>
      </c>
      <c r="EO19" s="75">
        <f t="shared" si="54"/>
        <v>0</v>
      </c>
    </row>
    <row r="20" spans="1:145" ht="24.95" customHeight="1" x14ac:dyDescent="0.25">
      <c r="A20" s="50">
        <v>46008</v>
      </c>
      <c r="B20" s="1">
        <v>1281.4100000000001</v>
      </c>
      <c r="C20" s="51">
        <f t="shared" si="2"/>
        <v>0</v>
      </c>
      <c r="D20" s="56"/>
      <c r="E20" s="9">
        <f t="shared" si="3"/>
        <v>0</v>
      </c>
      <c r="F20" s="63"/>
      <c r="G20" s="9">
        <f t="shared" si="4"/>
        <v>0</v>
      </c>
      <c r="H20" s="12"/>
      <c r="I20" s="9">
        <f t="shared" si="5"/>
        <v>0</v>
      </c>
      <c r="J20" s="12"/>
      <c r="K20" s="7">
        <f t="shared" si="55"/>
        <v>0</v>
      </c>
      <c r="L20" s="37">
        <v>0</v>
      </c>
      <c r="M20" s="82"/>
      <c r="N20" s="52">
        <v>0</v>
      </c>
      <c r="O20" s="52"/>
      <c r="P20" s="11"/>
      <c r="Q20" s="11"/>
      <c r="R20" s="9">
        <f t="shared" si="6"/>
        <v>0</v>
      </c>
      <c r="S20" s="11"/>
      <c r="T20" s="11"/>
      <c r="U20" s="9">
        <f t="shared" si="7"/>
        <v>0</v>
      </c>
      <c r="V20" s="11"/>
      <c r="W20" s="11"/>
      <c r="X20" s="9">
        <f t="shared" si="8"/>
        <v>0</v>
      </c>
      <c r="Y20" s="11"/>
      <c r="Z20" s="11"/>
      <c r="AA20" s="9">
        <f t="shared" si="9"/>
        <v>0</v>
      </c>
      <c r="AB20" s="11"/>
      <c r="AC20" s="11"/>
      <c r="AD20" s="9">
        <f t="shared" si="10"/>
        <v>0</v>
      </c>
      <c r="AE20" s="11"/>
      <c r="AF20" s="11"/>
      <c r="AG20" s="9">
        <f t="shared" si="11"/>
        <v>0</v>
      </c>
      <c r="AH20" s="11"/>
      <c r="AI20" s="11"/>
      <c r="AJ20" s="9">
        <f t="shared" si="12"/>
        <v>0</v>
      </c>
      <c r="AK20" s="11"/>
      <c r="AL20" s="11"/>
      <c r="AM20" s="9">
        <f t="shared" si="13"/>
        <v>0</v>
      </c>
      <c r="AN20" s="11"/>
      <c r="AO20" s="11"/>
      <c r="AP20" s="9">
        <f t="shared" si="14"/>
        <v>0</v>
      </c>
      <c r="AQ20" s="11"/>
      <c r="AR20" s="11"/>
      <c r="AS20" s="9">
        <f t="shared" si="15"/>
        <v>0</v>
      </c>
      <c r="AT20" s="11"/>
      <c r="AU20" s="11"/>
      <c r="AV20" s="9">
        <f t="shared" si="45"/>
        <v>0</v>
      </c>
      <c r="AW20" s="11"/>
      <c r="AX20" s="11"/>
      <c r="AY20" s="9">
        <f t="shared" si="46"/>
        <v>0</v>
      </c>
      <c r="AZ20" s="13"/>
      <c r="BA20" s="14"/>
      <c r="BB20" s="9">
        <f t="shared" si="16"/>
        <v>0</v>
      </c>
      <c r="BC20" s="13"/>
      <c r="BD20" s="14"/>
      <c r="BE20" s="9">
        <f t="shared" si="17"/>
        <v>0</v>
      </c>
      <c r="BF20" s="13">
        <v>45363</v>
      </c>
      <c r="BG20" s="14">
        <v>47323</v>
      </c>
      <c r="BH20" s="9">
        <f t="shared" si="18"/>
        <v>0</v>
      </c>
      <c r="BI20" s="13">
        <v>45831</v>
      </c>
      <c r="BJ20" s="14">
        <v>47144</v>
      </c>
      <c r="BK20" s="9">
        <f t="shared" si="19"/>
        <v>0</v>
      </c>
      <c r="BL20" s="13">
        <v>48038</v>
      </c>
      <c r="BM20" s="14">
        <v>53697</v>
      </c>
      <c r="BN20" s="9">
        <f t="shared" si="20"/>
        <v>0</v>
      </c>
      <c r="BO20" s="13">
        <v>49968</v>
      </c>
      <c r="BP20" s="14">
        <v>51412</v>
      </c>
      <c r="BQ20" s="9">
        <f t="shared" si="21"/>
        <v>0</v>
      </c>
      <c r="BR20" s="13">
        <v>49397</v>
      </c>
      <c r="BS20" s="14">
        <v>50947</v>
      </c>
      <c r="BT20" s="9">
        <f t="shared" si="22"/>
        <v>0</v>
      </c>
      <c r="BU20" s="13">
        <v>49631</v>
      </c>
      <c r="BV20" s="14">
        <v>50917</v>
      </c>
      <c r="BW20" s="9">
        <f t="shared" si="23"/>
        <v>0</v>
      </c>
      <c r="BX20" s="13">
        <v>49078</v>
      </c>
      <c r="BY20" s="14">
        <v>50494</v>
      </c>
      <c r="BZ20" s="9">
        <f t="shared" si="24"/>
        <v>0</v>
      </c>
      <c r="CA20" s="13">
        <v>48462</v>
      </c>
      <c r="CB20" s="14">
        <v>49759</v>
      </c>
      <c r="CC20" s="9">
        <f t="shared" si="25"/>
        <v>0</v>
      </c>
      <c r="CD20" s="13">
        <v>47395</v>
      </c>
      <c r="CE20" s="14">
        <v>48684</v>
      </c>
      <c r="CF20" s="9">
        <f t="shared" si="26"/>
        <v>0</v>
      </c>
      <c r="CG20" s="13">
        <v>47682</v>
      </c>
      <c r="CH20" s="14">
        <v>49166</v>
      </c>
      <c r="CI20" s="9">
        <f t="shared" si="27"/>
        <v>0</v>
      </c>
      <c r="CJ20" s="58">
        <v>15546</v>
      </c>
      <c r="CK20" s="57">
        <v>16217</v>
      </c>
      <c r="CL20" s="34">
        <f t="shared" si="56"/>
        <v>0</v>
      </c>
      <c r="CM20" s="59">
        <v>24291</v>
      </c>
      <c r="CN20" s="60">
        <v>7623</v>
      </c>
      <c r="CO20" s="34">
        <f t="shared" si="29"/>
        <v>0</v>
      </c>
      <c r="CP20" s="59">
        <v>10873</v>
      </c>
      <c r="CQ20" s="60">
        <v>5219</v>
      </c>
      <c r="CR20" s="33">
        <f t="shared" si="30"/>
        <v>0</v>
      </c>
      <c r="CS20" s="59">
        <v>14410</v>
      </c>
      <c r="CT20" s="5">
        <v>3314</v>
      </c>
      <c r="CU20" s="34">
        <f t="shared" si="31"/>
        <v>0</v>
      </c>
      <c r="CV20" s="59">
        <v>2187.4899999999998</v>
      </c>
      <c r="CW20" s="59">
        <v>1741.25</v>
      </c>
      <c r="CX20" s="34">
        <f t="shared" si="32"/>
        <v>0</v>
      </c>
      <c r="CY20" s="59">
        <v>1.64</v>
      </c>
      <c r="CZ20" s="60">
        <v>14085</v>
      </c>
      <c r="DA20" s="7">
        <f t="shared" si="33"/>
        <v>0</v>
      </c>
      <c r="DB20" s="67">
        <v>1153</v>
      </c>
      <c r="DC20" s="9">
        <f t="shared" si="47"/>
        <v>0</v>
      </c>
      <c r="DD20" s="67">
        <v>1136</v>
      </c>
      <c r="DE20" s="9">
        <f t="shared" si="47"/>
        <v>0</v>
      </c>
      <c r="DF20" s="67">
        <v>2224</v>
      </c>
      <c r="DG20" s="9">
        <f t="shared" si="48"/>
        <v>0</v>
      </c>
      <c r="DH20" s="67">
        <v>266</v>
      </c>
      <c r="DI20" s="9">
        <f t="shared" si="34"/>
        <v>0</v>
      </c>
      <c r="DJ20" s="67">
        <v>2310</v>
      </c>
      <c r="DK20" s="9">
        <f t="shared" si="35"/>
        <v>0</v>
      </c>
      <c r="DL20" s="67">
        <v>2215</v>
      </c>
      <c r="DM20" s="9">
        <f t="shared" si="36"/>
        <v>0</v>
      </c>
      <c r="DN20" s="67">
        <v>2421</v>
      </c>
      <c r="DO20" s="9">
        <f t="shared" si="37"/>
        <v>0</v>
      </c>
      <c r="DP20" s="67">
        <v>2432</v>
      </c>
      <c r="DQ20" s="9">
        <f t="shared" si="38"/>
        <v>0</v>
      </c>
      <c r="DR20" s="67">
        <v>1848</v>
      </c>
      <c r="DS20" s="9">
        <f t="shared" si="39"/>
        <v>0</v>
      </c>
      <c r="DT20" s="67">
        <v>1820</v>
      </c>
      <c r="DU20" s="9">
        <f t="shared" si="40"/>
        <v>0</v>
      </c>
      <c r="DV20" s="67">
        <v>2325</v>
      </c>
      <c r="DW20" s="9">
        <f t="shared" si="41"/>
        <v>0</v>
      </c>
      <c r="DX20" s="67">
        <v>2362</v>
      </c>
      <c r="DY20" s="9">
        <f t="shared" si="42"/>
        <v>0</v>
      </c>
      <c r="DZ20" s="67">
        <v>2151</v>
      </c>
      <c r="EA20" s="9">
        <f t="shared" si="43"/>
        <v>0</v>
      </c>
      <c r="EB20" s="67">
        <v>1971</v>
      </c>
      <c r="EC20" s="9">
        <f t="shared" si="44"/>
        <v>0</v>
      </c>
      <c r="ED20" s="60">
        <v>6.47</v>
      </c>
      <c r="EE20" s="9">
        <f t="shared" si="49"/>
        <v>0</v>
      </c>
      <c r="EF20" s="60">
        <v>160.61000000000001</v>
      </c>
      <c r="EG20" s="9">
        <f t="shared" si="50"/>
        <v>0</v>
      </c>
      <c r="EH20" s="60">
        <v>8.27</v>
      </c>
      <c r="EI20" s="9">
        <f t="shared" si="51"/>
        <v>0</v>
      </c>
      <c r="EJ20" s="60">
        <v>312.67</v>
      </c>
      <c r="EK20" s="9">
        <f t="shared" si="52"/>
        <v>0</v>
      </c>
      <c r="EL20" s="60">
        <v>4.91</v>
      </c>
      <c r="EM20" s="9">
        <f t="shared" si="53"/>
        <v>0</v>
      </c>
      <c r="EN20" s="5">
        <v>2822.11</v>
      </c>
      <c r="EO20" s="75">
        <f t="shared" si="54"/>
        <v>0</v>
      </c>
    </row>
    <row r="21" spans="1:145" ht="24.95" customHeight="1" x14ac:dyDescent="0.25">
      <c r="A21" s="50">
        <v>46009</v>
      </c>
      <c r="B21" s="1">
        <v>1281.4100000000001</v>
      </c>
      <c r="C21" s="51">
        <f t="shared" si="2"/>
        <v>0</v>
      </c>
      <c r="D21" s="56"/>
      <c r="E21" s="9">
        <f t="shared" si="3"/>
        <v>0</v>
      </c>
      <c r="F21" s="63"/>
      <c r="G21" s="9">
        <f t="shared" si="4"/>
        <v>0</v>
      </c>
      <c r="H21" s="12"/>
      <c r="I21" s="9">
        <f t="shared" si="5"/>
        <v>0</v>
      </c>
      <c r="J21" s="12"/>
      <c r="K21" s="7">
        <f t="shared" si="55"/>
        <v>0</v>
      </c>
      <c r="L21" s="37">
        <v>0</v>
      </c>
      <c r="M21" s="82"/>
      <c r="N21" s="52">
        <v>0</v>
      </c>
      <c r="O21" s="52"/>
      <c r="P21" s="11"/>
      <c r="Q21" s="11"/>
      <c r="R21" s="9">
        <f t="shared" si="6"/>
        <v>0</v>
      </c>
      <c r="S21" s="11"/>
      <c r="T21" s="11"/>
      <c r="U21" s="9">
        <f t="shared" si="7"/>
        <v>0</v>
      </c>
      <c r="V21" s="11"/>
      <c r="W21" s="11"/>
      <c r="X21" s="9">
        <f t="shared" si="8"/>
        <v>0</v>
      </c>
      <c r="Y21" s="11"/>
      <c r="Z21" s="11"/>
      <c r="AA21" s="9">
        <f t="shared" si="9"/>
        <v>0</v>
      </c>
      <c r="AB21" s="11"/>
      <c r="AC21" s="11"/>
      <c r="AD21" s="9">
        <f t="shared" si="10"/>
        <v>0</v>
      </c>
      <c r="AE21" s="11"/>
      <c r="AF21" s="11"/>
      <c r="AG21" s="9">
        <f t="shared" si="11"/>
        <v>0</v>
      </c>
      <c r="AH21" s="11"/>
      <c r="AI21" s="11"/>
      <c r="AJ21" s="9">
        <f t="shared" si="12"/>
        <v>0</v>
      </c>
      <c r="AK21" s="11"/>
      <c r="AL21" s="11"/>
      <c r="AM21" s="9">
        <f t="shared" si="13"/>
        <v>0</v>
      </c>
      <c r="AN21" s="11"/>
      <c r="AO21" s="11"/>
      <c r="AP21" s="9">
        <f t="shared" si="14"/>
        <v>0</v>
      </c>
      <c r="AQ21" s="11"/>
      <c r="AR21" s="11"/>
      <c r="AS21" s="9">
        <f t="shared" si="15"/>
        <v>0</v>
      </c>
      <c r="AT21" s="11"/>
      <c r="AU21" s="11"/>
      <c r="AV21" s="9">
        <f t="shared" si="45"/>
        <v>0</v>
      </c>
      <c r="AW21" s="11"/>
      <c r="AX21" s="11"/>
      <c r="AY21" s="9">
        <f t="shared" si="46"/>
        <v>0</v>
      </c>
      <c r="AZ21" s="13"/>
      <c r="BA21" s="14"/>
      <c r="BB21" s="9">
        <f t="shared" si="16"/>
        <v>0</v>
      </c>
      <c r="BC21" s="13"/>
      <c r="BD21" s="14"/>
      <c r="BE21" s="9">
        <f t="shared" si="17"/>
        <v>0</v>
      </c>
      <c r="BF21" s="13">
        <v>45363</v>
      </c>
      <c r="BG21" s="14">
        <v>47323</v>
      </c>
      <c r="BH21" s="9">
        <f t="shared" si="18"/>
        <v>0</v>
      </c>
      <c r="BI21" s="13">
        <v>45831</v>
      </c>
      <c r="BJ21" s="14">
        <v>47144</v>
      </c>
      <c r="BK21" s="9">
        <f t="shared" si="19"/>
        <v>0</v>
      </c>
      <c r="BL21" s="13">
        <v>48038</v>
      </c>
      <c r="BM21" s="14">
        <v>53697</v>
      </c>
      <c r="BN21" s="9">
        <f t="shared" si="20"/>
        <v>0</v>
      </c>
      <c r="BO21" s="13">
        <v>49968</v>
      </c>
      <c r="BP21" s="14">
        <v>51412</v>
      </c>
      <c r="BQ21" s="9">
        <f t="shared" si="21"/>
        <v>0</v>
      </c>
      <c r="BR21" s="13">
        <v>49397</v>
      </c>
      <c r="BS21" s="14">
        <v>50947</v>
      </c>
      <c r="BT21" s="9">
        <f t="shared" si="22"/>
        <v>0</v>
      </c>
      <c r="BU21" s="13">
        <v>49631</v>
      </c>
      <c r="BV21" s="14">
        <v>50917</v>
      </c>
      <c r="BW21" s="9">
        <f t="shared" si="23"/>
        <v>0</v>
      </c>
      <c r="BX21" s="13">
        <v>49078</v>
      </c>
      <c r="BY21" s="14">
        <v>50494</v>
      </c>
      <c r="BZ21" s="9">
        <f t="shared" si="24"/>
        <v>0</v>
      </c>
      <c r="CA21" s="13">
        <v>48462</v>
      </c>
      <c r="CB21" s="14">
        <v>49759</v>
      </c>
      <c r="CC21" s="9">
        <f t="shared" si="25"/>
        <v>0</v>
      </c>
      <c r="CD21" s="13">
        <v>47395</v>
      </c>
      <c r="CE21" s="14">
        <v>48684</v>
      </c>
      <c r="CF21" s="9">
        <f t="shared" si="26"/>
        <v>0</v>
      </c>
      <c r="CG21" s="13">
        <v>47682</v>
      </c>
      <c r="CH21" s="14">
        <v>49166</v>
      </c>
      <c r="CI21" s="9">
        <f t="shared" si="27"/>
        <v>0</v>
      </c>
      <c r="CJ21" s="58">
        <v>15546</v>
      </c>
      <c r="CK21" s="57">
        <v>16217</v>
      </c>
      <c r="CL21" s="34">
        <f t="shared" si="56"/>
        <v>0</v>
      </c>
      <c r="CM21" s="59">
        <v>24291</v>
      </c>
      <c r="CN21" s="60">
        <v>7623</v>
      </c>
      <c r="CO21" s="34">
        <f t="shared" si="29"/>
        <v>0</v>
      </c>
      <c r="CP21" s="59">
        <v>10873</v>
      </c>
      <c r="CQ21" s="60">
        <v>5219</v>
      </c>
      <c r="CR21" s="33">
        <f t="shared" si="30"/>
        <v>0</v>
      </c>
      <c r="CS21" s="59">
        <v>14410</v>
      </c>
      <c r="CT21" s="5">
        <v>3314</v>
      </c>
      <c r="CU21" s="34">
        <f t="shared" si="31"/>
        <v>0</v>
      </c>
      <c r="CV21" s="59">
        <v>2187.4899999999998</v>
      </c>
      <c r="CW21" s="59">
        <v>1741.25</v>
      </c>
      <c r="CX21" s="34">
        <f t="shared" si="32"/>
        <v>0</v>
      </c>
      <c r="CY21" s="59">
        <v>1.64</v>
      </c>
      <c r="CZ21" s="60">
        <v>14085</v>
      </c>
      <c r="DA21" s="7">
        <f t="shared" si="33"/>
        <v>0</v>
      </c>
      <c r="DB21" s="67">
        <v>1153</v>
      </c>
      <c r="DC21" s="9">
        <f t="shared" si="47"/>
        <v>0</v>
      </c>
      <c r="DD21" s="67">
        <v>1136</v>
      </c>
      <c r="DE21" s="9">
        <f t="shared" si="47"/>
        <v>0</v>
      </c>
      <c r="DF21" s="67">
        <v>2224</v>
      </c>
      <c r="DG21" s="9">
        <f t="shared" si="48"/>
        <v>0</v>
      </c>
      <c r="DH21" s="67">
        <v>266</v>
      </c>
      <c r="DI21" s="9">
        <f t="shared" si="34"/>
        <v>0</v>
      </c>
      <c r="DJ21" s="67">
        <v>2310</v>
      </c>
      <c r="DK21" s="9">
        <f t="shared" si="35"/>
        <v>0</v>
      </c>
      <c r="DL21" s="67">
        <v>2215</v>
      </c>
      <c r="DM21" s="9">
        <f t="shared" si="36"/>
        <v>0</v>
      </c>
      <c r="DN21" s="67">
        <v>2421</v>
      </c>
      <c r="DO21" s="9">
        <f t="shared" si="37"/>
        <v>0</v>
      </c>
      <c r="DP21" s="67">
        <v>2432</v>
      </c>
      <c r="DQ21" s="9">
        <f t="shared" si="38"/>
        <v>0</v>
      </c>
      <c r="DR21" s="67">
        <v>1848</v>
      </c>
      <c r="DS21" s="9">
        <f t="shared" si="39"/>
        <v>0</v>
      </c>
      <c r="DT21" s="67">
        <v>1820</v>
      </c>
      <c r="DU21" s="9">
        <f t="shared" si="40"/>
        <v>0</v>
      </c>
      <c r="DV21" s="67">
        <v>2325</v>
      </c>
      <c r="DW21" s="9">
        <f t="shared" si="41"/>
        <v>0</v>
      </c>
      <c r="DX21" s="67">
        <v>2362</v>
      </c>
      <c r="DY21" s="9">
        <f t="shared" si="42"/>
        <v>0</v>
      </c>
      <c r="DZ21" s="67">
        <v>2151</v>
      </c>
      <c r="EA21" s="9">
        <f t="shared" si="43"/>
        <v>0</v>
      </c>
      <c r="EB21" s="67">
        <v>1971</v>
      </c>
      <c r="EC21" s="9">
        <f t="shared" si="44"/>
        <v>0</v>
      </c>
      <c r="ED21" s="60">
        <v>6.47</v>
      </c>
      <c r="EE21" s="9">
        <f t="shared" si="49"/>
        <v>0</v>
      </c>
      <c r="EF21" s="60">
        <v>160.61000000000001</v>
      </c>
      <c r="EG21" s="9">
        <f t="shared" si="50"/>
        <v>0</v>
      </c>
      <c r="EH21" s="60">
        <v>8.27</v>
      </c>
      <c r="EI21" s="9">
        <f t="shared" si="51"/>
        <v>0</v>
      </c>
      <c r="EJ21" s="60">
        <v>312.67</v>
      </c>
      <c r="EK21" s="9">
        <f t="shared" si="52"/>
        <v>0</v>
      </c>
      <c r="EL21" s="60">
        <v>4.91</v>
      </c>
      <c r="EM21" s="9">
        <f t="shared" si="53"/>
        <v>0</v>
      </c>
      <c r="EN21" s="5">
        <v>2822.11</v>
      </c>
      <c r="EO21" s="75">
        <f t="shared" si="54"/>
        <v>0</v>
      </c>
    </row>
    <row r="22" spans="1:145" ht="24.95" customHeight="1" x14ac:dyDescent="0.25">
      <c r="A22" s="50">
        <v>46010</v>
      </c>
      <c r="B22" s="1">
        <v>1281.4100000000001</v>
      </c>
      <c r="C22" s="51">
        <f t="shared" si="2"/>
        <v>0</v>
      </c>
      <c r="D22" s="56"/>
      <c r="E22" s="9">
        <f t="shared" si="3"/>
        <v>0</v>
      </c>
      <c r="F22" s="63"/>
      <c r="G22" s="9">
        <f t="shared" si="4"/>
        <v>0</v>
      </c>
      <c r="H22" s="12"/>
      <c r="I22" s="9">
        <f t="shared" si="5"/>
        <v>0</v>
      </c>
      <c r="J22" s="12"/>
      <c r="K22" s="7">
        <f t="shared" si="55"/>
        <v>0</v>
      </c>
      <c r="L22" s="37">
        <v>0</v>
      </c>
      <c r="M22" s="82"/>
      <c r="N22" s="52">
        <v>0</v>
      </c>
      <c r="O22" s="52"/>
      <c r="P22" s="11"/>
      <c r="Q22" s="11"/>
      <c r="R22" s="9">
        <f t="shared" si="6"/>
        <v>0</v>
      </c>
      <c r="S22" s="11"/>
      <c r="T22" s="11"/>
      <c r="U22" s="9">
        <f t="shared" si="7"/>
        <v>0</v>
      </c>
      <c r="V22" s="11"/>
      <c r="W22" s="11"/>
      <c r="X22" s="9">
        <f t="shared" si="8"/>
        <v>0</v>
      </c>
      <c r="Y22" s="11"/>
      <c r="Z22" s="11"/>
      <c r="AA22" s="9">
        <f t="shared" si="9"/>
        <v>0</v>
      </c>
      <c r="AB22" s="11"/>
      <c r="AC22" s="11"/>
      <c r="AD22" s="9">
        <f t="shared" si="10"/>
        <v>0</v>
      </c>
      <c r="AE22" s="11"/>
      <c r="AF22" s="11"/>
      <c r="AG22" s="9">
        <f t="shared" si="11"/>
        <v>0</v>
      </c>
      <c r="AH22" s="11"/>
      <c r="AI22" s="11"/>
      <c r="AJ22" s="9">
        <f t="shared" si="12"/>
        <v>0</v>
      </c>
      <c r="AK22" s="11"/>
      <c r="AL22" s="11"/>
      <c r="AM22" s="9">
        <f t="shared" si="13"/>
        <v>0</v>
      </c>
      <c r="AN22" s="11"/>
      <c r="AO22" s="11"/>
      <c r="AP22" s="9">
        <f t="shared" si="14"/>
        <v>0</v>
      </c>
      <c r="AQ22" s="11"/>
      <c r="AR22" s="11"/>
      <c r="AS22" s="9">
        <f t="shared" si="15"/>
        <v>0</v>
      </c>
      <c r="AT22" s="11"/>
      <c r="AU22" s="11"/>
      <c r="AV22" s="9">
        <f t="shared" si="45"/>
        <v>0</v>
      </c>
      <c r="AW22" s="11"/>
      <c r="AX22" s="11"/>
      <c r="AY22" s="9">
        <f t="shared" si="46"/>
        <v>0</v>
      </c>
      <c r="AZ22" s="13"/>
      <c r="BA22" s="14"/>
      <c r="BB22" s="9">
        <f t="shared" si="16"/>
        <v>0</v>
      </c>
      <c r="BC22" s="13"/>
      <c r="BD22" s="14"/>
      <c r="BE22" s="9">
        <f t="shared" si="17"/>
        <v>0</v>
      </c>
      <c r="BF22" s="13">
        <v>45363</v>
      </c>
      <c r="BG22" s="14">
        <v>47323</v>
      </c>
      <c r="BH22" s="9">
        <f t="shared" si="18"/>
        <v>0</v>
      </c>
      <c r="BI22" s="13">
        <v>45831</v>
      </c>
      <c r="BJ22" s="14">
        <v>47144</v>
      </c>
      <c r="BK22" s="9">
        <f t="shared" si="19"/>
        <v>0</v>
      </c>
      <c r="BL22" s="13">
        <v>48038</v>
      </c>
      <c r="BM22" s="14">
        <v>53697</v>
      </c>
      <c r="BN22" s="9">
        <f t="shared" si="20"/>
        <v>0</v>
      </c>
      <c r="BO22" s="13">
        <v>49968</v>
      </c>
      <c r="BP22" s="14">
        <v>51412</v>
      </c>
      <c r="BQ22" s="9">
        <f t="shared" si="21"/>
        <v>0</v>
      </c>
      <c r="BR22" s="13">
        <v>49397</v>
      </c>
      <c r="BS22" s="14">
        <v>50947</v>
      </c>
      <c r="BT22" s="9">
        <f t="shared" si="22"/>
        <v>0</v>
      </c>
      <c r="BU22" s="13">
        <v>49631</v>
      </c>
      <c r="BV22" s="14">
        <v>50917</v>
      </c>
      <c r="BW22" s="9">
        <f t="shared" si="23"/>
        <v>0</v>
      </c>
      <c r="BX22" s="13">
        <v>49078</v>
      </c>
      <c r="BY22" s="14">
        <v>50494</v>
      </c>
      <c r="BZ22" s="9">
        <f t="shared" si="24"/>
        <v>0</v>
      </c>
      <c r="CA22" s="13">
        <v>48462</v>
      </c>
      <c r="CB22" s="14">
        <v>49759</v>
      </c>
      <c r="CC22" s="9">
        <f t="shared" si="25"/>
        <v>0</v>
      </c>
      <c r="CD22" s="13">
        <v>47395</v>
      </c>
      <c r="CE22" s="14">
        <v>48684</v>
      </c>
      <c r="CF22" s="9">
        <f t="shared" si="26"/>
        <v>0</v>
      </c>
      <c r="CG22" s="13">
        <v>47682</v>
      </c>
      <c r="CH22" s="14">
        <v>49166</v>
      </c>
      <c r="CI22" s="9">
        <f t="shared" si="27"/>
        <v>0</v>
      </c>
      <c r="CJ22" s="58">
        <v>15546</v>
      </c>
      <c r="CK22" s="57">
        <v>16217</v>
      </c>
      <c r="CL22" s="34">
        <f t="shared" si="56"/>
        <v>0</v>
      </c>
      <c r="CM22" s="59">
        <v>24291</v>
      </c>
      <c r="CN22" s="60">
        <v>7623</v>
      </c>
      <c r="CO22" s="34">
        <f t="shared" si="29"/>
        <v>0</v>
      </c>
      <c r="CP22" s="59">
        <v>10873</v>
      </c>
      <c r="CQ22" s="60">
        <v>5219</v>
      </c>
      <c r="CR22" s="33">
        <f t="shared" si="30"/>
        <v>0</v>
      </c>
      <c r="CS22" s="59">
        <v>14410</v>
      </c>
      <c r="CT22" s="5">
        <v>3314</v>
      </c>
      <c r="CU22" s="34">
        <f t="shared" si="31"/>
        <v>0</v>
      </c>
      <c r="CV22" s="59">
        <v>2187.4899999999998</v>
      </c>
      <c r="CW22" s="59">
        <v>1741.25</v>
      </c>
      <c r="CX22" s="34">
        <f t="shared" si="32"/>
        <v>0</v>
      </c>
      <c r="CY22" s="59">
        <v>1.64</v>
      </c>
      <c r="CZ22" s="60">
        <v>14085</v>
      </c>
      <c r="DA22" s="7">
        <f t="shared" si="33"/>
        <v>0</v>
      </c>
      <c r="DB22" s="67">
        <v>1153</v>
      </c>
      <c r="DC22" s="9">
        <f t="shared" si="47"/>
        <v>0</v>
      </c>
      <c r="DD22" s="67">
        <v>1136</v>
      </c>
      <c r="DE22" s="9">
        <f t="shared" si="47"/>
        <v>0</v>
      </c>
      <c r="DF22" s="67">
        <v>2224</v>
      </c>
      <c r="DG22" s="9">
        <f t="shared" si="48"/>
        <v>0</v>
      </c>
      <c r="DH22" s="67">
        <v>266</v>
      </c>
      <c r="DI22" s="9">
        <f t="shared" si="34"/>
        <v>0</v>
      </c>
      <c r="DJ22" s="67">
        <v>2310</v>
      </c>
      <c r="DK22" s="9">
        <f t="shared" si="35"/>
        <v>0</v>
      </c>
      <c r="DL22" s="67">
        <v>2215</v>
      </c>
      <c r="DM22" s="9">
        <f t="shared" si="36"/>
        <v>0</v>
      </c>
      <c r="DN22" s="67">
        <v>2421</v>
      </c>
      <c r="DO22" s="9">
        <f t="shared" si="37"/>
        <v>0</v>
      </c>
      <c r="DP22" s="67">
        <v>2432</v>
      </c>
      <c r="DQ22" s="9">
        <f t="shared" si="38"/>
        <v>0</v>
      </c>
      <c r="DR22" s="67">
        <v>1848</v>
      </c>
      <c r="DS22" s="9">
        <f t="shared" si="39"/>
        <v>0</v>
      </c>
      <c r="DT22" s="67">
        <v>1820</v>
      </c>
      <c r="DU22" s="9">
        <f t="shared" si="40"/>
        <v>0</v>
      </c>
      <c r="DV22" s="67">
        <v>2325</v>
      </c>
      <c r="DW22" s="9">
        <f t="shared" si="41"/>
        <v>0</v>
      </c>
      <c r="DX22" s="67">
        <v>2362</v>
      </c>
      <c r="DY22" s="9">
        <f t="shared" si="42"/>
        <v>0</v>
      </c>
      <c r="DZ22" s="67">
        <v>2151</v>
      </c>
      <c r="EA22" s="9">
        <f t="shared" si="43"/>
        <v>0</v>
      </c>
      <c r="EB22" s="67">
        <v>1971</v>
      </c>
      <c r="EC22" s="9">
        <f t="shared" si="44"/>
        <v>0</v>
      </c>
      <c r="ED22" s="60">
        <v>6.47</v>
      </c>
      <c r="EE22" s="9">
        <f t="shared" si="49"/>
        <v>0</v>
      </c>
      <c r="EF22" s="60">
        <v>160.61000000000001</v>
      </c>
      <c r="EG22" s="9">
        <f t="shared" si="50"/>
        <v>0</v>
      </c>
      <c r="EH22" s="60">
        <v>8.27</v>
      </c>
      <c r="EI22" s="9">
        <f t="shared" si="51"/>
        <v>0</v>
      </c>
      <c r="EJ22" s="60">
        <v>312.67</v>
      </c>
      <c r="EK22" s="9">
        <f t="shared" si="52"/>
        <v>0</v>
      </c>
      <c r="EL22" s="60">
        <v>4.91</v>
      </c>
      <c r="EM22" s="9">
        <f t="shared" si="53"/>
        <v>0</v>
      </c>
      <c r="EN22" s="5">
        <v>2822.11</v>
      </c>
      <c r="EO22" s="75">
        <f t="shared" si="54"/>
        <v>0</v>
      </c>
    </row>
    <row r="23" spans="1:145" ht="24.95" customHeight="1" x14ac:dyDescent="0.25">
      <c r="A23" s="50">
        <v>46011</v>
      </c>
      <c r="B23" s="1">
        <v>1281.4100000000001</v>
      </c>
      <c r="C23" s="51">
        <f t="shared" si="2"/>
        <v>0</v>
      </c>
      <c r="D23" s="56"/>
      <c r="E23" s="9">
        <f t="shared" si="3"/>
        <v>0</v>
      </c>
      <c r="F23" s="63"/>
      <c r="G23" s="9">
        <f t="shared" si="4"/>
        <v>0</v>
      </c>
      <c r="H23" s="12"/>
      <c r="I23" s="9">
        <f t="shared" si="5"/>
        <v>0</v>
      </c>
      <c r="J23" s="12"/>
      <c r="K23" s="7">
        <f t="shared" si="55"/>
        <v>0</v>
      </c>
      <c r="L23" s="37">
        <v>0</v>
      </c>
      <c r="M23" s="82"/>
      <c r="N23" s="52">
        <v>0</v>
      </c>
      <c r="O23" s="52"/>
      <c r="P23" s="11"/>
      <c r="Q23" s="11"/>
      <c r="R23" s="9">
        <f t="shared" si="6"/>
        <v>0</v>
      </c>
      <c r="S23" s="11"/>
      <c r="T23" s="11"/>
      <c r="U23" s="9">
        <f t="shared" si="7"/>
        <v>0</v>
      </c>
      <c r="V23" s="11"/>
      <c r="W23" s="11"/>
      <c r="X23" s="9">
        <f t="shared" si="8"/>
        <v>0</v>
      </c>
      <c r="Y23" s="11"/>
      <c r="Z23" s="11"/>
      <c r="AA23" s="9">
        <f t="shared" si="9"/>
        <v>0</v>
      </c>
      <c r="AB23" s="11"/>
      <c r="AC23" s="11"/>
      <c r="AD23" s="9">
        <f t="shared" si="10"/>
        <v>0</v>
      </c>
      <c r="AE23" s="11"/>
      <c r="AF23" s="11"/>
      <c r="AG23" s="9">
        <f t="shared" si="11"/>
        <v>0</v>
      </c>
      <c r="AH23" s="11"/>
      <c r="AI23" s="11"/>
      <c r="AJ23" s="9">
        <f t="shared" si="12"/>
        <v>0</v>
      </c>
      <c r="AK23" s="11"/>
      <c r="AL23" s="11"/>
      <c r="AM23" s="9">
        <f t="shared" si="13"/>
        <v>0</v>
      </c>
      <c r="AN23" s="11"/>
      <c r="AO23" s="11"/>
      <c r="AP23" s="9">
        <f t="shared" si="14"/>
        <v>0</v>
      </c>
      <c r="AQ23" s="11"/>
      <c r="AR23" s="11"/>
      <c r="AS23" s="9">
        <f t="shared" si="15"/>
        <v>0</v>
      </c>
      <c r="AT23" s="11"/>
      <c r="AU23" s="11"/>
      <c r="AV23" s="9">
        <f t="shared" si="45"/>
        <v>0</v>
      </c>
      <c r="AW23" s="11"/>
      <c r="AX23" s="11"/>
      <c r="AY23" s="9">
        <f t="shared" si="46"/>
        <v>0</v>
      </c>
      <c r="AZ23" s="13"/>
      <c r="BA23" s="14"/>
      <c r="BB23" s="9">
        <f t="shared" si="16"/>
        <v>0</v>
      </c>
      <c r="BC23" s="13"/>
      <c r="BD23" s="14"/>
      <c r="BE23" s="9">
        <f t="shared" si="17"/>
        <v>0</v>
      </c>
      <c r="BF23" s="13">
        <v>45363</v>
      </c>
      <c r="BG23" s="14">
        <v>47323</v>
      </c>
      <c r="BH23" s="9">
        <f t="shared" si="18"/>
        <v>0</v>
      </c>
      <c r="BI23" s="13">
        <v>45831</v>
      </c>
      <c r="BJ23" s="14">
        <v>47144</v>
      </c>
      <c r="BK23" s="9">
        <f t="shared" si="19"/>
        <v>0</v>
      </c>
      <c r="BL23" s="13">
        <v>48038</v>
      </c>
      <c r="BM23" s="14">
        <v>53697</v>
      </c>
      <c r="BN23" s="9">
        <f t="shared" si="20"/>
        <v>0</v>
      </c>
      <c r="BO23" s="13">
        <v>49968</v>
      </c>
      <c r="BP23" s="14">
        <v>51412</v>
      </c>
      <c r="BQ23" s="9">
        <f t="shared" si="21"/>
        <v>0</v>
      </c>
      <c r="BR23" s="13">
        <v>49397</v>
      </c>
      <c r="BS23" s="14">
        <v>50947</v>
      </c>
      <c r="BT23" s="9">
        <f t="shared" si="22"/>
        <v>0</v>
      </c>
      <c r="BU23" s="13">
        <v>49631</v>
      </c>
      <c r="BV23" s="14">
        <v>50917</v>
      </c>
      <c r="BW23" s="9">
        <f t="shared" si="23"/>
        <v>0</v>
      </c>
      <c r="BX23" s="13">
        <v>49078</v>
      </c>
      <c r="BY23" s="14">
        <v>50494</v>
      </c>
      <c r="BZ23" s="9">
        <f t="shared" si="24"/>
        <v>0</v>
      </c>
      <c r="CA23" s="13">
        <v>48462</v>
      </c>
      <c r="CB23" s="14">
        <v>49759</v>
      </c>
      <c r="CC23" s="9">
        <f t="shared" si="25"/>
        <v>0</v>
      </c>
      <c r="CD23" s="13">
        <v>47395</v>
      </c>
      <c r="CE23" s="14">
        <v>48684</v>
      </c>
      <c r="CF23" s="9">
        <f t="shared" si="26"/>
        <v>0</v>
      </c>
      <c r="CG23" s="13">
        <v>47682</v>
      </c>
      <c r="CH23" s="14">
        <v>49166</v>
      </c>
      <c r="CI23" s="9">
        <f t="shared" si="27"/>
        <v>0</v>
      </c>
      <c r="CJ23" s="58">
        <v>15546</v>
      </c>
      <c r="CK23" s="57">
        <v>16217</v>
      </c>
      <c r="CL23" s="34">
        <f t="shared" si="56"/>
        <v>0</v>
      </c>
      <c r="CM23" s="59">
        <v>24291</v>
      </c>
      <c r="CN23" s="60">
        <v>7623</v>
      </c>
      <c r="CO23" s="34">
        <f t="shared" si="29"/>
        <v>0</v>
      </c>
      <c r="CP23" s="59">
        <v>10873</v>
      </c>
      <c r="CQ23" s="60">
        <v>5219</v>
      </c>
      <c r="CR23" s="33">
        <f t="shared" si="30"/>
        <v>0</v>
      </c>
      <c r="CS23" s="59">
        <v>14410</v>
      </c>
      <c r="CT23" s="5">
        <v>3314</v>
      </c>
      <c r="CU23" s="34">
        <f t="shared" si="31"/>
        <v>0</v>
      </c>
      <c r="CV23" s="59">
        <v>2187.4899999999998</v>
      </c>
      <c r="CW23" s="59">
        <v>1741.25</v>
      </c>
      <c r="CX23" s="34">
        <f t="shared" si="32"/>
        <v>0</v>
      </c>
      <c r="CY23" s="59">
        <v>1.64</v>
      </c>
      <c r="CZ23" s="60">
        <v>14085</v>
      </c>
      <c r="DA23" s="7">
        <f t="shared" si="33"/>
        <v>0</v>
      </c>
      <c r="DB23" s="67">
        <v>1153</v>
      </c>
      <c r="DC23" s="9">
        <f t="shared" si="47"/>
        <v>0</v>
      </c>
      <c r="DD23" s="67">
        <v>1136</v>
      </c>
      <c r="DE23" s="9">
        <f t="shared" si="47"/>
        <v>0</v>
      </c>
      <c r="DF23" s="67">
        <v>2224</v>
      </c>
      <c r="DG23" s="9">
        <f t="shared" si="48"/>
        <v>0</v>
      </c>
      <c r="DH23" s="67">
        <v>266</v>
      </c>
      <c r="DI23" s="9">
        <f t="shared" si="34"/>
        <v>0</v>
      </c>
      <c r="DJ23" s="67">
        <v>2310</v>
      </c>
      <c r="DK23" s="9">
        <f t="shared" si="35"/>
        <v>0</v>
      </c>
      <c r="DL23" s="67">
        <v>2215</v>
      </c>
      <c r="DM23" s="9">
        <f t="shared" si="36"/>
        <v>0</v>
      </c>
      <c r="DN23" s="67">
        <v>2421</v>
      </c>
      <c r="DO23" s="9">
        <f t="shared" si="37"/>
        <v>0</v>
      </c>
      <c r="DP23" s="67">
        <v>2432</v>
      </c>
      <c r="DQ23" s="9">
        <f t="shared" si="38"/>
        <v>0</v>
      </c>
      <c r="DR23" s="67">
        <v>1848</v>
      </c>
      <c r="DS23" s="9">
        <f t="shared" si="39"/>
        <v>0</v>
      </c>
      <c r="DT23" s="67">
        <v>1820</v>
      </c>
      <c r="DU23" s="9">
        <f t="shared" si="40"/>
        <v>0</v>
      </c>
      <c r="DV23" s="67">
        <v>2325</v>
      </c>
      <c r="DW23" s="9">
        <f t="shared" si="41"/>
        <v>0</v>
      </c>
      <c r="DX23" s="67">
        <v>2362</v>
      </c>
      <c r="DY23" s="9">
        <f t="shared" si="42"/>
        <v>0</v>
      </c>
      <c r="DZ23" s="67">
        <v>2151</v>
      </c>
      <c r="EA23" s="9">
        <f t="shared" si="43"/>
        <v>0</v>
      </c>
      <c r="EB23" s="67">
        <v>1971</v>
      </c>
      <c r="EC23" s="9">
        <f t="shared" si="44"/>
        <v>0</v>
      </c>
      <c r="ED23" s="60">
        <v>6.47</v>
      </c>
      <c r="EE23" s="9">
        <f t="shared" si="49"/>
        <v>0</v>
      </c>
      <c r="EF23" s="60">
        <v>160.61000000000001</v>
      </c>
      <c r="EG23" s="9">
        <f t="shared" si="50"/>
        <v>0</v>
      </c>
      <c r="EH23" s="60">
        <v>8.27</v>
      </c>
      <c r="EI23" s="9">
        <f t="shared" si="51"/>
        <v>0</v>
      </c>
      <c r="EJ23" s="60">
        <v>312.67</v>
      </c>
      <c r="EK23" s="9">
        <f t="shared" si="52"/>
        <v>0</v>
      </c>
      <c r="EL23" s="60">
        <v>4.91</v>
      </c>
      <c r="EM23" s="9">
        <f t="shared" si="53"/>
        <v>0</v>
      </c>
      <c r="EN23" s="5">
        <v>2822.11</v>
      </c>
      <c r="EO23" s="75">
        <f t="shared" si="54"/>
        <v>0</v>
      </c>
    </row>
    <row r="24" spans="1:145" ht="24.95" customHeight="1" x14ac:dyDescent="0.25">
      <c r="A24" s="50">
        <v>46012</v>
      </c>
      <c r="B24" s="1">
        <v>1281.4100000000001</v>
      </c>
      <c r="C24" s="51">
        <f t="shared" si="2"/>
        <v>0</v>
      </c>
      <c r="D24" s="56"/>
      <c r="E24" s="9">
        <f t="shared" si="3"/>
        <v>0</v>
      </c>
      <c r="F24" s="63"/>
      <c r="G24" s="9">
        <f t="shared" si="4"/>
        <v>0</v>
      </c>
      <c r="H24" s="12"/>
      <c r="I24" s="9">
        <f t="shared" si="5"/>
        <v>0</v>
      </c>
      <c r="J24" s="12"/>
      <c r="K24" s="7">
        <f t="shared" si="55"/>
        <v>0</v>
      </c>
      <c r="L24" s="37">
        <v>0</v>
      </c>
      <c r="M24" s="82"/>
      <c r="N24" s="52">
        <v>0</v>
      </c>
      <c r="O24" s="52"/>
      <c r="P24" s="11"/>
      <c r="Q24" s="11"/>
      <c r="R24" s="9">
        <f t="shared" si="6"/>
        <v>0</v>
      </c>
      <c r="S24" s="11"/>
      <c r="T24" s="11"/>
      <c r="U24" s="9">
        <f t="shared" si="7"/>
        <v>0</v>
      </c>
      <c r="V24" s="11"/>
      <c r="W24" s="11"/>
      <c r="X24" s="9">
        <f t="shared" si="8"/>
        <v>0</v>
      </c>
      <c r="Y24" s="11"/>
      <c r="Z24" s="11"/>
      <c r="AA24" s="9">
        <f t="shared" si="9"/>
        <v>0</v>
      </c>
      <c r="AB24" s="11"/>
      <c r="AC24" s="11"/>
      <c r="AD24" s="9">
        <f t="shared" si="10"/>
        <v>0</v>
      </c>
      <c r="AE24" s="11"/>
      <c r="AF24" s="11"/>
      <c r="AG24" s="9">
        <f t="shared" si="11"/>
        <v>0</v>
      </c>
      <c r="AH24" s="11"/>
      <c r="AI24" s="11"/>
      <c r="AJ24" s="9">
        <f t="shared" si="12"/>
        <v>0</v>
      </c>
      <c r="AK24" s="11"/>
      <c r="AL24" s="11"/>
      <c r="AM24" s="9">
        <f t="shared" si="13"/>
        <v>0</v>
      </c>
      <c r="AN24" s="11"/>
      <c r="AO24" s="11"/>
      <c r="AP24" s="9">
        <f t="shared" si="14"/>
        <v>0</v>
      </c>
      <c r="AQ24" s="11"/>
      <c r="AR24" s="11"/>
      <c r="AS24" s="9">
        <f t="shared" si="15"/>
        <v>0</v>
      </c>
      <c r="AT24" s="11"/>
      <c r="AU24" s="11"/>
      <c r="AV24" s="9">
        <f t="shared" si="45"/>
        <v>0</v>
      </c>
      <c r="AW24" s="11"/>
      <c r="AX24" s="11"/>
      <c r="AY24" s="9">
        <f t="shared" si="46"/>
        <v>0</v>
      </c>
      <c r="AZ24" s="13"/>
      <c r="BA24" s="14"/>
      <c r="BB24" s="9">
        <f t="shared" si="16"/>
        <v>0</v>
      </c>
      <c r="BC24" s="13"/>
      <c r="BD24" s="14"/>
      <c r="BE24" s="9">
        <f t="shared" si="17"/>
        <v>0</v>
      </c>
      <c r="BF24" s="13">
        <v>45363</v>
      </c>
      <c r="BG24" s="14">
        <v>47323</v>
      </c>
      <c r="BH24" s="9">
        <f t="shared" si="18"/>
        <v>0</v>
      </c>
      <c r="BI24" s="13">
        <v>45831</v>
      </c>
      <c r="BJ24" s="14">
        <v>47144</v>
      </c>
      <c r="BK24" s="9">
        <f t="shared" si="19"/>
        <v>0</v>
      </c>
      <c r="BL24" s="13">
        <v>48038</v>
      </c>
      <c r="BM24" s="14">
        <v>53697</v>
      </c>
      <c r="BN24" s="9">
        <f t="shared" si="20"/>
        <v>0</v>
      </c>
      <c r="BO24" s="13">
        <v>49968</v>
      </c>
      <c r="BP24" s="14">
        <v>51412</v>
      </c>
      <c r="BQ24" s="9">
        <f t="shared" si="21"/>
        <v>0</v>
      </c>
      <c r="BR24" s="13">
        <v>49397</v>
      </c>
      <c r="BS24" s="14">
        <v>50947</v>
      </c>
      <c r="BT24" s="9">
        <f t="shared" si="22"/>
        <v>0</v>
      </c>
      <c r="BU24" s="13">
        <v>49631</v>
      </c>
      <c r="BV24" s="14">
        <v>50917</v>
      </c>
      <c r="BW24" s="9">
        <f t="shared" si="23"/>
        <v>0</v>
      </c>
      <c r="BX24" s="13">
        <v>49078</v>
      </c>
      <c r="BY24" s="14">
        <v>50494</v>
      </c>
      <c r="BZ24" s="9">
        <f t="shared" si="24"/>
        <v>0</v>
      </c>
      <c r="CA24" s="13">
        <v>48462</v>
      </c>
      <c r="CB24" s="14">
        <v>49759</v>
      </c>
      <c r="CC24" s="9">
        <f t="shared" si="25"/>
        <v>0</v>
      </c>
      <c r="CD24" s="13">
        <v>47395</v>
      </c>
      <c r="CE24" s="14">
        <v>48684</v>
      </c>
      <c r="CF24" s="9">
        <f t="shared" si="26"/>
        <v>0</v>
      </c>
      <c r="CG24" s="13">
        <v>47682</v>
      </c>
      <c r="CH24" s="14">
        <v>49166</v>
      </c>
      <c r="CI24" s="9">
        <f t="shared" si="27"/>
        <v>0</v>
      </c>
      <c r="CJ24" s="58">
        <v>15546</v>
      </c>
      <c r="CK24" s="57">
        <v>16217</v>
      </c>
      <c r="CL24" s="34">
        <f t="shared" si="56"/>
        <v>0</v>
      </c>
      <c r="CM24" s="59">
        <v>24291</v>
      </c>
      <c r="CN24" s="60">
        <v>7623</v>
      </c>
      <c r="CO24" s="34">
        <f t="shared" si="29"/>
        <v>0</v>
      </c>
      <c r="CP24" s="59">
        <v>10873</v>
      </c>
      <c r="CQ24" s="60">
        <v>5219</v>
      </c>
      <c r="CR24" s="33">
        <f t="shared" si="30"/>
        <v>0</v>
      </c>
      <c r="CS24" s="59">
        <v>14410</v>
      </c>
      <c r="CT24" s="5">
        <v>3314</v>
      </c>
      <c r="CU24" s="34">
        <f t="shared" si="31"/>
        <v>0</v>
      </c>
      <c r="CV24" s="59">
        <v>2187.4899999999998</v>
      </c>
      <c r="CW24" s="59">
        <v>1741.25</v>
      </c>
      <c r="CX24" s="34">
        <f t="shared" si="32"/>
        <v>0</v>
      </c>
      <c r="CY24" s="59">
        <v>1.64</v>
      </c>
      <c r="CZ24" s="60">
        <v>14085</v>
      </c>
      <c r="DA24" s="7">
        <f t="shared" si="33"/>
        <v>0</v>
      </c>
      <c r="DB24" s="67">
        <v>1153</v>
      </c>
      <c r="DC24" s="9">
        <f t="shared" si="47"/>
        <v>0</v>
      </c>
      <c r="DD24" s="67">
        <v>1136</v>
      </c>
      <c r="DE24" s="9">
        <f t="shared" si="47"/>
        <v>0</v>
      </c>
      <c r="DF24" s="67">
        <v>2224</v>
      </c>
      <c r="DG24" s="9">
        <f t="shared" si="48"/>
        <v>0</v>
      </c>
      <c r="DH24" s="67">
        <v>266</v>
      </c>
      <c r="DI24" s="9">
        <f t="shared" si="34"/>
        <v>0</v>
      </c>
      <c r="DJ24" s="67">
        <v>2310</v>
      </c>
      <c r="DK24" s="9">
        <f t="shared" si="35"/>
        <v>0</v>
      </c>
      <c r="DL24" s="67">
        <v>2215</v>
      </c>
      <c r="DM24" s="9">
        <f t="shared" si="36"/>
        <v>0</v>
      </c>
      <c r="DN24" s="67">
        <v>2421</v>
      </c>
      <c r="DO24" s="9">
        <f t="shared" si="37"/>
        <v>0</v>
      </c>
      <c r="DP24" s="67">
        <v>2432</v>
      </c>
      <c r="DQ24" s="9">
        <f t="shared" si="38"/>
        <v>0</v>
      </c>
      <c r="DR24" s="67">
        <v>1848</v>
      </c>
      <c r="DS24" s="9">
        <f t="shared" si="39"/>
        <v>0</v>
      </c>
      <c r="DT24" s="67">
        <v>1820</v>
      </c>
      <c r="DU24" s="9">
        <f t="shared" si="40"/>
        <v>0</v>
      </c>
      <c r="DV24" s="67">
        <v>2325</v>
      </c>
      <c r="DW24" s="9">
        <f t="shared" si="41"/>
        <v>0</v>
      </c>
      <c r="DX24" s="67">
        <v>2362</v>
      </c>
      <c r="DY24" s="9">
        <f t="shared" si="42"/>
        <v>0</v>
      </c>
      <c r="DZ24" s="67">
        <v>2151</v>
      </c>
      <c r="EA24" s="9">
        <f t="shared" si="43"/>
        <v>0</v>
      </c>
      <c r="EB24" s="67">
        <v>1971</v>
      </c>
      <c r="EC24" s="9">
        <f t="shared" si="44"/>
        <v>0</v>
      </c>
      <c r="ED24" s="60">
        <v>6.47</v>
      </c>
      <c r="EE24" s="9">
        <f t="shared" si="49"/>
        <v>0</v>
      </c>
      <c r="EF24" s="60">
        <v>160.61000000000001</v>
      </c>
      <c r="EG24" s="9">
        <f t="shared" si="50"/>
        <v>0</v>
      </c>
      <c r="EH24" s="60">
        <v>8.27</v>
      </c>
      <c r="EI24" s="9">
        <f t="shared" si="51"/>
        <v>0</v>
      </c>
      <c r="EJ24" s="60">
        <v>312.67</v>
      </c>
      <c r="EK24" s="9">
        <f t="shared" si="52"/>
        <v>0</v>
      </c>
      <c r="EL24" s="60">
        <v>4.91</v>
      </c>
      <c r="EM24" s="9">
        <f t="shared" si="53"/>
        <v>0</v>
      </c>
      <c r="EN24" s="5">
        <v>2822.11</v>
      </c>
      <c r="EO24" s="75">
        <f t="shared" si="54"/>
        <v>0</v>
      </c>
    </row>
    <row r="25" spans="1:145" ht="24.95" customHeight="1" x14ac:dyDescent="0.25">
      <c r="A25" s="50">
        <v>46013</v>
      </c>
      <c r="B25" s="1">
        <v>1281.4100000000001</v>
      </c>
      <c r="C25" s="51">
        <f t="shared" si="2"/>
        <v>0</v>
      </c>
      <c r="D25" s="56"/>
      <c r="E25" s="9">
        <f t="shared" si="3"/>
        <v>0</v>
      </c>
      <c r="F25" s="63"/>
      <c r="G25" s="9">
        <f t="shared" si="4"/>
        <v>0</v>
      </c>
      <c r="H25" s="12"/>
      <c r="I25" s="9">
        <f t="shared" si="5"/>
        <v>0</v>
      </c>
      <c r="J25" s="12"/>
      <c r="K25" s="7">
        <f t="shared" si="55"/>
        <v>0</v>
      </c>
      <c r="L25" s="37">
        <v>0</v>
      </c>
      <c r="M25" s="82"/>
      <c r="N25" s="52">
        <v>0</v>
      </c>
      <c r="O25" s="52"/>
      <c r="P25" s="11"/>
      <c r="Q25" s="11"/>
      <c r="R25" s="9">
        <f t="shared" si="6"/>
        <v>0</v>
      </c>
      <c r="S25" s="11"/>
      <c r="T25" s="11"/>
      <c r="U25" s="9">
        <f t="shared" si="7"/>
        <v>0</v>
      </c>
      <c r="V25" s="11"/>
      <c r="W25" s="11"/>
      <c r="X25" s="9">
        <f t="shared" si="8"/>
        <v>0</v>
      </c>
      <c r="Y25" s="11"/>
      <c r="Z25" s="11"/>
      <c r="AA25" s="9">
        <f t="shared" si="9"/>
        <v>0</v>
      </c>
      <c r="AB25" s="11"/>
      <c r="AC25" s="11"/>
      <c r="AD25" s="9">
        <f t="shared" si="10"/>
        <v>0</v>
      </c>
      <c r="AE25" s="11"/>
      <c r="AF25" s="11"/>
      <c r="AG25" s="9">
        <f t="shared" si="11"/>
        <v>0</v>
      </c>
      <c r="AH25" s="11"/>
      <c r="AI25" s="11"/>
      <c r="AJ25" s="9">
        <f t="shared" si="12"/>
        <v>0</v>
      </c>
      <c r="AK25" s="11"/>
      <c r="AL25" s="11"/>
      <c r="AM25" s="9">
        <f t="shared" si="13"/>
        <v>0</v>
      </c>
      <c r="AN25" s="11"/>
      <c r="AO25" s="11"/>
      <c r="AP25" s="9">
        <f t="shared" si="14"/>
        <v>0</v>
      </c>
      <c r="AQ25" s="11"/>
      <c r="AR25" s="11"/>
      <c r="AS25" s="9">
        <f t="shared" si="15"/>
        <v>0</v>
      </c>
      <c r="AT25" s="11"/>
      <c r="AU25" s="11"/>
      <c r="AV25" s="9">
        <f t="shared" si="45"/>
        <v>0</v>
      </c>
      <c r="AW25" s="11"/>
      <c r="AX25" s="11"/>
      <c r="AY25" s="9">
        <f t="shared" si="46"/>
        <v>0</v>
      </c>
      <c r="AZ25" s="13"/>
      <c r="BA25" s="14"/>
      <c r="BB25" s="9">
        <f t="shared" si="16"/>
        <v>0</v>
      </c>
      <c r="BC25" s="13"/>
      <c r="BD25" s="14"/>
      <c r="BE25" s="9">
        <f t="shared" si="17"/>
        <v>0</v>
      </c>
      <c r="BF25" s="13">
        <v>45363</v>
      </c>
      <c r="BG25" s="14">
        <v>47323</v>
      </c>
      <c r="BH25" s="9">
        <f t="shared" si="18"/>
        <v>0</v>
      </c>
      <c r="BI25" s="13">
        <v>45831</v>
      </c>
      <c r="BJ25" s="14">
        <v>47144</v>
      </c>
      <c r="BK25" s="9">
        <f t="shared" si="19"/>
        <v>0</v>
      </c>
      <c r="BL25" s="13">
        <v>48038</v>
      </c>
      <c r="BM25" s="14">
        <v>53697</v>
      </c>
      <c r="BN25" s="9">
        <f t="shared" si="20"/>
        <v>0</v>
      </c>
      <c r="BO25" s="13">
        <v>49968</v>
      </c>
      <c r="BP25" s="14">
        <v>51412</v>
      </c>
      <c r="BQ25" s="9">
        <f t="shared" si="21"/>
        <v>0</v>
      </c>
      <c r="BR25" s="13">
        <v>49397</v>
      </c>
      <c r="BS25" s="14">
        <v>50947</v>
      </c>
      <c r="BT25" s="9">
        <f t="shared" si="22"/>
        <v>0</v>
      </c>
      <c r="BU25" s="13">
        <v>49631</v>
      </c>
      <c r="BV25" s="14">
        <v>50917</v>
      </c>
      <c r="BW25" s="9">
        <f t="shared" si="23"/>
        <v>0</v>
      </c>
      <c r="BX25" s="13">
        <v>49078</v>
      </c>
      <c r="BY25" s="14">
        <v>50494</v>
      </c>
      <c r="BZ25" s="9">
        <f t="shared" si="24"/>
        <v>0</v>
      </c>
      <c r="CA25" s="13">
        <v>48462</v>
      </c>
      <c r="CB25" s="14">
        <v>49759</v>
      </c>
      <c r="CC25" s="9">
        <f t="shared" si="25"/>
        <v>0</v>
      </c>
      <c r="CD25" s="13">
        <v>47395</v>
      </c>
      <c r="CE25" s="14">
        <v>48684</v>
      </c>
      <c r="CF25" s="9">
        <f t="shared" si="26"/>
        <v>0</v>
      </c>
      <c r="CG25" s="13">
        <v>47682</v>
      </c>
      <c r="CH25" s="14">
        <v>49166</v>
      </c>
      <c r="CI25" s="9">
        <f t="shared" si="27"/>
        <v>0</v>
      </c>
      <c r="CJ25" s="58">
        <v>15546</v>
      </c>
      <c r="CK25" s="57">
        <v>16217</v>
      </c>
      <c r="CL25" s="34">
        <f t="shared" si="56"/>
        <v>0</v>
      </c>
      <c r="CM25" s="59">
        <v>24291</v>
      </c>
      <c r="CN25" s="60">
        <v>7623</v>
      </c>
      <c r="CO25" s="34">
        <f t="shared" si="29"/>
        <v>0</v>
      </c>
      <c r="CP25" s="59">
        <v>10873</v>
      </c>
      <c r="CQ25" s="60">
        <v>5219</v>
      </c>
      <c r="CR25" s="33">
        <f t="shared" si="30"/>
        <v>0</v>
      </c>
      <c r="CS25" s="59">
        <v>14410</v>
      </c>
      <c r="CT25" s="5">
        <v>3314</v>
      </c>
      <c r="CU25" s="34">
        <f t="shared" si="31"/>
        <v>0</v>
      </c>
      <c r="CV25" s="59">
        <v>2187.4899999999998</v>
      </c>
      <c r="CW25" s="59">
        <v>1741.25</v>
      </c>
      <c r="CX25" s="34">
        <f t="shared" si="32"/>
        <v>0</v>
      </c>
      <c r="CY25" s="59">
        <v>1.64</v>
      </c>
      <c r="CZ25" s="60">
        <v>14085</v>
      </c>
      <c r="DA25" s="7">
        <f t="shared" si="33"/>
        <v>0</v>
      </c>
      <c r="DB25" s="67">
        <v>1153</v>
      </c>
      <c r="DC25" s="9">
        <f t="shared" si="47"/>
        <v>0</v>
      </c>
      <c r="DD25" s="67">
        <v>1136</v>
      </c>
      <c r="DE25" s="9">
        <f t="shared" si="47"/>
        <v>0</v>
      </c>
      <c r="DF25" s="67">
        <v>2224</v>
      </c>
      <c r="DG25" s="9">
        <f t="shared" si="48"/>
        <v>0</v>
      </c>
      <c r="DH25" s="67">
        <v>266</v>
      </c>
      <c r="DI25" s="9">
        <f t="shared" si="34"/>
        <v>0</v>
      </c>
      <c r="DJ25" s="67">
        <v>2310</v>
      </c>
      <c r="DK25" s="9">
        <f t="shared" si="35"/>
        <v>0</v>
      </c>
      <c r="DL25" s="67">
        <v>2215</v>
      </c>
      <c r="DM25" s="9">
        <f t="shared" si="36"/>
        <v>0</v>
      </c>
      <c r="DN25" s="67">
        <v>2421</v>
      </c>
      <c r="DO25" s="9">
        <f t="shared" si="37"/>
        <v>0</v>
      </c>
      <c r="DP25" s="67">
        <v>2432</v>
      </c>
      <c r="DQ25" s="9">
        <f t="shared" si="38"/>
        <v>0</v>
      </c>
      <c r="DR25" s="67">
        <v>1848</v>
      </c>
      <c r="DS25" s="9">
        <f t="shared" si="39"/>
        <v>0</v>
      </c>
      <c r="DT25" s="67">
        <v>1820</v>
      </c>
      <c r="DU25" s="9">
        <f t="shared" si="40"/>
        <v>0</v>
      </c>
      <c r="DV25" s="67">
        <v>2325</v>
      </c>
      <c r="DW25" s="9">
        <f t="shared" si="41"/>
        <v>0</v>
      </c>
      <c r="DX25" s="67">
        <v>2362</v>
      </c>
      <c r="DY25" s="9">
        <f t="shared" si="42"/>
        <v>0</v>
      </c>
      <c r="DZ25" s="67">
        <v>2151</v>
      </c>
      <c r="EA25" s="9">
        <f t="shared" si="43"/>
        <v>0</v>
      </c>
      <c r="EB25" s="67">
        <v>1971</v>
      </c>
      <c r="EC25" s="9">
        <f t="shared" si="44"/>
        <v>0</v>
      </c>
      <c r="ED25" s="60">
        <v>6.47</v>
      </c>
      <c r="EE25" s="9">
        <f t="shared" si="49"/>
        <v>0</v>
      </c>
      <c r="EF25" s="60">
        <v>160.61000000000001</v>
      </c>
      <c r="EG25" s="9">
        <f t="shared" si="50"/>
        <v>0</v>
      </c>
      <c r="EH25" s="60">
        <v>8.27</v>
      </c>
      <c r="EI25" s="9">
        <f t="shared" si="51"/>
        <v>0</v>
      </c>
      <c r="EJ25" s="60">
        <v>312.67</v>
      </c>
      <c r="EK25" s="9">
        <f t="shared" si="52"/>
        <v>0</v>
      </c>
      <c r="EL25" s="60">
        <v>4.91</v>
      </c>
      <c r="EM25" s="9">
        <f t="shared" si="53"/>
        <v>0</v>
      </c>
      <c r="EN25" s="5">
        <v>2822.11</v>
      </c>
      <c r="EO25" s="75">
        <f t="shared" si="54"/>
        <v>0</v>
      </c>
    </row>
    <row r="26" spans="1:145" ht="24.95" customHeight="1" x14ac:dyDescent="0.25">
      <c r="A26" s="50">
        <v>46014</v>
      </c>
      <c r="B26" s="1">
        <v>1281.4100000000001</v>
      </c>
      <c r="C26" s="51">
        <f t="shared" si="2"/>
        <v>0</v>
      </c>
      <c r="D26" s="56"/>
      <c r="E26" s="9">
        <f t="shared" si="3"/>
        <v>0</v>
      </c>
      <c r="F26" s="63"/>
      <c r="G26" s="9">
        <f t="shared" si="4"/>
        <v>0</v>
      </c>
      <c r="H26" s="12"/>
      <c r="I26" s="9">
        <f t="shared" si="5"/>
        <v>0</v>
      </c>
      <c r="J26" s="12"/>
      <c r="K26" s="7">
        <f t="shared" si="55"/>
        <v>0</v>
      </c>
      <c r="L26" s="37">
        <v>0</v>
      </c>
      <c r="M26" s="82"/>
      <c r="N26" s="52">
        <v>0</v>
      </c>
      <c r="O26" s="52"/>
      <c r="P26" s="11"/>
      <c r="Q26" s="11"/>
      <c r="R26" s="9">
        <f t="shared" si="6"/>
        <v>0</v>
      </c>
      <c r="S26" s="11"/>
      <c r="T26" s="11"/>
      <c r="U26" s="9">
        <f t="shared" si="7"/>
        <v>0</v>
      </c>
      <c r="V26" s="11"/>
      <c r="W26" s="11"/>
      <c r="X26" s="9">
        <f t="shared" si="8"/>
        <v>0</v>
      </c>
      <c r="Y26" s="11"/>
      <c r="Z26" s="11"/>
      <c r="AA26" s="9">
        <f t="shared" si="9"/>
        <v>0</v>
      </c>
      <c r="AB26" s="11"/>
      <c r="AC26" s="11"/>
      <c r="AD26" s="9">
        <f t="shared" si="10"/>
        <v>0</v>
      </c>
      <c r="AE26" s="11"/>
      <c r="AF26" s="11"/>
      <c r="AG26" s="9">
        <f t="shared" si="11"/>
        <v>0</v>
      </c>
      <c r="AH26" s="11"/>
      <c r="AI26" s="11"/>
      <c r="AJ26" s="9">
        <f t="shared" si="12"/>
        <v>0</v>
      </c>
      <c r="AK26" s="11"/>
      <c r="AL26" s="11"/>
      <c r="AM26" s="9">
        <f t="shared" si="13"/>
        <v>0</v>
      </c>
      <c r="AN26" s="11"/>
      <c r="AO26" s="11"/>
      <c r="AP26" s="9">
        <f t="shared" si="14"/>
        <v>0</v>
      </c>
      <c r="AQ26" s="11"/>
      <c r="AR26" s="11"/>
      <c r="AS26" s="9">
        <f t="shared" si="15"/>
        <v>0</v>
      </c>
      <c r="AT26" s="11"/>
      <c r="AU26" s="11"/>
      <c r="AV26" s="9">
        <f t="shared" si="45"/>
        <v>0</v>
      </c>
      <c r="AW26" s="11"/>
      <c r="AX26" s="11"/>
      <c r="AY26" s="9">
        <f t="shared" si="46"/>
        <v>0</v>
      </c>
      <c r="AZ26" s="13"/>
      <c r="BA26" s="14"/>
      <c r="BB26" s="9">
        <f t="shared" si="16"/>
        <v>0</v>
      </c>
      <c r="BC26" s="13"/>
      <c r="BD26" s="14"/>
      <c r="BE26" s="9">
        <f t="shared" si="17"/>
        <v>0</v>
      </c>
      <c r="BF26" s="13">
        <v>45363</v>
      </c>
      <c r="BG26" s="14">
        <v>47323</v>
      </c>
      <c r="BH26" s="9">
        <f t="shared" si="18"/>
        <v>0</v>
      </c>
      <c r="BI26" s="13">
        <v>45831</v>
      </c>
      <c r="BJ26" s="14">
        <v>47144</v>
      </c>
      <c r="BK26" s="9">
        <f t="shared" si="19"/>
        <v>0</v>
      </c>
      <c r="BL26" s="13">
        <v>48038</v>
      </c>
      <c r="BM26" s="14">
        <v>53697</v>
      </c>
      <c r="BN26" s="9">
        <f t="shared" si="20"/>
        <v>0</v>
      </c>
      <c r="BO26" s="13">
        <v>49968</v>
      </c>
      <c r="BP26" s="14">
        <v>51412</v>
      </c>
      <c r="BQ26" s="9">
        <f t="shared" si="21"/>
        <v>0</v>
      </c>
      <c r="BR26" s="13">
        <v>49397</v>
      </c>
      <c r="BS26" s="14">
        <v>50947</v>
      </c>
      <c r="BT26" s="9">
        <f t="shared" si="22"/>
        <v>0</v>
      </c>
      <c r="BU26" s="13">
        <v>49631</v>
      </c>
      <c r="BV26" s="14">
        <v>50917</v>
      </c>
      <c r="BW26" s="9">
        <f t="shared" si="23"/>
        <v>0</v>
      </c>
      <c r="BX26" s="13">
        <v>49078</v>
      </c>
      <c r="BY26" s="14">
        <v>50494</v>
      </c>
      <c r="BZ26" s="9">
        <f t="shared" si="24"/>
        <v>0</v>
      </c>
      <c r="CA26" s="13">
        <v>48462</v>
      </c>
      <c r="CB26" s="14">
        <v>49759</v>
      </c>
      <c r="CC26" s="9">
        <f t="shared" si="25"/>
        <v>0</v>
      </c>
      <c r="CD26" s="13">
        <v>47395</v>
      </c>
      <c r="CE26" s="14">
        <v>48684</v>
      </c>
      <c r="CF26" s="9">
        <f t="shared" si="26"/>
        <v>0</v>
      </c>
      <c r="CG26" s="13">
        <v>47682</v>
      </c>
      <c r="CH26" s="14">
        <v>49166</v>
      </c>
      <c r="CI26" s="9">
        <f t="shared" si="27"/>
        <v>0</v>
      </c>
      <c r="CJ26" s="58">
        <v>15546</v>
      </c>
      <c r="CK26" s="57">
        <v>16217</v>
      </c>
      <c r="CL26" s="34">
        <f t="shared" si="56"/>
        <v>0</v>
      </c>
      <c r="CM26" s="59">
        <v>24291</v>
      </c>
      <c r="CN26" s="60">
        <v>7623</v>
      </c>
      <c r="CO26" s="34">
        <f t="shared" si="29"/>
        <v>0</v>
      </c>
      <c r="CP26" s="59">
        <v>10873</v>
      </c>
      <c r="CQ26" s="60">
        <v>5219</v>
      </c>
      <c r="CR26" s="33">
        <f t="shared" si="30"/>
        <v>0</v>
      </c>
      <c r="CS26" s="59">
        <v>14410</v>
      </c>
      <c r="CT26" s="5">
        <v>3314</v>
      </c>
      <c r="CU26" s="34">
        <f t="shared" si="31"/>
        <v>0</v>
      </c>
      <c r="CV26" s="59">
        <v>2187.4899999999998</v>
      </c>
      <c r="CW26" s="59">
        <v>1741.25</v>
      </c>
      <c r="CX26" s="34">
        <f t="shared" si="32"/>
        <v>0</v>
      </c>
      <c r="CY26" s="59">
        <v>1.64</v>
      </c>
      <c r="CZ26" s="60">
        <v>14085</v>
      </c>
      <c r="DA26" s="7">
        <f t="shared" si="33"/>
        <v>0</v>
      </c>
      <c r="DB26" s="67">
        <v>1153</v>
      </c>
      <c r="DC26" s="9">
        <f t="shared" si="47"/>
        <v>0</v>
      </c>
      <c r="DD26" s="67">
        <v>1136</v>
      </c>
      <c r="DE26" s="9">
        <f t="shared" si="47"/>
        <v>0</v>
      </c>
      <c r="DF26" s="67">
        <v>2224</v>
      </c>
      <c r="DG26" s="9">
        <f t="shared" si="48"/>
        <v>0</v>
      </c>
      <c r="DH26" s="67">
        <v>266</v>
      </c>
      <c r="DI26" s="9">
        <f t="shared" si="34"/>
        <v>0</v>
      </c>
      <c r="DJ26" s="67">
        <v>2310</v>
      </c>
      <c r="DK26" s="9">
        <f t="shared" si="35"/>
        <v>0</v>
      </c>
      <c r="DL26" s="67">
        <v>2215</v>
      </c>
      <c r="DM26" s="9">
        <f t="shared" si="36"/>
        <v>0</v>
      </c>
      <c r="DN26" s="67">
        <v>2421</v>
      </c>
      <c r="DO26" s="9">
        <f t="shared" si="37"/>
        <v>0</v>
      </c>
      <c r="DP26" s="67">
        <v>2432</v>
      </c>
      <c r="DQ26" s="9">
        <f t="shared" si="38"/>
        <v>0</v>
      </c>
      <c r="DR26" s="67">
        <v>1848</v>
      </c>
      <c r="DS26" s="9">
        <f t="shared" si="39"/>
        <v>0</v>
      </c>
      <c r="DT26" s="67">
        <v>1820</v>
      </c>
      <c r="DU26" s="9">
        <f t="shared" si="40"/>
        <v>0</v>
      </c>
      <c r="DV26" s="67">
        <v>2325</v>
      </c>
      <c r="DW26" s="9">
        <f t="shared" si="41"/>
        <v>0</v>
      </c>
      <c r="DX26" s="67">
        <v>2362</v>
      </c>
      <c r="DY26" s="9">
        <f t="shared" si="42"/>
        <v>0</v>
      </c>
      <c r="DZ26" s="67">
        <v>2151</v>
      </c>
      <c r="EA26" s="9">
        <f t="shared" si="43"/>
        <v>0</v>
      </c>
      <c r="EB26" s="67">
        <v>1971</v>
      </c>
      <c r="EC26" s="9">
        <f t="shared" si="44"/>
        <v>0</v>
      </c>
      <c r="ED26" s="60">
        <v>6.47</v>
      </c>
      <c r="EE26" s="9">
        <f t="shared" si="49"/>
        <v>0</v>
      </c>
      <c r="EF26" s="60">
        <v>160.61000000000001</v>
      </c>
      <c r="EG26" s="9">
        <f t="shared" si="50"/>
        <v>0</v>
      </c>
      <c r="EH26" s="60">
        <v>8.27</v>
      </c>
      <c r="EI26" s="9">
        <f t="shared" si="51"/>
        <v>0</v>
      </c>
      <c r="EJ26" s="60">
        <v>312.67</v>
      </c>
      <c r="EK26" s="9">
        <f t="shared" si="52"/>
        <v>0</v>
      </c>
      <c r="EL26" s="60">
        <v>4.91</v>
      </c>
      <c r="EM26" s="9">
        <f t="shared" si="53"/>
        <v>0</v>
      </c>
      <c r="EN26" s="5">
        <v>2822.11</v>
      </c>
      <c r="EO26" s="75">
        <f t="shared" si="54"/>
        <v>0</v>
      </c>
    </row>
    <row r="27" spans="1:145" ht="24.95" customHeight="1" x14ac:dyDescent="0.25">
      <c r="A27" s="50">
        <v>46015</v>
      </c>
      <c r="B27" s="1">
        <v>1281.4100000000001</v>
      </c>
      <c r="C27" s="51">
        <f t="shared" si="2"/>
        <v>0</v>
      </c>
      <c r="D27" s="56"/>
      <c r="E27" s="9">
        <f t="shared" si="3"/>
        <v>0</v>
      </c>
      <c r="F27" s="63"/>
      <c r="G27" s="9">
        <f t="shared" si="4"/>
        <v>0</v>
      </c>
      <c r="H27" s="12"/>
      <c r="I27" s="9">
        <f t="shared" si="5"/>
        <v>0</v>
      </c>
      <c r="J27" s="12"/>
      <c r="K27" s="7">
        <f t="shared" si="55"/>
        <v>0</v>
      </c>
      <c r="L27" s="37">
        <v>0</v>
      </c>
      <c r="M27" s="82"/>
      <c r="N27" s="52">
        <v>0</v>
      </c>
      <c r="O27" s="52"/>
      <c r="P27" s="11"/>
      <c r="Q27" s="11"/>
      <c r="R27" s="9">
        <f t="shared" si="6"/>
        <v>0</v>
      </c>
      <c r="S27" s="11"/>
      <c r="T27" s="11"/>
      <c r="U27" s="9">
        <f t="shared" si="7"/>
        <v>0</v>
      </c>
      <c r="V27" s="11"/>
      <c r="W27" s="11"/>
      <c r="X27" s="9">
        <f t="shared" si="8"/>
        <v>0</v>
      </c>
      <c r="Y27" s="11"/>
      <c r="Z27" s="11"/>
      <c r="AA27" s="9">
        <f t="shared" si="9"/>
        <v>0</v>
      </c>
      <c r="AB27" s="11"/>
      <c r="AC27" s="11"/>
      <c r="AD27" s="9">
        <f t="shared" si="10"/>
        <v>0</v>
      </c>
      <c r="AE27" s="11"/>
      <c r="AF27" s="11"/>
      <c r="AG27" s="9">
        <f t="shared" si="11"/>
        <v>0</v>
      </c>
      <c r="AH27" s="11"/>
      <c r="AI27" s="11"/>
      <c r="AJ27" s="9">
        <f t="shared" si="12"/>
        <v>0</v>
      </c>
      <c r="AK27" s="11"/>
      <c r="AL27" s="11"/>
      <c r="AM27" s="9">
        <f t="shared" si="13"/>
        <v>0</v>
      </c>
      <c r="AN27" s="11"/>
      <c r="AO27" s="11"/>
      <c r="AP27" s="9">
        <f t="shared" si="14"/>
        <v>0</v>
      </c>
      <c r="AQ27" s="11"/>
      <c r="AR27" s="11"/>
      <c r="AS27" s="9">
        <f t="shared" si="15"/>
        <v>0</v>
      </c>
      <c r="AT27" s="11"/>
      <c r="AU27" s="11"/>
      <c r="AV27" s="9">
        <f t="shared" si="45"/>
        <v>0</v>
      </c>
      <c r="AW27" s="11"/>
      <c r="AX27" s="11"/>
      <c r="AY27" s="9">
        <f t="shared" si="46"/>
        <v>0</v>
      </c>
      <c r="AZ27" s="13"/>
      <c r="BA27" s="14"/>
      <c r="BB27" s="9">
        <f t="shared" si="16"/>
        <v>0</v>
      </c>
      <c r="BC27" s="13"/>
      <c r="BD27" s="14"/>
      <c r="BE27" s="9">
        <f t="shared" si="17"/>
        <v>0</v>
      </c>
      <c r="BF27" s="13">
        <v>45363</v>
      </c>
      <c r="BG27" s="14">
        <v>47323</v>
      </c>
      <c r="BH27" s="9">
        <f t="shared" si="18"/>
        <v>0</v>
      </c>
      <c r="BI27" s="13">
        <v>45831</v>
      </c>
      <c r="BJ27" s="14">
        <v>47144</v>
      </c>
      <c r="BK27" s="9">
        <f t="shared" si="19"/>
        <v>0</v>
      </c>
      <c r="BL27" s="13">
        <v>48038</v>
      </c>
      <c r="BM27" s="14">
        <v>53697</v>
      </c>
      <c r="BN27" s="9">
        <f t="shared" si="20"/>
        <v>0</v>
      </c>
      <c r="BO27" s="13">
        <v>49968</v>
      </c>
      <c r="BP27" s="14">
        <v>51412</v>
      </c>
      <c r="BQ27" s="9">
        <f t="shared" si="21"/>
        <v>0</v>
      </c>
      <c r="BR27" s="13">
        <v>49397</v>
      </c>
      <c r="BS27" s="14">
        <v>50947</v>
      </c>
      <c r="BT27" s="9">
        <f t="shared" si="22"/>
        <v>0</v>
      </c>
      <c r="BU27" s="13">
        <v>49631</v>
      </c>
      <c r="BV27" s="14">
        <v>50917</v>
      </c>
      <c r="BW27" s="9">
        <f t="shared" si="23"/>
        <v>0</v>
      </c>
      <c r="BX27" s="13">
        <v>49078</v>
      </c>
      <c r="BY27" s="14">
        <v>50494</v>
      </c>
      <c r="BZ27" s="9">
        <f t="shared" si="24"/>
        <v>0</v>
      </c>
      <c r="CA27" s="13">
        <v>48462</v>
      </c>
      <c r="CB27" s="14">
        <v>49759</v>
      </c>
      <c r="CC27" s="9">
        <f t="shared" si="25"/>
        <v>0</v>
      </c>
      <c r="CD27" s="13">
        <v>47395</v>
      </c>
      <c r="CE27" s="14">
        <v>48684</v>
      </c>
      <c r="CF27" s="9">
        <f t="shared" si="26"/>
        <v>0</v>
      </c>
      <c r="CG27" s="13">
        <v>47682</v>
      </c>
      <c r="CH27" s="14">
        <v>49166</v>
      </c>
      <c r="CI27" s="9">
        <f t="shared" si="27"/>
        <v>0</v>
      </c>
      <c r="CJ27" s="58">
        <v>15546</v>
      </c>
      <c r="CK27" s="57">
        <v>16217</v>
      </c>
      <c r="CL27" s="34">
        <f t="shared" si="56"/>
        <v>0</v>
      </c>
      <c r="CM27" s="59">
        <v>24291</v>
      </c>
      <c r="CN27" s="60">
        <v>7623</v>
      </c>
      <c r="CO27" s="34">
        <f t="shared" si="29"/>
        <v>0</v>
      </c>
      <c r="CP27" s="59">
        <v>10873</v>
      </c>
      <c r="CQ27" s="60">
        <v>5219</v>
      </c>
      <c r="CR27" s="33">
        <f t="shared" si="30"/>
        <v>0</v>
      </c>
      <c r="CS27" s="59">
        <v>14410</v>
      </c>
      <c r="CT27" s="5">
        <v>3314</v>
      </c>
      <c r="CU27" s="34">
        <f t="shared" si="31"/>
        <v>0</v>
      </c>
      <c r="CV27" s="59">
        <v>2187.4899999999998</v>
      </c>
      <c r="CW27" s="59">
        <v>1741.25</v>
      </c>
      <c r="CX27" s="34">
        <f t="shared" si="32"/>
        <v>0</v>
      </c>
      <c r="CY27" s="59">
        <v>1.64</v>
      </c>
      <c r="CZ27" s="60">
        <v>14085</v>
      </c>
      <c r="DA27" s="7">
        <f t="shared" si="33"/>
        <v>0</v>
      </c>
      <c r="DB27" s="67">
        <v>1153</v>
      </c>
      <c r="DC27" s="9">
        <f t="shared" si="47"/>
        <v>0</v>
      </c>
      <c r="DD27" s="67">
        <v>1136</v>
      </c>
      <c r="DE27" s="9">
        <f t="shared" si="47"/>
        <v>0</v>
      </c>
      <c r="DF27" s="67">
        <v>2224</v>
      </c>
      <c r="DG27" s="9">
        <f t="shared" si="48"/>
        <v>0</v>
      </c>
      <c r="DH27" s="67">
        <v>266</v>
      </c>
      <c r="DI27" s="9">
        <f t="shared" si="34"/>
        <v>0</v>
      </c>
      <c r="DJ27" s="67">
        <v>2310</v>
      </c>
      <c r="DK27" s="9">
        <f t="shared" si="35"/>
        <v>0</v>
      </c>
      <c r="DL27" s="67">
        <v>2215</v>
      </c>
      <c r="DM27" s="9">
        <f t="shared" si="36"/>
        <v>0</v>
      </c>
      <c r="DN27" s="67">
        <v>2421</v>
      </c>
      <c r="DO27" s="9">
        <f t="shared" si="37"/>
        <v>0</v>
      </c>
      <c r="DP27" s="67">
        <v>2432</v>
      </c>
      <c r="DQ27" s="9">
        <f t="shared" si="38"/>
        <v>0</v>
      </c>
      <c r="DR27" s="67">
        <v>1848</v>
      </c>
      <c r="DS27" s="9">
        <f t="shared" si="39"/>
        <v>0</v>
      </c>
      <c r="DT27" s="67">
        <v>1820</v>
      </c>
      <c r="DU27" s="9">
        <f t="shared" si="40"/>
        <v>0</v>
      </c>
      <c r="DV27" s="67">
        <v>2325</v>
      </c>
      <c r="DW27" s="9">
        <f t="shared" si="41"/>
        <v>0</v>
      </c>
      <c r="DX27" s="67">
        <v>2362</v>
      </c>
      <c r="DY27" s="9">
        <f t="shared" si="42"/>
        <v>0</v>
      </c>
      <c r="DZ27" s="67">
        <v>2151</v>
      </c>
      <c r="EA27" s="9">
        <f t="shared" si="43"/>
        <v>0</v>
      </c>
      <c r="EB27" s="67">
        <v>1971</v>
      </c>
      <c r="EC27" s="9">
        <f t="shared" si="44"/>
        <v>0</v>
      </c>
      <c r="ED27" s="60">
        <v>6.47</v>
      </c>
      <c r="EE27" s="9">
        <f t="shared" si="49"/>
        <v>0</v>
      </c>
      <c r="EF27" s="60">
        <v>160.61000000000001</v>
      </c>
      <c r="EG27" s="9">
        <f t="shared" si="50"/>
        <v>0</v>
      </c>
      <c r="EH27" s="60">
        <v>8.27</v>
      </c>
      <c r="EI27" s="9">
        <f t="shared" si="51"/>
        <v>0</v>
      </c>
      <c r="EJ27" s="60">
        <v>312.67</v>
      </c>
      <c r="EK27" s="9">
        <f t="shared" si="52"/>
        <v>0</v>
      </c>
      <c r="EL27" s="60">
        <v>4.91</v>
      </c>
      <c r="EM27" s="9">
        <f t="shared" si="53"/>
        <v>0</v>
      </c>
      <c r="EN27" s="5">
        <v>2822.11</v>
      </c>
      <c r="EO27" s="75">
        <f>IF((EN27)=0,0,(EN27-EN26)*30*100)</f>
        <v>0</v>
      </c>
    </row>
    <row r="28" spans="1:145" ht="24.95" customHeight="1" x14ac:dyDescent="0.25">
      <c r="A28" s="50">
        <v>46016</v>
      </c>
      <c r="B28" s="1">
        <v>1281.4100000000001</v>
      </c>
      <c r="C28" s="51">
        <f>IF(B28=0,0,(B28-B27)*60*100)</f>
        <v>0</v>
      </c>
      <c r="D28" s="56"/>
      <c r="E28" s="9">
        <f t="shared" si="3"/>
        <v>0</v>
      </c>
      <c r="F28" s="63"/>
      <c r="G28" s="9">
        <f t="shared" si="4"/>
        <v>0</v>
      </c>
      <c r="H28" s="12"/>
      <c r="I28" s="9">
        <f t="shared" si="5"/>
        <v>0</v>
      </c>
      <c r="J28" s="12"/>
      <c r="K28" s="7">
        <f t="shared" si="55"/>
        <v>0</v>
      </c>
      <c r="L28" s="37">
        <v>0</v>
      </c>
      <c r="M28" s="82"/>
      <c r="N28" s="52">
        <v>0</v>
      </c>
      <c r="O28" s="52"/>
      <c r="P28" s="11"/>
      <c r="Q28" s="11"/>
      <c r="R28" s="9">
        <f t="shared" si="6"/>
        <v>0</v>
      </c>
      <c r="S28" s="11"/>
      <c r="T28" s="11"/>
      <c r="U28" s="9">
        <f t="shared" si="7"/>
        <v>0</v>
      </c>
      <c r="V28" s="11"/>
      <c r="W28" s="11"/>
      <c r="X28" s="9">
        <f t="shared" si="8"/>
        <v>0</v>
      </c>
      <c r="Y28" s="11"/>
      <c r="Z28" s="11"/>
      <c r="AA28" s="9">
        <f t="shared" si="9"/>
        <v>0</v>
      </c>
      <c r="AB28" s="11"/>
      <c r="AC28" s="11"/>
      <c r="AD28" s="9">
        <f t="shared" si="10"/>
        <v>0</v>
      </c>
      <c r="AE28" s="11"/>
      <c r="AF28" s="11"/>
      <c r="AG28" s="9">
        <f t="shared" si="11"/>
        <v>0</v>
      </c>
      <c r="AH28" s="11"/>
      <c r="AI28" s="11"/>
      <c r="AJ28" s="9">
        <f t="shared" si="12"/>
        <v>0</v>
      </c>
      <c r="AK28" s="11"/>
      <c r="AL28" s="11"/>
      <c r="AM28" s="9">
        <f t="shared" si="13"/>
        <v>0</v>
      </c>
      <c r="AN28" s="11"/>
      <c r="AO28" s="11"/>
      <c r="AP28" s="9">
        <f t="shared" si="14"/>
        <v>0</v>
      </c>
      <c r="AQ28" s="11"/>
      <c r="AR28" s="11"/>
      <c r="AS28" s="9">
        <f t="shared" si="15"/>
        <v>0</v>
      </c>
      <c r="AT28" s="11"/>
      <c r="AU28" s="11"/>
      <c r="AV28" s="9">
        <f>IF((AT28+AU28)=0,0,((AT28+AU28)-(AT27+AU27))*500)</f>
        <v>0</v>
      </c>
      <c r="AW28" s="11"/>
      <c r="AX28" s="11"/>
      <c r="AY28" s="9">
        <f t="shared" si="46"/>
        <v>0</v>
      </c>
      <c r="AZ28" s="13"/>
      <c r="BA28" s="14"/>
      <c r="BB28" s="9">
        <f t="shared" si="16"/>
        <v>0</v>
      </c>
      <c r="BC28" s="13"/>
      <c r="BD28" s="14"/>
      <c r="BE28" s="9">
        <f t="shared" si="17"/>
        <v>0</v>
      </c>
      <c r="BF28" s="13">
        <v>45363</v>
      </c>
      <c r="BG28" s="14">
        <v>47323</v>
      </c>
      <c r="BH28" s="9">
        <f t="shared" si="18"/>
        <v>0</v>
      </c>
      <c r="BI28" s="13">
        <v>45831</v>
      </c>
      <c r="BJ28" s="14">
        <v>47144</v>
      </c>
      <c r="BK28" s="9">
        <f t="shared" si="19"/>
        <v>0</v>
      </c>
      <c r="BL28" s="13">
        <v>48038</v>
      </c>
      <c r="BM28" s="14">
        <v>53697</v>
      </c>
      <c r="BN28" s="9">
        <f t="shared" si="20"/>
        <v>0</v>
      </c>
      <c r="BO28" s="13">
        <v>49968</v>
      </c>
      <c r="BP28" s="14">
        <v>51412</v>
      </c>
      <c r="BQ28" s="9">
        <f t="shared" si="21"/>
        <v>0</v>
      </c>
      <c r="BR28" s="13">
        <v>49397</v>
      </c>
      <c r="BS28" s="14">
        <v>50947</v>
      </c>
      <c r="BT28" s="9">
        <f t="shared" si="22"/>
        <v>0</v>
      </c>
      <c r="BU28" s="13">
        <v>49631</v>
      </c>
      <c r="BV28" s="14">
        <v>50917</v>
      </c>
      <c r="BW28" s="9">
        <f t="shared" si="23"/>
        <v>0</v>
      </c>
      <c r="BX28" s="13">
        <v>49078</v>
      </c>
      <c r="BY28" s="14">
        <v>50494</v>
      </c>
      <c r="BZ28" s="9">
        <f t="shared" si="24"/>
        <v>0</v>
      </c>
      <c r="CA28" s="13">
        <v>48462</v>
      </c>
      <c r="CB28" s="14">
        <v>49759</v>
      </c>
      <c r="CC28" s="9">
        <f t="shared" si="25"/>
        <v>0</v>
      </c>
      <c r="CD28" s="13">
        <v>47395</v>
      </c>
      <c r="CE28" s="14">
        <v>48684</v>
      </c>
      <c r="CF28" s="9">
        <f t="shared" si="26"/>
        <v>0</v>
      </c>
      <c r="CG28" s="13">
        <v>47682</v>
      </c>
      <c r="CH28" s="14">
        <v>49166</v>
      </c>
      <c r="CI28" s="9">
        <f t="shared" si="27"/>
        <v>0</v>
      </c>
      <c r="CJ28" s="58">
        <v>15546</v>
      </c>
      <c r="CK28" s="57">
        <v>16217</v>
      </c>
      <c r="CL28" s="34">
        <f t="shared" si="56"/>
        <v>0</v>
      </c>
      <c r="CM28" s="59">
        <v>24291</v>
      </c>
      <c r="CN28" s="60">
        <v>7623</v>
      </c>
      <c r="CO28" s="34">
        <f t="shared" si="29"/>
        <v>0</v>
      </c>
      <c r="CP28" s="59">
        <v>10873</v>
      </c>
      <c r="CQ28" s="60">
        <v>5219</v>
      </c>
      <c r="CR28" s="33">
        <f t="shared" si="30"/>
        <v>0</v>
      </c>
      <c r="CS28" s="59">
        <v>14410</v>
      </c>
      <c r="CT28" s="5">
        <v>3314</v>
      </c>
      <c r="CU28" s="34">
        <f t="shared" si="31"/>
        <v>0</v>
      </c>
      <c r="CV28" s="59">
        <v>2187.4899999999998</v>
      </c>
      <c r="CW28" s="59">
        <v>1741.25</v>
      </c>
      <c r="CX28" s="34">
        <f t="shared" si="32"/>
        <v>0</v>
      </c>
      <c r="CY28" s="59">
        <v>1.64</v>
      </c>
      <c r="CZ28" s="60">
        <v>14085</v>
      </c>
      <c r="DA28" s="7">
        <f t="shared" si="33"/>
        <v>0</v>
      </c>
      <c r="DB28" s="67">
        <v>1153</v>
      </c>
      <c r="DC28" s="9">
        <f t="shared" si="47"/>
        <v>0</v>
      </c>
      <c r="DD28" s="67">
        <v>1136</v>
      </c>
      <c r="DE28" s="9">
        <f t="shared" si="47"/>
        <v>0</v>
      </c>
      <c r="DF28" s="67">
        <v>2224</v>
      </c>
      <c r="DG28" s="9">
        <f t="shared" si="48"/>
        <v>0</v>
      </c>
      <c r="DH28" s="67">
        <v>266</v>
      </c>
      <c r="DI28" s="9">
        <f t="shared" si="34"/>
        <v>0</v>
      </c>
      <c r="DJ28" s="67">
        <v>2310</v>
      </c>
      <c r="DK28" s="9">
        <f t="shared" si="35"/>
        <v>0</v>
      </c>
      <c r="DL28" s="67">
        <v>2215</v>
      </c>
      <c r="DM28" s="9">
        <f t="shared" si="36"/>
        <v>0</v>
      </c>
      <c r="DN28" s="67">
        <v>2421</v>
      </c>
      <c r="DO28" s="9">
        <f t="shared" si="37"/>
        <v>0</v>
      </c>
      <c r="DP28" s="67">
        <v>2432</v>
      </c>
      <c r="DQ28" s="9">
        <f t="shared" si="38"/>
        <v>0</v>
      </c>
      <c r="DR28" s="67">
        <v>1848</v>
      </c>
      <c r="DS28" s="9">
        <f t="shared" si="39"/>
        <v>0</v>
      </c>
      <c r="DT28" s="67">
        <v>1820</v>
      </c>
      <c r="DU28" s="9">
        <f t="shared" si="40"/>
        <v>0</v>
      </c>
      <c r="DV28" s="67">
        <v>2325</v>
      </c>
      <c r="DW28" s="9">
        <f t="shared" si="41"/>
        <v>0</v>
      </c>
      <c r="DX28" s="67">
        <v>2362</v>
      </c>
      <c r="DY28" s="9">
        <f t="shared" si="42"/>
        <v>0</v>
      </c>
      <c r="DZ28" s="67">
        <v>2151</v>
      </c>
      <c r="EA28" s="9">
        <f t="shared" si="43"/>
        <v>0</v>
      </c>
      <c r="EB28" s="67">
        <v>1971</v>
      </c>
      <c r="EC28" s="9">
        <f t="shared" si="44"/>
        <v>0</v>
      </c>
      <c r="ED28" s="60">
        <v>6.47</v>
      </c>
      <c r="EE28" s="9">
        <f t="shared" si="49"/>
        <v>0</v>
      </c>
      <c r="EF28" s="60">
        <v>160.61000000000001</v>
      </c>
      <c r="EG28" s="9">
        <f t="shared" si="50"/>
        <v>0</v>
      </c>
      <c r="EH28" s="60">
        <v>8.27</v>
      </c>
      <c r="EI28" s="9">
        <f t="shared" si="51"/>
        <v>0</v>
      </c>
      <c r="EJ28" s="60">
        <v>312.67</v>
      </c>
      <c r="EK28" s="9">
        <f t="shared" si="52"/>
        <v>0</v>
      </c>
      <c r="EL28" s="60">
        <v>4.91</v>
      </c>
      <c r="EM28" s="9">
        <f t="shared" si="53"/>
        <v>0</v>
      </c>
      <c r="EN28" s="5">
        <v>2822.11</v>
      </c>
      <c r="EO28" s="75">
        <f t="shared" si="54"/>
        <v>0</v>
      </c>
    </row>
    <row r="29" spans="1:145" ht="24.95" customHeight="1" x14ac:dyDescent="0.25">
      <c r="A29" s="50">
        <v>46017</v>
      </c>
      <c r="B29" s="1">
        <v>1281.4100000000001</v>
      </c>
      <c r="C29" s="51">
        <f>IF(B29=0,0,(B29-B28)*60*100)</f>
        <v>0</v>
      </c>
      <c r="D29" s="56"/>
      <c r="E29" s="9">
        <f t="shared" si="3"/>
        <v>0</v>
      </c>
      <c r="F29" s="63"/>
      <c r="G29" s="9">
        <f t="shared" si="4"/>
        <v>0</v>
      </c>
      <c r="H29" s="12"/>
      <c r="I29" s="9">
        <f t="shared" si="5"/>
        <v>0</v>
      </c>
      <c r="J29" s="12"/>
      <c r="K29" s="7">
        <f t="shared" si="55"/>
        <v>0</v>
      </c>
      <c r="L29" s="37">
        <v>0</v>
      </c>
      <c r="M29" s="82"/>
      <c r="N29" s="52">
        <v>0</v>
      </c>
      <c r="O29" s="52"/>
      <c r="P29" s="11"/>
      <c r="Q29" s="11"/>
      <c r="R29" s="9">
        <f t="shared" si="6"/>
        <v>0</v>
      </c>
      <c r="S29" s="11"/>
      <c r="T29" s="11"/>
      <c r="U29" s="9">
        <f t="shared" si="7"/>
        <v>0</v>
      </c>
      <c r="V29" s="11"/>
      <c r="W29" s="11"/>
      <c r="X29" s="9">
        <f t="shared" si="8"/>
        <v>0</v>
      </c>
      <c r="Y29" s="11"/>
      <c r="Z29" s="11"/>
      <c r="AA29" s="9">
        <f t="shared" si="9"/>
        <v>0</v>
      </c>
      <c r="AB29" s="11"/>
      <c r="AC29" s="11"/>
      <c r="AD29" s="9">
        <f t="shared" si="10"/>
        <v>0</v>
      </c>
      <c r="AE29" s="11"/>
      <c r="AF29" s="11"/>
      <c r="AG29" s="9">
        <f t="shared" si="11"/>
        <v>0</v>
      </c>
      <c r="AH29" s="11"/>
      <c r="AI29" s="11"/>
      <c r="AJ29" s="9">
        <f t="shared" si="12"/>
        <v>0</v>
      </c>
      <c r="AK29" s="11"/>
      <c r="AL29" s="11"/>
      <c r="AM29" s="9">
        <f t="shared" si="13"/>
        <v>0</v>
      </c>
      <c r="AN29" s="11"/>
      <c r="AO29" s="11"/>
      <c r="AP29" s="9">
        <f t="shared" si="14"/>
        <v>0</v>
      </c>
      <c r="AQ29" s="11"/>
      <c r="AR29" s="11"/>
      <c r="AS29" s="9">
        <f t="shared" si="15"/>
        <v>0</v>
      </c>
      <c r="AT29" s="11"/>
      <c r="AU29" s="11"/>
      <c r="AV29" s="9">
        <f>IF((AT29+AU29)=0,0,((AT29+AU29)-(AT28+AU28))*500)</f>
        <v>0</v>
      </c>
      <c r="AW29" s="11"/>
      <c r="AX29" s="11"/>
      <c r="AY29" s="9">
        <f t="shared" si="46"/>
        <v>0</v>
      </c>
      <c r="AZ29" s="13"/>
      <c r="BA29" s="14"/>
      <c r="BB29" s="9">
        <f t="shared" si="16"/>
        <v>0</v>
      </c>
      <c r="BC29" s="13"/>
      <c r="BD29" s="14"/>
      <c r="BE29" s="9">
        <f t="shared" si="17"/>
        <v>0</v>
      </c>
      <c r="BF29" s="13">
        <v>45363</v>
      </c>
      <c r="BG29" s="14">
        <v>47323</v>
      </c>
      <c r="BH29" s="9">
        <f t="shared" si="18"/>
        <v>0</v>
      </c>
      <c r="BI29" s="13">
        <v>45831</v>
      </c>
      <c r="BJ29" s="14">
        <v>47144</v>
      </c>
      <c r="BK29" s="9">
        <f t="shared" si="19"/>
        <v>0</v>
      </c>
      <c r="BL29" s="13">
        <v>48038</v>
      </c>
      <c r="BM29" s="14">
        <v>53697</v>
      </c>
      <c r="BN29" s="9">
        <f t="shared" si="20"/>
        <v>0</v>
      </c>
      <c r="BO29" s="13">
        <v>49968</v>
      </c>
      <c r="BP29" s="14">
        <v>51412</v>
      </c>
      <c r="BQ29" s="9">
        <f t="shared" si="21"/>
        <v>0</v>
      </c>
      <c r="BR29" s="13">
        <v>49397</v>
      </c>
      <c r="BS29" s="14">
        <v>50947</v>
      </c>
      <c r="BT29" s="9">
        <f t="shared" si="22"/>
        <v>0</v>
      </c>
      <c r="BU29" s="13">
        <v>49631</v>
      </c>
      <c r="BV29" s="14">
        <v>50917</v>
      </c>
      <c r="BW29" s="9">
        <f t="shared" si="23"/>
        <v>0</v>
      </c>
      <c r="BX29" s="13">
        <v>49078</v>
      </c>
      <c r="BY29" s="14">
        <v>50494</v>
      </c>
      <c r="BZ29" s="9">
        <f t="shared" si="24"/>
        <v>0</v>
      </c>
      <c r="CA29" s="13">
        <v>48462</v>
      </c>
      <c r="CB29" s="14">
        <v>49759</v>
      </c>
      <c r="CC29" s="9">
        <f t="shared" si="25"/>
        <v>0</v>
      </c>
      <c r="CD29" s="13">
        <v>47395</v>
      </c>
      <c r="CE29" s="14">
        <v>48684</v>
      </c>
      <c r="CF29" s="9">
        <f t="shared" si="26"/>
        <v>0</v>
      </c>
      <c r="CG29" s="13">
        <v>47682</v>
      </c>
      <c r="CH29" s="14">
        <v>49166</v>
      </c>
      <c r="CI29" s="9">
        <f t="shared" si="27"/>
        <v>0</v>
      </c>
      <c r="CJ29" s="58">
        <v>15546</v>
      </c>
      <c r="CK29" s="57">
        <v>16217</v>
      </c>
      <c r="CL29" s="34">
        <f t="shared" si="56"/>
        <v>0</v>
      </c>
      <c r="CM29" s="59">
        <v>24291</v>
      </c>
      <c r="CN29" s="60">
        <v>7623</v>
      </c>
      <c r="CO29" s="34">
        <f t="shared" si="29"/>
        <v>0</v>
      </c>
      <c r="CP29" s="59">
        <v>10873</v>
      </c>
      <c r="CQ29" s="60">
        <v>5219</v>
      </c>
      <c r="CR29" s="33">
        <f t="shared" si="30"/>
        <v>0</v>
      </c>
      <c r="CS29" s="59">
        <v>14410</v>
      </c>
      <c r="CT29" s="5">
        <v>3314</v>
      </c>
      <c r="CU29" s="34">
        <f t="shared" si="31"/>
        <v>0</v>
      </c>
      <c r="CV29" s="59">
        <v>2187.4899999999998</v>
      </c>
      <c r="CW29" s="59">
        <v>1741.25</v>
      </c>
      <c r="CX29" s="34">
        <f t="shared" si="32"/>
        <v>0</v>
      </c>
      <c r="CY29" s="59">
        <v>1.64</v>
      </c>
      <c r="CZ29" s="60">
        <v>14085</v>
      </c>
      <c r="DA29" s="7">
        <f t="shared" si="33"/>
        <v>0</v>
      </c>
      <c r="DB29" s="67">
        <v>1153</v>
      </c>
      <c r="DC29" s="9">
        <f t="shared" si="47"/>
        <v>0</v>
      </c>
      <c r="DD29" s="67">
        <v>1136</v>
      </c>
      <c r="DE29" s="9">
        <f t="shared" si="47"/>
        <v>0</v>
      </c>
      <c r="DF29" s="67">
        <v>2224</v>
      </c>
      <c r="DG29" s="9">
        <f t="shared" si="48"/>
        <v>0</v>
      </c>
      <c r="DH29" s="67">
        <v>266</v>
      </c>
      <c r="DI29" s="9">
        <f t="shared" si="34"/>
        <v>0</v>
      </c>
      <c r="DJ29" s="67">
        <v>2310</v>
      </c>
      <c r="DK29" s="9">
        <f t="shared" si="35"/>
        <v>0</v>
      </c>
      <c r="DL29" s="67">
        <v>2215</v>
      </c>
      <c r="DM29" s="9">
        <f t="shared" si="36"/>
        <v>0</v>
      </c>
      <c r="DN29" s="67">
        <v>2421</v>
      </c>
      <c r="DO29" s="9">
        <f t="shared" si="37"/>
        <v>0</v>
      </c>
      <c r="DP29" s="67">
        <v>2432</v>
      </c>
      <c r="DQ29" s="9">
        <f t="shared" si="38"/>
        <v>0</v>
      </c>
      <c r="DR29" s="67">
        <v>1848</v>
      </c>
      <c r="DS29" s="9">
        <f t="shared" si="39"/>
        <v>0</v>
      </c>
      <c r="DT29" s="67">
        <v>1820</v>
      </c>
      <c r="DU29" s="9">
        <f t="shared" si="40"/>
        <v>0</v>
      </c>
      <c r="DV29" s="67">
        <v>2325</v>
      </c>
      <c r="DW29" s="9">
        <f t="shared" si="41"/>
        <v>0</v>
      </c>
      <c r="DX29" s="67">
        <v>2362</v>
      </c>
      <c r="DY29" s="9">
        <f t="shared" si="42"/>
        <v>0</v>
      </c>
      <c r="DZ29" s="67">
        <v>2151</v>
      </c>
      <c r="EA29" s="9">
        <f t="shared" si="43"/>
        <v>0</v>
      </c>
      <c r="EB29" s="67">
        <v>1971</v>
      </c>
      <c r="EC29" s="9">
        <f t="shared" si="44"/>
        <v>0</v>
      </c>
      <c r="ED29" s="60">
        <v>6.47</v>
      </c>
      <c r="EE29" s="9">
        <f t="shared" si="49"/>
        <v>0</v>
      </c>
      <c r="EF29" s="60">
        <v>160.61000000000001</v>
      </c>
      <c r="EG29" s="9">
        <f t="shared" si="50"/>
        <v>0</v>
      </c>
      <c r="EH29" s="60">
        <v>8.27</v>
      </c>
      <c r="EI29" s="9">
        <f t="shared" si="51"/>
        <v>0</v>
      </c>
      <c r="EJ29" s="60">
        <v>312.67</v>
      </c>
      <c r="EK29" s="9">
        <f t="shared" si="52"/>
        <v>0</v>
      </c>
      <c r="EL29" s="60">
        <v>4.91</v>
      </c>
      <c r="EM29" s="9">
        <f t="shared" si="53"/>
        <v>0</v>
      </c>
      <c r="EN29" s="5">
        <v>2822.11</v>
      </c>
      <c r="EO29" s="75">
        <f t="shared" si="54"/>
        <v>0</v>
      </c>
    </row>
    <row r="30" spans="1:145" ht="24.95" customHeight="1" x14ac:dyDescent="0.25">
      <c r="A30" s="50">
        <v>46018</v>
      </c>
      <c r="B30" s="1">
        <v>1281.4100000000001</v>
      </c>
      <c r="C30" s="51">
        <f>IF(B30=0,0,(B30-B29)*60*100)</f>
        <v>0</v>
      </c>
      <c r="D30" s="56"/>
      <c r="E30" s="9">
        <f t="shared" si="3"/>
        <v>0</v>
      </c>
      <c r="F30" s="63"/>
      <c r="G30" s="9">
        <f t="shared" si="4"/>
        <v>0</v>
      </c>
      <c r="H30" s="12"/>
      <c r="I30" s="9">
        <f t="shared" si="5"/>
        <v>0</v>
      </c>
      <c r="J30" s="12"/>
      <c r="K30" s="7">
        <f t="shared" si="55"/>
        <v>0</v>
      </c>
      <c r="L30" s="37">
        <v>0</v>
      </c>
      <c r="M30" s="82"/>
      <c r="N30" s="52">
        <v>0</v>
      </c>
      <c r="O30" s="52"/>
      <c r="P30" s="11"/>
      <c r="Q30" s="11"/>
      <c r="R30" s="9">
        <f t="shared" si="6"/>
        <v>0</v>
      </c>
      <c r="S30" s="11"/>
      <c r="T30" s="11"/>
      <c r="U30" s="9">
        <f t="shared" si="7"/>
        <v>0</v>
      </c>
      <c r="V30" s="11"/>
      <c r="W30" s="11"/>
      <c r="X30" s="9">
        <f t="shared" si="8"/>
        <v>0</v>
      </c>
      <c r="Y30" s="11"/>
      <c r="Z30" s="11"/>
      <c r="AA30" s="9">
        <f t="shared" si="9"/>
        <v>0</v>
      </c>
      <c r="AB30" s="11"/>
      <c r="AC30" s="11"/>
      <c r="AD30" s="9">
        <f t="shared" si="10"/>
        <v>0</v>
      </c>
      <c r="AE30" s="11"/>
      <c r="AF30" s="11"/>
      <c r="AG30" s="9">
        <f t="shared" si="11"/>
        <v>0</v>
      </c>
      <c r="AH30" s="11"/>
      <c r="AI30" s="11"/>
      <c r="AJ30" s="9">
        <f t="shared" si="12"/>
        <v>0</v>
      </c>
      <c r="AK30" s="11"/>
      <c r="AL30" s="11"/>
      <c r="AM30" s="9">
        <f t="shared" si="13"/>
        <v>0</v>
      </c>
      <c r="AN30" s="11"/>
      <c r="AO30" s="11"/>
      <c r="AP30" s="9">
        <f t="shared" si="14"/>
        <v>0</v>
      </c>
      <c r="AQ30" s="11"/>
      <c r="AR30" s="11"/>
      <c r="AS30" s="9">
        <f t="shared" si="15"/>
        <v>0</v>
      </c>
      <c r="AT30" s="11"/>
      <c r="AU30" s="11"/>
      <c r="AV30" s="9">
        <f t="shared" si="45"/>
        <v>0</v>
      </c>
      <c r="AW30" s="11"/>
      <c r="AX30" s="11"/>
      <c r="AY30" s="9">
        <f t="shared" si="46"/>
        <v>0</v>
      </c>
      <c r="AZ30" s="13"/>
      <c r="BA30" s="14"/>
      <c r="BB30" s="9">
        <f t="shared" si="16"/>
        <v>0</v>
      </c>
      <c r="BC30" s="13"/>
      <c r="BD30" s="14"/>
      <c r="BE30" s="9">
        <f t="shared" si="17"/>
        <v>0</v>
      </c>
      <c r="BF30" s="13">
        <v>45363</v>
      </c>
      <c r="BG30" s="14">
        <v>47323</v>
      </c>
      <c r="BH30" s="9">
        <f t="shared" si="18"/>
        <v>0</v>
      </c>
      <c r="BI30" s="13">
        <v>45831</v>
      </c>
      <c r="BJ30" s="14">
        <v>47144</v>
      </c>
      <c r="BK30" s="9">
        <f t="shared" si="19"/>
        <v>0</v>
      </c>
      <c r="BL30" s="13">
        <v>48038</v>
      </c>
      <c r="BM30" s="14">
        <v>53697</v>
      </c>
      <c r="BN30" s="9">
        <f t="shared" si="20"/>
        <v>0</v>
      </c>
      <c r="BO30" s="13">
        <v>49968</v>
      </c>
      <c r="BP30" s="14">
        <v>51412</v>
      </c>
      <c r="BQ30" s="9">
        <f t="shared" si="21"/>
        <v>0</v>
      </c>
      <c r="BR30" s="13">
        <v>49397</v>
      </c>
      <c r="BS30" s="14">
        <v>50947</v>
      </c>
      <c r="BT30" s="9">
        <f t="shared" si="22"/>
        <v>0</v>
      </c>
      <c r="BU30" s="13">
        <v>49631</v>
      </c>
      <c r="BV30" s="14">
        <v>50917</v>
      </c>
      <c r="BW30" s="9">
        <f t="shared" si="23"/>
        <v>0</v>
      </c>
      <c r="BX30" s="13">
        <v>49078</v>
      </c>
      <c r="BY30" s="14">
        <v>50494</v>
      </c>
      <c r="BZ30" s="9">
        <f t="shared" si="24"/>
        <v>0</v>
      </c>
      <c r="CA30" s="13">
        <v>48462</v>
      </c>
      <c r="CB30" s="14">
        <v>49759</v>
      </c>
      <c r="CC30" s="9">
        <f t="shared" si="25"/>
        <v>0</v>
      </c>
      <c r="CD30" s="13">
        <v>47395</v>
      </c>
      <c r="CE30" s="14">
        <v>48684</v>
      </c>
      <c r="CF30" s="9">
        <f t="shared" si="26"/>
        <v>0</v>
      </c>
      <c r="CG30" s="13">
        <v>47682</v>
      </c>
      <c r="CH30" s="14">
        <v>49166</v>
      </c>
      <c r="CI30" s="9">
        <f t="shared" si="27"/>
        <v>0</v>
      </c>
      <c r="CJ30" s="58">
        <v>15546</v>
      </c>
      <c r="CK30" s="57">
        <v>16217</v>
      </c>
      <c r="CL30" s="34">
        <f t="shared" si="56"/>
        <v>0</v>
      </c>
      <c r="CM30" s="59">
        <v>24291</v>
      </c>
      <c r="CN30" s="60">
        <v>7623</v>
      </c>
      <c r="CO30" s="34">
        <f t="shared" si="29"/>
        <v>0</v>
      </c>
      <c r="CP30" s="59">
        <v>10873</v>
      </c>
      <c r="CQ30" s="60">
        <v>5219</v>
      </c>
      <c r="CR30" s="33">
        <f t="shared" si="30"/>
        <v>0</v>
      </c>
      <c r="CS30" s="59">
        <v>14410</v>
      </c>
      <c r="CT30" s="5">
        <v>3314</v>
      </c>
      <c r="CU30" s="34">
        <f t="shared" si="31"/>
        <v>0</v>
      </c>
      <c r="CV30" s="59">
        <v>2187.4899999999998</v>
      </c>
      <c r="CW30" s="59">
        <v>1741.25</v>
      </c>
      <c r="CX30" s="34">
        <f t="shared" si="32"/>
        <v>0</v>
      </c>
      <c r="CY30" s="59">
        <v>1.64</v>
      </c>
      <c r="CZ30" s="60">
        <v>14085</v>
      </c>
      <c r="DA30" s="7">
        <f t="shared" si="33"/>
        <v>0</v>
      </c>
      <c r="DB30" s="67">
        <v>1153</v>
      </c>
      <c r="DC30" s="9">
        <f t="shared" si="47"/>
        <v>0</v>
      </c>
      <c r="DD30" s="67">
        <v>1136</v>
      </c>
      <c r="DE30" s="9">
        <f t="shared" si="47"/>
        <v>0</v>
      </c>
      <c r="DF30" s="67">
        <v>2224</v>
      </c>
      <c r="DG30" s="9">
        <f t="shared" si="48"/>
        <v>0</v>
      </c>
      <c r="DH30" s="67">
        <v>266</v>
      </c>
      <c r="DI30" s="9">
        <f t="shared" si="34"/>
        <v>0</v>
      </c>
      <c r="DJ30" s="67">
        <v>2310</v>
      </c>
      <c r="DK30" s="9">
        <f t="shared" si="35"/>
        <v>0</v>
      </c>
      <c r="DL30" s="67">
        <v>2215</v>
      </c>
      <c r="DM30" s="9">
        <f t="shared" si="36"/>
        <v>0</v>
      </c>
      <c r="DN30" s="67">
        <v>2421</v>
      </c>
      <c r="DO30" s="9">
        <f t="shared" si="37"/>
        <v>0</v>
      </c>
      <c r="DP30" s="67">
        <v>2432</v>
      </c>
      <c r="DQ30" s="9">
        <f t="shared" si="38"/>
        <v>0</v>
      </c>
      <c r="DR30" s="67">
        <v>1848</v>
      </c>
      <c r="DS30" s="9">
        <f t="shared" si="39"/>
        <v>0</v>
      </c>
      <c r="DT30" s="67">
        <v>1820</v>
      </c>
      <c r="DU30" s="9">
        <f t="shared" si="40"/>
        <v>0</v>
      </c>
      <c r="DV30" s="67">
        <v>2325</v>
      </c>
      <c r="DW30" s="9">
        <f t="shared" si="41"/>
        <v>0</v>
      </c>
      <c r="DX30" s="67">
        <v>2362</v>
      </c>
      <c r="DY30" s="9">
        <f t="shared" si="42"/>
        <v>0</v>
      </c>
      <c r="DZ30" s="67">
        <v>2151</v>
      </c>
      <c r="EA30" s="9">
        <f t="shared" si="43"/>
        <v>0</v>
      </c>
      <c r="EB30" s="67">
        <v>1971</v>
      </c>
      <c r="EC30" s="9">
        <f t="shared" si="44"/>
        <v>0</v>
      </c>
      <c r="ED30" s="60">
        <v>6.47</v>
      </c>
      <c r="EE30" s="9">
        <f t="shared" si="49"/>
        <v>0</v>
      </c>
      <c r="EF30" s="60">
        <v>160.61000000000001</v>
      </c>
      <c r="EG30" s="9">
        <f t="shared" si="50"/>
        <v>0</v>
      </c>
      <c r="EH30" s="60">
        <v>8.27</v>
      </c>
      <c r="EI30" s="9">
        <f t="shared" si="51"/>
        <v>0</v>
      </c>
      <c r="EJ30" s="60">
        <v>312.67</v>
      </c>
      <c r="EK30" s="9">
        <f t="shared" si="52"/>
        <v>0</v>
      </c>
      <c r="EL30" s="60">
        <v>4.91</v>
      </c>
      <c r="EM30" s="9">
        <f t="shared" si="53"/>
        <v>0</v>
      </c>
      <c r="EN30" s="5">
        <v>2822.11</v>
      </c>
      <c r="EO30" s="75">
        <f t="shared" si="54"/>
        <v>0</v>
      </c>
    </row>
    <row r="31" spans="1:145" ht="24.95" customHeight="1" x14ac:dyDescent="0.25">
      <c r="A31" s="50">
        <v>46019</v>
      </c>
      <c r="B31" s="1">
        <v>1281.4100000000001</v>
      </c>
      <c r="C31" s="51">
        <f t="shared" si="2"/>
        <v>0</v>
      </c>
      <c r="D31" s="56"/>
      <c r="E31" s="9">
        <f t="shared" si="3"/>
        <v>0</v>
      </c>
      <c r="F31" s="63"/>
      <c r="G31" s="9">
        <f t="shared" si="4"/>
        <v>0</v>
      </c>
      <c r="H31" s="12"/>
      <c r="I31" s="9">
        <f t="shared" si="5"/>
        <v>0</v>
      </c>
      <c r="J31" s="12"/>
      <c r="K31" s="7">
        <f t="shared" si="55"/>
        <v>0</v>
      </c>
      <c r="L31" s="37">
        <v>0</v>
      </c>
      <c r="M31" s="82"/>
      <c r="N31" s="52">
        <v>0</v>
      </c>
      <c r="O31" s="52"/>
      <c r="P31" s="11"/>
      <c r="Q31" s="11"/>
      <c r="R31" s="9">
        <f t="shared" si="6"/>
        <v>0</v>
      </c>
      <c r="S31" s="11"/>
      <c r="T31" s="11"/>
      <c r="U31" s="9">
        <f t="shared" si="7"/>
        <v>0</v>
      </c>
      <c r="V31" s="11"/>
      <c r="W31" s="11"/>
      <c r="X31" s="9">
        <f t="shared" si="8"/>
        <v>0</v>
      </c>
      <c r="Y31" s="11"/>
      <c r="Z31" s="11"/>
      <c r="AA31" s="9">
        <f t="shared" si="9"/>
        <v>0</v>
      </c>
      <c r="AB31" s="11"/>
      <c r="AC31" s="11"/>
      <c r="AD31" s="9">
        <f t="shared" si="10"/>
        <v>0</v>
      </c>
      <c r="AE31" s="11"/>
      <c r="AF31" s="11"/>
      <c r="AG31" s="9">
        <f t="shared" si="11"/>
        <v>0</v>
      </c>
      <c r="AH31" s="11"/>
      <c r="AI31" s="11"/>
      <c r="AJ31" s="9">
        <f t="shared" si="12"/>
        <v>0</v>
      </c>
      <c r="AK31" s="11"/>
      <c r="AL31" s="11"/>
      <c r="AM31" s="9">
        <f t="shared" si="13"/>
        <v>0</v>
      </c>
      <c r="AN31" s="11"/>
      <c r="AO31" s="11"/>
      <c r="AP31" s="9">
        <f t="shared" si="14"/>
        <v>0</v>
      </c>
      <c r="AQ31" s="11"/>
      <c r="AR31" s="11"/>
      <c r="AS31" s="9">
        <f t="shared" si="15"/>
        <v>0</v>
      </c>
      <c r="AT31" s="11"/>
      <c r="AU31" s="11"/>
      <c r="AV31" s="9">
        <f t="shared" si="45"/>
        <v>0</v>
      </c>
      <c r="AW31" s="11"/>
      <c r="AX31" s="11"/>
      <c r="AY31" s="9">
        <f t="shared" si="46"/>
        <v>0</v>
      </c>
      <c r="AZ31" s="13"/>
      <c r="BA31" s="14"/>
      <c r="BB31" s="9">
        <f t="shared" si="16"/>
        <v>0</v>
      </c>
      <c r="BC31" s="13"/>
      <c r="BD31" s="14"/>
      <c r="BE31" s="9">
        <f t="shared" si="17"/>
        <v>0</v>
      </c>
      <c r="BF31" s="13">
        <v>45363</v>
      </c>
      <c r="BG31" s="14">
        <v>47323</v>
      </c>
      <c r="BH31" s="9">
        <f t="shared" si="18"/>
        <v>0</v>
      </c>
      <c r="BI31" s="13">
        <v>45831</v>
      </c>
      <c r="BJ31" s="14">
        <v>47144</v>
      </c>
      <c r="BK31" s="9">
        <f t="shared" si="19"/>
        <v>0</v>
      </c>
      <c r="BL31" s="13">
        <v>48038</v>
      </c>
      <c r="BM31" s="14">
        <v>53697</v>
      </c>
      <c r="BN31" s="9">
        <f t="shared" si="20"/>
        <v>0</v>
      </c>
      <c r="BO31" s="13">
        <v>49968</v>
      </c>
      <c r="BP31" s="14">
        <v>51412</v>
      </c>
      <c r="BQ31" s="9">
        <f t="shared" si="21"/>
        <v>0</v>
      </c>
      <c r="BR31" s="13">
        <v>49397</v>
      </c>
      <c r="BS31" s="14">
        <v>50947</v>
      </c>
      <c r="BT31" s="9">
        <f t="shared" si="22"/>
        <v>0</v>
      </c>
      <c r="BU31" s="13">
        <v>49631</v>
      </c>
      <c r="BV31" s="14">
        <v>50917</v>
      </c>
      <c r="BW31" s="9">
        <f t="shared" si="23"/>
        <v>0</v>
      </c>
      <c r="BX31" s="13">
        <v>49078</v>
      </c>
      <c r="BY31" s="14">
        <v>50494</v>
      </c>
      <c r="BZ31" s="9">
        <f t="shared" si="24"/>
        <v>0</v>
      </c>
      <c r="CA31" s="13">
        <v>48462</v>
      </c>
      <c r="CB31" s="14">
        <v>49759</v>
      </c>
      <c r="CC31" s="9">
        <f t="shared" si="25"/>
        <v>0</v>
      </c>
      <c r="CD31" s="13">
        <v>47395</v>
      </c>
      <c r="CE31" s="14">
        <v>48684</v>
      </c>
      <c r="CF31" s="9">
        <f t="shared" si="26"/>
        <v>0</v>
      </c>
      <c r="CG31" s="13">
        <v>47682</v>
      </c>
      <c r="CH31" s="14">
        <v>49166</v>
      </c>
      <c r="CI31" s="9">
        <f t="shared" si="27"/>
        <v>0</v>
      </c>
      <c r="CJ31" s="58">
        <v>15546</v>
      </c>
      <c r="CK31" s="57">
        <v>16217</v>
      </c>
      <c r="CL31" s="34">
        <f t="shared" si="56"/>
        <v>0</v>
      </c>
      <c r="CM31" s="59">
        <v>24291</v>
      </c>
      <c r="CN31" s="60">
        <v>7623</v>
      </c>
      <c r="CO31" s="34">
        <f t="shared" si="29"/>
        <v>0</v>
      </c>
      <c r="CP31" s="59">
        <v>10873</v>
      </c>
      <c r="CQ31" s="60">
        <v>5219</v>
      </c>
      <c r="CR31" s="33">
        <f t="shared" si="30"/>
        <v>0</v>
      </c>
      <c r="CS31" s="59">
        <v>14410</v>
      </c>
      <c r="CT31" s="5">
        <v>3314</v>
      </c>
      <c r="CU31" s="34">
        <f t="shared" si="31"/>
        <v>0</v>
      </c>
      <c r="CV31" s="59">
        <v>2187.4899999999998</v>
      </c>
      <c r="CW31" s="59">
        <v>1741.25</v>
      </c>
      <c r="CX31" s="34">
        <f t="shared" si="32"/>
        <v>0</v>
      </c>
      <c r="CY31" s="59">
        <v>1.64</v>
      </c>
      <c r="CZ31" s="60">
        <v>14085</v>
      </c>
      <c r="DA31" s="7">
        <f t="shared" si="33"/>
        <v>0</v>
      </c>
      <c r="DB31" s="67">
        <v>1153</v>
      </c>
      <c r="DC31" s="9">
        <f t="shared" si="47"/>
        <v>0</v>
      </c>
      <c r="DD31" s="67">
        <v>1136</v>
      </c>
      <c r="DE31" s="9">
        <f t="shared" si="47"/>
        <v>0</v>
      </c>
      <c r="DF31" s="67">
        <v>2224</v>
      </c>
      <c r="DG31" s="9">
        <f t="shared" si="48"/>
        <v>0</v>
      </c>
      <c r="DH31" s="67">
        <v>266</v>
      </c>
      <c r="DI31" s="9">
        <f t="shared" si="34"/>
        <v>0</v>
      </c>
      <c r="DJ31" s="67">
        <v>2310</v>
      </c>
      <c r="DK31" s="9">
        <f t="shared" si="35"/>
        <v>0</v>
      </c>
      <c r="DL31" s="67">
        <v>2215</v>
      </c>
      <c r="DM31" s="9">
        <f t="shared" si="36"/>
        <v>0</v>
      </c>
      <c r="DN31" s="67">
        <v>2421</v>
      </c>
      <c r="DO31" s="9">
        <f t="shared" si="37"/>
        <v>0</v>
      </c>
      <c r="DP31" s="67">
        <v>2432</v>
      </c>
      <c r="DQ31" s="9">
        <f t="shared" si="38"/>
        <v>0</v>
      </c>
      <c r="DR31" s="67">
        <v>1848</v>
      </c>
      <c r="DS31" s="9">
        <f t="shared" si="39"/>
        <v>0</v>
      </c>
      <c r="DT31" s="67">
        <v>1820</v>
      </c>
      <c r="DU31" s="9">
        <f t="shared" si="40"/>
        <v>0</v>
      </c>
      <c r="DV31" s="67">
        <v>2325</v>
      </c>
      <c r="DW31" s="9">
        <f t="shared" si="41"/>
        <v>0</v>
      </c>
      <c r="DX31" s="67">
        <v>2362</v>
      </c>
      <c r="DY31" s="9">
        <f t="shared" si="42"/>
        <v>0</v>
      </c>
      <c r="DZ31" s="67">
        <v>2151</v>
      </c>
      <c r="EA31" s="9">
        <f t="shared" si="43"/>
        <v>0</v>
      </c>
      <c r="EB31" s="67">
        <v>1971</v>
      </c>
      <c r="EC31" s="9">
        <f t="shared" si="44"/>
        <v>0</v>
      </c>
      <c r="ED31" s="60">
        <v>6.47</v>
      </c>
      <c r="EE31" s="9">
        <f t="shared" si="49"/>
        <v>0</v>
      </c>
      <c r="EF31" s="60">
        <v>160.61000000000001</v>
      </c>
      <c r="EG31" s="9">
        <f t="shared" si="50"/>
        <v>0</v>
      </c>
      <c r="EH31" s="60">
        <v>8.27</v>
      </c>
      <c r="EI31" s="9">
        <f t="shared" si="51"/>
        <v>0</v>
      </c>
      <c r="EJ31" s="60">
        <v>312.67</v>
      </c>
      <c r="EK31" s="9">
        <f t="shared" si="52"/>
        <v>0</v>
      </c>
      <c r="EL31" s="60">
        <v>4.91</v>
      </c>
      <c r="EM31" s="9">
        <f t="shared" si="53"/>
        <v>0</v>
      </c>
      <c r="EN31" s="5">
        <v>2822.11</v>
      </c>
      <c r="EO31" s="75">
        <f t="shared" si="54"/>
        <v>0</v>
      </c>
    </row>
    <row r="32" spans="1:145" ht="24.95" customHeight="1" x14ac:dyDescent="0.25">
      <c r="A32" s="50">
        <v>46020</v>
      </c>
      <c r="B32" s="1">
        <v>1281.4100000000001</v>
      </c>
      <c r="C32" s="51">
        <f t="shared" si="2"/>
        <v>0</v>
      </c>
      <c r="D32" s="56"/>
      <c r="E32" s="9">
        <f t="shared" si="3"/>
        <v>0</v>
      </c>
      <c r="F32" s="63"/>
      <c r="G32" s="9">
        <f t="shared" si="4"/>
        <v>0</v>
      </c>
      <c r="H32" s="12"/>
      <c r="I32" s="9">
        <f t="shared" si="5"/>
        <v>0</v>
      </c>
      <c r="J32" s="12"/>
      <c r="K32" s="7">
        <f t="shared" si="55"/>
        <v>0</v>
      </c>
      <c r="L32" s="37">
        <v>0</v>
      </c>
      <c r="M32" s="82"/>
      <c r="N32" s="52">
        <v>0</v>
      </c>
      <c r="O32" s="52"/>
      <c r="P32" s="11"/>
      <c r="Q32" s="11"/>
      <c r="R32" s="9">
        <f t="shared" si="6"/>
        <v>0</v>
      </c>
      <c r="S32" s="11"/>
      <c r="T32" s="11"/>
      <c r="U32" s="9">
        <f t="shared" si="7"/>
        <v>0</v>
      </c>
      <c r="V32" s="11"/>
      <c r="W32" s="11"/>
      <c r="X32" s="9">
        <f t="shared" si="8"/>
        <v>0</v>
      </c>
      <c r="Y32" s="11"/>
      <c r="Z32" s="11"/>
      <c r="AA32" s="9">
        <f t="shared" si="9"/>
        <v>0</v>
      </c>
      <c r="AB32" s="11"/>
      <c r="AC32" s="11"/>
      <c r="AD32" s="9">
        <f t="shared" si="10"/>
        <v>0</v>
      </c>
      <c r="AE32" s="11"/>
      <c r="AF32" s="11"/>
      <c r="AG32" s="9">
        <f t="shared" si="11"/>
        <v>0</v>
      </c>
      <c r="AH32" s="11"/>
      <c r="AI32" s="11"/>
      <c r="AJ32" s="9">
        <f t="shared" si="12"/>
        <v>0</v>
      </c>
      <c r="AK32" s="11"/>
      <c r="AL32" s="11"/>
      <c r="AM32" s="9">
        <f t="shared" si="13"/>
        <v>0</v>
      </c>
      <c r="AN32" s="11"/>
      <c r="AO32" s="11"/>
      <c r="AP32" s="9">
        <f t="shared" si="14"/>
        <v>0</v>
      </c>
      <c r="AQ32" s="11"/>
      <c r="AR32" s="11"/>
      <c r="AS32" s="9">
        <f t="shared" si="15"/>
        <v>0</v>
      </c>
      <c r="AT32" s="11"/>
      <c r="AU32" s="11"/>
      <c r="AV32" s="9">
        <f t="shared" si="45"/>
        <v>0</v>
      </c>
      <c r="AW32" s="11"/>
      <c r="AX32" s="11"/>
      <c r="AY32" s="9">
        <f t="shared" si="46"/>
        <v>0</v>
      </c>
      <c r="AZ32" s="13"/>
      <c r="BA32" s="14"/>
      <c r="BB32" s="9">
        <f t="shared" si="16"/>
        <v>0</v>
      </c>
      <c r="BC32" s="13"/>
      <c r="BD32" s="14"/>
      <c r="BE32" s="9">
        <f t="shared" si="17"/>
        <v>0</v>
      </c>
      <c r="BF32" s="13">
        <v>45363</v>
      </c>
      <c r="BG32" s="14">
        <v>47323</v>
      </c>
      <c r="BH32" s="9">
        <f t="shared" si="18"/>
        <v>0</v>
      </c>
      <c r="BI32" s="13">
        <v>45831</v>
      </c>
      <c r="BJ32" s="14">
        <v>47144</v>
      </c>
      <c r="BK32" s="9">
        <f t="shared" si="19"/>
        <v>0</v>
      </c>
      <c r="BL32" s="13">
        <v>48038</v>
      </c>
      <c r="BM32" s="14">
        <v>53697</v>
      </c>
      <c r="BN32" s="9">
        <f t="shared" si="20"/>
        <v>0</v>
      </c>
      <c r="BO32" s="13">
        <v>49968</v>
      </c>
      <c r="BP32" s="14">
        <v>51412</v>
      </c>
      <c r="BQ32" s="9">
        <f t="shared" si="21"/>
        <v>0</v>
      </c>
      <c r="BR32" s="13">
        <v>49397</v>
      </c>
      <c r="BS32" s="14">
        <v>50947</v>
      </c>
      <c r="BT32" s="9">
        <f t="shared" si="22"/>
        <v>0</v>
      </c>
      <c r="BU32" s="13">
        <v>49631</v>
      </c>
      <c r="BV32" s="14">
        <v>50917</v>
      </c>
      <c r="BW32" s="9">
        <f t="shared" si="23"/>
        <v>0</v>
      </c>
      <c r="BX32" s="13">
        <v>49078</v>
      </c>
      <c r="BY32" s="14">
        <v>50494</v>
      </c>
      <c r="BZ32" s="9">
        <f t="shared" si="24"/>
        <v>0</v>
      </c>
      <c r="CA32" s="13">
        <v>48462</v>
      </c>
      <c r="CB32" s="14">
        <v>49759</v>
      </c>
      <c r="CC32" s="9">
        <f t="shared" si="25"/>
        <v>0</v>
      </c>
      <c r="CD32" s="13">
        <v>47395</v>
      </c>
      <c r="CE32" s="14">
        <v>48684</v>
      </c>
      <c r="CF32" s="9">
        <f t="shared" si="26"/>
        <v>0</v>
      </c>
      <c r="CG32" s="13">
        <v>47682</v>
      </c>
      <c r="CH32" s="14">
        <v>49166</v>
      </c>
      <c r="CI32" s="9">
        <f t="shared" si="27"/>
        <v>0</v>
      </c>
      <c r="CJ32" s="58">
        <v>15546</v>
      </c>
      <c r="CK32" s="57">
        <v>16217</v>
      </c>
      <c r="CL32" s="34">
        <f t="shared" si="56"/>
        <v>0</v>
      </c>
      <c r="CM32" s="59">
        <v>24291</v>
      </c>
      <c r="CN32" s="60">
        <v>7623</v>
      </c>
      <c r="CO32" s="34">
        <f t="shared" si="29"/>
        <v>0</v>
      </c>
      <c r="CP32" s="59">
        <v>10873</v>
      </c>
      <c r="CQ32" s="60">
        <v>5219</v>
      </c>
      <c r="CR32" s="33">
        <f t="shared" si="30"/>
        <v>0</v>
      </c>
      <c r="CS32" s="59">
        <v>14410</v>
      </c>
      <c r="CT32" s="5">
        <v>3314</v>
      </c>
      <c r="CU32" s="34">
        <f t="shared" si="31"/>
        <v>0</v>
      </c>
      <c r="CV32" s="59">
        <v>2187.4899999999998</v>
      </c>
      <c r="CW32" s="59">
        <v>1741.25</v>
      </c>
      <c r="CX32" s="34">
        <f t="shared" si="32"/>
        <v>0</v>
      </c>
      <c r="CY32" s="59">
        <v>1.64</v>
      </c>
      <c r="CZ32" s="60">
        <v>14085</v>
      </c>
      <c r="DA32" s="7">
        <f t="shared" si="33"/>
        <v>0</v>
      </c>
      <c r="DB32" s="67">
        <v>1153</v>
      </c>
      <c r="DC32" s="9">
        <f t="shared" si="47"/>
        <v>0</v>
      </c>
      <c r="DD32" s="67">
        <v>1136</v>
      </c>
      <c r="DE32" s="9">
        <f t="shared" si="47"/>
        <v>0</v>
      </c>
      <c r="DF32" s="67">
        <v>2224</v>
      </c>
      <c r="DG32" s="9">
        <f t="shared" si="48"/>
        <v>0</v>
      </c>
      <c r="DH32" s="67">
        <v>266</v>
      </c>
      <c r="DI32" s="9">
        <f t="shared" si="34"/>
        <v>0</v>
      </c>
      <c r="DJ32" s="67">
        <v>2310</v>
      </c>
      <c r="DK32" s="9">
        <f t="shared" si="35"/>
        <v>0</v>
      </c>
      <c r="DL32" s="67">
        <v>2215</v>
      </c>
      <c r="DM32" s="9">
        <f t="shared" si="36"/>
        <v>0</v>
      </c>
      <c r="DN32" s="67">
        <v>2421</v>
      </c>
      <c r="DO32" s="9">
        <f t="shared" si="37"/>
        <v>0</v>
      </c>
      <c r="DP32" s="67">
        <v>2432</v>
      </c>
      <c r="DQ32" s="9">
        <f t="shared" si="38"/>
        <v>0</v>
      </c>
      <c r="DR32" s="67">
        <v>1848</v>
      </c>
      <c r="DS32" s="9">
        <f t="shared" si="39"/>
        <v>0</v>
      </c>
      <c r="DT32" s="67">
        <v>1820</v>
      </c>
      <c r="DU32" s="9">
        <f t="shared" si="40"/>
        <v>0</v>
      </c>
      <c r="DV32" s="67">
        <v>2325</v>
      </c>
      <c r="DW32" s="9">
        <f t="shared" si="41"/>
        <v>0</v>
      </c>
      <c r="DX32" s="67">
        <v>2362</v>
      </c>
      <c r="DY32" s="9">
        <f t="shared" si="42"/>
        <v>0</v>
      </c>
      <c r="DZ32" s="67">
        <v>2151</v>
      </c>
      <c r="EA32" s="9">
        <f t="shared" si="43"/>
        <v>0</v>
      </c>
      <c r="EB32" s="67">
        <v>1971</v>
      </c>
      <c r="EC32" s="9">
        <f t="shared" si="44"/>
        <v>0</v>
      </c>
      <c r="ED32" s="60">
        <v>6.47</v>
      </c>
      <c r="EE32" s="9">
        <f t="shared" si="49"/>
        <v>0</v>
      </c>
      <c r="EF32" s="60">
        <v>160.61000000000001</v>
      </c>
      <c r="EG32" s="9">
        <f t="shared" si="50"/>
        <v>0</v>
      </c>
      <c r="EH32" s="60">
        <v>8.27</v>
      </c>
      <c r="EI32" s="9">
        <f t="shared" si="51"/>
        <v>0</v>
      </c>
      <c r="EJ32" s="60">
        <v>312.67</v>
      </c>
      <c r="EK32" s="9">
        <f t="shared" si="52"/>
        <v>0</v>
      </c>
      <c r="EL32" s="60">
        <v>4.91</v>
      </c>
      <c r="EM32" s="9">
        <f t="shared" si="53"/>
        <v>0</v>
      </c>
      <c r="EN32" s="5">
        <v>2822.11</v>
      </c>
      <c r="EO32" s="75">
        <f t="shared" si="54"/>
        <v>0</v>
      </c>
    </row>
    <row r="33" spans="1:145" ht="24.95" customHeight="1" x14ac:dyDescent="0.25">
      <c r="A33" s="50">
        <v>46021</v>
      </c>
      <c r="B33" s="1">
        <v>1281.4100000000001</v>
      </c>
      <c r="C33" s="51">
        <f>IF(B33=0,0,(B33-B31)*60*100)</f>
        <v>0</v>
      </c>
      <c r="D33" s="56">
        <v>15605.78</v>
      </c>
      <c r="E33" s="9">
        <f>IF(D33=0,0,(D33-D32)*60*100)</f>
        <v>93634680</v>
      </c>
      <c r="F33" s="63">
        <v>84.26</v>
      </c>
      <c r="G33" s="9">
        <f>IF(F33=0,0,(F33-F31)*1000*100)</f>
        <v>8426000</v>
      </c>
      <c r="H33" s="12">
        <v>1994</v>
      </c>
      <c r="I33" s="9">
        <f>IF(H33=0,0,(H33-H31)*80*100)</f>
        <v>15952000</v>
      </c>
      <c r="J33" s="12">
        <v>967</v>
      </c>
      <c r="K33" s="7">
        <f>IF(J33=0,0,(J33-J31)*60*100)</f>
        <v>5802000</v>
      </c>
      <c r="L33" s="37">
        <v>0</v>
      </c>
      <c r="M33" s="82"/>
      <c r="N33" s="52">
        <v>0</v>
      </c>
      <c r="O33" s="52"/>
      <c r="P33" s="11">
        <v>76230</v>
      </c>
      <c r="Q33" s="11">
        <v>75718</v>
      </c>
      <c r="R33" s="9">
        <f>IF((P33+Q33)=0,0,((P33+Q33)-(P31+Q31))*500)</f>
        <v>75974000</v>
      </c>
      <c r="S33" s="11">
        <v>76208</v>
      </c>
      <c r="T33" s="11">
        <v>75386</v>
      </c>
      <c r="U33" s="9">
        <f>IF((S33+T33)=0,0,((S33+T33)-(S31+T31))*500)</f>
        <v>75797000</v>
      </c>
      <c r="V33" s="11">
        <v>78940</v>
      </c>
      <c r="W33" s="11">
        <v>79589</v>
      </c>
      <c r="X33" s="9">
        <f t="shared" ref="X33:X34" si="57">IF((V33+W33)=0,0,((V33+W33)-(V31+W31))*500)</f>
        <v>79264500</v>
      </c>
      <c r="Y33" s="11">
        <v>81279</v>
      </c>
      <c r="Z33" s="11">
        <v>78727</v>
      </c>
      <c r="AA33" s="9">
        <f t="shared" ref="AA33:AA34" si="58">IF((Y33+Z33)=0,0,((Y33+Z33)-(Y31+Z31))*500)</f>
        <v>80003000</v>
      </c>
      <c r="AB33" s="11">
        <v>78880</v>
      </c>
      <c r="AC33" s="11">
        <v>33289</v>
      </c>
      <c r="AD33" s="9">
        <f t="shared" ref="AD33:AD34" si="59">IF((AB33+AC33)=0,0,((AB33+AC33)-(AB31+AC31))*500)</f>
        <v>56084500</v>
      </c>
      <c r="AE33" s="11">
        <v>74846</v>
      </c>
      <c r="AF33" s="11">
        <v>32078</v>
      </c>
      <c r="AG33" s="9">
        <f t="shared" ref="AG33:AG34" si="60">IF((AE33+AF33)=0,0,((AE33+AF33)-(AE31+AF31))*500)</f>
        <v>53462000</v>
      </c>
      <c r="AH33" s="11">
        <v>71720</v>
      </c>
      <c r="AI33" s="11">
        <v>72288</v>
      </c>
      <c r="AJ33" s="9">
        <f t="shared" ref="AJ33:AJ34" si="61">IF((AH33+AI33)=0,0,((AH33+AI33)-(AH31+AI31))*500)</f>
        <v>72004000</v>
      </c>
      <c r="AK33" s="11">
        <v>71792</v>
      </c>
      <c r="AL33" s="11">
        <v>70698</v>
      </c>
      <c r="AM33" s="9">
        <f t="shared" ref="AM33:AM34" si="62">IF((AK33+AL33)=0,0,((AK33+AL33)-(AK31+AL31))*500)</f>
        <v>71245000</v>
      </c>
      <c r="AN33" s="11">
        <v>26545</v>
      </c>
      <c r="AO33" s="11">
        <v>54845</v>
      </c>
      <c r="AP33" s="9">
        <f t="shared" ref="AP33:AP34" si="63">IF((AN33+AO33)=0,0,((AN33+AO33)-(AN31+AO31))*500)</f>
        <v>40695000</v>
      </c>
      <c r="AQ33" s="11">
        <v>4299</v>
      </c>
      <c r="AR33" s="11">
        <v>22789</v>
      </c>
      <c r="AS33" s="9">
        <f t="shared" ref="AS33:AS34" si="64">IF((AQ33+AR33)=0,0,((AQ33+AR33)-(AQ31+AR31))*500)</f>
        <v>13544000</v>
      </c>
      <c r="AT33" s="11">
        <v>27009</v>
      </c>
      <c r="AU33" s="11">
        <v>54978</v>
      </c>
      <c r="AV33" s="9">
        <f t="shared" ref="AV33:AV34" si="65">IF((AT33+AU33)=0,0,((AT33+AU33)-(AT31+AU31))*500)</f>
        <v>40993500</v>
      </c>
      <c r="AW33" s="11">
        <v>25774</v>
      </c>
      <c r="AX33" s="11">
        <v>55262</v>
      </c>
      <c r="AY33" s="9">
        <f t="shared" ref="AY33:AY34" si="66">IF((AW33+AX33)=0,0,((AW33+AX33)-(AW31+AX31))*500)</f>
        <v>40518000</v>
      </c>
      <c r="AZ33" s="13">
        <v>48901</v>
      </c>
      <c r="BA33" s="14">
        <v>50814</v>
      </c>
      <c r="BB33" s="9">
        <f>IF((AZ33+BA33)=0,0,((AZ33+BA33)-(AZ31+BA31))*600)</f>
        <v>59829000</v>
      </c>
      <c r="BC33" s="13">
        <v>48760</v>
      </c>
      <c r="BD33" s="14">
        <v>50375</v>
      </c>
      <c r="BE33" s="9">
        <f t="shared" ref="BE33:BE34" si="67">IF((BC33+BD33)=0,0,((BC33+BD33)-(BC31+BD31))*600)</f>
        <v>59481000</v>
      </c>
      <c r="BF33" s="13">
        <v>46378.22</v>
      </c>
      <c r="BG33" s="14">
        <v>48377.58</v>
      </c>
      <c r="BH33" s="9">
        <f t="shared" ref="BH33:BH34" si="68">IF((BF33+BG33)=0,0,((BF33+BG33)-(BF31+BG31))*600)</f>
        <v>1241880.0000000019</v>
      </c>
      <c r="BI33" s="13">
        <v>46845</v>
      </c>
      <c r="BJ33" s="14">
        <v>48183</v>
      </c>
      <c r="BK33" s="9">
        <f t="shared" ref="BK33:BK34" si="69">IF((BI33+BJ33)=0,0,((BI33+BJ33)-(BI31+BJ31))*600)</f>
        <v>1231800</v>
      </c>
      <c r="BL33" s="13">
        <v>49311</v>
      </c>
      <c r="BM33" s="14">
        <v>55080</v>
      </c>
      <c r="BN33" s="9">
        <f t="shared" ref="BN33:BN34" si="70">IF((BL33+BM33)=0,0,((BL33+BM33)-(BL31+BM31))*600)</f>
        <v>1593600</v>
      </c>
      <c r="BO33" s="13">
        <v>51231</v>
      </c>
      <c r="BP33" s="14">
        <v>52703</v>
      </c>
      <c r="BQ33" s="9">
        <f t="shared" ref="BQ33:BQ34" si="71">IF((BO33+BP33)=0,0,((BO33+BP33)-(BO31+BP31))*600)</f>
        <v>1532400</v>
      </c>
      <c r="BR33" s="13">
        <v>50641</v>
      </c>
      <c r="BS33" s="14">
        <v>52212</v>
      </c>
      <c r="BT33" s="9">
        <f t="shared" ref="BT33:BT34" si="72">IF((BR33+BS33)=0,0,((BR33+BS33)-(BR31+BS31))*600)</f>
        <v>1505400</v>
      </c>
      <c r="BU33" s="13">
        <v>50894</v>
      </c>
      <c r="BV33" s="14">
        <v>52216</v>
      </c>
      <c r="BW33" s="9">
        <f t="shared" ref="BW33:BW34" si="73">IF((BU33+BV33)=0,0,((BU33+BV33)-(BU31+BV31))*600)</f>
        <v>1537200</v>
      </c>
      <c r="BX33" s="13">
        <v>50326</v>
      </c>
      <c r="BY33" s="14">
        <v>51793</v>
      </c>
      <c r="BZ33" s="9">
        <f t="shared" ref="BZ33:BZ34" si="74">IF((BX33+BY33)=0,0,((BX33+BY33)-(BX31+BY31))*600)</f>
        <v>1528200</v>
      </c>
      <c r="CA33" s="13">
        <v>49714</v>
      </c>
      <c r="CB33" s="14">
        <v>51052</v>
      </c>
      <c r="CC33" s="9">
        <f t="shared" ref="CC33:CC34" si="75">IF((CA33+CB33)=0,0,((CA33+CB33)-(CA31+CB31))*600)</f>
        <v>1527000</v>
      </c>
      <c r="CD33" s="13">
        <v>48696</v>
      </c>
      <c r="CE33" s="14">
        <v>49997</v>
      </c>
      <c r="CF33" s="9">
        <f t="shared" ref="CF33:CF34" si="76">IF((CD33+CE33)=0,0,((CD33+CE33)-(CD31+CE31))*600)</f>
        <v>1568400</v>
      </c>
      <c r="CG33" s="13">
        <v>48971</v>
      </c>
      <c r="CH33" s="14">
        <v>50481</v>
      </c>
      <c r="CI33" s="9">
        <f t="shared" ref="CI33:CI34" si="77">IF((CG33+CH33)=0,0,((CG33+CH33)-(CG31+CH31))*600)</f>
        <v>1562400</v>
      </c>
      <c r="CJ33" s="13">
        <v>15952</v>
      </c>
      <c r="CK33" s="14">
        <v>16622</v>
      </c>
      <c r="CL33" s="34">
        <f t="shared" si="56"/>
        <v>243300</v>
      </c>
      <c r="CM33" s="59">
        <v>24756</v>
      </c>
      <c r="CN33" s="60">
        <v>7792</v>
      </c>
      <c r="CO33" s="34">
        <f>IF((CM33+CN33)=0,0,((CM33+CN33)-(CM31+CN31))*500)</f>
        <v>317000</v>
      </c>
      <c r="CP33" s="59">
        <v>11059</v>
      </c>
      <c r="CQ33" s="60">
        <v>5345</v>
      </c>
      <c r="CR33" s="33">
        <f>IF((CP33+CQ33)=0,0,((CP33+CQ33)-(CP31+CQ31))*300)</f>
        <v>93600</v>
      </c>
      <c r="CS33" s="59">
        <v>14618</v>
      </c>
      <c r="CT33" s="5">
        <v>3514</v>
      </c>
      <c r="CU33" s="34">
        <f>IF((CS33+CT33)=0,0,((CS33+CT33)-(CS31+CT31))*200)</f>
        <v>81600</v>
      </c>
      <c r="CV33" s="59">
        <v>2210</v>
      </c>
      <c r="CW33" s="60">
        <v>1807</v>
      </c>
      <c r="CX33" s="34">
        <f>IF((CV33+CW33)=0,0,((CV33+CW33)-(CV31+CW31))*200)</f>
        <v>17652.000000000044</v>
      </c>
      <c r="CY33" s="59">
        <v>1.64</v>
      </c>
      <c r="CZ33" s="60">
        <v>14367</v>
      </c>
      <c r="DA33" s="7">
        <f>IF((CY33+CZ33)=0,0,((CY33+CZ33)-(CY31+CZ31))*40)</f>
        <v>11280</v>
      </c>
      <c r="DB33" s="67">
        <v>1244</v>
      </c>
      <c r="DC33" s="9">
        <f>IF((DB33)=0,0,(DB33-DB32)*40*100)</f>
        <v>364000</v>
      </c>
      <c r="DD33" s="67">
        <v>1225</v>
      </c>
      <c r="DE33" s="9">
        <f>IF((DD33)=0,0,(DD33-DD32)*40*100)</f>
        <v>356000</v>
      </c>
      <c r="DF33" s="67">
        <v>2396</v>
      </c>
      <c r="DG33" s="9">
        <f>IF((DF33)=0,0,(DF33-DF32)*80*100)</f>
        <v>1376000</v>
      </c>
      <c r="DH33" s="67">
        <v>441</v>
      </c>
      <c r="DI33" s="9">
        <f>IF((DH33)=0,0,(DH33-DH32)*80*100)</f>
        <v>1400000</v>
      </c>
      <c r="DJ33" s="67">
        <v>2495</v>
      </c>
      <c r="DK33" s="9">
        <f>IF((DJ33)=0,0,(DJ33-DJ32)*80*100)</f>
        <v>1480000</v>
      </c>
      <c r="DL33" s="67">
        <v>2401</v>
      </c>
      <c r="DM33" s="9">
        <f>IF((DL33)=0,0,(DL33-DL32)*80*100)</f>
        <v>1488000</v>
      </c>
      <c r="DN33" s="67">
        <v>2575</v>
      </c>
      <c r="DO33" s="9">
        <f>IF((DN33)=0,0,(DN33-DN31)*80*100)</f>
        <v>1232000</v>
      </c>
      <c r="DP33" s="67">
        <v>2617</v>
      </c>
      <c r="DQ33" s="9">
        <f>IF((DP33)=0,0,(DP33-DP31)*80*100)</f>
        <v>1480000</v>
      </c>
      <c r="DR33" s="67">
        <v>2017</v>
      </c>
      <c r="DS33" s="9">
        <f>IF((DR33)=0,0,(DR33-DR31)*80*100)</f>
        <v>1352000</v>
      </c>
      <c r="DT33" s="67">
        <v>1987</v>
      </c>
      <c r="DU33" s="9">
        <f t="shared" si="40"/>
        <v>1336000</v>
      </c>
      <c r="DV33" s="67">
        <v>2503</v>
      </c>
      <c r="DW33" s="9">
        <f>IF((DV33)=0,0,(DV33-DV31)*80*100)</f>
        <v>1424000</v>
      </c>
      <c r="DX33" s="67">
        <v>2539</v>
      </c>
      <c r="DY33" s="9">
        <f>IF((DX33)=0,0,(DX33-DX31)*80*100)</f>
        <v>1416000</v>
      </c>
      <c r="DZ33" s="67">
        <v>2326</v>
      </c>
      <c r="EA33" s="9">
        <f>IF((DZ33)=0,0,(DZ33-DZ31)*80*100)</f>
        <v>1400000</v>
      </c>
      <c r="EB33" s="67">
        <v>2141</v>
      </c>
      <c r="EC33" s="9">
        <f>IF((EB33)=0,0,(EB33-EB31)*80*100)</f>
        <v>1360000</v>
      </c>
      <c r="ED33" s="60">
        <v>6.47</v>
      </c>
      <c r="EE33" s="9">
        <f>IF((ED33)=0,0,(ED33-ED31)*40*100)</f>
        <v>0</v>
      </c>
      <c r="EF33" s="60">
        <v>166.6</v>
      </c>
      <c r="EG33" s="9">
        <f>IF((EF33)=0,0,(EF33-EF31)*40*100)</f>
        <v>23959.999999999924</v>
      </c>
      <c r="EH33" s="60">
        <v>8.27</v>
      </c>
      <c r="EI33" s="9">
        <f>IF((EH33)=0,0,(EH33-EH31)*40*100)</f>
        <v>0</v>
      </c>
      <c r="EJ33" s="60">
        <v>328.29</v>
      </c>
      <c r="EK33" s="9">
        <f>IF((EJ33)=0,0,(EJ33-EJ31)*40*100)</f>
        <v>62480.000000000015</v>
      </c>
      <c r="EL33" s="60">
        <v>4.92</v>
      </c>
      <c r="EM33" s="9">
        <f>IF((EL33)=0,0,(EL33-EL31)*30*100)</f>
        <v>29.999999999999361</v>
      </c>
      <c r="EN33" s="5">
        <v>3001.02</v>
      </c>
      <c r="EO33" s="75">
        <f>IF((EN33)=0,0,(EN33-EN31)*30*100)</f>
        <v>536729.99999999953</v>
      </c>
    </row>
    <row r="34" spans="1:145" ht="24.95" customHeight="1" x14ac:dyDescent="0.25">
      <c r="A34" s="50">
        <v>46022</v>
      </c>
      <c r="B34" s="1">
        <v>1281.4100000000001</v>
      </c>
      <c r="C34" s="51">
        <f>IF(B34=0,0,(B34-B33)*60*100)</f>
        <v>0</v>
      </c>
      <c r="D34" s="56"/>
      <c r="E34" s="9">
        <f>IF(D34=0,0,(D34-D33)*60*100)</f>
        <v>0</v>
      </c>
      <c r="F34" s="63"/>
      <c r="G34" s="9">
        <f>IF(F34=0,0,(F34-F32)*1000*100)</f>
        <v>0</v>
      </c>
      <c r="H34" s="12"/>
      <c r="I34" s="9">
        <f>IF(H34=0,0,(H34-H32)*80*100)</f>
        <v>0</v>
      </c>
      <c r="J34" s="12"/>
      <c r="K34" s="7">
        <f>IF(J34=0,0,(J34-J32)*60*100)</f>
        <v>0</v>
      </c>
      <c r="L34" s="37">
        <v>0</v>
      </c>
      <c r="M34" s="82"/>
      <c r="N34" s="52">
        <v>0</v>
      </c>
      <c r="O34" s="52"/>
      <c r="P34" s="11"/>
      <c r="Q34" s="11"/>
      <c r="R34" s="9">
        <f>IF((P34+Q34)=0,0,((P34+Q34)-(P32+Q32))*500)</f>
        <v>0</v>
      </c>
      <c r="S34" s="11"/>
      <c r="T34" s="11"/>
      <c r="U34" s="9">
        <f>IF((S34+T34)=0,0,((S34+T34)-(S32+T32))*500)</f>
        <v>0</v>
      </c>
      <c r="V34" s="11"/>
      <c r="W34" s="11"/>
      <c r="X34" s="9">
        <f t="shared" si="57"/>
        <v>0</v>
      </c>
      <c r="Y34" s="11"/>
      <c r="Z34" s="11"/>
      <c r="AA34" s="9">
        <f t="shared" si="58"/>
        <v>0</v>
      </c>
      <c r="AB34" s="11"/>
      <c r="AC34" s="11"/>
      <c r="AD34" s="9">
        <f t="shared" si="59"/>
        <v>0</v>
      </c>
      <c r="AE34" s="11"/>
      <c r="AF34" s="11"/>
      <c r="AG34" s="9">
        <f t="shared" si="60"/>
        <v>0</v>
      </c>
      <c r="AH34" s="11"/>
      <c r="AI34" s="11"/>
      <c r="AJ34" s="9">
        <f t="shared" si="61"/>
        <v>0</v>
      </c>
      <c r="AK34" s="11"/>
      <c r="AL34" s="11"/>
      <c r="AM34" s="9">
        <f t="shared" si="62"/>
        <v>0</v>
      </c>
      <c r="AN34" s="11"/>
      <c r="AO34" s="11"/>
      <c r="AP34" s="9">
        <f t="shared" si="63"/>
        <v>0</v>
      </c>
      <c r="AQ34" s="11"/>
      <c r="AR34" s="11"/>
      <c r="AS34" s="9">
        <f t="shared" si="64"/>
        <v>0</v>
      </c>
      <c r="AT34" s="11"/>
      <c r="AU34" s="11"/>
      <c r="AV34" s="9">
        <f t="shared" si="65"/>
        <v>0</v>
      </c>
      <c r="AW34" s="11"/>
      <c r="AX34" s="11"/>
      <c r="AY34" s="9">
        <f t="shared" si="66"/>
        <v>0</v>
      </c>
      <c r="AZ34" s="13"/>
      <c r="BA34" s="14"/>
      <c r="BB34" s="9">
        <f>IF((AZ34+BA34)=0,0,((AZ34+BA34)-(AZ32+BA32))*600)</f>
        <v>0</v>
      </c>
      <c r="BC34" s="13"/>
      <c r="BD34" s="14"/>
      <c r="BE34" s="9">
        <f t="shared" si="67"/>
        <v>0</v>
      </c>
      <c r="BF34" s="13"/>
      <c r="BG34" s="14"/>
      <c r="BH34" s="9">
        <f t="shared" si="68"/>
        <v>0</v>
      </c>
      <c r="BI34" s="13"/>
      <c r="BJ34" s="14"/>
      <c r="BK34" s="9">
        <f t="shared" si="69"/>
        <v>0</v>
      </c>
      <c r="BL34" s="13"/>
      <c r="BM34" s="14"/>
      <c r="BN34" s="9">
        <f t="shared" si="70"/>
        <v>0</v>
      </c>
      <c r="BO34" s="13"/>
      <c r="BP34" s="14"/>
      <c r="BQ34" s="9">
        <f t="shared" si="71"/>
        <v>0</v>
      </c>
      <c r="BR34" s="13"/>
      <c r="BS34" s="14"/>
      <c r="BT34" s="9">
        <f t="shared" si="72"/>
        <v>0</v>
      </c>
      <c r="BU34" s="13"/>
      <c r="BV34" s="14"/>
      <c r="BW34" s="9">
        <f t="shared" si="73"/>
        <v>0</v>
      </c>
      <c r="BX34" s="13"/>
      <c r="BY34" s="14"/>
      <c r="BZ34" s="9">
        <f t="shared" si="74"/>
        <v>0</v>
      </c>
      <c r="CA34" s="13"/>
      <c r="CB34" s="14"/>
      <c r="CC34" s="9">
        <f t="shared" si="75"/>
        <v>0</v>
      </c>
      <c r="CD34" s="13"/>
      <c r="CE34" s="14"/>
      <c r="CF34" s="9">
        <f t="shared" si="76"/>
        <v>0</v>
      </c>
      <c r="CG34" s="13"/>
      <c r="CH34" s="14"/>
      <c r="CI34" s="9">
        <f t="shared" si="77"/>
        <v>0</v>
      </c>
      <c r="CJ34" s="58"/>
      <c r="CK34" s="57"/>
      <c r="CL34" s="34">
        <f t="shared" si="56"/>
        <v>0</v>
      </c>
      <c r="CM34" s="59"/>
      <c r="CN34" s="60"/>
      <c r="CO34" s="34">
        <f>IF((CM34+CN34)=0,0,((CM34+CN34)-(CM32+CN32))*500)</f>
        <v>0</v>
      </c>
      <c r="CP34" s="59"/>
      <c r="CQ34" s="60"/>
      <c r="CR34" s="33">
        <f>IF((CP34+CQ34)=0,0,((CP34+CQ34)-(CP32+CQ32))*300)</f>
        <v>0</v>
      </c>
      <c r="CS34" s="59"/>
      <c r="CT34" s="5"/>
      <c r="CU34" s="34">
        <f>IF((CS34+CT34)=0,0,((CS34+CT34)-(CS32+CT32))*200)</f>
        <v>0</v>
      </c>
      <c r="CV34" s="59"/>
      <c r="CW34" s="60"/>
      <c r="CX34" s="34">
        <f>IF((CV34+CW34)=0,0,((CV34+CW34)-(CV32+CW32))*200)</f>
        <v>0</v>
      </c>
      <c r="CY34" s="59"/>
      <c r="CZ34" s="60"/>
      <c r="DA34" s="7">
        <f>IF((CY34+CZ34)=0,0,((CY34+CZ34)-(CY32+CZ32))*40)</f>
        <v>0</v>
      </c>
      <c r="DB34" s="67"/>
      <c r="DC34" s="9">
        <f>IF((DB34)=0,0,(DB34-DB33)*40*100)</f>
        <v>0</v>
      </c>
      <c r="DD34" s="67"/>
      <c r="DE34" s="9">
        <f>IF((DD34)=0,0,(DD34-DD33)*40*100)</f>
        <v>0</v>
      </c>
      <c r="DF34" s="67"/>
      <c r="DG34" s="9">
        <f>IF((DF34)=0,0,(DF34-DF33)*80*100)</f>
        <v>0</v>
      </c>
      <c r="DH34" s="67"/>
      <c r="DI34" s="9">
        <f>IF((DH34)=0,0,(DH34-DH33)*80*100)</f>
        <v>0</v>
      </c>
      <c r="DJ34" s="67"/>
      <c r="DK34" s="9">
        <f>IF((DJ34)=0,0,(DJ34-DJ33)*80*100)</f>
        <v>0</v>
      </c>
      <c r="DL34" s="67"/>
      <c r="DM34" s="9">
        <f>IF((DL34)=0,0,(DL34-DL33)*80*100)</f>
        <v>0</v>
      </c>
      <c r="DN34" s="67"/>
      <c r="DO34" s="9">
        <f>IF((DN34)=0,0,(DN34-DN32)*80*100)</f>
        <v>0</v>
      </c>
      <c r="DP34" s="67"/>
      <c r="DQ34" s="9">
        <f>IF((DP34)=0,0,(DP34-DP32)*80*100)</f>
        <v>0</v>
      </c>
      <c r="DR34" s="67"/>
      <c r="DS34" s="9">
        <f>IF((DR34)=0,0,(DR34-DR32)*80*100)</f>
        <v>0</v>
      </c>
      <c r="DT34" s="67"/>
      <c r="DU34" s="9">
        <f>IF((DT34)=0,0,(DT34-DT32)*80*100)</f>
        <v>0</v>
      </c>
      <c r="DV34" s="67"/>
      <c r="DW34" s="9">
        <f>IF((DV34)=0,0,(DV34-DV32)*80*100)</f>
        <v>0</v>
      </c>
      <c r="DX34" s="67"/>
      <c r="DY34" s="9">
        <f>IF((DX34)=0,0,(DX34-DX32)*80*100)</f>
        <v>0</v>
      </c>
      <c r="DZ34" s="67"/>
      <c r="EA34" s="9">
        <f>IF((DZ34)=0,0,(DZ34-DZ32)*80*100)</f>
        <v>0</v>
      </c>
      <c r="EB34" s="67"/>
      <c r="EC34" s="9">
        <f>IF((EB34)=0,0,(EB34-EB32)*80*100)</f>
        <v>0</v>
      </c>
      <c r="ED34" s="60"/>
      <c r="EE34" s="9">
        <f>IF((ED34)=0,0,(ED34-ED32)*40*100)</f>
        <v>0</v>
      </c>
      <c r="EF34" s="60"/>
      <c r="EG34" s="9">
        <f>IF((EF34)=0,0,(EF34-EF32)*40*100)</f>
        <v>0</v>
      </c>
      <c r="EH34" s="60"/>
      <c r="EI34" s="9">
        <f>IF((EH34)=0,0,(EH34-EH32)*40*100)</f>
        <v>0</v>
      </c>
      <c r="EJ34" s="60"/>
      <c r="EK34" s="9">
        <f>IF((EJ34)=0,0,(EJ34-EJ32)*40*100)</f>
        <v>0</v>
      </c>
      <c r="EL34" s="60"/>
      <c r="EM34" s="9">
        <f>IF((EL34)=0,0,(EL34-EL32)*30*100)</f>
        <v>0</v>
      </c>
      <c r="EN34" s="5"/>
      <c r="EO34" s="75">
        <f>IF((EN34)=0,0,(EN34-EN32)*30*100)</f>
        <v>0</v>
      </c>
    </row>
    <row r="35" spans="1:145" ht="29.25" customHeight="1" thickBot="1" x14ac:dyDescent="0.35">
      <c r="A35" s="35" t="s">
        <v>9</v>
      </c>
      <c r="B35" s="41"/>
      <c r="C35" s="43">
        <f ca="1">SUM(C4:C34)</f>
        <v>0</v>
      </c>
      <c r="D35" s="78"/>
      <c r="E35" s="43">
        <f ca="1">SUM(E4:E34)</f>
        <v>93634680</v>
      </c>
      <c r="F35" s="41"/>
      <c r="G35" s="43">
        <f ca="1">SUM(G4:G34)</f>
        <v>8426000</v>
      </c>
      <c r="H35" s="41"/>
      <c r="I35" s="43">
        <f ca="1">SUM(I4:I34)</f>
        <v>15952000</v>
      </c>
      <c r="J35" s="41"/>
      <c r="K35" s="42">
        <f ca="1">SUM(K4:K34)</f>
        <v>5802000</v>
      </c>
      <c r="L35" s="40">
        <f>SUM(L4:L34)</f>
        <v>0</v>
      </c>
      <c r="M35" s="40">
        <f>SUM(M4:M34)</f>
        <v>0</v>
      </c>
      <c r="N35" s="53">
        <f>SUM(N4:N34)</f>
        <v>0</v>
      </c>
      <c r="O35" s="53">
        <f>SUM(O4:O34)</f>
        <v>0</v>
      </c>
      <c r="P35" s="41"/>
      <c r="Q35" s="54"/>
      <c r="R35" s="43">
        <f ca="1">SUM(R4:R34)</f>
        <v>114089000</v>
      </c>
      <c r="S35" s="41"/>
      <c r="T35" s="54"/>
      <c r="U35" s="43">
        <f>SUM(U4:U34)</f>
        <v>75797000</v>
      </c>
      <c r="V35" s="41"/>
      <c r="W35" s="54"/>
      <c r="X35" s="43">
        <f>SUM(X4:X34)</f>
        <v>79264500</v>
      </c>
      <c r="Y35" s="41"/>
      <c r="Z35" s="54"/>
      <c r="AA35" s="43">
        <f>SUM(AA4:AA34)</f>
        <v>80003000</v>
      </c>
      <c r="AB35" s="41"/>
      <c r="AC35" s="54"/>
      <c r="AD35" s="43">
        <f>SUM(AD4:AD34)</f>
        <v>56084500</v>
      </c>
      <c r="AE35" s="41"/>
      <c r="AF35" s="54"/>
      <c r="AG35" s="43">
        <f>SUM(AG4:AG34)</f>
        <v>53462000</v>
      </c>
      <c r="AH35" s="41"/>
      <c r="AI35" s="54"/>
      <c r="AJ35" s="43">
        <f>SUM(AJ4:AJ34)</f>
        <v>72004000</v>
      </c>
      <c r="AK35" s="41"/>
      <c r="AL35" s="54"/>
      <c r="AM35" s="43">
        <f>SUM(AM4:AM34)</f>
        <v>71245000</v>
      </c>
      <c r="AN35" s="41"/>
      <c r="AO35" s="54"/>
      <c r="AP35" s="64">
        <f>SUM(AP4:AP34)</f>
        <v>40695000</v>
      </c>
      <c r="AQ35" s="41"/>
      <c r="AR35" s="54"/>
      <c r="AS35" s="64">
        <f>SUM(AS4:AS34)</f>
        <v>13544000</v>
      </c>
      <c r="AT35" s="41"/>
      <c r="AU35" s="54"/>
      <c r="AV35" s="43">
        <f>SUM(AV4:AV34)</f>
        <v>40993500</v>
      </c>
      <c r="AW35" s="41"/>
      <c r="AX35" s="54"/>
      <c r="AY35" s="43">
        <f>SUM(AY4:AY34)</f>
        <v>40518000</v>
      </c>
      <c r="AZ35" s="47"/>
      <c r="BA35" s="48"/>
      <c r="BB35" s="43">
        <f>SUM(BB4:BB34)</f>
        <v>59829000</v>
      </c>
      <c r="BC35" s="47"/>
      <c r="BD35" s="48"/>
      <c r="BE35" s="43">
        <f>SUM(BE4:BE34)</f>
        <v>59481000</v>
      </c>
      <c r="BF35" s="47"/>
      <c r="BG35" s="48"/>
      <c r="BH35" s="43">
        <f>SUM(BH4:BH34)</f>
        <v>1241880.0000000019</v>
      </c>
      <c r="BI35" s="47"/>
      <c r="BJ35" s="48"/>
      <c r="BK35" s="43">
        <f>SUM(BK4:BK34)</f>
        <v>1231800</v>
      </c>
      <c r="BL35" s="47"/>
      <c r="BM35" s="48"/>
      <c r="BN35" s="43">
        <f>SUM(BN4:BN34)</f>
        <v>1593600</v>
      </c>
      <c r="BO35" s="47"/>
      <c r="BP35" s="48"/>
      <c r="BQ35" s="43">
        <f>SUM(BQ4:BQ34)</f>
        <v>1532400</v>
      </c>
      <c r="BR35" s="47"/>
      <c r="BS35" s="48"/>
      <c r="BT35" s="43">
        <f>SUM(BT4:BT34)</f>
        <v>1505400</v>
      </c>
      <c r="BU35" s="47"/>
      <c r="BV35" s="48"/>
      <c r="BW35" s="43">
        <f>SUM(BW4:BW34)</f>
        <v>1537200</v>
      </c>
      <c r="BX35" s="47"/>
      <c r="BY35" s="48"/>
      <c r="BZ35" s="43">
        <f>SUM(BZ4:BZ34)</f>
        <v>1528200</v>
      </c>
      <c r="CA35" s="47"/>
      <c r="CB35" s="48"/>
      <c r="CC35" s="43">
        <f>SUM(CC4:CC34)</f>
        <v>1527000</v>
      </c>
      <c r="CD35" s="47"/>
      <c r="CE35" s="48"/>
      <c r="CF35" s="43">
        <f>SUM(CF4:CF34)</f>
        <v>1568400</v>
      </c>
      <c r="CG35" s="47"/>
      <c r="CH35" s="48"/>
      <c r="CI35" s="43">
        <f>SUM(CI4:CI34)</f>
        <v>1562400</v>
      </c>
      <c r="CJ35" s="47"/>
      <c r="CK35" s="48"/>
      <c r="CL35" s="43">
        <f>SUM(CL4:CL34)</f>
        <v>243300</v>
      </c>
      <c r="CM35" s="47"/>
      <c r="CN35" s="48"/>
      <c r="CO35" s="43">
        <f>SUM(CO4:CO34)</f>
        <v>317000</v>
      </c>
      <c r="CP35" s="47"/>
      <c r="CQ35" s="48"/>
      <c r="CR35" s="43">
        <f>SUM(CR4:CR34)</f>
        <v>93600</v>
      </c>
      <c r="CS35" s="47"/>
      <c r="CT35" s="48"/>
      <c r="CU35" s="43">
        <f>SUM(CU4:CU34)</f>
        <v>81600</v>
      </c>
      <c r="CV35" s="47"/>
      <c r="CW35" s="48"/>
      <c r="CX35" s="43">
        <f>SUM(CX4:CX34)</f>
        <v>17652.000000000044</v>
      </c>
      <c r="CY35" s="47"/>
      <c r="CZ35" s="48"/>
      <c r="DA35" s="43">
        <f>SUM(DA4:DA34)</f>
        <v>11280</v>
      </c>
      <c r="DB35" s="48"/>
      <c r="DC35" s="43">
        <f>SUM(DC4:DC34)</f>
        <v>364000</v>
      </c>
      <c r="DD35" s="48"/>
      <c r="DE35" s="43">
        <f>SUM(DE4:DE34)</f>
        <v>356000</v>
      </c>
      <c r="DF35" s="48"/>
      <c r="DG35" s="64">
        <f>SUM(DG4:DG34)</f>
        <v>1376000</v>
      </c>
      <c r="DH35" s="48"/>
      <c r="DI35" s="64">
        <f>SUM(DI4:DI34)</f>
        <v>1400000</v>
      </c>
      <c r="DJ35" s="48"/>
      <c r="DK35" s="43">
        <f>SUM(DK4:DK34)</f>
        <v>1480000</v>
      </c>
      <c r="DL35" s="48"/>
      <c r="DM35" s="43">
        <f>SUM(DM4:DM34)</f>
        <v>1488000</v>
      </c>
      <c r="DN35" s="70"/>
      <c r="DO35" s="43">
        <f>SUM(DO4:DO34)</f>
        <v>1232000</v>
      </c>
      <c r="DP35" s="70"/>
      <c r="DQ35" s="43">
        <f>SUM(DQ4:DQ34)</f>
        <v>1480000</v>
      </c>
      <c r="DR35" s="48"/>
      <c r="DS35" s="43">
        <f>SUM(DS4:DS34)</f>
        <v>1352000</v>
      </c>
      <c r="DT35" s="48"/>
      <c r="DU35" s="43">
        <f>SUM(DU4:DU34)</f>
        <v>1336000</v>
      </c>
      <c r="DV35" s="48"/>
      <c r="DW35" s="43">
        <f>SUM(DW4:DW34)</f>
        <v>1424000</v>
      </c>
      <c r="DX35" s="48"/>
      <c r="DY35" s="43">
        <f>SUM(DY4:DY34)</f>
        <v>1416000</v>
      </c>
      <c r="DZ35" s="48"/>
      <c r="EA35" s="43">
        <f>SUM(EA4:EA34)</f>
        <v>1400000</v>
      </c>
      <c r="EB35" s="48"/>
      <c r="EC35" s="43">
        <f>SUM(EC4:EC34)</f>
        <v>1360000</v>
      </c>
      <c r="ED35" s="48"/>
      <c r="EE35" s="43">
        <f>SUM(EE4:EE34)</f>
        <v>0</v>
      </c>
      <c r="EF35" s="48"/>
      <c r="EG35" s="43">
        <f>SUM(EG4:EG34)</f>
        <v>23959.999999999924</v>
      </c>
      <c r="EH35" s="48"/>
      <c r="EI35" s="43">
        <f>SUM(EI4:EI34)</f>
        <v>0</v>
      </c>
      <c r="EJ35" s="48"/>
      <c r="EK35" s="43">
        <f>SUM(EK4:EK34)</f>
        <v>62480.000000000015</v>
      </c>
      <c r="EL35" s="48"/>
      <c r="EM35" s="43">
        <f>SUM(EM4:EM34)</f>
        <v>29.999999999999361</v>
      </c>
      <c r="EN35" s="48"/>
      <c r="EO35" s="43">
        <f>SUM(EO4:EO34)</f>
        <v>536729.99999999953</v>
      </c>
    </row>
    <row r="36" spans="1:145" ht="29.25" customHeight="1" thickBot="1" x14ac:dyDescent="0.3">
      <c r="D36" s="79" t="s">
        <v>114</v>
      </c>
      <c r="AQ36" s="71"/>
    </row>
    <row r="37" spans="1:145" ht="24" thickBot="1" x14ac:dyDescent="0.4">
      <c r="AN37" s="2">
        <f>AN33-AN32</f>
        <v>26545</v>
      </c>
      <c r="AO37" s="2">
        <f>AO33-AO32</f>
        <v>54845</v>
      </c>
      <c r="AQ37" s="84">
        <f>AQ33-AQ32</f>
        <v>4299</v>
      </c>
      <c r="AR37" s="2">
        <f>AR33-AR32</f>
        <v>22789</v>
      </c>
      <c r="BL37" s="2"/>
      <c r="BM37" s="2"/>
      <c r="BO37" s="2"/>
      <c r="BP37" s="2"/>
      <c r="CJ37" s="2"/>
      <c r="CK37" s="2"/>
      <c r="DG37" s="116">
        <f>DI35-DG35</f>
        <v>24000</v>
      </c>
      <c r="DH37" s="117"/>
      <c r="DI37" s="117"/>
      <c r="DN37" s="118">
        <f>DQ35-DO35</f>
        <v>248000</v>
      </c>
      <c r="DO37" s="119"/>
      <c r="DP37" s="119"/>
      <c r="DQ37" s="120"/>
      <c r="DS37" s="116">
        <f>DS35-DU35</f>
        <v>16000</v>
      </c>
      <c r="DT37" s="117"/>
      <c r="DU37" s="117"/>
      <c r="DW37" s="116">
        <f>DW35-DY35</f>
        <v>8000</v>
      </c>
      <c r="DX37" s="117"/>
      <c r="DY37" s="117"/>
      <c r="EA37" s="116">
        <f>EA35-EC35</f>
        <v>40000</v>
      </c>
      <c r="EB37" s="117"/>
      <c r="EC37" s="117"/>
    </row>
    <row r="38" spans="1:145" ht="15.75" thickBot="1" x14ac:dyDescent="0.3"/>
    <row r="39" spans="1:145" ht="18" customHeight="1" thickBot="1" x14ac:dyDescent="0.3">
      <c r="A39" s="18" t="s">
        <v>0</v>
      </c>
      <c r="B39" s="110"/>
      <c r="C39" s="111"/>
      <c r="D39" s="15">
        <v>1</v>
      </c>
      <c r="E39" s="15">
        <v>2</v>
      </c>
      <c r="F39" s="15">
        <v>3</v>
      </c>
      <c r="G39" s="15">
        <v>4</v>
      </c>
      <c r="H39" s="15">
        <v>5</v>
      </c>
      <c r="I39" s="15">
        <v>6</v>
      </c>
      <c r="J39" s="15">
        <v>7</v>
      </c>
      <c r="K39" s="15">
        <v>8</v>
      </c>
      <c r="L39" s="15">
        <v>9</v>
      </c>
      <c r="M39" s="15"/>
      <c r="N39" s="15">
        <v>10</v>
      </c>
      <c r="O39" s="15"/>
      <c r="P39" s="15">
        <v>11</v>
      </c>
      <c r="Q39" s="15">
        <v>12</v>
      </c>
      <c r="R39" s="15">
        <v>13</v>
      </c>
      <c r="S39" s="15">
        <v>14</v>
      </c>
      <c r="T39" s="15">
        <v>15</v>
      </c>
      <c r="U39" s="15">
        <v>16</v>
      </c>
      <c r="V39" s="15">
        <v>17</v>
      </c>
      <c r="W39" s="15">
        <v>18</v>
      </c>
      <c r="X39" s="15">
        <v>19</v>
      </c>
      <c r="Y39" s="15">
        <v>20</v>
      </c>
      <c r="Z39" s="15">
        <v>21</v>
      </c>
      <c r="AA39" s="15">
        <v>22</v>
      </c>
      <c r="AB39" s="15">
        <v>23</v>
      </c>
      <c r="AC39" s="15">
        <v>24</v>
      </c>
      <c r="AD39" s="15">
        <v>25</v>
      </c>
      <c r="AE39" s="15">
        <v>26</v>
      </c>
      <c r="AF39" s="15">
        <v>27</v>
      </c>
      <c r="AG39" s="15">
        <v>28</v>
      </c>
      <c r="AH39" s="15">
        <v>29</v>
      </c>
      <c r="AI39" s="15">
        <v>30</v>
      </c>
      <c r="AJ39" s="15">
        <v>31</v>
      </c>
    </row>
    <row r="40" spans="1:145" ht="39" customHeight="1" x14ac:dyDescent="0.25">
      <c r="A40" s="19" t="s">
        <v>68</v>
      </c>
      <c r="B40" s="112">
        <f ca="1">B41+B42</f>
        <v>820506280</v>
      </c>
      <c r="C40" s="113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5"/>
      <c r="AV40" s="2"/>
      <c r="AW40" s="62"/>
      <c r="AX40" s="62"/>
      <c r="AZ40" s="2"/>
    </row>
    <row r="41" spans="1:145" ht="30" customHeight="1" x14ac:dyDescent="0.25">
      <c r="A41" s="20" t="s">
        <v>65</v>
      </c>
      <c r="B41" s="114">
        <f ca="1">C35</f>
        <v>0</v>
      </c>
      <c r="C41" s="115"/>
      <c r="D41" s="26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16"/>
      <c r="AJ41" s="27"/>
      <c r="AW41" s="62"/>
      <c r="AX41" s="62"/>
      <c r="AZ41" s="2"/>
    </row>
    <row r="42" spans="1:145" ht="42" customHeight="1" x14ac:dyDescent="0.25">
      <c r="A42" s="20" t="s">
        <v>66</v>
      </c>
      <c r="B42" s="114">
        <f ca="1">(B44+B45+B46+B47+B48)-B41</f>
        <v>820506280</v>
      </c>
      <c r="C42" s="115"/>
      <c r="D42" s="26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16"/>
      <c r="AJ42" s="27"/>
    </row>
    <row r="43" spans="1:145" ht="23.25" hidden="1" customHeight="1" x14ac:dyDescent="0.25">
      <c r="A43" s="20" t="s">
        <v>67</v>
      </c>
      <c r="B43" s="114"/>
      <c r="C43" s="115"/>
      <c r="D43" s="26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16"/>
      <c r="AJ43" s="27"/>
    </row>
    <row r="44" spans="1:145" ht="42" customHeight="1" x14ac:dyDescent="0.25">
      <c r="A44" s="20" t="s">
        <v>60</v>
      </c>
      <c r="B44" s="106">
        <f ca="1">(I35+K35)-(L35+AV35+N35+AY35)</f>
        <v>-59757500</v>
      </c>
      <c r="C44" s="107"/>
      <c r="D44" s="28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27"/>
    </row>
    <row r="45" spans="1:145" ht="39" customHeight="1" x14ac:dyDescent="0.25">
      <c r="A45" s="20" t="s">
        <v>61</v>
      </c>
      <c r="B45" s="106">
        <f ca="1">L35+N35+R35+U35+X35+AA35+AD35+AG35+AJ35+AM35+AP35+AS35+AV35+AY35</f>
        <v>737699500</v>
      </c>
      <c r="C45" s="107"/>
      <c r="D45" s="28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27"/>
    </row>
    <row r="46" spans="1:145" ht="41.25" customHeight="1" x14ac:dyDescent="0.25">
      <c r="A46" s="20" t="s">
        <v>62</v>
      </c>
      <c r="B46" s="106">
        <f>CR35+CU35</f>
        <v>175200</v>
      </c>
      <c r="C46" s="107"/>
      <c r="D46" s="28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27"/>
    </row>
    <row r="47" spans="1:145" ht="31.5" customHeight="1" x14ac:dyDescent="0.25">
      <c r="A47" s="20" t="s">
        <v>63</v>
      </c>
      <c r="B47" s="106">
        <f>CL35+BN35+BQ35+BB35+BE35+BH35+BK35+BT35+BW35+BZ35+CC35+CF35+CI35</f>
        <v>134381580</v>
      </c>
      <c r="C47" s="107"/>
      <c r="D47" s="28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27"/>
    </row>
    <row r="48" spans="1:145" ht="30.75" customHeight="1" thickBot="1" x14ac:dyDescent="0.3">
      <c r="A48" s="21" t="s">
        <v>64</v>
      </c>
      <c r="B48" s="108">
        <f ca="1">G35-(CL35+CR35+CU35)</f>
        <v>8007500</v>
      </c>
      <c r="C48" s="109"/>
      <c r="D48" s="29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1"/>
      <c r="AJ48" s="32"/>
    </row>
    <row r="50" spans="49:50" x14ac:dyDescent="0.25">
      <c r="AW50" s="61">
        <v>1898.35</v>
      </c>
      <c r="AX50" s="61">
        <v>31331.42</v>
      </c>
    </row>
    <row r="137" spans="2:2" x14ac:dyDescent="0.25">
      <c r="B137" t="s">
        <v>93</v>
      </c>
    </row>
  </sheetData>
  <mergeCells count="91">
    <mergeCell ref="B46:C46"/>
    <mergeCell ref="B47:C47"/>
    <mergeCell ref="B48:C48"/>
    <mergeCell ref="B40:C40"/>
    <mergeCell ref="B41:C41"/>
    <mergeCell ref="B42:C42"/>
    <mergeCell ref="B43:C43"/>
    <mergeCell ref="B44:C44"/>
    <mergeCell ref="B45:C45"/>
    <mergeCell ref="DG37:DI37"/>
    <mergeCell ref="DN37:DQ37"/>
    <mergeCell ref="DS37:DU37"/>
    <mergeCell ref="DW37:DY37"/>
    <mergeCell ref="EA37:EC37"/>
    <mergeCell ref="B39:C39"/>
    <mergeCell ref="ED2:EE2"/>
    <mergeCell ref="EF2:EG2"/>
    <mergeCell ref="EH2:EI2"/>
    <mergeCell ref="EJ2:EK2"/>
    <mergeCell ref="DF2:DG2"/>
    <mergeCell ref="DH2:DI2"/>
    <mergeCell ref="DJ2:DK2"/>
    <mergeCell ref="DL2:DM2"/>
    <mergeCell ref="DN2:DO2"/>
    <mergeCell ref="DP2:DQ2"/>
    <mergeCell ref="CP2:CR2"/>
    <mergeCell ref="CS2:CU2"/>
    <mergeCell ref="CV2:CX2"/>
    <mergeCell ref="CY2:DA2"/>
    <mergeCell ref="DB2:DC2"/>
    <mergeCell ref="EL2:EM2"/>
    <mergeCell ref="EN2:EO2"/>
    <mergeCell ref="DR2:DS2"/>
    <mergeCell ref="DT2:DU2"/>
    <mergeCell ref="DV2:DW2"/>
    <mergeCell ref="DX2:DY2"/>
    <mergeCell ref="DZ2:EA2"/>
    <mergeCell ref="EB2:EC2"/>
    <mergeCell ref="DD2:DE2"/>
    <mergeCell ref="BX2:BZ2"/>
    <mergeCell ref="CA2:CC2"/>
    <mergeCell ref="CD2:CF2"/>
    <mergeCell ref="CG2:CI2"/>
    <mergeCell ref="CJ2:CL2"/>
    <mergeCell ref="CM2:CO2"/>
    <mergeCell ref="BU2:BW2"/>
    <mergeCell ref="AN2:AP2"/>
    <mergeCell ref="AQ2:AS2"/>
    <mergeCell ref="AT2:AV2"/>
    <mergeCell ref="AW2:AY2"/>
    <mergeCell ref="AZ2:BB2"/>
    <mergeCell ref="BC2:BE2"/>
    <mergeCell ref="BF2:BH2"/>
    <mergeCell ref="BI2:BK2"/>
    <mergeCell ref="BL2:BN2"/>
    <mergeCell ref="BO2:BQ2"/>
    <mergeCell ref="BR2:BT2"/>
    <mergeCell ref="V2:X2"/>
    <mergeCell ref="Y2:AA2"/>
    <mergeCell ref="AB2:AD2"/>
    <mergeCell ref="AE2:AG2"/>
    <mergeCell ref="AH2:AJ2"/>
    <mergeCell ref="AK2:AM2"/>
    <mergeCell ref="DV1:DY1"/>
    <mergeCell ref="DZ1:EC1"/>
    <mergeCell ref="B2:C2"/>
    <mergeCell ref="D2:E2"/>
    <mergeCell ref="F2:G2"/>
    <mergeCell ref="H2:I2"/>
    <mergeCell ref="J2:K2"/>
    <mergeCell ref="L2:N2"/>
    <mergeCell ref="P2:R2"/>
    <mergeCell ref="S2:U2"/>
    <mergeCell ref="CJ1:CL1"/>
    <mergeCell ref="DB1:DE1"/>
    <mergeCell ref="DF1:DI1"/>
    <mergeCell ref="DJ1:DM1"/>
    <mergeCell ref="DN1:DQ1"/>
    <mergeCell ref="DR1:DU1"/>
    <mergeCell ref="AZ1:BE1"/>
    <mergeCell ref="BF1:BK1"/>
    <mergeCell ref="BL1:BQ1"/>
    <mergeCell ref="BR1:BW1"/>
    <mergeCell ref="BX1:CC1"/>
    <mergeCell ref="CD1:CI1"/>
    <mergeCell ref="AT1:AY1"/>
    <mergeCell ref="P1:U1"/>
    <mergeCell ref="V1:AA1"/>
    <mergeCell ref="AB1:AG1"/>
    <mergeCell ref="AH1:AM1"/>
    <mergeCell ref="AN1:AS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октябрь 2025</vt:lpstr>
      <vt:lpstr>ноябрь 2025</vt:lpstr>
      <vt:lpstr>декабрь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2026-01-12T08:29:29Z</dcterms:modified>
</cp:coreProperties>
</file>