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hidePivotFieldList="1"/>
  <bookViews>
    <workbookView xWindow="240" yWindow="90" windowWidth="19320" windowHeight="7815" tabRatio="659"/>
  </bookViews>
  <sheets>
    <sheet name="1" sheetId="1" r:id="rId1"/>
    <sheet name="Discounts" sheetId="6" state="hidden" r:id="rId2"/>
    <sheet name="2" sheetId="4" r:id="rId3"/>
    <sheet name="Budget" sheetId="22" state="hidden" r:id="rId4"/>
    <sheet name="ProductionPlan" sheetId="23" state="hidden" r:id="rId5"/>
  </sheets>
  <definedNames>
    <definedName name="Аксессуары">#REF!</definedName>
    <definedName name="Артикул">tab_catalog[Артикул]</definedName>
    <definedName name="Бижутерия">#REF!</definedName>
    <definedName name="Группа">#REF!</definedName>
    <definedName name="Дилеры">#REF!</definedName>
    <definedName name="ИнфоКлиенты">MID(CELL("имяфайла",#REF!),SEARCH("[",CELL("имяфайла",#REF!)),256)&amp;"!"</definedName>
    <definedName name="КаналСбыта">#REF!</definedName>
    <definedName name="Категория">#REF!</definedName>
    <definedName name="НаименованиеПродукции">#REF!</definedName>
    <definedName name="Одежда">#REF!</definedName>
    <definedName name="Платки">#REF!</definedName>
    <definedName name="поставщик">#REF!</definedName>
    <definedName name="Поставщики">#REF!</definedName>
    <definedName name="Скидки">tab_discounts[[НаименованиеПродукции]:[Маржа3]]</definedName>
    <definedName name="Сувениры">#REF!</definedName>
    <definedName name="Цвет">#REF!</definedName>
    <definedName name="Цены">#REF!</definedName>
  </definedNames>
  <calcPr calcId="124519" calcOnSave="0"/>
  <pivotCaches>
    <pivotCache cacheId="2" r:id="rId6"/>
    <pivotCache cacheId="3" r:id="rId7"/>
  </pivotCaches>
</workbook>
</file>

<file path=xl/calcChain.xml><?xml version="1.0" encoding="utf-8"?>
<calcChain xmlns="http://schemas.openxmlformats.org/spreadsheetml/2006/main">
  <c r="B351" i="1"/>
  <c r="B350" l="1"/>
  <c r="B349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164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3" i="6" l="1"/>
  <c r="D13" s="1"/>
  <c r="F13" s="1"/>
  <c r="E13" l="1"/>
  <c r="C13"/>
  <c r="B17" i="4" l="1"/>
  <c r="B14" i="6"/>
  <c r="D14" s="1"/>
  <c r="F14" s="1"/>
  <c r="B12"/>
  <c r="D12" s="1"/>
  <c r="F12" s="1"/>
  <c r="B11"/>
  <c r="D11" s="1"/>
  <c r="F11" s="1"/>
  <c r="B10"/>
  <c r="B9"/>
  <c r="B8"/>
  <c r="C11" l="1"/>
  <c r="C14"/>
  <c r="C12"/>
  <c r="D8"/>
  <c r="F8" s="1"/>
  <c r="D10"/>
  <c r="F10" s="1"/>
  <c r="D9"/>
  <c r="F9" s="1"/>
  <c r="E14"/>
  <c r="E12"/>
  <c r="E11"/>
  <c r="W15"/>
  <c r="C9" l="1"/>
  <c r="C8"/>
  <c r="C10"/>
  <c r="E9"/>
  <c r="E8"/>
  <c r="E10"/>
  <c r="B4" l="1"/>
  <c r="D4" s="1"/>
  <c r="F4" s="1"/>
  <c r="B5"/>
  <c r="D5" s="1"/>
  <c r="F5" s="1"/>
  <c r="B6"/>
  <c r="D6" s="1"/>
  <c r="F6" s="1"/>
  <c r="B7"/>
  <c r="D7" s="1"/>
  <c r="F7" s="1"/>
  <c r="C7" l="1"/>
  <c r="C5"/>
  <c r="C6"/>
  <c r="C4"/>
  <c r="E7"/>
  <c r="E5"/>
  <c r="E6"/>
  <c r="B15"/>
  <c r="E4" l="1"/>
  <c r="B4" i="4" l="1"/>
  <c r="B13"/>
  <c r="B14"/>
  <c r="B15"/>
  <c r="B16"/>
  <c r="B6"/>
  <c r="B7"/>
  <c r="B8"/>
  <c r="B9"/>
  <c r="B10"/>
  <c r="B11"/>
  <c r="B12"/>
  <c r="B5"/>
  <c r="G13" i="6" l="1"/>
  <c r="R13" s="1"/>
  <c r="G9"/>
  <c r="J9" s="1"/>
  <c r="G7"/>
  <c r="R7" s="1"/>
  <c r="G8"/>
  <c r="R8" s="1"/>
  <c r="G5"/>
  <c r="J5" s="1"/>
  <c r="G6"/>
  <c r="J6" s="1"/>
  <c r="G11"/>
  <c r="R11" s="1"/>
  <c r="R9" l="1"/>
  <c r="T9"/>
  <c r="L11"/>
  <c r="J7"/>
  <c r="L7"/>
  <c r="L13"/>
  <c r="P13"/>
  <c r="T5"/>
  <c r="V7"/>
  <c r="T7"/>
  <c r="N7"/>
  <c r="N13"/>
  <c r="J13"/>
  <c r="T13"/>
  <c r="P7"/>
  <c r="V13"/>
  <c r="L6"/>
  <c r="V8"/>
  <c r="V11"/>
  <c r="P8"/>
  <c r="V6"/>
  <c r="G4"/>
  <c r="T11"/>
  <c r="L9"/>
  <c r="N9"/>
  <c r="N11"/>
  <c r="P9"/>
  <c r="V9"/>
  <c r="V5"/>
  <c r="L5"/>
  <c r="P6"/>
  <c r="J8"/>
  <c r="N5"/>
  <c r="N6"/>
  <c r="P5"/>
  <c r="L8"/>
  <c r="N8"/>
  <c r="R5"/>
  <c r="J11"/>
  <c r="R6"/>
  <c r="P11"/>
  <c r="T8"/>
  <c r="T6"/>
  <c r="G14"/>
  <c r="L14" s="1"/>
  <c r="G10"/>
  <c r="J10" s="1"/>
  <c r="G12"/>
  <c r="N12" s="1"/>
  <c r="J14" l="1"/>
  <c r="R14"/>
  <c r="N4"/>
  <c r="T4"/>
  <c r="P14"/>
  <c r="P4"/>
  <c r="J4"/>
  <c r="L4"/>
  <c r="V4"/>
  <c r="R4"/>
  <c r="V14"/>
  <c r="T14"/>
  <c r="N10"/>
  <c r="N14"/>
  <c r="T10"/>
  <c r="V10"/>
  <c r="R10"/>
  <c r="L10"/>
  <c r="J12"/>
  <c r="P10"/>
  <c r="T12"/>
  <c r="V12"/>
  <c r="L12"/>
  <c r="P12"/>
  <c r="R12"/>
</calcChain>
</file>

<file path=xl/sharedStrings.xml><?xml version="1.0" encoding="utf-8"?>
<sst xmlns="http://schemas.openxmlformats.org/spreadsheetml/2006/main" count="449" uniqueCount="410">
  <si>
    <t>ЕдИзм</t>
  </si>
  <si>
    <t>№пп</t>
  </si>
  <si>
    <t>ГруппаПродукции</t>
  </si>
  <si>
    <t>НаименованиеПродукции</t>
  </si>
  <si>
    <t>Код</t>
  </si>
  <si>
    <t>i</t>
  </si>
  <si>
    <t>Примечание</t>
  </si>
  <si>
    <t>Продукция 1</t>
  </si>
  <si>
    <t>Продукция 2</t>
  </si>
  <si>
    <t>Продукция 3</t>
  </si>
  <si>
    <t>Продукция 4</t>
  </si>
  <si>
    <t>Продукция 5</t>
  </si>
  <si>
    <t>Продукция 6</t>
  </si>
  <si>
    <t>Продукция 7</t>
  </si>
  <si>
    <t>Продукция 8</t>
  </si>
  <si>
    <t>Продукция 9</t>
  </si>
  <si>
    <t>Продукция 10</t>
  </si>
  <si>
    <t>Группа1</t>
  </si>
  <si>
    <t>Группа2</t>
  </si>
  <si>
    <t>Группа4</t>
  </si>
  <si>
    <t>Группа5</t>
  </si>
  <si>
    <t>Группа3</t>
  </si>
  <si>
    <t>БазоваяЦена</t>
  </si>
  <si>
    <t>Дилер 1</t>
  </si>
  <si>
    <t>Дилер 5</t>
  </si>
  <si>
    <t>Розница 3</t>
  </si>
  <si>
    <t>БЮДЖЕТ ПРОДАЖ</t>
  </si>
  <si>
    <t>Итог</t>
  </si>
  <si>
    <t>МинПартия</t>
  </si>
  <si>
    <t>Скидка1</t>
  </si>
  <si>
    <t>ПеременныеЗатраты</t>
  </si>
  <si>
    <t>Скидка2</t>
  </si>
  <si>
    <t>Скидка3</t>
  </si>
  <si>
    <t>МинМаржа</t>
  </si>
  <si>
    <t>Маржа1</t>
  </si>
  <si>
    <t>ОптПартия1</t>
  </si>
  <si>
    <t>ОптПартия2</t>
  </si>
  <si>
    <t>ОптПартия3</t>
  </si>
  <si>
    <t>Маржа2</t>
  </si>
  <si>
    <t>МаксСкидка1</t>
  </si>
  <si>
    <t>МаксСкидка2</t>
  </si>
  <si>
    <t>МаксСкидка3</t>
  </si>
  <si>
    <t>Маржа3</t>
  </si>
  <si>
    <t>СИСТЕМА СКИДОК - ОБЪЕМ ПАРТИИ</t>
  </si>
  <si>
    <t>Москва</t>
  </si>
  <si>
    <t>Сакт-Петербург</t>
  </si>
  <si>
    <t>Краснодар</t>
  </si>
  <si>
    <t>Названия строк</t>
  </si>
  <si>
    <t>Общий итог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</si>
  <si>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</si>
  <si>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</si>
  <si>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</si>
  <si>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</si>
  <si>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</si>
  <si>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</si>
  <si>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</si>
  <si>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</si>
  <si>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</si>
  <si>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</si>
  <si>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</si>
  <si>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</si>
  <si>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Год</t>
  </si>
  <si>
    <t>ПЛАН ПРОИЗВОДСТВА</t>
  </si>
  <si>
    <t>Артикул</t>
  </si>
  <si>
    <t>А0001</t>
  </si>
  <si>
    <t>А0002</t>
  </si>
  <si>
    <t>А0003</t>
  </si>
  <si>
    <t>А0004</t>
  </si>
  <si>
    <t>А0005</t>
  </si>
  <si>
    <t>А0006</t>
  </si>
  <si>
    <t>А0007</t>
  </si>
  <si>
    <t>А0008</t>
  </si>
  <si>
    <t>А0009</t>
  </si>
  <si>
    <t>А0010</t>
  </si>
  <si>
    <t>А0011</t>
  </si>
  <si>
    <t>А0012</t>
  </si>
  <si>
    <t>А0013</t>
  </si>
  <si>
    <t>А0014</t>
  </si>
  <si>
    <t>А0015</t>
  </si>
  <si>
    <t>А0016</t>
  </si>
  <si>
    <t>А0017</t>
  </si>
  <si>
    <t>А0018</t>
  </si>
  <si>
    <t>А0019</t>
  </si>
  <si>
    <t>А0020</t>
  </si>
  <si>
    <t>А0021</t>
  </si>
  <si>
    <t>А0022</t>
  </si>
  <si>
    <t>А0023</t>
  </si>
  <si>
    <t>А0024</t>
  </si>
  <si>
    <t>А0025</t>
  </si>
  <si>
    <t>А0026</t>
  </si>
  <si>
    <t>А0027</t>
  </si>
  <si>
    <t>А0028</t>
  </si>
  <si>
    <t>А0029</t>
  </si>
  <si>
    <t>А0030</t>
  </si>
  <si>
    <t>А0031</t>
  </si>
  <si>
    <t>А0032</t>
  </si>
  <si>
    <t>А0033</t>
  </si>
  <si>
    <t>А0034</t>
  </si>
  <si>
    <t>А0035</t>
  </si>
  <si>
    <t>А0036</t>
  </si>
  <si>
    <t>А0037</t>
  </si>
  <si>
    <t>А0038</t>
  </si>
  <si>
    <t>А0039</t>
  </si>
  <si>
    <t>А0040</t>
  </si>
  <si>
    <t>А0041</t>
  </si>
  <si>
    <t>А0042</t>
  </si>
  <si>
    <t>А0043</t>
  </si>
  <si>
    <t>А0044</t>
  </si>
  <si>
    <t>А0045</t>
  </si>
  <si>
    <t>А0046</t>
  </si>
  <si>
    <t>А0047</t>
  </si>
  <si>
    <t>А0048</t>
  </si>
  <si>
    <t>А0049</t>
  </si>
  <si>
    <t>А0050</t>
  </si>
  <si>
    <t>А0051</t>
  </si>
  <si>
    <t>А0052</t>
  </si>
  <si>
    <t>А0053</t>
  </si>
  <si>
    <t>А0054</t>
  </si>
  <si>
    <t>А0055</t>
  </si>
  <si>
    <t>А0056</t>
  </si>
  <si>
    <t>А0057</t>
  </si>
  <si>
    <t>А0058</t>
  </si>
  <si>
    <t>А0059</t>
  </si>
  <si>
    <t>А0060</t>
  </si>
  <si>
    <t>А0061</t>
  </si>
  <si>
    <t>А0062</t>
  </si>
  <si>
    <t>А0063</t>
  </si>
  <si>
    <t>А0064</t>
  </si>
  <si>
    <t>А0065</t>
  </si>
  <si>
    <t>А0066</t>
  </si>
  <si>
    <t>А0067</t>
  </si>
  <si>
    <t>А0068</t>
  </si>
  <si>
    <t>А0069</t>
  </si>
  <si>
    <t>А0070</t>
  </si>
  <si>
    <t>А0071</t>
  </si>
  <si>
    <t>А0072</t>
  </si>
  <si>
    <t>А0073</t>
  </si>
  <si>
    <t>А0074</t>
  </si>
  <si>
    <t>А0075</t>
  </si>
  <si>
    <t>А0076</t>
  </si>
  <si>
    <t>А0077</t>
  </si>
  <si>
    <t>А0078</t>
  </si>
  <si>
    <t>А0079</t>
  </si>
  <si>
    <t>А0080</t>
  </si>
  <si>
    <t>А0081</t>
  </si>
  <si>
    <t>А0082</t>
  </si>
  <si>
    <t>А0083</t>
  </si>
  <si>
    <t>А0084</t>
  </si>
  <si>
    <t>А0085</t>
  </si>
  <si>
    <t>А0086</t>
  </si>
  <si>
    <t>А0087</t>
  </si>
  <si>
    <t>А0088</t>
  </si>
  <si>
    <t>А0089</t>
  </si>
  <si>
    <t>А0090</t>
  </si>
  <si>
    <t>А0091</t>
  </si>
  <si>
    <t>А0092</t>
  </si>
  <si>
    <t>А0093</t>
  </si>
  <si>
    <t>А0094</t>
  </si>
  <si>
    <t>А0095</t>
  </si>
  <si>
    <t>А0096</t>
  </si>
  <si>
    <t>А0097</t>
  </si>
  <si>
    <t>А0098</t>
  </si>
  <si>
    <t>А0099</t>
  </si>
  <si>
    <t>А0100</t>
  </si>
  <si>
    <t>А0101</t>
  </si>
  <si>
    <t>А0102</t>
  </si>
  <si>
    <t>А0103</t>
  </si>
  <si>
    <t>А0104</t>
  </si>
  <si>
    <t>А0105</t>
  </si>
  <si>
    <t>А0106</t>
  </si>
  <si>
    <t>А0107</t>
  </si>
  <si>
    <t>А0108</t>
  </si>
  <si>
    <t>А0109</t>
  </si>
  <si>
    <t>А0110</t>
  </si>
  <si>
    <t>А0111</t>
  </si>
  <si>
    <t>А0112</t>
  </si>
  <si>
    <t>А0113</t>
  </si>
  <si>
    <t>А0114</t>
  </si>
  <si>
    <t>А0115</t>
  </si>
  <si>
    <t>А0116</t>
  </si>
  <si>
    <t>А0117</t>
  </si>
  <si>
    <t>А0118</t>
  </si>
  <si>
    <t>А0119</t>
  </si>
  <si>
    <t>А0120</t>
  </si>
  <si>
    <t>А0121</t>
  </si>
  <si>
    <t>А0122</t>
  </si>
  <si>
    <t>А0123</t>
  </si>
  <si>
    <t>А0124</t>
  </si>
  <si>
    <t>А0125</t>
  </si>
  <si>
    <t>А0126</t>
  </si>
  <si>
    <t>А0127</t>
  </si>
  <si>
    <t>А0128</t>
  </si>
  <si>
    <t>А0129</t>
  </si>
  <si>
    <t>А0130</t>
  </si>
  <si>
    <t>А0131</t>
  </si>
  <si>
    <t>А0132</t>
  </si>
  <si>
    <t>А0133</t>
  </si>
  <si>
    <t>А0134</t>
  </si>
  <si>
    <t>А0135</t>
  </si>
  <si>
    <t>А0136</t>
  </si>
  <si>
    <t>А0137</t>
  </si>
  <si>
    <t>А0138</t>
  </si>
  <si>
    <t>А0139</t>
  </si>
  <si>
    <t>А0140</t>
  </si>
  <si>
    <t>А0141</t>
  </si>
  <si>
    <t>А0142</t>
  </si>
  <si>
    <t>А0143</t>
  </si>
  <si>
    <t>А0144</t>
  </si>
  <si>
    <t>А0145</t>
  </si>
  <si>
    <t>А0146</t>
  </si>
  <si>
    <t>А0147</t>
  </si>
  <si>
    <t>А0148</t>
  </si>
  <si>
    <t>А0149</t>
  </si>
  <si>
    <t>А0150</t>
  </si>
  <si>
    <t>А0151</t>
  </si>
  <si>
    <t>А0152</t>
  </si>
  <si>
    <t>А0153</t>
  </si>
  <si>
    <t>А0154</t>
  </si>
  <si>
    <t>А0155</t>
  </si>
  <si>
    <t>А0156</t>
  </si>
  <si>
    <t>А0157</t>
  </si>
  <si>
    <t>А0158</t>
  </si>
  <si>
    <t>А0159</t>
  </si>
  <si>
    <t>А0160</t>
  </si>
  <si>
    <t>А0161</t>
  </si>
  <si>
    <t>А0162</t>
  </si>
  <si>
    <t>А0163</t>
  </si>
  <si>
    <t>А0164</t>
  </si>
  <si>
    <t>А0165</t>
  </si>
  <si>
    <t>А0166</t>
  </si>
  <si>
    <t>А0167</t>
  </si>
  <si>
    <t>А0168</t>
  </si>
  <si>
    <t>А0169</t>
  </si>
  <si>
    <t>А0170</t>
  </si>
  <si>
    <t>А0171</t>
  </si>
  <si>
    <t>А0172</t>
  </si>
  <si>
    <t>А0173</t>
  </si>
  <si>
    <t>А0174</t>
  </si>
  <si>
    <t>А0175</t>
  </si>
  <si>
    <t>А0176</t>
  </si>
  <si>
    <t>А0177</t>
  </si>
  <si>
    <t>А0178</t>
  </si>
  <si>
    <t>А0179</t>
  </si>
  <si>
    <t>А0180</t>
  </si>
  <si>
    <t>А0181</t>
  </si>
  <si>
    <t>А0182</t>
  </si>
  <si>
    <t>А0183</t>
  </si>
  <si>
    <t>А0184</t>
  </si>
  <si>
    <t>А0185</t>
  </si>
  <si>
    <t>А0186</t>
  </si>
  <si>
    <t>А0187</t>
  </si>
  <si>
    <t>А0188</t>
  </si>
  <si>
    <t>А0189</t>
  </si>
  <si>
    <t>А0190</t>
  </si>
  <si>
    <t>А0191</t>
  </si>
  <si>
    <t>А0192</t>
  </si>
  <si>
    <t>А0193</t>
  </si>
  <si>
    <t>А0194</t>
  </si>
  <si>
    <t>А0195</t>
  </si>
  <si>
    <t>А0196</t>
  </si>
  <si>
    <t>А0197</t>
  </si>
  <si>
    <t>А0198</t>
  </si>
  <si>
    <t>А0199</t>
  </si>
  <si>
    <t>А0200</t>
  </si>
  <si>
    <t>А0201</t>
  </si>
  <si>
    <t>А0202</t>
  </si>
  <si>
    <t>А0203</t>
  </si>
  <si>
    <t>А0204</t>
  </si>
  <si>
    <t>А0205</t>
  </si>
  <si>
    <t>А0206</t>
  </si>
  <si>
    <t>А0207</t>
  </si>
  <si>
    <t>А0208</t>
  </si>
  <si>
    <t>А0209</t>
  </si>
  <si>
    <t>А0210</t>
  </si>
  <si>
    <t>А0211</t>
  </si>
  <si>
    <t>А0212</t>
  </si>
  <si>
    <t>А0213</t>
  </si>
  <si>
    <t>А0214</t>
  </si>
  <si>
    <t>А0215</t>
  </si>
  <si>
    <t>А0216</t>
  </si>
  <si>
    <t>А0217</t>
  </si>
  <si>
    <t>А0218</t>
  </si>
  <si>
    <t>А0219</t>
  </si>
  <si>
    <t>А0220</t>
  </si>
  <si>
    <t>А0221</t>
  </si>
  <si>
    <t>А0222</t>
  </si>
  <si>
    <t>А0223</t>
  </si>
  <si>
    <t>А0224</t>
  </si>
  <si>
    <t>А0225</t>
  </si>
  <si>
    <t>А0226</t>
  </si>
  <si>
    <t>А0227</t>
  </si>
  <si>
    <t>А0228</t>
  </si>
  <si>
    <t>А0229</t>
  </si>
  <si>
    <t>А0230</t>
  </si>
  <si>
    <t>А0231</t>
  </si>
  <si>
    <t>А0232</t>
  </si>
  <si>
    <t>А0233</t>
  </si>
  <si>
    <t>А0234</t>
  </si>
  <si>
    <t>А0235</t>
  </si>
  <si>
    <t>А0236</t>
  </si>
  <si>
    <t>А0237</t>
  </si>
  <si>
    <t>А0238</t>
  </si>
  <si>
    <t>А0239</t>
  </si>
  <si>
    <t>А0240</t>
  </si>
  <si>
    <t>А0241</t>
  </si>
  <si>
    <t>А0242</t>
  </si>
  <si>
    <t>А0243</t>
  </si>
  <si>
    <t>А0244</t>
  </si>
  <si>
    <t>А0245</t>
  </si>
  <si>
    <t>А0246</t>
  </si>
  <si>
    <t>А0247</t>
  </si>
  <si>
    <t>А0248</t>
  </si>
  <si>
    <t>А0249</t>
  </si>
  <si>
    <t>А0250</t>
  </si>
  <si>
    <t>А0251</t>
  </si>
  <si>
    <t>А0252</t>
  </si>
  <si>
    <t>А0253</t>
  </si>
  <si>
    <t>А0254</t>
  </si>
  <si>
    <t>А0255</t>
  </si>
  <si>
    <t>А0256</t>
  </si>
  <si>
    <t>А0257</t>
  </si>
  <si>
    <t>А0258</t>
  </si>
  <si>
    <t>А0259</t>
  </si>
  <si>
    <t>А0260</t>
  </si>
  <si>
    <t>А0261</t>
  </si>
  <si>
    <t>А0262</t>
  </si>
  <si>
    <t>А0263</t>
  </si>
  <si>
    <t>А0264</t>
  </si>
  <si>
    <t>А0265</t>
  </si>
  <si>
    <t>А0266</t>
  </si>
  <si>
    <t>А0267</t>
  </si>
  <si>
    <t>А0268</t>
  </si>
  <si>
    <t>А0269</t>
  </si>
  <si>
    <t>А0270</t>
  </si>
  <si>
    <t>А0271</t>
  </si>
  <si>
    <t>А0272</t>
  </si>
  <si>
    <t>А0273</t>
  </si>
  <si>
    <t>А0274</t>
  </si>
  <si>
    <t>А0275</t>
  </si>
  <si>
    <t>А0276</t>
  </si>
  <si>
    <t>А0277</t>
  </si>
  <si>
    <t>А0278</t>
  </si>
  <si>
    <t>А0279</t>
  </si>
  <si>
    <t>А0280</t>
  </si>
  <si>
    <t>А0281</t>
  </si>
  <si>
    <t>А0282</t>
  </si>
  <si>
    <t>А0283</t>
  </si>
  <si>
    <t>А0284</t>
  </si>
  <si>
    <t>А0285</t>
  </si>
  <si>
    <t>А0286</t>
  </si>
  <si>
    <t>А0287</t>
  </si>
  <si>
    <t>А0288</t>
  </si>
  <si>
    <t>А0289</t>
  </si>
  <si>
    <t>А0290</t>
  </si>
  <si>
    <t>А0291</t>
  </si>
  <si>
    <t>А0292</t>
  </si>
  <si>
    <t>А0293</t>
  </si>
  <si>
    <t>А0294</t>
  </si>
  <si>
    <t>А0295</t>
  </si>
  <si>
    <t>А0296</t>
  </si>
  <si>
    <t>А0297</t>
  </si>
  <si>
    <t>А0298</t>
  </si>
  <si>
    <t>А0299</t>
  </si>
  <si>
    <t>А0300</t>
  </si>
  <si>
    <t>А0301</t>
  </si>
  <si>
    <t>А0302</t>
  </si>
  <si>
    <t>А0303</t>
  </si>
  <si>
    <t>А0304</t>
  </si>
  <si>
    <t>А0305</t>
  </si>
  <si>
    <t>А0306</t>
  </si>
  <si>
    <t>А0307</t>
  </si>
  <si>
    <t>А0308</t>
  </si>
  <si>
    <t>А0309</t>
  </si>
  <si>
    <t>А0310</t>
  </si>
  <si>
    <t>А0311</t>
  </si>
  <si>
    <t>А0312</t>
  </si>
  <si>
    <t>А0313</t>
  </si>
  <si>
    <t>А0314</t>
  </si>
  <si>
    <t>А0315</t>
  </si>
  <si>
    <t>А0316</t>
  </si>
  <si>
    <t>А0317</t>
  </si>
  <si>
    <t>А0318</t>
  </si>
  <si>
    <t>А0319</t>
  </si>
  <si>
    <t>А0320</t>
  </si>
  <si>
    <t>А0321</t>
  </si>
  <si>
    <t>А0322</t>
  </si>
  <si>
    <t>А0323</t>
  </si>
  <si>
    <t>А0324</t>
  </si>
  <si>
    <t>А0325</t>
  </si>
  <si>
    <t>А0326</t>
  </si>
  <si>
    <t>А0327</t>
  </si>
  <si>
    <t>А0328</t>
  </si>
  <si>
    <t>А0329</t>
  </si>
  <si>
    <t>А0330</t>
  </si>
  <si>
    <t>А0331</t>
  </si>
  <si>
    <t>А0332</t>
  </si>
  <si>
    <t>А0333</t>
  </si>
  <si>
    <t>А0334</t>
  </si>
  <si>
    <t>А0335</t>
  </si>
  <si>
    <t>А0336</t>
  </si>
  <si>
    <t>А0337</t>
  </si>
  <si>
    <t>А0338</t>
  </si>
  <si>
    <t>А0339</t>
  </si>
  <si>
    <t>А0340</t>
  </si>
  <si>
    <t>А0341</t>
  </si>
  <si>
    <t>А0342</t>
  </si>
  <si>
    <t>А0343</t>
  </si>
  <si>
    <t>А0344</t>
  </si>
  <si>
    <t>А0345</t>
  </si>
  <si>
    <t>А0346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</si>
</sst>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14">
    <font>
      <sz val="11"/>
      <color theme="1"/>
      <name val="Calibri"/>
      <family val="2"/>
      <charset val="204"/>
    </font>
    <font>
      <sz val="10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sz val="11"/>
      <color theme="1"/>
      <name val="Calibri"/>
      <family val="2"/>
      <charset val="204"/>
    </font>
    <font>
      <b/>
      <sz val="20"/>
      <color theme="0"/>
      <name val="Courier New"/>
      <family val="3"/>
      <charset val="204"/>
    </font>
    <font>
      <sz val="10"/>
      <color theme="1"/>
      <name val="Arial Narrow"/>
      <family val="2"/>
      <charset val="204"/>
    </font>
    <font>
      <sz val="10"/>
      <color theme="0"/>
      <name val="Arial Narrow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0"/>
      <color theme="0"/>
      <name val="Arial Narrow"/>
    </font>
    <font>
      <sz val="10"/>
      <color theme="1"/>
      <name val="Arial Narrow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1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43" fontId="1" fillId="3" borderId="0" xfId="1" applyFont="1" applyFill="1" applyAlignment="1">
      <alignment vertical="center"/>
    </xf>
    <xf numFmtId="43" fontId="1" fillId="0" borderId="0" xfId="1" applyFont="1" applyAlignment="1">
      <alignment horizontal="center"/>
    </xf>
    <xf numFmtId="43" fontId="1" fillId="0" borderId="0" xfId="1" applyFont="1"/>
    <xf numFmtId="43" fontId="1" fillId="3" borderId="0" xfId="1" applyFont="1" applyFill="1" applyAlignment="1">
      <alignment horizontal="center"/>
    </xf>
    <xf numFmtId="164" fontId="2" fillId="3" borderId="0" xfId="1" applyNumberFormat="1" applyFont="1" applyFill="1" applyAlignment="1">
      <alignment vertical="center"/>
    </xf>
    <xf numFmtId="164" fontId="1" fillId="0" borderId="0" xfId="1" applyNumberFormat="1" applyFont="1" applyAlignment="1">
      <alignment horizontal="center"/>
    </xf>
    <xf numFmtId="164" fontId="1" fillId="0" borderId="0" xfId="1" applyNumberFormat="1" applyFont="1"/>
    <xf numFmtId="43" fontId="1" fillId="3" borderId="0" xfId="1" applyFont="1" applyFill="1" applyAlignment="1">
      <alignment horizontal="center" vertical="center"/>
    </xf>
    <xf numFmtId="43" fontId="1" fillId="3" borderId="0" xfId="1" applyFont="1" applyFill="1"/>
    <xf numFmtId="0" fontId="1" fillId="0" borderId="0" xfId="0" applyFont="1" applyFill="1" applyAlignment="1">
      <alignment horizontal="center" vertical="center"/>
    </xf>
    <xf numFmtId="43" fontId="4" fillId="2" borderId="0" xfId="1" applyFont="1" applyFill="1" applyAlignment="1">
      <alignment horizontal="center" vertical="center"/>
    </xf>
    <xf numFmtId="164" fontId="1" fillId="3" borderId="0" xfId="1" applyNumberFormat="1" applyFont="1" applyFill="1"/>
    <xf numFmtId="10" fontId="1" fillId="3" borderId="0" xfId="2" applyNumberFormat="1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43" fontId="1" fillId="3" borderId="0" xfId="2" applyNumberFormat="1" applyFont="1" applyFill="1" applyAlignment="1">
      <alignment horizontal="center"/>
    </xf>
    <xf numFmtId="43" fontId="1" fillId="3" borderId="0" xfId="1" applyNumberFormat="1" applyFont="1" applyFill="1"/>
    <xf numFmtId="10" fontId="1" fillId="3" borderId="0" xfId="1" applyNumberFormat="1" applyFont="1" applyFill="1"/>
    <xf numFmtId="43" fontId="1" fillId="0" borderId="0" xfId="1" applyFont="1" applyFill="1"/>
    <xf numFmtId="10" fontId="1" fillId="0" borderId="0" xfId="2" applyNumberFormat="1" applyFont="1" applyFill="1" applyAlignment="1">
      <alignment horizontal="center"/>
    </xf>
    <xf numFmtId="164" fontId="5" fillId="3" borderId="0" xfId="1" applyNumberFormat="1" applyFont="1" applyFill="1"/>
    <xf numFmtId="43" fontId="5" fillId="3" borderId="0" xfId="1" applyNumberFormat="1" applyFont="1" applyFill="1"/>
    <xf numFmtId="43" fontId="5" fillId="3" borderId="0" xfId="2" applyNumberFormat="1" applyFont="1" applyFill="1" applyAlignment="1">
      <alignment horizontal="center"/>
    </xf>
    <xf numFmtId="43" fontId="5" fillId="0" borderId="0" xfId="1" applyFont="1" applyFill="1"/>
    <xf numFmtId="10" fontId="5" fillId="3" borderId="0" xfId="2" applyNumberFormat="1" applyFont="1" applyFill="1" applyAlignment="1">
      <alignment horizontal="center"/>
    </xf>
    <xf numFmtId="10" fontId="5" fillId="0" borderId="0" xfId="2" applyNumberFormat="1" applyFont="1" applyFill="1" applyAlignment="1">
      <alignment horizontal="center"/>
    </xf>
    <xf numFmtId="43" fontId="5" fillId="0" borderId="0" xfId="1" applyFont="1" applyFill="1" applyAlignment="1">
      <alignment horizontal="center"/>
    </xf>
    <xf numFmtId="10" fontId="5" fillId="3" borderId="0" xfId="1" applyNumberFormat="1" applyFont="1" applyFill="1"/>
    <xf numFmtId="43" fontId="1" fillId="3" borderId="0" xfId="1" applyFont="1" applyFill="1" applyAlignment="1">
      <alignment horizontal="left" vertical="center"/>
    </xf>
    <xf numFmtId="43" fontId="5" fillId="3" borderId="0" xfId="2" applyNumberFormat="1" applyFont="1" applyFill="1" applyAlignment="1">
      <alignment horizontal="left"/>
    </xf>
    <xf numFmtId="164" fontId="1" fillId="0" borderId="0" xfId="1" applyNumberFormat="1" applyFont="1" applyFill="1"/>
    <xf numFmtId="0" fontId="6" fillId="0" borderId="0" xfId="0" applyFont="1" applyFill="1" applyAlignment="1">
      <alignment horizontal="right" vertical="center"/>
    </xf>
    <xf numFmtId="43" fontId="1" fillId="0" borderId="0" xfId="0" applyNumberFormat="1" applyFont="1"/>
    <xf numFmtId="3" fontId="6" fillId="0" borderId="0" xfId="0" applyNumberFormat="1" applyFont="1" applyFill="1" applyAlignment="1">
      <alignment horizontal="left"/>
    </xf>
    <xf numFmtId="164" fontId="1" fillId="0" borderId="0" xfId="0" applyNumberFormat="1" applyFont="1"/>
    <xf numFmtId="164" fontId="2" fillId="3" borderId="0" xfId="1" applyNumberFormat="1" applyFont="1" applyFill="1" applyAlignment="1">
      <alignment horizontal="center" vertical="center"/>
    </xf>
    <xf numFmtId="43" fontId="1" fillId="0" borderId="0" xfId="0" applyNumberFormat="1" applyFont="1" applyFill="1"/>
    <xf numFmtId="43" fontId="1" fillId="0" borderId="0" xfId="0" applyNumberFormat="1" applyFont="1" applyFill="1" applyAlignment="1">
      <alignment horizontal="left"/>
    </xf>
    <xf numFmtId="43" fontId="1" fillId="0" borderId="0" xfId="0" applyNumberFormat="1" applyFont="1" applyFill="1" applyAlignment="1">
      <alignment horizontal="center"/>
    </xf>
    <xf numFmtId="164" fontId="4" fillId="2" borderId="0" xfId="1" applyNumberFormat="1" applyFont="1" applyFill="1" applyAlignment="1">
      <alignment horizontal="center" vertical="center"/>
    </xf>
    <xf numFmtId="164" fontId="1" fillId="3" borderId="0" xfId="1" applyNumberFormat="1" applyFont="1" applyFill="1" applyAlignment="1">
      <alignment vertical="center"/>
    </xf>
    <xf numFmtId="164" fontId="1" fillId="3" borderId="0" xfId="1" applyNumberFormat="1" applyFont="1" applyFill="1" applyAlignment="1">
      <alignment horizontal="center" vertical="center"/>
    </xf>
    <xf numFmtId="0" fontId="1" fillId="0" borderId="0" xfId="0" applyFont="1"/>
    <xf numFmtId="0" fontId="1" fillId="0" borderId="0" xfId="0" pivotButton="1" applyFont="1"/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9" fillId="0" borderId="0" xfId="0" applyFont="1" applyAlignment="1">
      <alignment horizontal="left"/>
    </xf>
    <xf numFmtId="4" fontId="9" fillId="0" borderId="0" xfId="0" applyNumberFormat="1" applyFont="1"/>
    <xf numFmtId="0" fontId="9" fillId="0" borderId="0" xfId="0" applyFont="1"/>
    <xf numFmtId="0" fontId="7" fillId="0" borderId="0" xfId="0" applyFont="1"/>
    <xf numFmtId="0" fontId="10" fillId="0" borderId="0" xfId="0" pivotButton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NumberFormat="1" applyFont="1"/>
    <xf numFmtId="0" fontId="10" fillId="0" borderId="0" xfId="0" applyFont="1" applyAlignment="1">
      <alignment horizontal="left" indent="1"/>
    </xf>
    <xf numFmtId="0" fontId="8" fillId="0" borderId="0" xfId="0" applyFont="1" applyAlignment="1">
      <alignment horizontal="left"/>
    </xf>
    <xf numFmtId="0" fontId="8" fillId="0" borderId="0" xfId="0" applyNumberFormat="1" applyFont="1"/>
    <xf numFmtId="0" fontId="8" fillId="0" borderId="0" xfId="0" applyFont="1"/>
    <xf numFmtId="3" fontId="10" fillId="0" borderId="0" xfId="0" applyNumberFormat="1" applyFont="1"/>
    <xf numFmtId="3" fontId="8" fillId="0" borderId="0" xfId="0" applyNumberFormat="1" applyFont="1"/>
    <xf numFmtId="0" fontId="1" fillId="3" borderId="0" xfId="0" applyNumberFormat="1" applyFont="1" applyFill="1" applyBorder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3" borderId="0" xfId="0" applyNumberFormat="1" applyFont="1" applyFill="1" applyAlignment="1">
      <alignment horizontal="center" vertical="center"/>
    </xf>
    <xf numFmtId="0" fontId="11" fillId="3" borderId="0" xfId="0" applyNumberFormat="1" applyFont="1" applyFill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3" fillId="3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0" xfId="0" applyFont="1" applyFill="1" applyAlignment="1">
      <alignment horizontal="right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8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alignment horizontal="general" vertical="center" textRotation="0" wrapText="0" indent="0" relativeIndent="0" justifyLastLine="0" shrinkToFit="0" mergeCell="0" readingOrder="0"/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66FFFF"/>
        </patternFill>
      </fill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ont>
        <b/>
      </font>
    </dxf>
    <dxf>
      <font>
        <b/>
      </font>
    </dxf>
    <dxf>
      <font>
        <name val="Arial Narrow"/>
        <scheme val="none"/>
      </font>
    </dxf>
    <dxf>
      <font>
        <sz val="10"/>
      </font>
    </dxf>
    <dxf>
      <font>
        <b/>
      </font>
    </dxf>
    <dxf>
      <font>
        <b/>
      </font>
    </dxf>
    <dxf>
      <font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-* #,##0_р_._-;\-* #,##0_р_._-;_-* &quot;-&quot;??_р_._-;_-@_-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164" formatCode="_-* #,##0_р_._-;\-* #,##0_р_._-;_-* &quot;-&quot;??_р_._-;_-@_-"/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4" formatCode="0.00%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4" formatCode="0.00%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4" formatCode="0.00%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35" formatCode="_-* #,##0.00_р_._-;\-* #,##0.00_р_._-;_-* &quot;-&quot;??_р_._-;_-@_-"/>
      <fill>
        <patternFill patternType="solid">
          <fgColor indexed="64"/>
          <bgColor theme="4" tint="0.5999938962981048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64" formatCode="_-* #,##0_р_._-;\-* #,##0_р_._-;_-* &quot;-&quot;??_р_._-;_-@_-"/>
      <fill>
        <patternFill patternType="solid">
          <fgColor indexed="64"/>
          <bgColor theme="4" tint="0.59999389629810485"/>
        </patternFill>
      </fill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fill>
        <patternFill>
          <bgColor rgb="FF66FFFF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fill>
        <patternFill patternType="none">
          <fgColor indexed="64"/>
          <bgColor auto="1"/>
        </patternFill>
      </fill>
      <alignment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Arial Narrow"/>
        <scheme val="none"/>
      </font>
      <alignment horizontal="center" vertical="center" textRotation="0" wrapText="0" indent="0" relativeIndent="255" justifyLastLine="0" shrinkToFit="0" readingOrder="0"/>
    </dxf>
  </dxfs>
  <tableStyles count="0" defaultTableStyle="TableStyleMedium2" defaultPivotStyle="PivotStyleLight16"/>
  <colors>
    <mruColors>
      <color rgb="FF66FFFF"/>
      <color rgb="FF6699FF"/>
      <color rgb="FFCCECFF"/>
      <color rgb="FFCCFFCC"/>
      <color rgb="FFFFCCFF"/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Цапко Григорий Анатольевич" refreshedDate="41423.467156481478" createdVersion="4" refreshedVersion="4" minRefreshableVersion="3" recordCount="14">
  <cacheSource type="worksheet">
    <worksheetSource name="tab_sale"/>
  </cacheSource>
  <cacheFields count="55">
    <cacheField name="№пп" numFmtId="164">
      <sharedItems containsSemiMixedTypes="0" containsString="0" containsNumber="1" containsInteger="1" minValue="1" maxValue="14"/>
    </cacheField>
    <cacheField name="КаналСбыта" numFmtId="0">
      <sharedItems containsBlank="1" count="4">
        <s v="Дилер 1"/>
        <s v="Дилер 5"/>
        <s v="Розница 3"/>
        <m u="1"/>
      </sharedItems>
    </cacheField>
    <cacheField name="Регион" numFmtId="43">
      <sharedItems count="4">
        <s v="Москва"/>
        <s v="Сакт-Петербург"/>
        <s v="Краснодар"/>
        <s v="" u="1"/>
      </sharedItems>
    </cacheField>
    <cacheField name="Инфо" numFmtId="164">
      <sharedItems/>
    </cacheField>
    <cacheField name="НаименованиеПродукции" numFmtId="43">
      <sharedItems containsBlank="1" count="11">
        <s v="Продукция 1"/>
        <s v="Продукция 10"/>
        <s v="Продукция 4"/>
        <s v="Продукция 2"/>
        <s v="Продукция 3"/>
        <s v="Продукция 5"/>
        <s v="Продукция 6"/>
        <s v="Продукция 7"/>
        <s v="Продукция 8"/>
        <s v="Продукция 9"/>
        <m u="1"/>
      </sharedItems>
    </cacheField>
    <cacheField name="Код" numFmtId="43">
      <sharedItems/>
    </cacheField>
    <cacheField name="ГруппаПродукции" numFmtId="43">
      <sharedItems/>
    </cacheField>
    <cacheField name="ЕдИзм" numFmtId="43">
      <sharedItems/>
    </cacheField>
    <cacheField name="БазоваяЦена" numFmtId="43">
      <sharedItems containsSemiMixedTypes="0" containsString="0" containsNumber="1" containsInteger="1" minValue="1000" maxValue="1900"/>
    </cacheField>
    <cacheField name="ЕдИзм1" numFmtId="43">
      <sharedItems/>
    </cacheField>
    <cacheField name="ОбъемЯнв" numFmtId="164">
      <sharedItems containsSemiMixedTypes="0" containsString="0" containsNumber="1" containsInteger="1" minValue="20" maxValue="100"/>
    </cacheField>
    <cacheField name="ОбъемФев" numFmtId="164">
      <sharedItems containsSemiMixedTypes="0" containsString="0" containsNumber="1" containsInteger="1" minValue="20" maxValue="200"/>
    </cacheField>
    <cacheField name="ОбъемМар" numFmtId="164">
      <sharedItems containsSemiMixedTypes="0" containsString="0" containsNumber="1" containsInteger="1" minValue="20" maxValue="300"/>
    </cacheField>
    <cacheField name="ОбъемАпр" numFmtId="164">
      <sharedItems containsSemiMixedTypes="0" containsString="0" containsNumber="1" containsInteger="1" minValue="20" maxValue="400"/>
    </cacheField>
    <cacheField name="ОбъемМай" numFmtId="164">
      <sharedItems containsSemiMixedTypes="0" containsString="0" containsNumber="1" containsInteger="1" minValue="20" maxValue="500"/>
    </cacheField>
    <cacheField name="ОбъемИюн" numFmtId="164">
      <sharedItems containsSemiMixedTypes="0" containsString="0" containsNumber="1" containsInteger="1" minValue="20" maxValue="600"/>
    </cacheField>
    <cacheField name="ОбъемИюл" numFmtId="164">
      <sharedItems containsSemiMixedTypes="0" containsString="0" containsNumber="1" containsInteger="1" minValue="20" maxValue="700"/>
    </cacheField>
    <cacheField name="ОбъемАвг" numFmtId="164">
      <sharedItems containsSemiMixedTypes="0" containsString="0" containsNumber="1" containsInteger="1" minValue="20" maxValue="800"/>
    </cacheField>
    <cacheField name="ОбъемСен" numFmtId="164">
      <sharedItems containsSemiMixedTypes="0" containsString="0" containsNumber="1" containsInteger="1" minValue="20" maxValue="900"/>
    </cacheField>
    <cacheField name="ОбъемОкт" numFmtId="164">
      <sharedItems containsSemiMixedTypes="0" containsString="0" containsNumber="1" containsInteger="1" minValue="20" maxValue="1000"/>
    </cacheField>
    <cacheField name="ОбъемНоя" numFmtId="164">
      <sharedItems containsSemiMixedTypes="0" containsString="0" containsNumber="1" containsInteger="1" minValue="20" maxValue="1100"/>
    </cacheField>
    <cacheField name="ОбъемДек" numFmtId="164">
      <sharedItems containsSemiMixedTypes="0" containsString="0" containsNumber="1" containsInteger="1" minValue="20" maxValue="1200"/>
    </cacheField>
    <cacheField name="ОбъемГод" numFmtId="164">
      <sharedItems containsSemiMixedTypes="0" containsString="0" containsNumber="1" containsInteger="1" minValue="240" maxValue="7800"/>
    </cacheField>
    <cacheField name="ВидСкидки" numFmtId="43">
      <sharedItems/>
    </cacheField>
    <cacheField name="ЕдИзм2" numFmtId="43">
      <sharedItems/>
    </cacheField>
    <cacheField name="СуммаЯнв" numFmtId="43">
      <sharedItems containsSemiMixedTypes="0" containsString="0" containsNumber="1" minValue="20900" maxValue="132000"/>
    </cacheField>
    <cacheField name="СуммаФев" numFmtId="43">
      <sharedItems containsSemiMixedTypes="0" containsString="0" containsNumber="1" containsInteger="1" minValue="19000" maxValue="200000"/>
    </cacheField>
    <cacheField name="СуммаМар" numFmtId="43">
      <sharedItems containsSemiMixedTypes="0" containsString="0" containsNumber="1" containsInteger="1" minValue="19000" maxValue="300000"/>
    </cacheField>
    <cacheField name="СуммаАпр" numFmtId="43">
      <sharedItems containsSemiMixedTypes="0" containsString="0" containsNumber="1" containsInteger="1" minValue="19000" maxValue="400000"/>
    </cacheField>
    <cacheField name="СуммаМай" numFmtId="43">
      <sharedItems containsSemiMixedTypes="0" containsString="0" containsNumber="1" containsInteger="1" minValue="19000" maxValue="500000"/>
    </cacheField>
    <cacheField name="СуммаИюн" numFmtId="43">
      <sharedItems containsSemiMixedTypes="0" containsString="0" containsNumber="1" containsInteger="1" minValue="19000" maxValue="600000"/>
    </cacheField>
    <cacheField name="СуммаИюл" numFmtId="43">
      <sharedItems containsSemiMixedTypes="0" containsString="0" containsNumber="1" containsInteger="1" minValue="19000" maxValue="700000"/>
    </cacheField>
    <cacheField name="СуммаАвг" numFmtId="43">
      <sharedItems containsSemiMixedTypes="0" containsString="0" containsNumber="1" containsInteger="1" minValue="19000" maxValue="800000"/>
    </cacheField>
    <cacheField name="СуммаСен" numFmtId="43">
      <sharedItems containsSemiMixedTypes="0" containsString="0" containsNumber="1" containsInteger="1" minValue="19000" maxValue="900000"/>
    </cacheField>
    <cacheField name="СуммаОкт" numFmtId="43">
      <sharedItems containsSemiMixedTypes="0" containsString="0" containsNumber="1" containsInteger="1" minValue="19000" maxValue="1000000"/>
    </cacheField>
    <cacheField name="СуммаНоя" numFmtId="43">
      <sharedItems containsSemiMixedTypes="0" containsString="0" containsNumber="1" containsInteger="1" minValue="19000" maxValue="1100000"/>
    </cacheField>
    <cacheField name="СуммаДек" numFmtId="43">
      <sharedItems containsSemiMixedTypes="0" containsString="0" containsNumber="1" minValue="20900" maxValue="1320000"/>
    </cacheField>
    <cacheField name="СуммаГод" numFmtId="43">
      <sharedItems containsSemiMixedTypes="0" containsString="0" containsNumber="1" containsInteger="1" minValue="231800" maxValue="7930000"/>
    </cacheField>
    <cacheField name="УсловияОплаты" numFmtId="43">
      <sharedItems/>
    </cacheField>
    <cacheField name="ЕдИзм3" numFmtId="43">
      <sharedItems/>
    </cacheField>
    <cacheField name="ОплатаЯнв" numFmtId="43">
      <sharedItems containsSemiMixedTypes="0" containsString="0" containsNumber="1" minValue="24662" maxValue="236000"/>
    </cacheField>
    <cacheField name="ОплатаФев" numFmtId="43">
      <sharedItems containsSemiMixedTypes="0" containsString="0" containsNumber="1" containsInteger="1" minValue="22420" maxValue="354000"/>
    </cacheField>
    <cacheField name="ОплатаМар" numFmtId="43">
      <sharedItems containsSemiMixedTypes="0" containsString="0" containsNumber="1" containsInteger="1" minValue="22420" maxValue="472000"/>
    </cacheField>
    <cacheField name="ОплатаАпр" numFmtId="43">
      <sharedItems containsSemiMixedTypes="0" containsString="0" containsNumber="1" containsInteger="1" minValue="22420" maxValue="590000"/>
    </cacheField>
    <cacheField name="ОплатаМай" numFmtId="43">
      <sharedItems containsSemiMixedTypes="0" containsString="0" containsNumber="1" containsInteger="1" minValue="22420" maxValue="708000"/>
    </cacheField>
    <cacheField name="ОплатаИюн" numFmtId="43">
      <sharedItems containsSemiMixedTypes="0" containsString="0" containsNumber="1" containsInteger="1" minValue="22420" maxValue="826000"/>
    </cacheField>
    <cacheField name="ОплатаИюл" numFmtId="43">
      <sharedItems containsSemiMixedTypes="0" containsString="0" containsNumber="1" containsInteger="1" minValue="22420" maxValue="944000"/>
    </cacheField>
    <cacheField name="ОплатаАвг" numFmtId="43">
      <sharedItems containsSemiMixedTypes="0" containsString="0" containsNumber="1" containsInteger="1" minValue="22420" maxValue="1062000"/>
    </cacheField>
    <cacheField name="ОплатаСен" numFmtId="43">
      <sharedItems containsSemiMixedTypes="0" containsString="0" containsNumber="1" containsInteger="1" minValue="22420" maxValue="1180000"/>
    </cacheField>
    <cacheField name="ОплатаОкт" numFmtId="43">
      <sharedItems containsSemiMixedTypes="0" containsString="0" containsNumber="1" containsInteger="1" minValue="22420" maxValue="1298000"/>
    </cacheField>
    <cacheField name="ОплатаНоя" numFmtId="43">
      <sharedItems containsSemiMixedTypes="0" containsString="0" containsNumber="1" containsInteger="1" minValue="22420" maxValue="1557600"/>
    </cacheField>
    <cacheField name="ОплатаДек" numFmtId="43">
      <sharedItems containsSemiMixedTypes="0" containsString="0" containsNumber="1" minValue="0" maxValue="155760"/>
    </cacheField>
    <cacheField name="ОплатаГод" numFmtId="43">
      <sharedItems containsSemiMixedTypes="0" containsString="0" containsNumber="1" minValue="273524" maxValue="9227600"/>
    </cacheField>
    <cacheField name="ИзменениеДЗ" numFmtId="43">
      <sharedItems containsSemiMixedTypes="0" containsString="0" containsNumber="1" containsInteger="1" minValue="0" maxValue="129800"/>
    </cacheField>
    <cacheField name="Примечание" numFmtId="43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Цапко Григорий Анатольевич" refreshedDate="41423.481711458335" createdVersion="4" refreshedVersion="4" minRefreshableVersion="3" recordCount="10">
  <cacheSource type="worksheet">
    <worksheetSource name="tab_balance"/>
  </cacheSource>
  <cacheFields count="58">
    <cacheField name="№пп" numFmtId="164">
      <sharedItems containsSemiMixedTypes="0" containsString="0" containsNumber="1" containsInteger="1" minValue="1" maxValue="10"/>
    </cacheField>
    <cacheField name="ГруппаПродукции" numFmtId="164">
      <sharedItems count="6">
        <s v="Группа1"/>
        <s v="Группа2"/>
        <s v="Группа3"/>
        <s v="Группа4"/>
        <s v="Группа5"/>
        <s v="" u="1"/>
      </sharedItems>
    </cacheField>
    <cacheField name="НаименованиеПродукции" numFmtId="164">
      <sharedItems containsMixedTypes="1" containsNumber="1" containsInteger="1" minValue="0" maxValue="0" count="11">
        <s v="Продукция 1"/>
        <s v="Продукция 2"/>
        <s v="Продукция 3"/>
        <s v="Продукция 4"/>
        <s v="Продукция 5"/>
        <s v="Продукция 6"/>
        <s v="Продукция 7"/>
        <s v="Продукция 8"/>
        <s v="Продукция 9"/>
        <s v="Продукция 10"/>
        <n v="0" u="1"/>
      </sharedItems>
    </cacheField>
    <cacheField name="Код" numFmtId="164">
      <sharedItems/>
    </cacheField>
    <cacheField name="ЕдИзм" numFmtId="164">
      <sharedItems/>
    </cacheField>
    <cacheField name="ОстНаНачало" numFmtId="164">
      <sharedItems containsString="0" containsBlank="1" containsNumber="1" containsInteger="1" minValue="10" maxValue="20"/>
    </cacheField>
    <cacheField name="МинЗапасЯнв" numFmtId="164">
      <sharedItems containsString="0" containsBlank="1" containsNumber="1" containsInteger="1" minValue="0" maxValue="0"/>
    </cacheField>
    <cacheField name="МинЗапасФев" numFmtId="164">
      <sharedItems containsString="0" containsBlank="1" containsNumber="1" containsInteger="1" minValue="0" maxValue="0"/>
    </cacheField>
    <cacheField name="МинЗапасМар" numFmtId="164">
      <sharedItems containsString="0" containsBlank="1" containsNumber="1" containsInteger="1" minValue="0" maxValue="0"/>
    </cacheField>
    <cacheField name="МинЗапасАпр" numFmtId="164">
      <sharedItems containsString="0" containsBlank="1" containsNumber="1" containsInteger="1" minValue="0" maxValue="0"/>
    </cacheField>
    <cacheField name="МинЗапасМай" numFmtId="164">
      <sharedItems containsString="0" containsBlank="1" containsNumber="1" containsInteger="1" minValue="0" maxValue="0"/>
    </cacheField>
    <cacheField name="МинЗапасИюн" numFmtId="164">
      <sharedItems containsString="0" containsBlank="1" containsNumber="1" containsInteger="1" minValue="0" maxValue="0"/>
    </cacheField>
    <cacheField name="МинЗапасИюл" numFmtId="164">
      <sharedItems containsString="0" containsBlank="1" containsNumber="1" containsInteger="1" minValue="0" maxValue="0"/>
    </cacheField>
    <cacheField name="МинЗапасАвг" numFmtId="164">
      <sharedItems containsString="0" containsBlank="1" containsNumber="1" containsInteger="1" minValue="0" maxValue="0"/>
    </cacheField>
    <cacheField name="МинЗапасСен" numFmtId="164">
      <sharedItems containsString="0" containsBlank="1" containsNumber="1" containsInteger="1" minValue="0" maxValue="0"/>
    </cacheField>
    <cacheField name="МинЗапасОкт" numFmtId="164">
      <sharedItems containsString="0" containsBlank="1" containsNumber="1" containsInteger="1" minValue="0" maxValue="0"/>
    </cacheField>
    <cacheField name="МинЗапасНоя" numFmtId="164">
      <sharedItems containsString="0" containsBlank="1" containsNumber="1" containsInteger="1" minValue="0" maxValue="0"/>
    </cacheField>
    <cacheField name="МинЗапасДек" numFmtId="164">
      <sharedItems containsString="0" containsBlank="1" containsNumber="1" containsInteger="1" minValue="0" maxValue="0"/>
    </cacheField>
    <cacheField name="ОстНаНачалоЯнв" numFmtId="164">
      <sharedItems containsSemiMixedTypes="0" containsString="0" containsNumber="1" containsInteger="1" minValue="0" maxValue="20"/>
    </cacheField>
    <cacheField name="ПриходЯнв" numFmtId="164">
      <sharedItems containsSemiMixedTypes="0" containsString="0" containsNumber="1" containsInteger="1" minValue="20" maxValue="115"/>
    </cacheField>
    <cacheField name="РасходЯнв" numFmtId="164">
      <sharedItems containsSemiMixedTypes="0" containsString="0" containsNumber="1" containsInteger="1" minValue="20" maxValue="135"/>
    </cacheField>
    <cacheField name="ОстНаКонецЯнв" numFmtId="164">
      <sharedItems containsSemiMixedTypes="0" containsString="0" containsNumber="1" containsInteger="1" minValue="0" maxValue="0"/>
    </cacheField>
    <cacheField name="ПриходФев" numFmtId="164">
      <sharedItems containsSemiMixedTypes="0" containsString="0" containsNumber="1" containsInteger="1" minValue="20" maxValue="220"/>
    </cacheField>
    <cacheField name="РасходФев" numFmtId="164">
      <sharedItems containsSemiMixedTypes="0" containsString="0" containsNumber="1" containsInteger="1" minValue="20" maxValue="220"/>
    </cacheField>
    <cacheField name="ОстНаКонецФев" numFmtId="164">
      <sharedItems containsSemiMixedTypes="0" containsString="0" containsNumber="1" containsInteger="1" minValue="0" maxValue="0"/>
    </cacheField>
    <cacheField name="ПриходМар" numFmtId="164">
      <sharedItems containsSemiMixedTypes="0" containsString="0" containsNumber="1" containsInteger="1" minValue="20" maxValue="320"/>
    </cacheField>
    <cacheField name="РасходМар" numFmtId="164">
      <sharedItems containsSemiMixedTypes="0" containsString="0" containsNumber="1" containsInteger="1" minValue="20" maxValue="320"/>
    </cacheField>
    <cacheField name="ОстНаКонецМар" numFmtId="164">
      <sharedItems containsSemiMixedTypes="0" containsString="0" containsNumber="1" containsInteger="1" minValue="0" maxValue="0"/>
    </cacheField>
    <cacheField name="ПриходАпр" numFmtId="164">
      <sharedItems containsSemiMixedTypes="0" containsString="0" containsNumber="1" containsInteger="1" minValue="20" maxValue="420"/>
    </cacheField>
    <cacheField name="РасходАпр" numFmtId="164">
      <sharedItems containsSemiMixedTypes="0" containsString="0" containsNumber="1" containsInteger="1" minValue="20" maxValue="420"/>
    </cacheField>
    <cacheField name="ОстНаКонецАпр" numFmtId="164">
      <sharedItems containsSemiMixedTypes="0" containsString="0" containsNumber="1" containsInteger="1" minValue="0" maxValue="0"/>
    </cacheField>
    <cacheField name="ПриходМай" numFmtId="164">
      <sharedItems containsSemiMixedTypes="0" containsString="0" containsNumber="1" containsInteger="1" minValue="20" maxValue="520"/>
    </cacheField>
    <cacheField name="РасходМай" numFmtId="164">
      <sharedItems containsSemiMixedTypes="0" containsString="0" containsNumber="1" containsInteger="1" minValue="20" maxValue="520"/>
    </cacheField>
    <cacheField name="ОстНаКонецМай" numFmtId="164">
      <sharedItems containsSemiMixedTypes="0" containsString="0" containsNumber="1" containsInteger="1" minValue="0" maxValue="0"/>
    </cacheField>
    <cacheField name="ПриходИюн" numFmtId="164">
      <sharedItems containsSemiMixedTypes="0" containsString="0" containsNumber="1" containsInteger="1" minValue="20" maxValue="620"/>
    </cacheField>
    <cacheField name="РасходИюн" numFmtId="164">
      <sharedItems containsSemiMixedTypes="0" containsString="0" containsNumber="1" containsInteger="1" minValue="20" maxValue="620"/>
    </cacheField>
    <cacheField name="ОстНаКонецИюн" numFmtId="164">
      <sharedItems containsSemiMixedTypes="0" containsString="0" containsNumber="1" containsInteger="1" minValue="0" maxValue="0"/>
    </cacheField>
    <cacheField name="ПриходИюл" numFmtId="164">
      <sharedItems containsSemiMixedTypes="0" containsString="0" containsNumber="1" containsInteger="1" minValue="20" maxValue="720"/>
    </cacheField>
    <cacheField name="РасходИюл" numFmtId="164">
      <sharedItems containsSemiMixedTypes="0" containsString="0" containsNumber="1" containsInteger="1" minValue="20" maxValue="720"/>
    </cacheField>
    <cacheField name="ОстНаКонецИюл" numFmtId="164">
      <sharedItems containsSemiMixedTypes="0" containsString="0" containsNumber="1" containsInteger="1" minValue="0" maxValue="0"/>
    </cacheField>
    <cacheField name="ПриходАвг" numFmtId="164">
      <sharedItems containsSemiMixedTypes="0" containsString="0" containsNumber="1" containsInteger="1" minValue="20" maxValue="820"/>
    </cacheField>
    <cacheField name="РасходАвг" numFmtId="164">
      <sharedItems containsSemiMixedTypes="0" containsString="0" containsNumber="1" containsInteger="1" minValue="20" maxValue="820"/>
    </cacheField>
    <cacheField name="ОстНаКонецАвг" numFmtId="164">
      <sharedItems containsSemiMixedTypes="0" containsString="0" containsNumber="1" containsInteger="1" minValue="0" maxValue="0"/>
    </cacheField>
    <cacheField name="ПриходСен" numFmtId="164">
      <sharedItems containsSemiMixedTypes="0" containsString="0" containsNumber="1" containsInteger="1" minValue="20" maxValue="920"/>
    </cacheField>
    <cacheField name="РасходСен" numFmtId="164">
      <sharedItems containsSemiMixedTypes="0" containsString="0" containsNumber="1" containsInteger="1" minValue="20" maxValue="920"/>
    </cacheField>
    <cacheField name="ОстНаКонецСен" numFmtId="164">
      <sharedItems containsSemiMixedTypes="0" containsString="0" containsNumber="1" containsInteger="1" minValue="0" maxValue="0"/>
    </cacheField>
    <cacheField name="ПриходОкт" numFmtId="164">
      <sharedItems containsSemiMixedTypes="0" containsString="0" containsNumber="1" containsInteger="1" minValue="20" maxValue="1020"/>
    </cacheField>
    <cacheField name="РасходОкт" numFmtId="164">
      <sharedItems containsSemiMixedTypes="0" containsString="0" containsNumber="1" containsInteger="1" minValue="20" maxValue="1020"/>
    </cacheField>
    <cacheField name="ОстНаКонецОкт" numFmtId="164">
      <sharedItems containsSemiMixedTypes="0" containsString="0" containsNumber="1" containsInteger="1" minValue="0" maxValue="0"/>
    </cacheField>
    <cacheField name="ПриходНоя" numFmtId="164">
      <sharedItems containsSemiMixedTypes="0" containsString="0" containsNumber="1" containsInteger="1" minValue="20" maxValue="1120"/>
    </cacheField>
    <cacheField name="РасходНоя" numFmtId="164">
      <sharedItems containsSemiMixedTypes="0" containsString="0" containsNumber="1" containsInteger="1" minValue="20" maxValue="1120"/>
    </cacheField>
    <cacheField name="ОстНаКонецНоя" numFmtId="164">
      <sharedItems containsSemiMixedTypes="0" containsString="0" containsNumber="1" containsInteger="1" minValue="0" maxValue="0"/>
    </cacheField>
    <cacheField name="ПриходДек" numFmtId="164">
      <sharedItems containsSemiMixedTypes="0" containsString="0" containsNumber="1" containsInteger="1" minValue="20" maxValue="1220"/>
    </cacheField>
    <cacheField name="РасходДек" numFmtId="164">
      <sharedItems containsSemiMixedTypes="0" containsString="0" containsNumber="1" containsInteger="1" minValue="20" maxValue="1220"/>
    </cacheField>
    <cacheField name="ОстНаКонецДек" numFmtId="164">
      <sharedItems containsSemiMixedTypes="0" containsString="0" containsNumber="1" containsInteger="1" minValue="0" maxValue="0"/>
    </cacheField>
    <cacheField name="ИтогоПриходГод" numFmtId="164">
      <sharedItems containsSemiMixedTypes="0" containsString="0" containsNumber="1" containsInteger="1" minValue="240" maxValue="8030"/>
    </cacheField>
    <cacheField name="ИтогоРасходГод" numFmtId="164">
      <sharedItems containsSemiMixedTypes="0" containsString="0" containsNumber="1" containsInteger="1" minValue="240" maxValue="8040"/>
    </cacheField>
    <cacheField name="Примечание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">
  <r>
    <n v="1"/>
    <x v="0"/>
    <x v="0"/>
    <s v="u"/>
    <x v="0"/>
    <s v="А001"/>
    <s v="Группа1"/>
    <s v="руб / шт"/>
    <n v="1000"/>
    <s v="шт"/>
    <n v="100"/>
    <n v="200"/>
    <n v="300"/>
    <n v="400"/>
    <n v="500"/>
    <n v="600"/>
    <n v="700"/>
    <n v="800"/>
    <n v="900"/>
    <n v="1000"/>
    <n v="1100"/>
    <n v="1200"/>
    <n v="7800"/>
    <s v="Без скидки"/>
    <s v="руб"/>
    <n v="110000.00000000001"/>
    <n v="200000"/>
    <n v="300000"/>
    <n v="400000"/>
    <n v="500000"/>
    <n v="600000"/>
    <n v="700000"/>
    <n v="800000"/>
    <n v="900000"/>
    <n v="1000000"/>
    <n v="1100000"/>
    <n v="1320000"/>
    <n v="7930000"/>
    <s v="Предоплата 30 дн"/>
    <s v="руб с НДС"/>
    <n v="236000"/>
    <n v="354000"/>
    <n v="472000"/>
    <n v="590000"/>
    <n v="708000"/>
    <n v="826000"/>
    <n v="944000"/>
    <n v="1062000"/>
    <n v="1180000"/>
    <n v="1298000"/>
    <n v="1557600"/>
    <n v="0"/>
    <n v="9227600"/>
    <n v="129800"/>
    <m/>
  </r>
  <r>
    <n v="2"/>
    <x v="0"/>
    <x v="0"/>
    <s v="u"/>
    <x v="1"/>
    <s v="А010"/>
    <s v="Группа5"/>
    <s v="руб / шт"/>
    <n v="1900"/>
    <s v="шт"/>
    <n v="20"/>
    <n v="20"/>
    <n v="20"/>
    <n v="20"/>
    <n v="20"/>
    <n v="20"/>
    <n v="20"/>
    <n v="20"/>
    <n v="20"/>
    <n v="20"/>
    <n v="20"/>
    <n v="20"/>
    <n v="240"/>
    <s v="Без скидки"/>
    <s v="руб"/>
    <n v="41800"/>
    <n v="38000"/>
    <n v="38000"/>
    <n v="38000"/>
    <n v="38000"/>
    <n v="38000"/>
    <n v="38000"/>
    <n v="38000"/>
    <n v="38000"/>
    <n v="38000"/>
    <n v="38000"/>
    <n v="41800"/>
    <n v="463600"/>
    <s v="Предоплата 30 дн"/>
    <s v="руб с НДС"/>
    <n v="44840"/>
    <n v="44840"/>
    <n v="44840"/>
    <n v="44840"/>
    <n v="44840"/>
    <n v="44840"/>
    <n v="44840"/>
    <n v="44840"/>
    <n v="44840"/>
    <n v="44840"/>
    <n v="49324"/>
    <n v="0"/>
    <n v="497724"/>
    <n v="49324"/>
    <m/>
  </r>
  <r>
    <n v="3"/>
    <x v="0"/>
    <x v="0"/>
    <s v="u"/>
    <x v="2"/>
    <s v="А004"/>
    <s v="Группа3"/>
    <s v="руб / шт"/>
    <n v="1300"/>
    <s v="шт"/>
    <n v="20"/>
    <n v="20"/>
    <n v="20"/>
    <n v="20"/>
    <n v="20"/>
    <n v="20"/>
    <n v="20"/>
    <n v="20"/>
    <n v="20"/>
    <n v="20"/>
    <n v="20"/>
    <n v="20"/>
    <n v="240"/>
    <s v="Без скидки"/>
    <s v="руб"/>
    <n v="28600.000000000004"/>
    <n v="26000"/>
    <n v="26000"/>
    <n v="26000"/>
    <n v="26000"/>
    <n v="26000"/>
    <n v="26000"/>
    <n v="26000"/>
    <n v="26000"/>
    <n v="26000"/>
    <n v="26000"/>
    <n v="28600.000000000004"/>
    <n v="317200"/>
    <s v="Текущая"/>
    <s v="руб с НДС"/>
    <n v="33748"/>
    <n v="30680"/>
    <n v="30680"/>
    <n v="30680"/>
    <n v="30680"/>
    <n v="30680"/>
    <n v="30680"/>
    <n v="30680"/>
    <n v="30680"/>
    <n v="30680"/>
    <n v="30680"/>
    <n v="33748"/>
    <n v="374296"/>
    <n v="0"/>
    <m/>
  </r>
  <r>
    <n v="4"/>
    <x v="0"/>
    <x v="0"/>
    <s v="u"/>
    <x v="2"/>
    <s v="А004"/>
    <s v="Группа3"/>
    <s v="руб / шт"/>
    <n v="1300"/>
    <s v="шт"/>
    <n v="20"/>
    <n v="20"/>
    <n v="20"/>
    <n v="20"/>
    <n v="20"/>
    <n v="20"/>
    <n v="20"/>
    <n v="20"/>
    <n v="20"/>
    <n v="20"/>
    <n v="20"/>
    <n v="20"/>
    <n v="240"/>
    <s v="Без скидки"/>
    <s v="руб"/>
    <n v="28600.000000000004"/>
    <n v="26000"/>
    <n v="26000"/>
    <n v="26000"/>
    <n v="26000"/>
    <n v="26000"/>
    <n v="26000"/>
    <n v="26000"/>
    <n v="26000"/>
    <n v="26000"/>
    <n v="26000"/>
    <n v="28600.000000000004"/>
    <n v="317200"/>
    <s v="Текущая"/>
    <s v="руб с НДС"/>
    <n v="33748"/>
    <n v="30680"/>
    <n v="30680"/>
    <n v="30680"/>
    <n v="30680"/>
    <n v="30680"/>
    <n v="30680"/>
    <n v="30680"/>
    <n v="30680"/>
    <n v="30680"/>
    <n v="30680"/>
    <n v="33748"/>
    <n v="374296"/>
    <n v="0"/>
    <m/>
  </r>
  <r>
    <n v="5"/>
    <x v="0"/>
    <x v="0"/>
    <s v="u"/>
    <x v="2"/>
    <s v="А004"/>
    <s v="Группа3"/>
    <s v="руб / шт"/>
    <n v="1300"/>
    <s v="шт"/>
    <n v="20"/>
    <n v="20"/>
    <n v="20"/>
    <n v="20"/>
    <n v="20"/>
    <n v="20"/>
    <n v="20"/>
    <n v="20"/>
    <n v="20"/>
    <n v="20"/>
    <n v="20"/>
    <n v="20"/>
    <n v="240"/>
    <s v="Без скидки"/>
    <s v="руб"/>
    <n v="28600.000000000004"/>
    <n v="26000"/>
    <n v="26000"/>
    <n v="26000"/>
    <n v="26000"/>
    <n v="26000"/>
    <n v="26000"/>
    <n v="26000"/>
    <n v="26000"/>
    <n v="26000"/>
    <n v="26000"/>
    <n v="28600.000000000004"/>
    <n v="317200"/>
    <s v="Текущая"/>
    <s v="руб с НДС"/>
    <n v="33748"/>
    <n v="30680"/>
    <n v="30680"/>
    <n v="30680"/>
    <n v="30680"/>
    <n v="30680"/>
    <n v="30680"/>
    <n v="30680"/>
    <n v="30680"/>
    <n v="30680"/>
    <n v="30680"/>
    <n v="33748"/>
    <n v="374296"/>
    <n v="0"/>
    <m/>
  </r>
  <r>
    <n v="6"/>
    <x v="0"/>
    <x v="0"/>
    <s v="u"/>
    <x v="3"/>
    <s v="А002"/>
    <s v="Группа1"/>
    <s v="руб / шт"/>
    <n v="1000"/>
    <s v="шт"/>
    <n v="50"/>
    <n v="75"/>
    <n v="75"/>
    <n v="75"/>
    <n v="75"/>
    <n v="75"/>
    <n v="75"/>
    <n v="75"/>
    <n v="75"/>
    <n v="75"/>
    <n v="75"/>
    <n v="75"/>
    <n v="875"/>
    <s v="Без скидки"/>
    <s v="руб"/>
    <n v="55000.000000000007"/>
    <n v="75000"/>
    <n v="75000"/>
    <n v="75000"/>
    <n v="75000"/>
    <n v="75000"/>
    <n v="75000"/>
    <n v="75000"/>
    <n v="75000"/>
    <n v="75000"/>
    <n v="75000"/>
    <n v="82500"/>
    <n v="887500"/>
    <s v="Текущая"/>
    <s v="руб с НДС"/>
    <n v="64900.000000000007"/>
    <n v="88500"/>
    <n v="88500"/>
    <n v="88500"/>
    <n v="88500"/>
    <n v="88500"/>
    <n v="88500"/>
    <n v="88500"/>
    <n v="88500"/>
    <n v="88500"/>
    <n v="88500"/>
    <n v="97350"/>
    <n v="1047250"/>
    <n v="0"/>
    <m/>
  </r>
  <r>
    <n v="7"/>
    <x v="0"/>
    <x v="0"/>
    <s v="u"/>
    <x v="4"/>
    <s v="А003"/>
    <s v="Группа2"/>
    <s v="руб / шт"/>
    <n v="1200"/>
    <s v="шт"/>
    <n v="75"/>
    <n v="75"/>
    <n v="75"/>
    <n v="75"/>
    <n v="75"/>
    <n v="75"/>
    <n v="75"/>
    <n v="75"/>
    <n v="75"/>
    <n v="75"/>
    <n v="75"/>
    <n v="75"/>
    <n v="900"/>
    <s v="Без скидки"/>
    <s v="руб"/>
    <n v="99000.000000000015"/>
    <n v="90000"/>
    <n v="90000"/>
    <n v="90000"/>
    <n v="90000"/>
    <n v="90000"/>
    <n v="90000"/>
    <n v="90000"/>
    <n v="90000"/>
    <n v="90000"/>
    <n v="90000"/>
    <n v="99000.000000000015"/>
    <n v="1098000"/>
    <s v="Текущая"/>
    <s v="руб с НДС"/>
    <n v="116820.00000000001"/>
    <n v="106200"/>
    <n v="106200"/>
    <n v="106200"/>
    <n v="106200"/>
    <n v="106200"/>
    <n v="106200"/>
    <n v="106200"/>
    <n v="106200"/>
    <n v="106200"/>
    <n v="106200"/>
    <n v="116820.00000000001"/>
    <n v="1295640"/>
    <n v="0"/>
    <m/>
  </r>
  <r>
    <n v="8"/>
    <x v="0"/>
    <x v="0"/>
    <s v="u"/>
    <x v="2"/>
    <s v="А004"/>
    <s v="Группа3"/>
    <s v="руб / шт"/>
    <n v="1300"/>
    <s v="шт"/>
    <n v="75"/>
    <n v="75"/>
    <n v="75"/>
    <n v="75"/>
    <n v="75"/>
    <n v="75"/>
    <n v="75"/>
    <n v="75"/>
    <n v="75"/>
    <n v="75"/>
    <n v="75"/>
    <n v="75"/>
    <n v="900"/>
    <s v="Без скидки"/>
    <s v="руб"/>
    <n v="107250.00000000001"/>
    <n v="97500"/>
    <n v="97500"/>
    <n v="97500"/>
    <n v="97500"/>
    <n v="97500"/>
    <n v="97500"/>
    <n v="97500"/>
    <n v="97500"/>
    <n v="97500"/>
    <n v="97500"/>
    <n v="107250.00000000001"/>
    <n v="1189500"/>
    <s v="Текущая"/>
    <s v="руб с НДС"/>
    <n v="126555.00000000001"/>
    <n v="115050"/>
    <n v="115050"/>
    <n v="115050"/>
    <n v="115050"/>
    <n v="115050"/>
    <n v="115050"/>
    <n v="115050"/>
    <n v="115050"/>
    <n v="115050"/>
    <n v="115050"/>
    <n v="126555.00000000001"/>
    <n v="1403610"/>
    <n v="0"/>
    <m/>
  </r>
  <r>
    <n v="9"/>
    <x v="0"/>
    <x v="0"/>
    <s v="u"/>
    <x v="5"/>
    <s v="А005"/>
    <s v="Группа4"/>
    <s v="руб / шт"/>
    <n v="1400"/>
    <s v="шт"/>
    <n v="75"/>
    <n v="75"/>
    <n v="75"/>
    <n v="75"/>
    <n v="75"/>
    <n v="75"/>
    <n v="75"/>
    <n v="75"/>
    <n v="75"/>
    <n v="75"/>
    <n v="75"/>
    <n v="75"/>
    <n v="900"/>
    <s v="Без скидки"/>
    <s v="руб"/>
    <n v="115500.00000000001"/>
    <n v="105000"/>
    <n v="105000"/>
    <n v="105000"/>
    <n v="105000"/>
    <n v="105000"/>
    <n v="105000"/>
    <n v="105000"/>
    <n v="105000"/>
    <n v="105000"/>
    <n v="105000"/>
    <n v="115500.00000000001"/>
    <n v="1281000"/>
    <s v="Текущая"/>
    <s v="руб с НДС"/>
    <n v="136290"/>
    <n v="123900"/>
    <n v="123900"/>
    <n v="123900"/>
    <n v="123900"/>
    <n v="123900"/>
    <n v="123900"/>
    <n v="123900"/>
    <n v="123900"/>
    <n v="123900"/>
    <n v="123900"/>
    <n v="136290"/>
    <n v="1511580"/>
    <n v="0"/>
    <m/>
  </r>
  <r>
    <n v="10"/>
    <x v="0"/>
    <x v="0"/>
    <s v="u"/>
    <x v="6"/>
    <s v="А006"/>
    <s v="Группа2"/>
    <s v="руб / шт"/>
    <n v="1500"/>
    <s v="шт"/>
    <n v="75"/>
    <n v="75"/>
    <n v="75"/>
    <n v="75"/>
    <n v="75"/>
    <n v="75"/>
    <n v="75"/>
    <n v="75"/>
    <n v="75"/>
    <n v="75"/>
    <n v="75"/>
    <n v="75"/>
    <n v="900"/>
    <s v="Без скидки"/>
    <s v="руб"/>
    <n v="123750.00000000001"/>
    <n v="112500"/>
    <n v="112500"/>
    <n v="112500"/>
    <n v="112500"/>
    <n v="112500"/>
    <n v="112500"/>
    <n v="112500"/>
    <n v="112500"/>
    <n v="112500"/>
    <n v="112500"/>
    <n v="123750.00000000001"/>
    <n v="1372500"/>
    <s v="Текущая"/>
    <s v="руб с НДС"/>
    <n v="146025"/>
    <n v="132750"/>
    <n v="132750"/>
    <n v="132750"/>
    <n v="132750"/>
    <n v="132750"/>
    <n v="132750"/>
    <n v="132750"/>
    <n v="132750"/>
    <n v="132750"/>
    <n v="132750"/>
    <n v="146025"/>
    <n v="1619550"/>
    <n v="0"/>
    <m/>
  </r>
  <r>
    <n v="11"/>
    <x v="1"/>
    <x v="1"/>
    <s v="u"/>
    <x v="7"/>
    <s v="А007"/>
    <s v="Группа3"/>
    <s v="руб / шт"/>
    <n v="1600"/>
    <s v="шт"/>
    <n v="75"/>
    <n v="75"/>
    <n v="75"/>
    <n v="75"/>
    <n v="75"/>
    <n v="75"/>
    <n v="75"/>
    <n v="75"/>
    <n v="75"/>
    <n v="75"/>
    <n v="75"/>
    <n v="75"/>
    <n v="900"/>
    <s v="Без скидки"/>
    <s v="руб"/>
    <n v="132000"/>
    <n v="120000"/>
    <n v="120000"/>
    <n v="120000"/>
    <n v="120000"/>
    <n v="120000"/>
    <n v="120000"/>
    <n v="120000"/>
    <n v="120000"/>
    <n v="120000"/>
    <n v="120000"/>
    <n v="132000"/>
    <n v="1464000"/>
    <s v="Текущая"/>
    <s v="руб с НДС"/>
    <n v="155760"/>
    <n v="141600"/>
    <n v="141600"/>
    <n v="141600"/>
    <n v="141600"/>
    <n v="141600"/>
    <n v="141600"/>
    <n v="141600"/>
    <n v="141600"/>
    <n v="141600"/>
    <n v="141600"/>
    <n v="155760"/>
    <n v="1727520"/>
    <n v="0"/>
    <m/>
  </r>
  <r>
    <n v="12"/>
    <x v="1"/>
    <x v="1"/>
    <s v="u"/>
    <x v="8"/>
    <s v="А008"/>
    <s v="Группа5"/>
    <s v="руб / шт"/>
    <n v="1700"/>
    <s v="шт"/>
    <n v="20"/>
    <n v="20"/>
    <n v="20"/>
    <n v="20"/>
    <n v="20"/>
    <n v="20"/>
    <n v="20"/>
    <n v="20"/>
    <n v="20"/>
    <n v="20"/>
    <n v="20"/>
    <n v="20"/>
    <n v="240"/>
    <s v="Без скидки"/>
    <s v="руб"/>
    <n v="37400"/>
    <n v="34000"/>
    <n v="34000"/>
    <n v="34000"/>
    <n v="34000"/>
    <n v="34000"/>
    <n v="34000"/>
    <n v="34000"/>
    <n v="34000"/>
    <n v="34000"/>
    <n v="34000"/>
    <n v="37400"/>
    <n v="414800"/>
    <s v="Текущая"/>
    <s v="руб с НДС"/>
    <n v="44132"/>
    <n v="40120"/>
    <n v="40120"/>
    <n v="40120"/>
    <n v="40120"/>
    <n v="40120"/>
    <n v="40120"/>
    <n v="40120"/>
    <n v="40120"/>
    <n v="40120"/>
    <n v="40120"/>
    <n v="44132"/>
    <n v="489464"/>
    <n v="0"/>
    <m/>
  </r>
  <r>
    <n v="13"/>
    <x v="1"/>
    <x v="1"/>
    <s v="u"/>
    <x v="9"/>
    <s v="А009"/>
    <s v="Группа5"/>
    <s v="руб / шт"/>
    <n v="1800"/>
    <s v="шт"/>
    <n v="20"/>
    <n v="20"/>
    <n v="20"/>
    <n v="20"/>
    <n v="20"/>
    <n v="20"/>
    <n v="20"/>
    <n v="20"/>
    <n v="20"/>
    <n v="20"/>
    <n v="20"/>
    <n v="20"/>
    <n v="240"/>
    <s v="Дилерская скидка"/>
    <s v="руб"/>
    <n v="37620"/>
    <n v="34200"/>
    <n v="34200"/>
    <n v="34200"/>
    <n v="34200"/>
    <n v="34200"/>
    <n v="34200"/>
    <n v="34200"/>
    <n v="34200"/>
    <n v="34200"/>
    <n v="34200"/>
    <n v="37620"/>
    <n v="417240"/>
    <s v="Текущая"/>
    <s v="руб с НДС"/>
    <n v="44391.6"/>
    <n v="40356"/>
    <n v="40356"/>
    <n v="40356"/>
    <n v="40356"/>
    <n v="40356"/>
    <n v="40356"/>
    <n v="40356"/>
    <n v="40356"/>
    <n v="40356"/>
    <n v="40356"/>
    <n v="44391.6"/>
    <n v="492343.19999999995"/>
    <n v="0"/>
    <m/>
  </r>
  <r>
    <n v="14"/>
    <x v="2"/>
    <x v="2"/>
    <s v="u"/>
    <x v="0"/>
    <s v="А001"/>
    <s v="Группа1"/>
    <s v="руб / шт"/>
    <n v="1000"/>
    <s v="шт"/>
    <n v="20"/>
    <n v="20"/>
    <n v="20"/>
    <n v="20"/>
    <n v="20"/>
    <n v="20"/>
    <n v="20"/>
    <n v="20"/>
    <n v="20"/>
    <n v="20"/>
    <n v="20"/>
    <n v="20"/>
    <n v="240"/>
    <s v="Дилерская скидка"/>
    <s v="руб"/>
    <n v="20900"/>
    <n v="19000"/>
    <n v="19000"/>
    <n v="19000"/>
    <n v="19000"/>
    <n v="19000"/>
    <n v="19000"/>
    <n v="19000"/>
    <n v="19000"/>
    <n v="19000"/>
    <n v="19000"/>
    <n v="20900"/>
    <n v="231800"/>
    <s v="Текущая"/>
    <s v="руб с НДС"/>
    <n v="24662"/>
    <n v="22420"/>
    <n v="22420"/>
    <n v="22420"/>
    <n v="22420"/>
    <n v="22420"/>
    <n v="22420"/>
    <n v="22420"/>
    <n v="22420"/>
    <n v="22420"/>
    <n v="22420"/>
    <n v="24662"/>
    <n v="273524"/>
    <n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">
  <r>
    <n v="1"/>
    <x v="0"/>
    <x v="0"/>
    <s v="А001"/>
    <s v="шт"/>
    <n v="10"/>
    <n v="0"/>
    <n v="0"/>
    <n v="0"/>
    <n v="0"/>
    <n v="0"/>
    <n v="0"/>
    <n v="0"/>
    <n v="0"/>
    <n v="0"/>
    <n v="0"/>
    <n v="0"/>
    <n v="0"/>
    <n v="10"/>
    <n v="110"/>
    <n v="120"/>
    <n v="0"/>
    <n v="220"/>
    <n v="220"/>
    <n v="0"/>
    <n v="320"/>
    <n v="320"/>
    <n v="0"/>
    <n v="420"/>
    <n v="420"/>
    <n v="0"/>
    <n v="520"/>
    <n v="520"/>
    <n v="0"/>
    <n v="620"/>
    <n v="620"/>
    <n v="0"/>
    <n v="720"/>
    <n v="720"/>
    <n v="0"/>
    <n v="820"/>
    <n v="820"/>
    <n v="0"/>
    <n v="920"/>
    <n v="920"/>
    <n v="0"/>
    <n v="1020"/>
    <n v="1020"/>
    <n v="0"/>
    <n v="1120"/>
    <n v="1120"/>
    <n v="0"/>
    <n v="1220"/>
    <n v="1220"/>
    <n v="0"/>
    <n v="8030"/>
    <n v="8040"/>
    <m/>
  </r>
  <r>
    <n v="2"/>
    <x v="0"/>
    <x v="1"/>
    <s v="А002"/>
    <s v="шт"/>
    <n v="10"/>
    <n v="0"/>
    <n v="0"/>
    <n v="0"/>
    <n v="0"/>
    <n v="0"/>
    <n v="0"/>
    <n v="0"/>
    <n v="0"/>
    <n v="0"/>
    <n v="0"/>
    <n v="0"/>
    <n v="0"/>
    <n v="10"/>
    <n v="40"/>
    <n v="50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865"/>
    <n v="875"/>
    <m/>
  </r>
  <r>
    <n v="3"/>
    <x v="1"/>
    <x v="2"/>
    <s v="А003"/>
    <s v="шт"/>
    <n v="10"/>
    <n v="0"/>
    <n v="0"/>
    <n v="0"/>
    <n v="0"/>
    <n v="0"/>
    <n v="0"/>
    <n v="0"/>
    <n v="0"/>
    <n v="0"/>
    <n v="0"/>
    <n v="0"/>
    <n v="0"/>
    <n v="10"/>
    <n v="6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890"/>
    <n v="900"/>
    <m/>
  </r>
  <r>
    <n v="4"/>
    <x v="2"/>
    <x v="3"/>
    <s v="А004"/>
    <s v="шт"/>
    <n v="20"/>
    <n v="0"/>
    <n v="0"/>
    <n v="0"/>
    <n v="0"/>
    <n v="0"/>
    <n v="0"/>
    <n v="0"/>
    <n v="0"/>
    <n v="0"/>
    <n v="0"/>
    <n v="0"/>
    <n v="0"/>
    <n v="20"/>
    <n v="11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35"/>
    <n v="135"/>
    <n v="0"/>
    <n v="1600"/>
    <n v="1620"/>
    <m/>
  </r>
  <r>
    <n v="5"/>
    <x v="3"/>
    <x v="4"/>
    <s v="А005"/>
    <s v="шт"/>
    <n v="20"/>
    <n v="0"/>
    <n v="0"/>
    <n v="0"/>
    <n v="0"/>
    <n v="0"/>
    <n v="0"/>
    <n v="0"/>
    <n v="0"/>
    <n v="0"/>
    <n v="0"/>
    <n v="0"/>
    <n v="0"/>
    <n v="20"/>
    <n v="5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880"/>
    <n v="900"/>
    <m/>
  </r>
  <r>
    <n v="6"/>
    <x v="1"/>
    <x v="5"/>
    <s v="А006"/>
    <s v="шт"/>
    <m/>
    <n v="0"/>
    <n v="0"/>
    <n v="0"/>
    <n v="0"/>
    <n v="0"/>
    <n v="0"/>
    <n v="0"/>
    <n v="0"/>
    <n v="0"/>
    <n v="0"/>
    <n v="0"/>
    <n v="0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900"/>
    <n v="900"/>
    <m/>
  </r>
  <r>
    <n v="7"/>
    <x v="2"/>
    <x v="6"/>
    <s v="А007"/>
    <s v="шт"/>
    <m/>
    <n v="0"/>
    <n v="0"/>
    <n v="0"/>
    <n v="0"/>
    <n v="0"/>
    <n v="0"/>
    <n v="0"/>
    <n v="0"/>
    <n v="0"/>
    <n v="0"/>
    <n v="0"/>
    <n v="0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75"/>
    <n v="75"/>
    <n v="0"/>
    <n v="900"/>
    <n v="900"/>
    <m/>
  </r>
  <r>
    <n v="8"/>
    <x v="4"/>
    <x v="7"/>
    <s v="А008"/>
    <s v="шт"/>
    <m/>
    <n v="0"/>
    <n v="0"/>
    <n v="0"/>
    <n v="0"/>
    <n v="0"/>
    <n v="0"/>
    <n v="0"/>
    <n v="0"/>
    <n v="0"/>
    <n v="0"/>
    <n v="0"/>
    <n v="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40"/>
    <n v="240"/>
    <m/>
  </r>
  <r>
    <n v="9"/>
    <x v="4"/>
    <x v="8"/>
    <s v="А009"/>
    <s v="шт"/>
    <m/>
    <n v="0"/>
    <n v="0"/>
    <n v="0"/>
    <n v="0"/>
    <n v="0"/>
    <n v="0"/>
    <n v="0"/>
    <n v="0"/>
    <n v="0"/>
    <n v="0"/>
    <n v="0"/>
    <n v="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40"/>
    <n v="240"/>
    <m/>
  </r>
  <r>
    <n v="10"/>
    <x v="4"/>
    <x v="9"/>
    <s v="А010"/>
    <s v="шт"/>
    <m/>
    <m/>
    <m/>
    <m/>
    <m/>
    <m/>
    <m/>
    <m/>
    <m/>
    <m/>
    <m/>
    <m/>
    <m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0"/>
    <n v="20"/>
    <n v="0"/>
    <n v="240"/>
    <n v="24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Таблица1" cacheId="2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B3:O21" firstHeaderRow="0" firstDataRow="1" firstDataCol="1"/>
  <pivotFields count="55">
    <pivotField numFmtId="164" showAll="0"/>
    <pivotField axis="axisRow" showAll="0">
      <items count="5">
        <item x="0"/>
        <item x="1"/>
        <item x="2"/>
        <item m="1" x="3"/>
        <item t="default"/>
      </items>
    </pivotField>
    <pivotField axis="axisRow" showAll="0">
      <items count="5">
        <item m="1" x="3"/>
        <item x="2"/>
        <item x="0"/>
        <item x="1"/>
        <item t="default"/>
      </items>
    </pivotField>
    <pivotField showAll="0"/>
    <pivotField axis="axisRow" showAll="0">
      <items count="12">
        <item x="0"/>
        <item x="1"/>
        <item x="3"/>
        <item x="4"/>
        <item x="2"/>
        <item x="5"/>
        <item x="6"/>
        <item x="7"/>
        <item x="8"/>
        <item x="9"/>
        <item m="1" x="10"/>
        <item t="default"/>
      </items>
    </pivotField>
    <pivotField showAll="0"/>
    <pivotField showAll="0"/>
    <pivotField showAll="0"/>
    <pivotField numFmtId="4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showAll="0"/>
    <pivotField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dataField="1" numFmtId="43" showAll="0"/>
    <pivotField showAll="0"/>
    <pivotField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numFmtId="43" showAll="0"/>
    <pivotField showAll="0"/>
  </pivotFields>
  <rowFields count="3">
    <field x="2"/>
    <field x="1"/>
    <field x="4"/>
  </rowFields>
  <rowItems count="18">
    <i>
      <x v="1"/>
    </i>
    <i r="1">
      <x v="2"/>
    </i>
    <i r="2">
      <x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>
      <x v="3"/>
    </i>
    <i r="1">
      <x v="1"/>
    </i>
    <i r="2">
      <x v="7"/>
    </i>
    <i r="2">
      <x v="8"/>
    </i>
    <i r="2">
      <x v="9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Янв" fld="25" baseField="4" baseItem="9" numFmtId="4"/>
    <dataField name="Фев" fld="26" baseField="4" baseItem="9" numFmtId="4"/>
    <dataField name="Мар" fld="27" baseField="4" baseItem="9" numFmtId="4"/>
    <dataField name="Апр" fld="28" baseField="4" baseItem="9" numFmtId="4"/>
    <dataField name="Май" fld="29" baseField="4" baseItem="9" numFmtId="4"/>
    <dataField name="Июн" fld="30" baseField="4" baseItem="9" numFmtId="4"/>
    <dataField name="Июл" fld="31" baseField="4" baseItem="9" numFmtId="4"/>
    <dataField name="Авг" fld="32" baseField="4" baseItem="9" numFmtId="4"/>
    <dataField name="Сен" fld="33" baseField="4" baseItem="9" numFmtId="4"/>
    <dataField name="Окт" fld="34" baseField="4" baseItem="9" numFmtId="4"/>
    <dataField name="Ноя" fld="35" baseField="4" baseItem="9" numFmtId="4"/>
    <dataField name="Дек" fld="36" baseField="4" baseItem="9" numFmtId="4"/>
    <dataField name="Год" fld="37" baseField="4" baseItem="9" numFmtId="4"/>
  </dataFields>
  <formats count="4">
    <format dxfId="27">
      <pivotArea type="all" dataOnly="0" outline="0" fieldPosition="0"/>
    </format>
    <format dxfId="26">
      <pivotArea grandRow="1" outline="0" collapsedLevelsAreSubtotals="1" fieldPosition="0"/>
    </format>
    <format dxfId="25">
      <pivotArea dataOnly="0" labelOnly="1" grandRow="1" outline="0" fieldPosition="0"/>
    </format>
    <format dxfId="24">
      <pivotArea type="all" dataOnly="0" outline="0" fieldPosition="0"/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>
  <location ref="B3:O19" firstHeaderRow="0" firstDataRow="1" firstDataCol="1"/>
  <pivotFields count="58">
    <pivotField numFmtId="164" showAll="0"/>
    <pivotField axis="axisRow" showAll="0">
      <items count="7">
        <item m="1" x="5"/>
        <item x="0"/>
        <item x="1"/>
        <item x="2"/>
        <item x="3"/>
        <item x="4"/>
        <item t="default"/>
      </items>
    </pivotField>
    <pivotField axis="axisRow" showAll="0">
      <items count="12">
        <item m="1" x="10"/>
        <item x="0"/>
        <item x="9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numFmtId="164" showAll="0"/>
    <pivotField dataField="1" numFmtId="164" showAll="0"/>
    <pivotField numFmtId="164" showAll="0"/>
    <pivotField showAll="0"/>
  </pivotFields>
  <rowFields count="2">
    <field x="1"/>
    <field x="2"/>
  </rowFields>
  <rowItems count="16">
    <i>
      <x v="1"/>
    </i>
    <i r="1">
      <x v="1"/>
    </i>
    <i r="1">
      <x v="3"/>
    </i>
    <i>
      <x v="2"/>
    </i>
    <i r="1">
      <x v="4"/>
    </i>
    <i r="1">
      <x v="7"/>
    </i>
    <i>
      <x v="3"/>
    </i>
    <i r="1">
      <x v="5"/>
    </i>
    <i r="1">
      <x v="8"/>
    </i>
    <i>
      <x v="4"/>
    </i>
    <i r="1">
      <x v="6"/>
    </i>
    <i>
      <x v="5"/>
    </i>
    <i r="1">
      <x v="2"/>
    </i>
    <i r="1">
      <x v="9"/>
    </i>
    <i r="1">
      <x v="10"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dataFields count="13">
    <dataField name="Янв" fld="19" baseField="2" baseItem="10" numFmtId="3"/>
    <dataField name="Фев" fld="22" baseField="2" baseItem="10" numFmtId="3"/>
    <dataField name="Мар" fld="25" baseField="2" baseItem="10" numFmtId="3"/>
    <dataField name="Апр" fld="28" baseField="2" baseItem="10" numFmtId="3"/>
    <dataField name="Май" fld="31" baseField="2" baseItem="10" numFmtId="3"/>
    <dataField name="Июн" fld="34" baseField="2" baseItem="10" numFmtId="3"/>
    <dataField name="Июл" fld="37" baseField="2" baseItem="10" numFmtId="3"/>
    <dataField name="Авг" fld="40" baseField="2" baseItem="10" numFmtId="3"/>
    <dataField name="Сен" fld="43" baseField="2" baseItem="10" numFmtId="3"/>
    <dataField name="Окт" fld="46" baseField="0" baseItem="0"/>
    <dataField name="Ноя" fld="49" baseField="2" baseItem="10" numFmtId="3"/>
    <dataField name="Дек" fld="52" baseField="2" baseItem="10" numFmtId="3"/>
    <dataField name="Год" fld="55" baseField="1" baseItem="0" numFmtId="3"/>
  </dataFields>
  <formats count="15">
    <format dxfId="23">
      <pivotArea type="all" dataOnly="0" outline="0" fieldPosition="0"/>
    </format>
    <format dxfId="22">
      <pivotArea grandRow="1" outline="0" collapsedLevelsAreSubtotals="1" fieldPosition="0"/>
    </format>
    <format dxfId="21">
      <pivotArea dataOnly="0" labelOnly="1" grandRow="1" outline="0" fieldPosition="0"/>
    </format>
    <format dxfId="20">
      <pivotArea outline="0" fieldPosition="0">
        <references count="1">
          <reference field="4294967294" count="1">
            <x v="0"/>
          </reference>
        </references>
      </pivotArea>
    </format>
    <format dxfId="19">
      <pivotArea outline="0" fieldPosition="0">
        <references count="1">
          <reference field="4294967294" count="1">
            <x v="1"/>
          </reference>
        </references>
      </pivotArea>
    </format>
    <format dxfId="18">
      <pivotArea outline="0" fieldPosition="0">
        <references count="1">
          <reference field="4294967294" count="1">
            <x v="2"/>
          </reference>
        </references>
      </pivotArea>
    </format>
    <format dxfId="17">
      <pivotArea outline="0" fieldPosition="0">
        <references count="1">
          <reference field="4294967294" count="1">
            <x v="3"/>
          </reference>
        </references>
      </pivotArea>
    </format>
    <format dxfId="16">
      <pivotArea outline="0" fieldPosition="0">
        <references count="1">
          <reference field="4294967294" count="1">
            <x v="4"/>
          </reference>
        </references>
      </pivotArea>
    </format>
    <format dxfId="15">
      <pivotArea outline="0" fieldPosition="0">
        <references count="1">
          <reference field="4294967294" count="1">
            <x v="5"/>
          </reference>
        </references>
      </pivotArea>
    </format>
    <format dxfId="14">
      <pivotArea outline="0" fieldPosition="0">
        <references count="1">
          <reference field="4294967294" count="1">
            <x v="6"/>
          </reference>
        </references>
      </pivotArea>
    </format>
    <format dxfId="13">
      <pivotArea outline="0" fieldPosition="0">
        <references count="1">
          <reference field="4294967294" count="1">
            <x v="7"/>
          </reference>
        </references>
      </pivotArea>
    </format>
    <format dxfId="12">
      <pivotArea outline="0" fieldPosition="0">
        <references count="1">
          <reference field="4294967294" count="1">
            <x v="8"/>
          </reference>
        </references>
      </pivotArea>
    </format>
    <format dxfId="11">
      <pivotArea outline="0" fieldPosition="0">
        <references count="1">
          <reference field="4294967294" count="1">
            <x v="10"/>
          </reference>
        </references>
      </pivotArea>
    </format>
    <format dxfId="10">
      <pivotArea outline="0" fieldPosition="0">
        <references count="1">
          <reference field="4294967294" count="1">
            <x v="11"/>
          </reference>
        </references>
      </pivotArea>
    </format>
    <format dxfId="9">
      <pivotArea outline="0" fieldPosition="0">
        <references count="1">
          <reference field="4294967294" count="1">
            <x v="12"/>
          </reference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_catalog" displayName="tab_catalog" ref="B3:C352" totalsRowCount="1" headerRowDxfId="88" dataDxfId="87" totalsRowDxfId="86">
  <autoFilter ref="B3:C351"/>
  <tableColumns count="2">
    <tableColumn id="1" name="№пп" dataDxfId="85" totalsRowDxfId="1">
      <calculatedColumnFormula>ROW(tab_catalog[[#This Row],[№пп]])-3</calculatedColumnFormula>
    </tableColumn>
    <tableColumn id="4" name="Артикул" dataDxfId="84" totalsRow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_discounts" displayName="tab_discounts" ref="B3:W15" totalsRowCount="1" headerRowDxfId="81" dataDxfId="80" totalsRowDxfId="79" headerRowCellStyle="Финансовый" dataCellStyle="Финансовый" totalsRowCellStyle="Финансовый">
  <tableColumns count="22">
    <tableColumn id="1" name="№пп" totalsRowFunction="custom" dataDxfId="78" totalsRowDxfId="77" dataCellStyle="Финансовый">
      <calculatedColumnFormula>ROW(tab_discounts[[#This Row],[№пп]])-3</calculatedColumnFormula>
      <totalsRowFormula>IF((COUNTA(tab_catalog[№пп])-COUNTA([№пп]))=0,"",IF((COUNTA(tab_catalog[№пп])-COUNTA([№пп]))&gt;0,"Добавьте ","Удалите ")&amp;ABS(COUNTA(tab_catalog[№пп])-COUNTA([№пп]))&amp;" строк(и) ↑")</totalsRowFormula>
    </tableColumn>
    <tableColumn id="22" name="ГруппаПродукции" dataDxfId="76" totalsRowDxfId="75" dataCellStyle="Процентный">
      <calculatedColumnFormula>IFERROR(VLOOKUP([НаименованиеПродукции],#REF!,4,FALSE),"")</calculatedColumnFormula>
    </tableColumn>
    <tableColumn id="2" name="НаименованиеПродукции" dataDxfId="74" totalsRowDxfId="73" dataCellStyle="Финансовый">
      <calculatedColumnFormula>IFERROR(INDEX(НаименованиеПродукции,[№пп],1),"")</calculatedColumnFormula>
    </tableColumn>
    <tableColumn id="9" name="Код" dataDxfId="72" totalsRowDxfId="71" dataCellStyle="Процентный">
      <calculatedColumnFormula>IFERROR(VLOOKUP([НаименованиеПродукции],#REF!,2,FALSE),"")</calculatedColumnFormula>
    </tableColumn>
    <tableColumn id="19" name="ЕдИзм" dataDxfId="70" totalsRowDxfId="69" dataCellStyle="Процентный">
      <calculatedColumnFormula>IFERROR("руб / "&amp;VLOOKUP([НаименованиеПродукции],#REF!,3,FALSE),"")</calculatedColumnFormula>
    </tableColumn>
    <tableColumn id="3" name="БазоваяЦена" dataDxfId="68" totalsRowDxfId="67" dataCellStyle="Финансовый">
      <calculatedColumnFormula>IFERROR(VLOOKUP([НаименованиеПродукции],#REF!,4,FALSE),"")</calculatedColumnFormula>
    </tableColumn>
    <tableColumn id="4" name="ПеременныеЗатраты" dataDxfId="66" totalsRowDxfId="65" dataCellStyle="Финансовый"/>
    <tableColumn id="5" name="МинПартия" dataDxfId="64" totalsRowDxfId="63" dataCellStyle="Финансовый"/>
    <tableColumn id="15" name="МинМаржа" dataDxfId="62" totalsRowDxfId="61" dataCellStyle="Финансовый">
      <calculatedColumnFormula>IFERROR(([БазоваяЦена]-[ПеременныеЗатраты])*[МинПартия],"")</calculatedColumnFormula>
    </tableColumn>
    <tableColumn id="6" name="ОптПартия1" dataDxfId="60" totalsRowDxfId="59" dataCellStyle="Финансовый"/>
    <tableColumn id="7" name="МаксСкидка1" dataDxfId="58" totalsRowDxfId="57" dataCellStyle="Процентный">
      <calculatedColumnFormula>IFERROR(ROUNDDOWN(([БазоваяЦена]-[ПеременныеЗатраты]-([БазоваяЦена]-[ПеременныеЗатраты])*[МинПартия]/[ОптПартия1])/[БазоваяЦена],4),"")</calculatedColumnFormula>
    </tableColumn>
    <tableColumn id="8" name="Скидка1" dataDxfId="56" totalsRowDxfId="55" dataCellStyle="Процентный"/>
    <tableColumn id="18" name="Маржа1" dataDxfId="54" totalsRowDxfId="53" dataCellStyle="Процентный">
      <calculatedColumnFormula>IFERROR(([БазоваяЦена]*(1-[Скидка1])-[ПеременныеЗатраты])*[ОптПартия1],"")</calculatedColumnFormula>
    </tableColumn>
    <tableColumn id="17" name="ОптПартия2" dataDxfId="52" totalsRowDxfId="51" dataCellStyle="Финансовый"/>
    <tableColumn id="10" name="МаксСкидка2" dataDxfId="50" totalsRowDxfId="49" dataCellStyle="Финансовый">
      <calculatedColumnFormula>IFERROR(ROUNDDOWN(([БазоваяЦена]-[ПеременныеЗатраты]-([БазоваяЦена]-[ПеременныеЗатраты])*[МинПартия]/[ОптПартия2])/[БазоваяЦена],4),"")</calculatedColumnFormula>
    </tableColumn>
    <tableColumn id="11" name="Скидка2" dataDxfId="48" totalsRowDxfId="47" dataCellStyle="Процентный"/>
    <tableColumn id="20" name="Маржа2" dataDxfId="46" totalsRowDxfId="45" dataCellStyle="Процентный">
      <calculatedColumnFormula>IFERROR(([БазоваяЦена]*(1-[Скидка2])-[ПеременныеЗатраты])*[ОптПартия2],"")</calculatedColumnFormula>
    </tableColumn>
    <tableColumn id="12" name="ОптПартия3" dataDxfId="44" totalsRowDxfId="43" dataCellStyle="Финансовый"/>
    <tableColumn id="13" name="МаксСкидка3" dataDxfId="42" totalsRowDxfId="41" dataCellStyle="Процентный">
      <calculatedColumnFormula>IFERROR(ROUNDDOWN(([БазоваяЦена]-[ПеременныеЗатраты]-([БазоваяЦена]-[ПеременныеЗатраты])*[МинПартия]/[ОптПартия3])/[БазоваяЦена],4),"")</calculatedColumnFormula>
    </tableColumn>
    <tableColumn id="14" name="Скидка3" dataDxfId="40" totalsRowDxfId="39" dataCellStyle="Процентный"/>
    <tableColumn id="21" name="Маржа3" dataDxfId="38" totalsRowDxfId="37" dataCellStyle="Процентный">
      <calculatedColumnFormula>IFERROR(([БазоваяЦена]*(1-[Скидка3])-[ПеременныеЗатраты])*[ОптПартия3],"")</calculatedColumnFormula>
    </tableColumn>
    <tableColumn id="16" name="Примечание" totalsRowFunction="custom" dataDxfId="36" totalsRowDxfId="35" dataCellStyle="Финансовый">
      <totalsRowFormula>"Добавление строки клавишей ТАВ ↑"</totalsRow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_sale" displayName="tab_sale" ref="B3:C18" totalsRowCount="1" headerRowDxfId="34" dataDxfId="33" totalsRowDxfId="32" headerRowCellStyle="Финансовый" dataCellStyle="Финансовый" totalsRowCellStyle="Финансовый">
  <tableColumns count="2">
    <tableColumn id="1" name="№пп" totalsRowLabel="Итог" dataDxfId="31" totalsRowDxfId="30" dataCellStyle="Финансовый">
      <calculatedColumnFormula>ROW(tab_sale[[#This Row],[№пп]])-3</calculatedColumnFormula>
    </tableColumn>
    <tableColumn id="61" name="Артикул" dataDxfId="29" totalsRowDxfId="28" dataCellStyle="Финансовый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Перспектива">
      <a:dk1>
        <a:sysClr val="windowText" lastClr="000000"/>
      </a:dk1>
      <a:lt1>
        <a:sysClr val="window" lastClr="FFFFFF"/>
      </a:lt1>
      <a:dk2>
        <a:srgbClr val="283138"/>
      </a:dk2>
      <a:lt2>
        <a:srgbClr val="FF8600"/>
      </a:lt2>
      <a:accent1>
        <a:srgbClr val="838D9B"/>
      </a:accent1>
      <a:accent2>
        <a:srgbClr val="D2610C"/>
      </a:accent2>
      <a:accent3>
        <a:srgbClr val="80716A"/>
      </a:accent3>
      <a:accent4>
        <a:srgbClr val="94147C"/>
      </a:accent4>
      <a:accent5>
        <a:srgbClr val="5D5AD2"/>
      </a:accent5>
      <a:accent6>
        <a:srgbClr val="6F6C7D"/>
      </a:accent6>
      <a:hlink>
        <a:srgbClr val="6187E3"/>
      </a:hlink>
      <a:folHlink>
        <a:srgbClr val="7B8EB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/>
  <dimension ref="A1:P352"/>
  <sheetViews>
    <sheetView showGridLines="0" tabSelected="1" workbookViewId="0">
      <selection activeCell="C4" sqref="C4"/>
    </sheetView>
  </sheetViews>
  <sheetFormatPr defaultColWidth="0" defaultRowHeight="12.75"/>
  <cols>
    <col min="1" max="1" width="3.7109375" style="2" customWidth="1"/>
    <col min="2" max="2" width="5.42578125" style="2" customWidth="1"/>
    <col min="3" max="3" width="11" style="2" customWidth="1"/>
    <col min="4" max="4" width="6" style="2" customWidth="1"/>
    <col min="5" max="7" width="0" style="2" hidden="1" customWidth="1"/>
    <col min="8" max="16" width="0" style="2" hidden="1"/>
    <col min="17" max="16384" width="9.140625" style="2" hidden="1"/>
  </cols>
  <sheetData>
    <row r="1" spans="1:3" s="1" customFormat="1" ht="27">
      <c r="A1" s="14" t="s">
        <v>5</v>
      </c>
      <c r="B1" s="3">
        <v>1</v>
      </c>
    </row>
    <row r="3" spans="1:3">
      <c r="B3" s="68" t="s">
        <v>1</v>
      </c>
      <c r="C3" s="68" t="s">
        <v>63</v>
      </c>
    </row>
    <row r="4" spans="1:3">
      <c r="B4" s="66">
        <f>ROW(tab_catalog[[#This Row],[№пп]])-3</f>
        <v>1</v>
      </c>
      <c r="C4" s="13" t="s">
        <v>64</v>
      </c>
    </row>
    <row r="5" spans="1:3">
      <c r="B5" s="66">
        <f>ROW(tab_catalog[[#This Row],[№пп]])-3</f>
        <v>2</v>
      </c>
      <c r="C5" s="13" t="s">
        <v>65</v>
      </c>
    </row>
    <row r="6" spans="1:3">
      <c r="B6" s="66">
        <f>ROW(tab_catalog[[#This Row],[№пп]])-3</f>
        <v>3</v>
      </c>
      <c r="C6" s="13" t="s">
        <v>66</v>
      </c>
    </row>
    <row r="7" spans="1:3">
      <c r="B7" s="66">
        <f>ROW(tab_catalog[[#This Row],[№пп]])-3</f>
        <v>4</v>
      </c>
      <c r="C7" s="13" t="s">
        <v>67</v>
      </c>
    </row>
    <row r="8" spans="1:3">
      <c r="B8" s="66">
        <f>ROW(tab_catalog[[#This Row],[№пп]])-3</f>
        <v>5</v>
      </c>
      <c r="C8" s="13" t="s">
        <v>68</v>
      </c>
    </row>
    <row r="9" spans="1:3">
      <c r="B9" s="66">
        <f>ROW(tab_catalog[[#This Row],[№пп]])-3</f>
        <v>6</v>
      </c>
      <c r="C9" s="13" t="s">
        <v>69</v>
      </c>
    </row>
    <row r="10" spans="1:3">
      <c r="B10" s="66">
        <f>ROW(tab_catalog[[#This Row],[№пп]])-3</f>
        <v>7</v>
      </c>
      <c r="C10" s="13" t="s">
        <v>70</v>
      </c>
    </row>
    <row r="11" spans="1:3">
      <c r="B11" s="66">
        <f>ROW(tab_catalog[[#This Row],[№пп]])-3</f>
        <v>8</v>
      </c>
      <c r="C11" s="13" t="s">
        <v>71</v>
      </c>
    </row>
    <row r="12" spans="1:3">
      <c r="B12" s="66">
        <f>ROW(tab_catalog[[#This Row],[№пп]])-3</f>
        <v>9</v>
      </c>
      <c r="C12" s="13" t="s">
        <v>72</v>
      </c>
    </row>
    <row r="13" spans="1:3">
      <c r="B13" s="66">
        <f>ROW(tab_catalog[[#This Row],[№пп]])-3</f>
        <v>10</v>
      </c>
      <c r="C13" s="13" t="s">
        <v>73</v>
      </c>
    </row>
    <row r="14" spans="1:3">
      <c r="B14" s="66">
        <f>ROW(tab_catalog[[#This Row],[№пп]])-3</f>
        <v>11</v>
      </c>
      <c r="C14" s="13" t="s">
        <v>74</v>
      </c>
    </row>
    <row r="15" spans="1:3">
      <c r="B15" s="66">
        <f>ROW(tab_catalog[[#This Row],[№пп]])-3</f>
        <v>12</v>
      </c>
      <c r="C15" s="13" t="s">
        <v>75</v>
      </c>
    </row>
    <row r="16" spans="1:3">
      <c r="B16" s="66">
        <f>ROW(tab_catalog[[#This Row],[№пп]])-3</f>
        <v>13</v>
      </c>
      <c r="C16" s="13" t="s">
        <v>76</v>
      </c>
    </row>
    <row r="17" spans="2:3">
      <c r="B17" s="66">
        <f>ROW(tab_catalog[[#This Row],[№пп]])-3</f>
        <v>14</v>
      </c>
      <c r="C17" s="13" t="s">
        <v>77</v>
      </c>
    </row>
    <row r="18" spans="2:3">
      <c r="B18" s="66">
        <f>ROW(tab_catalog[[#This Row],[№пп]])-3</f>
        <v>15</v>
      </c>
      <c r="C18" s="13" t="s">
        <v>78</v>
      </c>
    </row>
    <row r="19" spans="2:3">
      <c r="B19" s="66">
        <f>ROW(tab_catalog[[#This Row],[№пп]])-3</f>
        <v>16</v>
      </c>
      <c r="C19" s="13" t="s">
        <v>79</v>
      </c>
    </row>
    <row r="20" spans="2:3">
      <c r="B20" s="66">
        <f>ROW(tab_catalog[[#This Row],[№пп]])-3</f>
        <v>17</v>
      </c>
      <c r="C20" s="13" t="s">
        <v>80</v>
      </c>
    </row>
    <row r="21" spans="2:3">
      <c r="B21" s="66">
        <f>ROW(tab_catalog[[#This Row],[№пп]])-3</f>
        <v>18</v>
      </c>
      <c r="C21" s="13" t="s">
        <v>81</v>
      </c>
    </row>
    <row r="22" spans="2:3">
      <c r="B22" s="66">
        <f>ROW(tab_catalog[[#This Row],[№пп]])-3</f>
        <v>19</v>
      </c>
      <c r="C22" s="13" t="s">
        <v>82</v>
      </c>
    </row>
    <row r="23" spans="2:3">
      <c r="B23" s="66">
        <f>ROW(tab_catalog[[#This Row],[№пп]])-3</f>
        <v>20</v>
      </c>
      <c r="C23" s="13" t="s">
        <v>83</v>
      </c>
    </row>
    <row r="24" spans="2:3">
      <c r="B24" s="66">
        <f>ROW(tab_catalog[[#This Row],[№пп]])-3</f>
        <v>21</v>
      </c>
      <c r="C24" s="13" t="s">
        <v>84</v>
      </c>
    </row>
    <row r="25" spans="2:3">
      <c r="B25" s="66">
        <f>ROW(tab_catalog[[#This Row],[№пп]])-3</f>
        <v>22</v>
      </c>
      <c r="C25" s="13" t="s">
        <v>85</v>
      </c>
    </row>
    <row r="26" spans="2:3">
      <c r="B26" s="66">
        <f>ROW(tab_catalog[[#This Row],[№пп]])-3</f>
        <v>23</v>
      </c>
      <c r="C26" s="13" t="s">
        <v>86</v>
      </c>
    </row>
    <row r="27" spans="2:3">
      <c r="B27" s="66">
        <f>ROW(tab_catalog[[#This Row],[№пп]])-3</f>
        <v>24</v>
      </c>
      <c r="C27" s="13" t="s">
        <v>87</v>
      </c>
    </row>
    <row r="28" spans="2:3">
      <c r="B28" s="66">
        <f>ROW(tab_catalog[[#This Row],[№пп]])-3</f>
        <v>25</v>
      </c>
      <c r="C28" s="13" t="s">
        <v>88</v>
      </c>
    </row>
    <row r="29" spans="2:3">
      <c r="B29" s="66">
        <f>ROW(tab_catalog[[#This Row],[№пп]])-3</f>
        <v>26</v>
      </c>
      <c r="C29" s="13" t="s">
        <v>89</v>
      </c>
    </row>
    <row r="30" spans="2:3">
      <c r="B30" s="66">
        <f>ROW(tab_catalog[[#This Row],[№пп]])-3</f>
        <v>27</v>
      </c>
      <c r="C30" s="13" t="s">
        <v>90</v>
      </c>
    </row>
    <row r="31" spans="2:3">
      <c r="B31" s="66">
        <f>ROW(tab_catalog[[#This Row],[№пп]])-3</f>
        <v>28</v>
      </c>
      <c r="C31" s="13" t="s">
        <v>91</v>
      </c>
    </row>
    <row r="32" spans="2:3">
      <c r="B32" s="66">
        <f>ROW(tab_catalog[[#This Row],[№пп]])-3</f>
        <v>29</v>
      </c>
      <c r="C32" s="13" t="s">
        <v>92</v>
      </c>
    </row>
    <row r="33" spans="2:3">
      <c r="B33" s="66">
        <f>ROW(tab_catalog[[#This Row],[№пп]])-3</f>
        <v>30</v>
      </c>
      <c r="C33" s="13" t="s">
        <v>93</v>
      </c>
    </row>
    <row r="34" spans="2:3">
      <c r="B34" s="66">
        <f>ROW(tab_catalog[[#This Row],[№пп]])-3</f>
        <v>31</v>
      </c>
      <c r="C34" s="13" t="s">
        <v>94</v>
      </c>
    </row>
    <row r="35" spans="2:3">
      <c r="B35" s="66">
        <f>ROW(tab_catalog[[#This Row],[№пп]])-3</f>
        <v>32</v>
      </c>
      <c r="C35" s="13" t="s">
        <v>95</v>
      </c>
    </row>
    <row r="36" spans="2:3">
      <c r="B36" s="66">
        <f>ROW(tab_catalog[[#This Row],[№пп]])-3</f>
        <v>33</v>
      </c>
      <c r="C36" s="13" t="s">
        <v>96</v>
      </c>
    </row>
    <row r="37" spans="2:3">
      <c r="B37" s="66">
        <f>ROW(tab_catalog[[#This Row],[№пп]])-3</f>
        <v>34</v>
      </c>
      <c r="C37" s="13" t="s">
        <v>97</v>
      </c>
    </row>
    <row r="38" spans="2:3">
      <c r="B38" s="66">
        <f>ROW(tab_catalog[[#This Row],[№пп]])-3</f>
        <v>35</v>
      </c>
      <c r="C38" s="13" t="s">
        <v>98</v>
      </c>
    </row>
    <row r="39" spans="2:3">
      <c r="B39" s="66">
        <f>ROW(tab_catalog[[#This Row],[№пп]])-3</f>
        <v>36</v>
      </c>
      <c r="C39" s="13" t="s">
        <v>99</v>
      </c>
    </row>
    <row r="40" spans="2:3">
      <c r="B40" s="66">
        <f>ROW(tab_catalog[[#This Row],[№пп]])-3</f>
        <v>37</v>
      </c>
      <c r="C40" s="13" t="s">
        <v>100</v>
      </c>
    </row>
    <row r="41" spans="2:3">
      <c r="B41" s="66">
        <f>ROW(tab_catalog[[#This Row],[№пп]])-3</f>
        <v>38</v>
      </c>
      <c r="C41" s="13" t="s">
        <v>101</v>
      </c>
    </row>
    <row r="42" spans="2:3">
      <c r="B42" s="66">
        <f>ROW(tab_catalog[[#This Row],[№пп]])-3</f>
        <v>39</v>
      </c>
      <c r="C42" s="13" t="s">
        <v>102</v>
      </c>
    </row>
    <row r="43" spans="2:3">
      <c r="B43" s="66">
        <f>ROW(tab_catalog[[#This Row],[№пп]])-3</f>
        <v>40</v>
      </c>
      <c r="C43" s="13" t="s">
        <v>103</v>
      </c>
    </row>
    <row r="44" spans="2:3">
      <c r="B44" s="66">
        <f>ROW(tab_catalog[[#This Row],[№пп]])-3</f>
        <v>41</v>
      </c>
      <c r="C44" s="13" t="s">
        <v>104</v>
      </c>
    </row>
    <row r="45" spans="2:3">
      <c r="B45" s="66">
        <f>ROW(tab_catalog[[#This Row],[№пп]])-3</f>
        <v>42</v>
      </c>
      <c r="C45" s="13" t="s">
        <v>105</v>
      </c>
    </row>
    <row r="46" spans="2:3">
      <c r="B46" s="66">
        <f>ROW(tab_catalog[[#This Row],[№пп]])-3</f>
        <v>43</v>
      </c>
      <c r="C46" s="13" t="s">
        <v>106</v>
      </c>
    </row>
    <row r="47" spans="2:3">
      <c r="B47" s="66">
        <f>ROW(tab_catalog[[#This Row],[№пп]])-3</f>
        <v>44</v>
      </c>
      <c r="C47" s="13" t="s">
        <v>107</v>
      </c>
    </row>
    <row r="48" spans="2:3">
      <c r="B48" s="66">
        <f>ROW(tab_catalog[[#This Row],[№пп]])-3</f>
        <v>45</v>
      </c>
      <c r="C48" s="13" t="s">
        <v>108</v>
      </c>
    </row>
    <row r="49" spans="2:3">
      <c r="B49" s="66">
        <f>ROW(tab_catalog[[#This Row],[№пп]])-3</f>
        <v>46</v>
      </c>
      <c r="C49" s="13" t="s">
        <v>109</v>
      </c>
    </row>
    <row r="50" spans="2:3">
      <c r="B50" s="66">
        <f>ROW(tab_catalog[[#This Row],[№пп]])-3</f>
        <v>47</v>
      </c>
      <c r="C50" s="13" t="s">
        <v>110</v>
      </c>
    </row>
    <row r="51" spans="2:3">
      <c r="B51" s="66">
        <f>ROW(tab_catalog[[#This Row],[№пп]])-3</f>
        <v>48</v>
      </c>
      <c r="C51" s="13" t="s">
        <v>111</v>
      </c>
    </row>
    <row r="52" spans="2:3">
      <c r="B52" s="66">
        <f>ROW(tab_catalog[[#This Row],[№пп]])-3</f>
        <v>49</v>
      </c>
      <c r="C52" s="13" t="s">
        <v>112</v>
      </c>
    </row>
    <row r="53" spans="2:3">
      <c r="B53" s="66">
        <f>ROW(tab_catalog[[#This Row],[№пп]])-3</f>
        <v>50</v>
      </c>
      <c r="C53" s="13" t="s">
        <v>113</v>
      </c>
    </row>
    <row r="54" spans="2:3">
      <c r="B54" s="66">
        <f>ROW(tab_catalog[[#This Row],[№пп]])-3</f>
        <v>51</v>
      </c>
      <c r="C54" s="13" t="s">
        <v>114</v>
      </c>
    </row>
    <row r="55" spans="2:3">
      <c r="B55" s="66">
        <f>ROW(tab_catalog[[#This Row],[№пп]])-3</f>
        <v>52</v>
      </c>
      <c r="C55" s="13" t="s">
        <v>115</v>
      </c>
    </row>
    <row r="56" spans="2:3">
      <c r="B56" s="66">
        <f>ROW(tab_catalog[[#This Row],[№пп]])-3</f>
        <v>53</v>
      </c>
      <c r="C56" s="13" t="s">
        <v>116</v>
      </c>
    </row>
    <row r="57" spans="2:3">
      <c r="B57" s="66">
        <f>ROW(tab_catalog[[#This Row],[№пп]])-3</f>
        <v>54</v>
      </c>
      <c r="C57" s="13" t="s">
        <v>117</v>
      </c>
    </row>
    <row r="58" spans="2:3">
      <c r="B58" s="66">
        <f>ROW(tab_catalog[[#This Row],[№пп]])-3</f>
        <v>55</v>
      </c>
      <c r="C58" s="13" t="s">
        <v>118</v>
      </c>
    </row>
    <row r="59" spans="2:3">
      <c r="B59" s="66">
        <f>ROW(tab_catalog[[#This Row],[№пп]])-3</f>
        <v>56</v>
      </c>
      <c r="C59" s="13" t="s">
        <v>119</v>
      </c>
    </row>
    <row r="60" spans="2:3">
      <c r="B60" s="66">
        <f>ROW(tab_catalog[[#This Row],[№пп]])-3</f>
        <v>57</v>
      </c>
      <c r="C60" s="13" t="s">
        <v>120</v>
      </c>
    </row>
    <row r="61" spans="2:3">
      <c r="B61" s="66">
        <f>ROW(tab_catalog[[#This Row],[№пп]])-3</f>
        <v>58</v>
      </c>
      <c r="C61" s="13" t="s">
        <v>121</v>
      </c>
    </row>
    <row r="62" spans="2:3">
      <c r="B62" s="66">
        <f>ROW(tab_catalog[[#This Row],[№пп]])-3</f>
        <v>59</v>
      </c>
      <c r="C62" s="13" t="s">
        <v>122</v>
      </c>
    </row>
    <row r="63" spans="2:3">
      <c r="B63" s="66">
        <f>ROW(tab_catalog[[#This Row],[№пп]])-3</f>
        <v>60</v>
      </c>
      <c r="C63" s="13" t="s">
        <v>123</v>
      </c>
    </row>
    <row r="64" spans="2:3">
      <c r="B64" s="66">
        <f>ROW(tab_catalog[[#This Row],[№пп]])-3</f>
        <v>61</v>
      </c>
      <c r="C64" s="13" t="s">
        <v>124</v>
      </c>
    </row>
    <row r="65" spans="2:3">
      <c r="B65" s="66">
        <f>ROW(tab_catalog[[#This Row],[№пп]])-3</f>
        <v>62</v>
      </c>
      <c r="C65" s="13" t="s">
        <v>125</v>
      </c>
    </row>
    <row r="66" spans="2:3">
      <c r="B66" s="66">
        <f>ROW(tab_catalog[[#This Row],[№пп]])-3</f>
        <v>63</v>
      </c>
      <c r="C66" s="13" t="s">
        <v>126</v>
      </c>
    </row>
    <row r="67" spans="2:3">
      <c r="B67" s="66">
        <f>ROW(tab_catalog[[#This Row],[№пп]])-3</f>
        <v>64</v>
      </c>
      <c r="C67" s="13" t="s">
        <v>127</v>
      </c>
    </row>
    <row r="68" spans="2:3">
      <c r="B68" s="66">
        <f>ROW(tab_catalog[[#This Row],[№пп]])-3</f>
        <v>65</v>
      </c>
      <c r="C68" s="13" t="s">
        <v>128</v>
      </c>
    </row>
    <row r="69" spans="2:3">
      <c r="B69" s="66">
        <f>ROW(tab_catalog[[#This Row],[№пп]])-3</f>
        <v>66</v>
      </c>
      <c r="C69" s="13" t="s">
        <v>129</v>
      </c>
    </row>
    <row r="70" spans="2:3">
      <c r="B70" s="66">
        <f>ROW(tab_catalog[[#This Row],[№пп]])-3</f>
        <v>67</v>
      </c>
      <c r="C70" s="13" t="s">
        <v>130</v>
      </c>
    </row>
    <row r="71" spans="2:3">
      <c r="B71" s="66">
        <f>ROW(tab_catalog[[#This Row],[№пп]])-3</f>
        <v>68</v>
      </c>
      <c r="C71" s="13" t="s">
        <v>131</v>
      </c>
    </row>
    <row r="72" spans="2:3">
      <c r="B72" s="66">
        <f>ROW(tab_catalog[[#This Row],[№пп]])-3</f>
        <v>69</v>
      </c>
      <c r="C72" s="13" t="s">
        <v>132</v>
      </c>
    </row>
    <row r="73" spans="2:3">
      <c r="B73" s="66">
        <f>ROW(tab_catalog[[#This Row],[№пп]])-3</f>
        <v>70</v>
      </c>
      <c r="C73" s="13" t="s">
        <v>133</v>
      </c>
    </row>
    <row r="74" spans="2:3">
      <c r="B74" s="66">
        <f>ROW(tab_catalog[[#This Row],[№пп]])-3</f>
        <v>71</v>
      </c>
      <c r="C74" s="13" t="s">
        <v>134</v>
      </c>
    </row>
    <row r="75" spans="2:3">
      <c r="B75" s="66">
        <f>ROW(tab_catalog[[#This Row],[№пп]])-3</f>
        <v>72</v>
      </c>
      <c r="C75" s="13" t="s">
        <v>135</v>
      </c>
    </row>
    <row r="76" spans="2:3">
      <c r="B76" s="66">
        <f>ROW(tab_catalog[[#This Row],[№пп]])-3</f>
        <v>73</v>
      </c>
      <c r="C76" s="13" t="s">
        <v>136</v>
      </c>
    </row>
    <row r="77" spans="2:3">
      <c r="B77" s="66">
        <f>ROW(tab_catalog[[#This Row],[№пп]])-3</f>
        <v>74</v>
      </c>
      <c r="C77" s="13" t="s">
        <v>137</v>
      </c>
    </row>
    <row r="78" spans="2:3">
      <c r="B78" s="66">
        <f>ROW(tab_catalog[[#This Row],[№пп]])-3</f>
        <v>75</v>
      </c>
      <c r="C78" s="13" t="s">
        <v>138</v>
      </c>
    </row>
    <row r="79" spans="2:3">
      <c r="B79" s="66">
        <f>ROW(tab_catalog[[#This Row],[№пп]])-3</f>
        <v>76</v>
      </c>
      <c r="C79" s="13" t="s">
        <v>139</v>
      </c>
    </row>
    <row r="80" spans="2:3">
      <c r="B80" s="66">
        <f>ROW(tab_catalog[[#This Row],[№пп]])-3</f>
        <v>77</v>
      </c>
      <c r="C80" s="13" t="s">
        <v>140</v>
      </c>
    </row>
    <row r="81" spans="2:3">
      <c r="B81" s="66">
        <f>ROW(tab_catalog[[#This Row],[№пп]])-3</f>
        <v>78</v>
      </c>
      <c r="C81" s="13" t="s">
        <v>141</v>
      </c>
    </row>
    <row r="82" spans="2:3">
      <c r="B82" s="66">
        <f>ROW(tab_catalog[[#This Row],[№пп]])-3</f>
        <v>79</v>
      </c>
      <c r="C82" s="13" t="s">
        <v>142</v>
      </c>
    </row>
    <row r="83" spans="2:3">
      <c r="B83" s="66">
        <f>ROW(tab_catalog[[#This Row],[№пп]])-3</f>
        <v>80</v>
      </c>
      <c r="C83" s="13" t="s">
        <v>143</v>
      </c>
    </row>
    <row r="84" spans="2:3">
      <c r="B84" s="66">
        <f>ROW(tab_catalog[[#This Row],[№пп]])-3</f>
        <v>81</v>
      </c>
      <c r="C84" s="13" t="s">
        <v>144</v>
      </c>
    </row>
    <row r="85" spans="2:3">
      <c r="B85" s="66">
        <f>ROW(tab_catalog[[#This Row],[№пп]])-3</f>
        <v>82</v>
      </c>
      <c r="C85" s="13" t="s">
        <v>145</v>
      </c>
    </row>
    <row r="86" spans="2:3">
      <c r="B86" s="66">
        <f>ROW(tab_catalog[[#This Row],[№пп]])-3</f>
        <v>83</v>
      </c>
      <c r="C86" s="13" t="s">
        <v>146</v>
      </c>
    </row>
    <row r="87" spans="2:3">
      <c r="B87" s="66">
        <f>ROW(tab_catalog[[#This Row],[№пп]])-3</f>
        <v>84</v>
      </c>
      <c r="C87" s="13" t="s">
        <v>147</v>
      </c>
    </row>
    <row r="88" spans="2:3">
      <c r="B88" s="66">
        <f>ROW(tab_catalog[[#This Row],[№пп]])-3</f>
        <v>85</v>
      </c>
      <c r="C88" s="13" t="s">
        <v>148</v>
      </c>
    </row>
    <row r="89" spans="2:3">
      <c r="B89" s="66">
        <f>ROW(tab_catalog[[#This Row],[№пп]])-3</f>
        <v>86</v>
      </c>
      <c r="C89" s="13" t="s">
        <v>149</v>
      </c>
    </row>
    <row r="90" spans="2:3">
      <c r="B90" s="66">
        <f>ROW(tab_catalog[[#This Row],[№пп]])-3</f>
        <v>87</v>
      </c>
      <c r="C90" s="13" t="s">
        <v>150</v>
      </c>
    </row>
    <row r="91" spans="2:3">
      <c r="B91" s="66">
        <f>ROW(tab_catalog[[#This Row],[№пп]])-3</f>
        <v>88</v>
      </c>
      <c r="C91" s="13" t="s">
        <v>151</v>
      </c>
    </row>
    <row r="92" spans="2:3">
      <c r="B92" s="66">
        <f>ROW(tab_catalog[[#This Row],[№пп]])-3</f>
        <v>89</v>
      </c>
      <c r="C92" s="13" t="s">
        <v>152</v>
      </c>
    </row>
    <row r="93" spans="2:3">
      <c r="B93" s="66">
        <f>ROW(tab_catalog[[#This Row],[№пп]])-3</f>
        <v>90</v>
      </c>
      <c r="C93" s="13" t="s">
        <v>153</v>
      </c>
    </row>
    <row r="94" spans="2:3">
      <c r="B94" s="66">
        <f>ROW(tab_catalog[[#This Row],[№пп]])-3</f>
        <v>91</v>
      </c>
      <c r="C94" s="13" t="s">
        <v>154</v>
      </c>
    </row>
    <row r="95" spans="2:3">
      <c r="B95" s="66">
        <f>ROW(tab_catalog[[#This Row],[№пп]])-3</f>
        <v>92</v>
      </c>
      <c r="C95" s="13" t="s">
        <v>155</v>
      </c>
    </row>
    <row r="96" spans="2:3">
      <c r="B96" s="66">
        <f>ROW(tab_catalog[[#This Row],[№пп]])-3</f>
        <v>93</v>
      </c>
      <c r="C96" s="13" t="s">
        <v>156</v>
      </c>
    </row>
    <row r="97" spans="2:3">
      <c r="B97" s="66">
        <f>ROW(tab_catalog[[#This Row],[№пп]])-3</f>
        <v>94</v>
      </c>
      <c r="C97" s="13" t="s">
        <v>157</v>
      </c>
    </row>
    <row r="98" spans="2:3">
      <c r="B98" s="66">
        <f>ROW(tab_catalog[[#This Row],[№пп]])-3</f>
        <v>95</v>
      </c>
      <c r="C98" s="13" t="s">
        <v>158</v>
      </c>
    </row>
    <row r="99" spans="2:3">
      <c r="B99" s="66">
        <f>ROW(tab_catalog[[#This Row],[№пп]])-3</f>
        <v>96</v>
      </c>
      <c r="C99" s="13" t="s">
        <v>159</v>
      </c>
    </row>
    <row r="100" spans="2:3">
      <c r="B100" s="66">
        <f>ROW(tab_catalog[[#This Row],[№пп]])-3</f>
        <v>97</v>
      </c>
      <c r="C100" s="13" t="s">
        <v>160</v>
      </c>
    </row>
    <row r="101" spans="2:3">
      <c r="B101" s="66">
        <f>ROW(tab_catalog[[#This Row],[№пп]])-3</f>
        <v>98</v>
      </c>
      <c r="C101" s="13" t="s">
        <v>161</v>
      </c>
    </row>
    <row r="102" spans="2:3">
      <c r="B102" s="66">
        <f>ROW(tab_catalog[[#This Row],[№пп]])-3</f>
        <v>99</v>
      </c>
      <c r="C102" s="13" t="s">
        <v>162</v>
      </c>
    </row>
    <row r="103" spans="2:3">
      <c r="B103" s="66">
        <f>ROW(tab_catalog[[#This Row],[№пп]])-3</f>
        <v>100</v>
      </c>
      <c r="C103" s="13" t="s">
        <v>163</v>
      </c>
    </row>
    <row r="104" spans="2:3">
      <c r="B104" s="66">
        <f>ROW(tab_catalog[[#This Row],[№пп]])-3</f>
        <v>101</v>
      </c>
      <c r="C104" s="13" t="s">
        <v>164</v>
      </c>
    </row>
    <row r="105" spans="2:3">
      <c r="B105" s="66">
        <f>ROW(tab_catalog[[#This Row],[№пп]])-3</f>
        <v>102</v>
      </c>
      <c r="C105" s="13" t="s">
        <v>165</v>
      </c>
    </row>
    <row r="106" spans="2:3">
      <c r="B106" s="66">
        <f>ROW(tab_catalog[[#This Row],[№пп]])-3</f>
        <v>103</v>
      </c>
      <c r="C106" s="13" t="s">
        <v>166</v>
      </c>
    </row>
    <row r="107" spans="2:3">
      <c r="B107" s="66">
        <f>ROW(tab_catalog[[#This Row],[№пп]])-3</f>
        <v>104</v>
      </c>
      <c r="C107" s="13" t="s">
        <v>167</v>
      </c>
    </row>
    <row r="108" spans="2:3">
      <c r="B108" s="66">
        <f>ROW(tab_catalog[[#This Row],[№пп]])-3</f>
        <v>105</v>
      </c>
      <c r="C108" s="13" t="s">
        <v>168</v>
      </c>
    </row>
    <row r="109" spans="2:3">
      <c r="B109" s="66">
        <f>ROW(tab_catalog[[#This Row],[№пп]])-3</f>
        <v>106</v>
      </c>
      <c r="C109" s="13" t="s">
        <v>169</v>
      </c>
    </row>
    <row r="110" spans="2:3">
      <c r="B110" s="66">
        <f>ROW(tab_catalog[[#This Row],[№пп]])-3</f>
        <v>107</v>
      </c>
      <c r="C110" s="13" t="s">
        <v>170</v>
      </c>
    </row>
    <row r="111" spans="2:3">
      <c r="B111" s="66">
        <f>ROW(tab_catalog[[#This Row],[№пп]])-3</f>
        <v>108</v>
      </c>
      <c r="C111" s="13" t="s">
        <v>171</v>
      </c>
    </row>
    <row r="112" spans="2:3">
      <c r="B112" s="66">
        <f>ROW(tab_catalog[[#This Row],[№пп]])-3</f>
        <v>109</v>
      </c>
      <c r="C112" s="13" t="s">
        <v>172</v>
      </c>
    </row>
    <row r="113" spans="2:3">
      <c r="B113" s="66">
        <f>ROW(tab_catalog[[#This Row],[№пп]])-3</f>
        <v>110</v>
      </c>
      <c r="C113" s="13" t="s">
        <v>173</v>
      </c>
    </row>
    <row r="114" spans="2:3">
      <c r="B114" s="66">
        <f>ROW(tab_catalog[[#This Row],[№пп]])-3</f>
        <v>111</v>
      </c>
      <c r="C114" s="13" t="s">
        <v>174</v>
      </c>
    </row>
    <row r="115" spans="2:3">
      <c r="B115" s="66">
        <f>ROW(tab_catalog[[#This Row],[№пп]])-3</f>
        <v>112</v>
      </c>
      <c r="C115" s="13" t="s">
        <v>175</v>
      </c>
    </row>
    <row r="116" spans="2:3">
      <c r="B116" s="66">
        <f>ROW(tab_catalog[[#This Row],[№пп]])-3</f>
        <v>113</v>
      </c>
      <c r="C116" s="13" t="s">
        <v>176</v>
      </c>
    </row>
    <row r="117" spans="2:3">
      <c r="B117" s="66">
        <f>ROW(tab_catalog[[#This Row],[№пп]])-3</f>
        <v>114</v>
      </c>
      <c r="C117" s="13" t="s">
        <v>177</v>
      </c>
    </row>
    <row r="118" spans="2:3">
      <c r="B118" s="66">
        <f>ROW(tab_catalog[[#This Row],[№пп]])-3</f>
        <v>115</v>
      </c>
      <c r="C118" s="13" t="s">
        <v>178</v>
      </c>
    </row>
    <row r="119" spans="2:3">
      <c r="B119" s="69">
        <f>ROW(tab_catalog[[#This Row],[№пп]])-3</f>
        <v>116</v>
      </c>
      <c r="C119" s="13" t="s">
        <v>179</v>
      </c>
    </row>
    <row r="120" spans="2:3">
      <c r="B120" s="69">
        <f>ROW(tab_catalog[[#This Row],[№пп]])-3</f>
        <v>117</v>
      </c>
      <c r="C120" s="13" t="s">
        <v>180</v>
      </c>
    </row>
    <row r="121" spans="2:3">
      <c r="B121" s="69">
        <f>ROW(tab_catalog[[#This Row],[№пп]])-3</f>
        <v>118</v>
      </c>
      <c r="C121" s="13" t="s">
        <v>181</v>
      </c>
    </row>
    <row r="122" spans="2:3">
      <c r="B122" s="69">
        <f>ROW(tab_catalog[[#This Row],[№пп]])-3</f>
        <v>119</v>
      </c>
      <c r="C122" s="13" t="s">
        <v>182</v>
      </c>
    </row>
    <row r="123" spans="2:3">
      <c r="B123" s="69">
        <f>ROW(tab_catalog[[#This Row],[№пп]])-3</f>
        <v>120</v>
      </c>
      <c r="C123" s="13" t="s">
        <v>183</v>
      </c>
    </row>
    <row r="124" spans="2:3">
      <c r="B124" s="69">
        <f>ROW(tab_catalog[[#This Row],[№пп]])-3</f>
        <v>121</v>
      </c>
      <c r="C124" s="13" t="s">
        <v>184</v>
      </c>
    </row>
    <row r="125" spans="2:3">
      <c r="B125" s="69">
        <f>ROW(tab_catalog[[#This Row],[№пп]])-3</f>
        <v>122</v>
      </c>
      <c r="C125" s="13" t="s">
        <v>185</v>
      </c>
    </row>
    <row r="126" spans="2:3">
      <c r="B126" s="69">
        <f>ROW(tab_catalog[[#This Row],[№пп]])-3</f>
        <v>123</v>
      </c>
      <c r="C126" s="13" t="s">
        <v>186</v>
      </c>
    </row>
    <row r="127" spans="2:3">
      <c r="B127" s="69">
        <f>ROW(tab_catalog[[#This Row],[№пп]])-3</f>
        <v>124</v>
      </c>
      <c r="C127" s="13" t="s">
        <v>187</v>
      </c>
    </row>
    <row r="128" spans="2:3">
      <c r="B128" s="69">
        <f>ROW(tab_catalog[[#This Row],[№пп]])-3</f>
        <v>125</v>
      </c>
      <c r="C128" s="13" t="s">
        <v>188</v>
      </c>
    </row>
    <row r="129" spans="2:3">
      <c r="B129" s="69">
        <f>ROW(tab_catalog[[#This Row],[№пп]])-3</f>
        <v>126</v>
      </c>
      <c r="C129" s="13" t="s">
        <v>189</v>
      </c>
    </row>
    <row r="130" spans="2:3">
      <c r="B130" s="69">
        <f>ROW(tab_catalog[[#This Row],[№пп]])-3</f>
        <v>127</v>
      </c>
      <c r="C130" s="13" t="s">
        <v>190</v>
      </c>
    </row>
    <row r="131" spans="2:3">
      <c r="B131" s="69">
        <f>ROW(tab_catalog[[#This Row],[№пп]])-3</f>
        <v>128</v>
      </c>
      <c r="C131" s="13" t="s">
        <v>191</v>
      </c>
    </row>
    <row r="132" spans="2:3">
      <c r="B132" s="69">
        <f>ROW(tab_catalog[[#This Row],[№пп]])-3</f>
        <v>129</v>
      </c>
      <c r="C132" s="13" t="s">
        <v>192</v>
      </c>
    </row>
    <row r="133" spans="2:3">
      <c r="B133" s="69">
        <f>ROW(tab_catalog[[#This Row],[№пп]])-3</f>
        <v>130</v>
      </c>
      <c r="C133" s="13" t="s">
        <v>193</v>
      </c>
    </row>
    <row r="134" spans="2:3">
      <c r="B134" s="69">
        <f>ROW(tab_catalog[[#This Row],[№пп]])-3</f>
        <v>131</v>
      </c>
      <c r="C134" s="13" t="s">
        <v>194</v>
      </c>
    </row>
    <row r="135" spans="2:3">
      <c r="B135" s="69">
        <f>ROW(tab_catalog[[#This Row],[№пп]])-3</f>
        <v>132</v>
      </c>
      <c r="C135" s="13" t="s">
        <v>195</v>
      </c>
    </row>
    <row r="136" spans="2:3">
      <c r="B136" s="69">
        <f>ROW(tab_catalog[[#This Row],[№пп]])-3</f>
        <v>133</v>
      </c>
      <c r="C136" s="13" t="s">
        <v>196</v>
      </c>
    </row>
    <row r="137" spans="2:3">
      <c r="B137" s="69">
        <f>ROW(tab_catalog[[#This Row],[№пп]])-3</f>
        <v>134</v>
      </c>
      <c r="C137" s="13" t="s">
        <v>197</v>
      </c>
    </row>
    <row r="138" spans="2:3">
      <c r="B138" s="69">
        <f>ROW(tab_catalog[[#This Row],[№пп]])-3</f>
        <v>135</v>
      </c>
      <c r="C138" s="13" t="s">
        <v>198</v>
      </c>
    </row>
    <row r="139" spans="2:3">
      <c r="B139" s="69">
        <f>ROW(tab_catalog[[#This Row],[№пп]])-3</f>
        <v>136</v>
      </c>
      <c r="C139" s="13" t="s">
        <v>199</v>
      </c>
    </row>
    <row r="140" spans="2:3">
      <c r="B140" s="69">
        <f>ROW(tab_catalog[[#This Row],[№пп]])-3</f>
        <v>137</v>
      </c>
      <c r="C140" s="13" t="s">
        <v>200</v>
      </c>
    </row>
    <row r="141" spans="2:3">
      <c r="B141" s="69">
        <f>ROW(tab_catalog[[#This Row],[№пп]])-3</f>
        <v>138</v>
      </c>
      <c r="C141" s="13" t="s">
        <v>201</v>
      </c>
    </row>
    <row r="142" spans="2:3">
      <c r="B142" s="69">
        <f>ROW(tab_catalog[[#This Row],[№пп]])-3</f>
        <v>139</v>
      </c>
      <c r="C142" s="13" t="s">
        <v>202</v>
      </c>
    </row>
    <row r="143" spans="2:3">
      <c r="B143" s="69">
        <f>ROW(tab_catalog[[#This Row],[№пп]])-3</f>
        <v>140</v>
      </c>
      <c r="C143" s="13" t="s">
        <v>203</v>
      </c>
    </row>
    <row r="144" spans="2:3">
      <c r="B144" s="69">
        <f>ROW(tab_catalog[[#This Row],[№пп]])-3</f>
        <v>141</v>
      </c>
      <c r="C144" s="13" t="s">
        <v>204</v>
      </c>
    </row>
    <row r="145" spans="2:3">
      <c r="B145" s="69">
        <f>ROW(tab_catalog[[#This Row],[№пп]])-3</f>
        <v>142</v>
      </c>
      <c r="C145" s="13" t="s">
        <v>205</v>
      </c>
    </row>
    <row r="146" spans="2:3">
      <c r="B146" s="69">
        <f>ROW(tab_catalog[[#This Row],[№пп]])-3</f>
        <v>143</v>
      </c>
      <c r="C146" s="13" t="s">
        <v>206</v>
      </c>
    </row>
    <row r="147" spans="2:3">
      <c r="B147" s="69">
        <f>ROW(tab_catalog[[#This Row],[№пп]])-3</f>
        <v>144</v>
      </c>
      <c r="C147" s="13" t="s">
        <v>207</v>
      </c>
    </row>
    <row r="148" spans="2:3">
      <c r="B148" s="69">
        <f>ROW(tab_catalog[[#This Row],[№пп]])-3</f>
        <v>145</v>
      </c>
      <c r="C148" s="13" t="s">
        <v>208</v>
      </c>
    </row>
    <row r="149" spans="2:3">
      <c r="B149" s="69">
        <f>ROW(tab_catalog[[#This Row],[№пп]])-3</f>
        <v>146</v>
      </c>
      <c r="C149" s="13" t="s">
        <v>209</v>
      </c>
    </row>
    <row r="150" spans="2:3">
      <c r="B150" s="69">
        <f>ROW(tab_catalog[[#This Row],[№пп]])-3</f>
        <v>147</v>
      </c>
      <c r="C150" s="13" t="s">
        <v>210</v>
      </c>
    </row>
    <row r="151" spans="2:3">
      <c r="B151" s="69">
        <f>ROW(tab_catalog[[#This Row],[№пп]])-3</f>
        <v>148</v>
      </c>
      <c r="C151" s="13" t="s">
        <v>211</v>
      </c>
    </row>
    <row r="152" spans="2:3">
      <c r="B152" s="69">
        <f>ROW(tab_catalog[[#This Row],[№пп]])-3</f>
        <v>149</v>
      </c>
      <c r="C152" s="13" t="s">
        <v>212</v>
      </c>
    </row>
    <row r="153" spans="2:3">
      <c r="B153" s="69">
        <f>ROW(tab_catalog[[#This Row],[№пп]])-3</f>
        <v>150</v>
      </c>
      <c r="C153" s="13" t="s">
        <v>213</v>
      </c>
    </row>
    <row r="154" spans="2:3">
      <c r="B154" s="69">
        <f>ROW(tab_catalog[[#This Row],[№пп]])-3</f>
        <v>151</v>
      </c>
      <c r="C154" s="13" t="s">
        <v>214</v>
      </c>
    </row>
    <row r="155" spans="2:3">
      <c r="B155" s="69">
        <f>ROW(tab_catalog[[#This Row],[№пп]])-3</f>
        <v>152</v>
      </c>
      <c r="C155" s="13" t="s">
        <v>215</v>
      </c>
    </row>
    <row r="156" spans="2:3">
      <c r="B156" s="69">
        <f>ROW(tab_catalog[[#This Row],[№пп]])-3</f>
        <v>153</v>
      </c>
      <c r="C156" s="13" t="s">
        <v>216</v>
      </c>
    </row>
    <row r="157" spans="2:3">
      <c r="B157" s="69">
        <f>ROW(tab_catalog[[#This Row],[№пп]])-3</f>
        <v>154</v>
      </c>
      <c r="C157" s="13" t="s">
        <v>217</v>
      </c>
    </row>
    <row r="158" spans="2:3">
      <c r="B158" s="69">
        <f>ROW(tab_catalog[[#This Row],[№пп]])-3</f>
        <v>155</v>
      </c>
      <c r="C158" s="13" t="s">
        <v>218</v>
      </c>
    </row>
    <row r="159" spans="2:3">
      <c r="B159" s="69">
        <f>ROW(tab_catalog[[#This Row],[№пп]])-3</f>
        <v>156</v>
      </c>
      <c r="C159" s="13" t="s">
        <v>219</v>
      </c>
    </row>
    <row r="160" spans="2:3">
      <c r="B160" s="69">
        <f>ROW(tab_catalog[[#This Row],[№пп]])-3</f>
        <v>157</v>
      </c>
      <c r="C160" s="13" t="s">
        <v>220</v>
      </c>
    </row>
    <row r="161" spans="2:3">
      <c r="B161" s="69">
        <f>ROW(tab_catalog[[#This Row],[№пп]])-3</f>
        <v>158</v>
      </c>
      <c r="C161" s="13" t="s">
        <v>221</v>
      </c>
    </row>
    <row r="162" spans="2:3">
      <c r="B162" s="69">
        <f>ROW(tab_catalog[[#This Row],[№пп]])-3</f>
        <v>159</v>
      </c>
      <c r="C162" s="13" t="s">
        <v>222</v>
      </c>
    </row>
    <row r="163" spans="2:3">
      <c r="B163" s="69">
        <f>ROW(tab_catalog[[#This Row],[№пп]])-3</f>
        <v>160</v>
      </c>
      <c r="C163" s="13" t="s">
        <v>223</v>
      </c>
    </row>
    <row r="164" spans="2:3">
      <c r="B164" s="69">
        <f>ROW(tab_catalog[[#This Row],[№пп]])-3</f>
        <v>161</v>
      </c>
      <c r="C164" s="13" t="s">
        <v>224</v>
      </c>
    </row>
    <row r="165" spans="2:3">
      <c r="B165" s="69">
        <f>ROW(tab_catalog[[#This Row],[№пп]])-3</f>
        <v>162</v>
      </c>
      <c r="C165" s="13" t="s">
        <v>225</v>
      </c>
    </row>
    <row r="166" spans="2:3">
      <c r="B166" s="69">
        <f>ROW(tab_catalog[[#This Row],[№пп]])-3</f>
        <v>163</v>
      </c>
      <c r="C166" s="13" t="s">
        <v>226</v>
      </c>
    </row>
    <row r="167" spans="2:3">
      <c r="B167" s="69">
        <f>ROW(tab_catalog[[#This Row],[№пп]])-3</f>
        <v>164</v>
      </c>
      <c r="C167" s="13" t="s">
        <v>227</v>
      </c>
    </row>
    <row r="168" spans="2:3">
      <c r="B168" s="69">
        <f>ROW(tab_catalog[[#This Row],[№пп]])-3</f>
        <v>165</v>
      </c>
      <c r="C168" s="13" t="s">
        <v>228</v>
      </c>
    </row>
    <row r="169" spans="2:3">
      <c r="B169" s="69">
        <f>ROW(tab_catalog[[#This Row],[№пп]])-3</f>
        <v>166</v>
      </c>
      <c r="C169" s="13" t="s">
        <v>229</v>
      </c>
    </row>
    <row r="170" spans="2:3">
      <c r="B170" s="69">
        <f>ROW(tab_catalog[[#This Row],[№пп]])-3</f>
        <v>167</v>
      </c>
      <c r="C170" s="13" t="s">
        <v>230</v>
      </c>
    </row>
    <row r="171" spans="2:3">
      <c r="B171" s="69">
        <f>ROW(tab_catalog[[#This Row],[№пп]])-3</f>
        <v>168</v>
      </c>
      <c r="C171" s="13" t="s">
        <v>231</v>
      </c>
    </row>
    <row r="172" spans="2:3">
      <c r="B172" s="69">
        <f>ROW(tab_catalog[[#This Row],[№пп]])-3</f>
        <v>169</v>
      </c>
      <c r="C172" s="13" t="s">
        <v>232</v>
      </c>
    </row>
    <row r="173" spans="2:3">
      <c r="B173" s="69">
        <f>ROW(tab_catalog[[#This Row],[№пп]])-3</f>
        <v>170</v>
      </c>
      <c r="C173" s="13" t="s">
        <v>233</v>
      </c>
    </row>
    <row r="174" spans="2:3">
      <c r="B174" s="69">
        <f>ROW(tab_catalog[[#This Row],[№пп]])-3</f>
        <v>171</v>
      </c>
      <c r="C174" s="13" t="s">
        <v>234</v>
      </c>
    </row>
    <row r="175" spans="2:3">
      <c r="B175" s="69">
        <f>ROW(tab_catalog[[#This Row],[№пп]])-3</f>
        <v>172</v>
      </c>
      <c r="C175" s="13" t="s">
        <v>235</v>
      </c>
    </row>
    <row r="176" spans="2:3">
      <c r="B176" s="69">
        <f>ROW(tab_catalog[[#This Row],[№пп]])-3</f>
        <v>173</v>
      </c>
      <c r="C176" s="13" t="s">
        <v>236</v>
      </c>
    </row>
    <row r="177" spans="2:3">
      <c r="B177" s="69">
        <f>ROW(tab_catalog[[#This Row],[№пп]])-3</f>
        <v>174</v>
      </c>
      <c r="C177" s="13" t="s">
        <v>237</v>
      </c>
    </row>
    <row r="178" spans="2:3">
      <c r="B178" s="69">
        <f>ROW(tab_catalog[[#This Row],[№пп]])-3</f>
        <v>175</v>
      </c>
      <c r="C178" s="13" t="s">
        <v>238</v>
      </c>
    </row>
    <row r="179" spans="2:3">
      <c r="B179" s="69">
        <f>ROW(tab_catalog[[#This Row],[№пп]])-3</f>
        <v>176</v>
      </c>
      <c r="C179" s="13" t="s">
        <v>239</v>
      </c>
    </row>
    <row r="180" spans="2:3">
      <c r="B180" s="69">
        <f>ROW(tab_catalog[[#This Row],[№пп]])-3</f>
        <v>177</v>
      </c>
      <c r="C180" s="13" t="s">
        <v>240</v>
      </c>
    </row>
    <row r="181" spans="2:3">
      <c r="B181" s="69">
        <f>ROW(tab_catalog[[#This Row],[№пп]])-3</f>
        <v>178</v>
      </c>
      <c r="C181" s="13" t="s">
        <v>241</v>
      </c>
    </row>
    <row r="182" spans="2:3">
      <c r="B182" s="69">
        <f>ROW(tab_catalog[[#This Row],[№пп]])-3</f>
        <v>179</v>
      </c>
      <c r="C182" s="13" t="s">
        <v>242</v>
      </c>
    </row>
    <row r="183" spans="2:3">
      <c r="B183" s="69">
        <f>ROW(tab_catalog[[#This Row],[№пп]])-3</f>
        <v>180</v>
      </c>
      <c r="C183" s="13" t="s">
        <v>243</v>
      </c>
    </row>
    <row r="184" spans="2:3">
      <c r="B184" s="69">
        <f>ROW(tab_catalog[[#This Row],[№пп]])-3</f>
        <v>181</v>
      </c>
      <c r="C184" s="13" t="s">
        <v>244</v>
      </c>
    </row>
    <row r="185" spans="2:3">
      <c r="B185" s="69">
        <f>ROW(tab_catalog[[#This Row],[№пп]])-3</f>
        <v>182</v>
      </c>
      <c r="C185" s="13" t="s">
        <v>245</v>
      </c>
    </row>
    <row r="186" spans="2:3">
      <c r="B186" s="69">
        <f>ROW(tab_catalog[[#This Row],[№пп]])-3</f>
        <v>183</v>
      </c>
      <c r="C186" s="13" t="s">
        <v>246</v>
      </c>
    </row>
    <row r="187" spans="2:3">
      <c r="B187" s="69">
        <f>ROW(tab_catalog[[#This Row],[№пп]])-3</f>
        <v>184</v>
      </c>
      <c r="C187" s="13" t="s">
        <v>247</v>
      </c>
    </row>
    <row r="188" spans="2:3">
      <c r="B188" s="69">
        <f>ROW(tab_catalog[[#This Row],[№пп]])-3</f>
        <v>185</v>
      </c>
      <c r="C188" s="13" t="s">
        <v>248</v>
      </c>
    </row>
    <row r="189" spans="2:3">
      <c r="B189" s="69">
        <f>ROW(tab_catalog[[#This Row],[№пп]])-3</f>
        <v>186</v>
      </c>
      <c r="C189" s="13" t="s">
        <v>249</v>
      </c>
    </row>
    <row r="190" spans="2:3">
      <c r="B190" s="69">
        <f>ROW(tab_catalog[[#This Row],[№пп]])-3</f>
        <v>187</v>
      </c>
      <c r="C190" s="13" t="s">
        <v>250</v>
      </c>
    </row>
    <row r="191" spans="2:3">
      <c r="B191" s="69">
        <f>ROW(tab_catalog[[#This Row],[№пп]])-3</f>
        <v>188</v>
      </c>
      <c r="C191" s="13" t="s">
        <v>251</v>
      </c>
    </row>
    <row r="192" spans="2:3">
      <c r="B192" s="69">
        <f>ROW(tab_catalog[[#This Row],[№пп]])-3</f>
        <v>189</v>
      </c>
      <c r="C192" s="13" t="s">
        <v>252</v>
      </c>
    </row>
    <row r="193" spans="2:3">
      <c r="B193" s="69">
        <f>ROW(tab_catalog[[#This Row],[№пп]])-3</f>
        <v>190</v>
      </c>
      <c r="C193" s="13" t="s">
        <v>253</v>
      </c>
    </row>
    <row r="194" spans="2:3">
      <c r="B194" s="69">
        <f>ROW(tab_catalog[[#This Row],[№пп]])-3</f>
        <v>191</v>
      </c>
      <c r="C194" s="13" t="s">
        <v>254</v>
      </c>
    </row>
    <row r="195" spans="2:3">
      <c r="B195" s="69">
        <f>ROW(tab_catalog[[#This Row],[№пп]])-3</f>
        <v>192</v>
      </c>
      <c r="C195" s="13" t="s">
        <v>255</v>
      </c>
    </row>
    <row r="196" spans="2:3">
      <c r="B196" s="69">
        <f>ROW(tab_catalog[[#This Row],[№пп]])-3</f>
        <v>193</v>
      </c>
      <c r="C196" s="13" t="s">
        <v>256</v>
      </c>
    </row>
    <row r="197" spans="2:3">
      <c r="B197" s="69">
        <f>ROW(tab_catalog[[#This Row],[№пп]])-3</f>
        <v>194</v>
      </c>
      <c r="C197" s="13" t="s">
        <v>257</v>
      </c>
    </row>
    <row r="198" spans="2:3">
      <c r="B198" s="69">
        <f>ROW(tab_catalog[[#This Row],[№пп]])-3</f>
        <v>195</v>
      </c>
      <c r="C198" s="13" t="s">
        <v>258</v>
      </c>
    </row>
    <row r="199" spans="2:3">
      <c r="B199" s="69">
        <f>ROW(tab_catalog[[#This Row],[№пп]])-3</f>
        <v>196</v>
      </c>
      <c r="C199" s="13" t="s">
        <v>259</v>
      </c>
    </row>
    <row r="200" spans="2:3">
      <c r="B200" s="69">
        <f>ROW(tab_catalog[[#This Row],[№пп]])-3</f>
        <v>197</v>
      </c>
      <c r="C200" s="13" t="s">
        <v>260</v>
      </c>
    </row>
    <row r="201" spans="2:3">
      <c r="B201" s="69">
        <f>ROW(tab_catalog[[#This Row],[№пп]])-3</f>
        <v>198</v>
      </c>
      <c r="C201" s="13" t="s">
        <v>261</v>
      </c>
    </row>
    <row r="202" spans="2:3">
      <c r="B202" s="69">
        <f>ROW(tab_catalog[[#This Row],[№пп]])-3</f>
        <v>199</v>
      </c>
      <c r="C202" s="13" t="s">
        <v>262</v>
      </c>
    </row>
    <row r="203" spans="2:3">
      <c r="B203" s="69">
        <f>ROW(tab_catalog[[#This Row],[№пп]])-3</f>
        <v>200</v>
      </c>
      <c r="C203" s="13" t="s">
        <v>263</v>
      </c>
    </row>
    <row r="204" spans="2:3">
      <c r="B204" s="69">
        <f>ROW(tab_catalog[[#This Row],[№пп]])-3</f>
        <v>201</v>
      </c>
      <c r="C204" s="13" t="s">
        <v>264</v>
      </c>
    </row>
    <row r="205" spans="2:3">
      <c r="B205" s="69">
        <f>ROW(tab_catalog[[#This Row],[№пп]])-3</f>
        <v>202</v>
      </c>
      <c r="C205" s="13" t="s">
        <v>265</v>
      </c>
    </row>
    <row r="206" spans="2:3">
      <c r="B206" s="69">
        <f>ROW(tab_catalog[[#This Row],[№пп]])-3</f>
        <v>203</v>
      </c>
      <c r="C206" s="13" t="s">
        <v>266</v>
      </c>
    </row>
    <row r="207" spans="2:3">
      <c r="B207" s="69">
        <f>ROW(tab_catalog[[#This Row],[№пп]])-3</f>
        <v>204</v>
      </c>
      <c r="C207" s="13" t="s">
        <v>267</v>
      </c>
    </row>
    <row r="208" spans="2:3">
      <c r="B208" s="69">
        <f>ROW(tab_catalog[[#This Row],[№пп]])-3</f>
        <v>205</v>
      </c>
      <c r="C208" s="13" t="s">
        <v>268</v>
      </c>
    </row>
    <row r="209" spans="2:3">
      <c r="B209" s="69">
        <f>ROW(tab_catalog[[#This Row],[№пп]])-3</f>
        <v>206</v>
      </c>
      <c r="C209" s="13" t="s">
        <v>269</v>
      </c>
    </row>
    <row r="210" spans="2:3">
      <c r="B210" s="69">
        <f>ROW(tab_catalog[[#This Row],[№пп]])-3</f>
        <v>207</v>
      </c>
      <c r="C210" s="13" t="s">
        <v>270</v>
      </c>
    </row>
    <row r="211" spans="2:3">
      <c r="B211" s="69">
        <f>ROW(tab_catalog[[#This Row],[№пп]])-3</f>
        <v>208</v>
      </c>
      <c r="C211" s="13" t="s">
        <v>271</v>
      </c>
    </row>
    <row r="212" spans="2:3">
      <c r="B212" s="69">
        <f>ROW(tab_catalog[[#This Row],[№пп]])-3</f>
        <v>209</v>
      </c>
      <c r="C212" s="13" t="s">
        <v>272</v>
      </c>
    </row>
    <row r="213" spans="2:3">
      <c r="B213" s="69">
        <f>ROW(tab_catalog[[#This Row],[№пп]])-3</f>
        <v>210</v>
      </c>
      <c r="C213" s="13" t="s">
        <v>273</v>
      </c>
    </row>
    <row r="214" spans="2:3">
      <c r="B214" s="69">
        <f>ROW(tab_catalog[[#This Row],[№пп]])-3</f>
        <v>211</v>
      </c>
      <c r="C214" s="13" t="s">
        <v>274</v>
      </c>
    </row>
    <row r="215" spans="2:3">
      <c r="B215" s="69">
        <f>ROW(tab_catalog[[#This Row],[№пп]])-3</f>
        <v>212</v>
      </c>
      <c r="C215" s="13" t="s">
        <v>275</v>
      </c>
    </row>
    <row r="216" spans="2:3">
      <c r="B216" s="69">
        <f>ROW(tab_catalog[[#This Row],[№пп]])-3</f>
        <v>213</v>
      </c>
      <c r="C216" s="13" t="s">
        <v>276</v>
      </c>
    </row>
    <row r="217" spans="2:3">
      <c r="B217" s="69">
        <f>ROW(tab_catalog[[#This Row],[№пп]])-3</f>
        <v>214</v>
      </c>
      <c r="C217" s="13" t="s">
        <v>277</v>
      </c>
    </row>
    <row r="218" spans="2:3">
      <c r="B218" s="69">
        <f>ROW(tab_catalog[[#This Row],[№пп]])-3</f>
        <v>215</v>
      </c>
      <c r="C218" s="13" t="s">
        <v>278</v>
      </c>
    </row>
    <row r="219" spans="2:3">
      <c r="B219" s="69">
        <f>ROW(tab_catalog[[#This Row],[№пп]])-3</f>
        <v>216</v>
      </c>
      <c r="C219" s="13" t="s">
        <v>279</v>
      </c>
    </row>
    <row r="220" spans="2:3">
      <c r="B220" s="69">
        <f>ROW(tab_catalog[[#This Row],[№пп]])-3</f>
        <v>217</v>
      </c>
      <c r="C220" s="13" t="s">
        <v>280</v>
      </c>
    </row>
    <row r="221" spans="2:3">
      <c r="B221" s="69">
        <f>ROW(tab_catalog[[#This Row],[№пп]])-3</f>
        <v>218</v>
      </c>
      <c r="C221" s="13" t="s">
        <v>281</v>
      </c>
    </row>
    <row r="222" spans="2:3">
      <c r="B222" s="69">
        <f>ROW(tab_catalog[[#This Row],[№пп]])-3</f>
        <v>219</v>
      </c>
      <c r="C222" s="13" t="s">
        <v>282</v>
      </c>
    </row>
    <row r="223" spans="2:3">
      <c r="B223" s="69">
        <f>ROW(tab_catalog[[#This Row],[№пп]])-3</f>
        <v>220</v>
      </c>
      <c r="C223" s="13" t="s">
        <v>283</v>
      </c>
    </row>
    <row r="224" spans="2:3">
      <c r="B224" s="69">
        <f>ROW(tab_catalog[[#This Row],[№пп]])-3</f>
        <v>221</v>
      </c>
      <c r="C224" s="13" t="s">
        <v>284</v>
      </c>
    </row>
    <row r="225" spans="2:3">
      <c r="B225" s="69">
        <f>ROW(tab_catalog[[#This Row],[№пп]])-3</f>
        <v>222</v>
      </c>
      <c r="C225" s="13" t="s">
        <v>285</v>
      </c>
    </row>
    <row r="226" spans="2:3">
      <c r="B226" s="69">
        <f>ROW(tab_catalog[[#This Row],[№пп]])-3</f>
        <v>223</v>
      </c>
      <c r="C226" s="13" t="s">
        <v>286</v>
      </c>
    </row>
    <row r="227" spans="2:3">
      <c r="B227" s="69">
        <f>ROW(tab_catalog[[#This Row],[№пп]])-3</f>
        <v>224</v>
      </c>
      <c r="C227" s="13" t="s">
        <v>287</v>
      </c>
    </row>
    <row r="228" spans="2:3">
      <c r="B228" s="69">
        <f>ROW(tab_catalog[[#This Row],[№пп]])-3</f>
        <v>225</v>
      </c>
      <c r="C228" s="13" t="s">
        <v>288</v>
      </c>
    </row>
    <row r="229" spans="2:3">
      <c r="B229" s="69">
        <f>ROW(tab_catalog[[#This Row],[№пп]])-3</f>
        <v>226</v>
      </c>
      <c r="C229" s="13" t="s">
        <v>289</v>
      </c>
    </row>
    <row r="230" spans="2:3">
      <c r="B230" s="69">
        <f>ROW(tab_catalog[[#This Row],[№пп]])-3</f>
        <v>227</v>
      </c>
      <c r="C230" s="13" t="s">
        <v>290</v>
      </c>
    </row>
    <row r="231" spans="2:3">
      <c r="B231" s="69">
        <f>ROW(tab_catalog[[#This Row],[№пп]])-3</f>
        <v>228</v>
      </c>
      <c r="C231" s="13" t="s">
        <v>291</v>
      </c>
    </row>
    <row r="232" spans="2:3">
      <c r="B232" s="69">
        <f>ROW(tab_catalog[[#This Row],[№пп]])-3</f>
        <v>229</v>
      </c>
      <c r="C232" s="13" t="s">
        <v>292</v>
      </c>
    </row>
    <row r="233" spans="2:3">
      <c r="B233" s="69">
        <f>ROW(tab_catalog[[#This Row],[№пп]])-3</f>
        <v>230</v>
      </c>
      <c r="C233" s="13" t="s">
        <v>293</v>
      </c>
    </row>
    <row r="234" spans="2:3">
      <c r="B234" s="69">
        <f>ROW(tab_catalog[[#This Row],[№пп]])-3</f>
        <v>231</v>
      </c>
      <c r="C234" s="13" t="s">
        <v>294</v>
      </c>
    </row>
    <row r="235" spans="2:3">
      <c r="B235" s="69">
        <f>ROW(tab_catalog[[#This Row],[№пп]])-3</f>
        <v>232</v>
      </c>
      <c r="C235" s="13" t="s">
        <v>295</v>
      </c>
    </row>
    <row r="236" spans="2:3">
      <c r="B236" s="69">
        <f>ROW(tab_catalog[[#This Row],[№пп]])-3</f>
        <v>233</v>
      </c>
      <c r="C236" s="13" t="s">
        <v>296</v>
      </c>
    </row>
    <row r="237" spans="2:3">
      <c r="B237" s="69">
        <f>ROW(tab_catalog[[#This Row],[№пп]])-3</f>
        <v>234</v>
      </c>
      <c r="C237" s="13" t="s">
        <v>297</v>
      </c>
    </row>
    <row r="238" spans="2:3">
      <c r="B238" s="69">
        <f>ROW(tab_catalog[[#This Row],[№пп]])-3</f>
        <v>235</v>
      </c>
      <c r="C238" s="13" t="s">
        <v>298</v>
      </c>
    </row>
    <row r="239" spans="2:3">
      <c r="B239" s="69">
        <f>ROW(tab_catalog[[#This Row],[№пп]])-3</f>
        <v>236</v>
      </c>
      <c r="C239" s="13" t="s">
        <v>299</v>
      </c>
    </row>
    <row r="240" spans="2:3">
      <c r="B240" s="69">
        <f>ROW(tab_catalog[[#This Row],[№пп]])-3</f>
        <v>237</v>
      </c>
      <c r="C240" s="13" t="s">
        <v>300</v>
      </c>
    </row>
    <row r="241" spans="2:3">
      <c r="B241" s="69">
        <f>ROW(tab_catalog[[#This Row],[№пп]])-3</f>
        <v>238</v>
      </c>
      <c r="C241" s="13" t="s">
        <v>301</v>
      </c>
    </row>
    <row r="242" spans="2:3">
      <c r="B242" s="69">
        <f>ROW(tab_catalog[[#This Row],[№пп]])-3</f>
        <v>239</v>
      </c>
      <c r="C242" s="13" t="s">
        <v>302</v>
      </c>
    </row>
    <row r="243" spans="2:3">
      <c r="B243" s="69">
        <f>ROW(tab_catalog[[#This Row],[№пп]])-3</f>
        <v>240</v>
      </c>
      <c r="C243" s="13" t="s">
        <v>303</v>
      </c>
    </row>
    <row r="244" spans="2:3">
      <c r="B244" s="69">
        <f>ROW(tab_catalog[[#This Row],[№пп]])-3</f>
        <v>241</v>
      </c>
      <c r="C244" s="13" t="s">
        <v>304</v>
      </c>
    </row>
    <row r="245" spans="2:3">
      <c r="B245" s="69">
        <f>ROW(tab_catalog[[#This Row],[№пп]])-3</f>
        <v>242</v>
      </c>
      <c r="C245" s="13" t="s">
        <v>305</v>
      </c>
    </row>
    <row r="246" spans="2:3">
      <c r="B246" s="69">
        <f>ROW(tab_catalog[[#This Row],[№пп]])-3</f>
        <v>243</v>
      </c>
      <c r="C246" s="13" t="s">
        <v>306</v>
      </c>
    </row>
    <row r="247" spans="2:3">
      <c r="B247" s="69">
        <f>ROW(tab_catalog[[#This Row],[№пп]])-3</f>
        <v>244</v>
      </c>
      <c r="C247" s="13" t="s">
        <v>307</v>
      </c>
    </row>
    <row r="248" spans="2:3">
      <c r="B248" s="69">
        <f>ROW(tab_catalog[[#This Row],[№пп]])-3</f>
        <v>245</v>
      </c>
      <c r="C248" s="13" t="s">
        <v>308</v>
      </c>
    </row>
    <row r="249" spans="2:3">
      <c r="B249" s="69">
        <f>ROW(tab_catalog[[#This Row],[№пп]])-3</f>
        <v>246</v>
      </c>
      <c r="C249" s="13" t="s">
        <v>309</v>
      </c>
    </row>
    <row r="250" spans="2:3">
      <c r="B250" s="69">
        <f>ROW(tab_catalog[[#This Row],[№пп]])-3</f>
        <v>247</v>
      </c>
      <c r="C250" s="13" t="s">
        <v>310</v>
      </c>
    </row>
    <row r="251" spans="2:3">
      <c r="B251" s="69">
        <f>ROW(tab_catalog[[#This Row],[№пп]])-3</f>
        <v>248</v>
      </c>
      <c r="C251" s="13" t="s">
        <v>311</v>
      </c>
    </row>
    <row r="252" spans="2:3">
      <c r="B252" s="69">
        <f>ROW(tab_catalog[[#This Row],[№пп]])-3</f>
        <v>249</v>
      </c>
      <c r="C252" s="13" t="s">
        <v>312</v>
      </c>
    </row>
    <row r="253" spans="2:3">
      <c r="B253" s="69">
        <f>ROW(tab_catalog[[#This Row],[№пп]])-3</f>
        <v>250</v>
      </c>
      <c r="C253" s="13" t="s">
        <v>313</v>
      </c>
    </row>
    <row r="254" spans="2:3">
      <c r="B254" s="69">
        <f>ROW(tab_catalog[[#This Row],[№пп]])-3</f>
        <v>251</v>
      </c>
      <c r="C254" s="13" t="s">
        <v>314</v>
      </c>
    </row>
    <row r="255" spans="2:3">
      <c r="B255" s="69">
        <f>ROW(tab_catalog[[#This Row],[№пп]])-3</f>
        <v>252</v>
      </c>
      <c r="C255" s="13" t="s">
        <v>315</v>
      </c>
    </row>
    <row r="256" spans="2:3">
      <c r="B256" s="69">
        <f>ROW(tab_catalog[[#This Row],[№пп]])-3</f>
        <v>253</v>
      </c>
      <c r="C256" s="13" t="s">
        <v>316</v>
      </c>
    </row>
    <row r="257" spans="2:3">
      <c r="B257" s="69">
        <f>ROW(tab_catalog[[#This Row],[№пп]])-3</f>
        <v>254</v>
      </c>
      <c r="C257" s="13" t="s">
        <v>317</v>
      </c>
    </row>
    <row r="258" spans="2:3">
      <c r="B258" s="69">
        <f>ROW(tab_catalog[[#This Row],[№пп]])-3</f>
        <v>255</v>
      </c>
      <c r="C258" s="13" t="s">
        <v>318</v>
      </c>
    </row>
    <row r="259" spans="2:3">
      <c r="B259" s="69">
        <f>ROW(tab_catalog[[#This Row],[№пп]])-3</f>
        <v>256</v>
      </c>
      <c r="C259" s="13" t="s">
        <v>319</v>
      </c>
    </row>
    <row r="260" spans="2:3">
      <c r="B260" s="69">
        <f>ROW(tab_catalog[[#This Row],[№пп]])-3</f>
        <v>257</v>
      </c>
      <c r="C260" s="13" t="s">
        <v>320</v>
      </c>
    </row>
    <row r="261" spans="2:3">
      <c r="B261" s="69">
        <f>ROW(tab_catalog[[#This Row],[№пп]])-3</f>
        <v>258</v>
      </c>
      <c r="C261" s="13" t="s">
        <v>321</v>
      </c>
    </row>
    <row r="262" spans="2:3">
      <c r="B262" s="69">
        <f>ROW(tab_catalog[[#This Row],[№пп]])-3</f>
        <v>259</v>
      </c>
      <c r="C262" s="13" t="s">
        <v>322</v>
      </c>
    </row>
    <row r="263" spans="2:3">
      <c r="B263" s="69">
        <f>ROW(tab_catalog[[#This Row],[№пп]])-3</f>
        <v>260</v>
      </c>
      <c r="C263" s="13" t="s">
        <v>323</v>
      </c>
    </row>
    <row r="264" spans="2:3">
      <c r="B264" s="69">
        <f>ROW(tab_catalog[[#This Row],[№пп]])-3</f>
        <v>261</v>
      </c>
      <c r="C264" s="13" t="s">
        <v>324</v>
      </c>
    </row>
    <row r="265" spans="2:3">
      <c r="B265" s="69">
        <f>ROW(tab_catalog[[#This Row],[№пп]])-3</f>
        <v>262</v>
      </c>
      <c r="C265" s="13" t="s">
        <v>325</v>
      </c>
    </row>
    <row r="266" spans="2:3">
      <c r="B266" s="69">
        <f>ROW(tab_catalog[[#This Row],[№пп]])-3</f>
        <v>263</v>
      </c>
      <c r="C266" s="13" t="s">
        <v>326</v>
      </c>
    </row>
    <row r="267" spans="2:3">
      <c r="B267" s="69">
        <f>ROW(tab_catalog[[#This Row],[№пп]])-3</f>
        <v>264</v>
      </c>
      <c r="C267" s="13" t="s">
        <v>327</v>
      </c>
    </row>
    <row r="268" spans="2:3">
      <c r="B268" s="69">
        <f>ROW(tab_catalog[[#This Row],[№пп]])-3</f>
        <v>265</v>
      </c>
      <c r="C268" s="13" t="s">
        <v>328</v>
      </c>
    </row>
    <row r="269" spans="2:3">
      <c r="B269" s="69">
        <f>ROW(tab_catalog[[#This Row],[№пп]])-3</f>
        <v>266</v>
      </c>
      <c r="C269" s="13" t="s">
        <v>329</v>
      </c>
    </row>
    <row r="270" spans="2:3">
      <c r="B270" s="69">
        <f>ROW(tab_catalog[[#This Row],[№пп]])-3</f>
        <v>267</v>
      </c>
      <c r="C270" s="13" t="s">
        <v>330</v>
      </c>
    </row>
    <row r="271" spans="2:3">
      <c r="B271" s="69">
        <f>ROW(tab_catalog[[#This Row],[№пп]])-3</f>
        <v>268</v>
      </c>
      <c r="C271" s="13" t="s">
        <v>331</v>
      </c>
    </row>
    <row r="272" spans="2:3">
      <c r="B272" s="69">
        <f>ROW(tab_catalog[[#This Row],[№пп]])-3</f>
        <v>269</v>
      </c>
      <c r="C272" s="13" t="s">
        <v>332</v>
      </c>
    </row>
    <row r="273" spans="2:3">
      <c r="B273" s="69">
        <f>ROW(tab_catalog[[#This Row],[№пп]])-3</f>
        <v>270</v>
      </c>
      <c r="C273" s="13" t="s">
        <v>333</v>
      </c>
    </row>
    <row r="274" spans="2:3">
      <c r="B274" s="69">
        <f>ROW(tab_catalog[[#This Row],[№пп]])-3</f>
        <v>271</v>
      </c>
      <c r="C274" s="13" t="s">
        <v>334</v>
      </c>
    </row>
    <row r="275" spans="2:3">
      <c r="B275" s="69">
        <f>ROW(tab_catalog[[#This Row],[№пп]])-3</f>
        <v>272</v>
      </c>
      <c r="C275" s="13" t="s">
        <v>335</v>
      </c>
    </row>
    <row r="276" spans="2:3">
      <c r="B276" s="69">
        <f>ROW(tab_catalog[[#This Row],[№пп]])-3</f>
        <v>273</v>
      </c>
      <c r="C276" s="13" t="s">
        <v>336</v>
      </c>
    </row>
    <row r="277" spans="2:3">
      <c r="B277" s="69">
        <f>ROW(tab_catalog[[#This Row],[№пп]])-3</f>
        <v>274</v>
      </c>
      <c r="C277" s="13" t="s">
        <v>337</v>
      </c>
    </row>
    <row r="278" spans="2:3">
      <c r="B278" s="69">
        <f>ROW(tab_catalog[[#This Row],[№пп]])-3</f>
        <v>275</v>
      </c>
      <c r="C278" s="13" t="s">
        <v>338</v>
      </c>
    </row>
    <row r="279" spans="2:3">
      <c r="B279" s="69">
        <f>ROW(tab_catalog[[#This Row],[№пп]])-3</f>
        <v>276</v>
      </c>
      <c r="C279" s="13" t="s">
        <v>339</v>
      </c>
    </row>
    <row r="280" spans="2:3">
      <c r="B280" s="69">
        <f>ROW(tab_catalog[[#This Row],[№пп]])-3</f>
        <v>277</v>
      </c>
      <c r="C280" s="13" t="s">
        <v>340</v>
      </c>
    </row>
    <row r="281" spans="2:3">
      <c r="B281" s="69">
        <f>ROW(tab_catalog[[#This Row],[№пп]])-3</f>
        <v>278</v>
      </c>
      <c r="C281" s="13" t="s">
        <v>341</v>
      </c>
    </row>
    <row r="282" spans="2:3">
      <c r="B282" s="69">
        <f>ROW(tab_catalog[[#This Row],[№пп]])-3</f>
        <v>279</v>
      </c>
      <c r="C282" s="13" t="s">
        <v>342</v>
      </c>
    </row>
    <row r="283" spans="2:3">
      <c r="B283" s="69">
        <f>ROW(tab_catalog[[#This Row],[№пп]])-3</f>
        <v>280</v>
      </c>
      <c r="C283" s="13" t="s">
        <v>343</v>
      </c>
    </row>
    <row r="284" spans="2:3">
      <c r="B284" s="69">
        <f>ROW(tab_catalog[[#This Row],[№пп]])-3</f>
        <v>281</v>
      </c>
      <c r="C284" s="13" t="s">
        <v>344</v>
      </c>
    </row>
    <row r="285" spans="2:3">
      <c r="B285" s="69">
        <f>ROW(tab_catalog[[#This Row],[№пп]])-3</f>
        <v>282</v>
      </c>
      <c r="C285" s="13" t="s">
        <v>345</v>
      </c>
    </row>
    <row r="286" spans="2:3">
      <c r="B286" s="69">
        <f>ROW(tab_catalog[[#This Row],[№пп]])-3</f>
        <v>283</v>
      </c>
      <c r="C286" s="13" t="s">
        <v>346</v>
      </c>
    </row>
    <row r="287" spans="2:3">
      <c r="B287" s="69">
        <f>ROW(tab_catalog[[#This Row],[№пп]])-3</f>
        <v>284</v>
      </c>
      <c r="C287" s="13" t="s">
        <v>347</v>
      </c>
    </row>
    <row r="288" spans="2:3">
      <c r="B288" s="69">
        <f>ROW(tab_catalog[[#This Row],[№пп]])-3</f>
        <v>285</v>
      </c>
      <c r="C288" s="13" t="s">
        <v>348</v>
      </c>
    </row>
    <row r="289" spans="2:3">
      <c r="B289" s="69">
        <f>ROW(tab_catalog[[#This Row],[№пп]])-3</f>
        <v>286</v>
      </c>
      <c r="C289" s="13" t="s">
        <v>349</v>
      </c>
    </row>
    <row r="290" spans="2:3">
      <c r="B290" s="69">
        <f>ROW(tab_catalog[[#This Row],[№пп]])-3</f>
        <v>287</v>
      </c>
      <c r="C290" s="13" t="s">
        <v>350</v>
      </c>
    </row>
    <row r="291" spans="2:3">
      <c r="B291" s="69">
        <f>ROW(tab_catalog[[#This Row],[№пп]])-3</f>
        <v>288</v>
      </c>
      <c r="C291" s="13" t="s">
        <v>351</v>
      </c>
    </row>
    <row r="292" spans="2:3">
      <c r="B292" s="69">
        <f>ROW(tab_catalog[[#This Row],[№пп]])-3</f>
        <v>289</v>
      </c>
      <c r="C292" s="13" t="s">
        <v>352</v>
      </c>
    </row>
    <row r="293" spans="2:3">
      <c r="B293" s="69">
        <f>ROW(tab_catalog[[#This Row],[№пп]])-3</f>
        <v>290</v>
      </c>
      <c r="C293" s="13" t="s">
        <v>353</v>
      </c>
    </row>
    <row r="294" spans="2:3">
      <c r="B294" s="69">
        <f>ROW(tab_catalog[[#This Row],[№пп]])-3</f>
        <v>291</v>
      </c>
      <c r="C294" s="13" t="s">
        <v>354</v>
      </c>
    </row>
    <row r="295" spans="2:3">
      <c r="B295" s="69">
        <f>ROW(tab_catalog[[#This Row],[№пп]])-3</f>
        <v>292</v>
      </c>
      <c r="C295" s="13" t="s">
        <v>355</v>
      </c>
    </row>
    <row r="296" spans="2:3">
      <c r="B296" s="69">
        <f>ROW(tab_catalog[[#This Row],[№пп]])-3</f>
        <v>293</v>
      </c>
      <c r="C296" s="13" t="s">
        <v>356</v>
      </c>
    </row>
    <row r="297" spans="2:3">
      <c r="B297" s="69">
        <f>ROW(tab_catalog[[#This Row],[№пп]])-3</f>
        <v>294</v>
      </c>
      <c r="C297" s="13" t="s">
        <v>357</v>
      </c>
    </row>
    <row r="298" spans="2:3">
      <c r="B298" s="69">
        <f>ROW(tab_catalog[[#This Row],[№пп]])-3</f>
        <v>295</v>
      </c>
      <c r="C298" s="13" t="s">
        <v>358</v>
      </c>
    </row>
    <row r="299" spans="2:3">
      <c r="B299" s="69">
        <f>ROW(tab_catalog[[#This Row],[№пп]])-3</f>
        <v>296</v>
      </c>
      <c r="C299" s="13" t="s">
        <v>359</v>
      </c>
    </row>
    <row r="300" spans="2:3">
      <c r="B300" s="69">
        <f>ROW(tab_catalog[[#This Row],[№пп]])-3</f>
        <v>297</v>
      </c>
      <c r="C300" s="13" t="s">
        <v>360</v>
      </c>
    </row>
    <row r="301" spans="2:3">
      <c r="B301" s="69">
        <f>ROW(tab_catalog[[#This Row],[№пп]])-3</f>
        <v>298</v>
      </c>
      <c r="C301" s="13" t="s">
        <v>361</v>
      </c>
    </row>
    <row r="302" spans="2:3">
      <c r="B302" s="69">
        <f>ROW(tab_catalog[[#This Row],[№пп]])-3</f>
        <v>299</v>
      </c>
      <c r="C302" s="13" t="s">
        <v>362</v>
      </c>
    </row>
    <row r="303" spans="2:3">
      <c r="B303" s="69">
        <f>ROW(tab_catalog[[#This Row],[№пп]])-3</f>
        <v>300</v>
      </c>
      <c r="C303" s="13" t="s">
        <v>363</v>
      </c>
    </row>
    <row r="304" spans="2:3">
      <c r="B304" s="69">
        <f>ROW(tab_catalog[[#This Row],[№пп]])-3</f>
        <v>301</v>
      </c>
      <c r="C304" s="13" t="s">
        <v>364</v>
      </c>
    </row>
    <row r="305" spans="2:3">
      <c r="B305" s="69">
        <f>ROW(tab_catalog[[#This Row],[№пп]])-3</f>
        <v>302</v>
      </c>
      <c r="C305" s="13" t="s">
        <v>365</v>
      </c>
    </row>
    <row r="306" spans="2:3">
      <c r="B306" s="69">
        <f>ROW(tab_catalog[[#This Row],[№пп]])-3</f>
        <v>303</v>
      </c>
      <c r="C306" s="13" t="s">
        <v>366</v>
      </c>
    </row>
    <row r="307" spans="2:3">
      <c r="B307" s="69">
        <f>ROW(tab_catalog[[#This Row],[№пп]])-3</f>
        <v>304</v>
      </c>
      <c r="C307" s="13" t="s">
        <v>367</v>
      </c>
    </row>
    <row r="308" spans="2:3">
      <c r="B308" s="69">
        <f>ROW(tab_catalog[[#This Row],[№пп]])-3</f>
        <v>305</v>
      </c>
      <c r="C308" s="13" t="s">
        <v>368</v>
      </c>
    </row>
    <row r="309" spans="2:3">
      <c r="B309" s="69">
        <f>ROW(tab_catalog[[#This Row],[№пп]])-3</f>
        <v>306</v>
      </c>
      <c r="C309" s="13" t="s">
        <v>369</v>
      </c>
    </row>
    <row r="310" spans="2:3">
      <c r="B310" s="69">
        <f>ROW(tab_catalog[[#This Row],[№пп]])-3</f>
        <v>307</v>
      </c>
      <c r="C310" s="13" t="s">
        <v>370</v>
      </c>
    </row>
    <row r="311" spans="2:3">
      <c r="B311" s="69">
        <f>ROW(tab_catalog[[#This Row],[№пп]])-3</f>
        <v>308</v>
      </c>
      <c r="C311" s="13" t="s">
        <v>371</v>
      </c>
    </row>
    <row r="312" spans="2:3">
      <c r="B312" s="69">
        <f>ROW(tab_catalog[[#This Row],[№пп]])-3</f>
        <v>309</v>
      </c>
      <c r="C312" s="13" t="s">
        <v>372</v>
      </c>
    </row>
    <row r="313" spans="2:3">
      <c r="B313" s="69">
        <f>ROW(tab_catalog[[#This Row],[№пп]])-3</f>
        <v>310</v>
      </c>
      <c r="C313" s="13" t="s">
        <v>373</v>
      </c>
    </row>
    <row r="314" spans="2:3">
      <c r="B314" s="69">
        <f>ROW(tab_catalog[[#This Row],[№пп]])-3</f>
        <v>311</v>
      </c>
      <c r="C314" s="13" t="s">
        <v>374</v>
      </c>
    </row>
    <row r="315" spans="2:3">
      <c r="B315" s="69">
        <f>ROW(tab_catalog[[#This Row],[№пп]])-3</f>
        <v>312</v>
      </c>
      <c r="C315" s="13" t="s">
        <v>375</v>
      </c>
    </row>
    <row r="316" spans="2:3">
      <c r="B316" s="69">
        <f>ROW(tab_catalog[[#This Row],[№пп]])-3</f>
        <v>313</v>
      </c>
      <c r="C316" s="13" t="s">
        <v>376</v>
      </c>
    </row>
    <row r="317" spans="2:3">
      <c r="B317" s="69">
        <f>ROW(tab_catalog[[#This Row],[№пп]])-3</f>
        <v>314</v>
      </c>
      <c r="C317" s="13" t="s">
        <v>377</v>
      </c>
    </row>
    <row r="318" spans="2:3">
      <c r="B318" s="69">
        <f>ROW(tab_catalog[[#This Row],[№пп]])-3</f>
        <v>315</v>
      </c>
      <c r="C318" s="13" t="s">
        <v>378</v>
      </c>
    </row>
    <row r="319" spans="2:3">
      <c r="B319" s="69">
        <f>ROW(tab_catalog[[#This Row],[№пп]])-3</f>
        <v>316</v>
      </c>
      <c r="C319" s="13" t="s">
        <v>379</v>
      </c>
    </row>
    <row r="320" spans="2:3">
      <c r="B320" s="69">
        <f>ROW(tab_catalog[[#This Row],[№пп]])-3</f>
        <v>317</v>
      </c>
      <c r="C320" s="13" t="s">
        <v>380</v>
      </c>
    </row>
    <row r="321" spans="2:3">
      <c r="B321" s="69">
        <f>ROW(tab_catalog[[#This Row],[№пп]])-3</f>
        <v>318</v>
      </c>
      <c r="C321" s="13" t="s">
        <v>381</v>
      </c>
    </row>
    <row r="322" spans="2:3">
      <c r="B322" s="69">
        <f>ROW(tab_catalog[[#This Row],[№пп]])-3</f>
        <v>319</v>
      </c>
      <c r="C322" s="13" t="s">
        <v>382</v>
      </c>
    </row>
    <row r="323" spans="2:3">
      <c r="B323" s="69">
        <f>ROW(tab_catalog[[#This Row],[№пп]])-3</f>
        <v>320</v>
      </c>
      <c r="C323" s="13" t="s">
        <v>383</v>
      </c>
    </row>
    <row r="324" spans="2:3">
      <c r="B324" s="69">
        <f>ROW(tab_catalog[[#This Row],[№пп]])-3</f>
        <v>321</v>
      </c>
      <c r="C324" s="13" t="s">
        <v>384</v>
      </c>
    </row>
    <row r="325" spans="2:3">
      <c r="B325" s="69">
        <f>ROW(tab_catalog[[#This Row],[№пп]])-3</f>
        <v>322</v>
      </c>
      <c r="C325" s="13" t="s">
        <v>385</v>
      </c>
    </row>
    <row r="326" spans="2:3">
      <c r="B326" s="69">
        <f>ROW(tab_catalog[[#This Row],[№пп]])-3</f>
        <v>323</v>
      </c>
      <c r="C326" s="13" t="s">
        <v>386</v>
      </c>
    </row>
    <row r="327" spans="2:3">
      <c r="B327" s="69">
        <f>ROW(tab_catalog[[#This Row],[№пп]])-3</f>
        <v>324</v>
      </c>
      <c r="C327" s="13" t="s">
        <v>387</v>
      </c>
    </row>
    <row r="328" spans="2:3">
      <c r="B328" s="69">
        <f>ROW(tab_catalog[[#This Row],[№пп]])-3</f>
        <v>325</v>
      </c>
      <c r="C328" s="13" t="s">
        <v>388</v>
      </c>
    </row>
    <row r="329" spans="2:3">
      <c r="B329" s="69">
        <f>ROW(tab_catalog[[#This Row],[№пп]])-3</f>
        <v>326</v>
      </c>
      <c r="C329" s="13" t="s">
        <v>389</v>
      </c>
    </row>
    <row r="330" spans="2:3">
      <c r="B330" s="69">
        <f>ROW(tab_catalog[[#This Row],[№пп]])-3</f>
        <v>327</v>
      </c>
      <c r="C330" s="13" t="s">
        <v>390</v>
      </c>
    </row>
    <row r="331" spans="2:3">
      <c r="B331" s="69">
        <f>ROW(tab_catalog[[#This Row],[№пп]])-3</f>
        <v>328</v>
      </c>
      <c r="C331" s="13" t="s">
        <v>391</v>
      </c>
    </row>
    <row r="332" spans="2:3">
      <c r="B332" s="69">
        <f>ROW(tab_catalog[[#This Row],[№пп]])-3</f>
        <v>329</v>
      </c>
      <c r="C332" s="13" t="s">
        <v>392</v>
      </c>
    </row>
    <row r="333" spans="2:3">
      <c r="B333" s="69">
        <f>ROW(tab_catalog[[#This Row],[№пп]])-3</f>
        <v>330</v>
      </c>
      <c r="C333" s="13" t="s">
        <v>393</v>
      </c>
    </row>
    <row r="334" spans="2:3">
      <c r="B334" s="69">
        <f>ROW(tab_catalog[[#This Row],[№пп]])-3</f>
        <v>331</v>
      </c>
      <c r="C334" s="13" t="s">
        <v>394</v>
      </c>
    </row>
    <row r="335" spans="2:3">
      <c r="B335" s="69">
        <f>ROW(tab_catalog[[#This Row],[№пп]])-3</f>
        <v>332</v>
      </c>
      <c r="C335" s="13" t="s">
        <v>395</v>
      </c>
    </row>
    <row r="336" spans="2:3">
      <c r="B336" s="69">
        <f>ROW(tab_catalog[[#This Row],[№пп]])-3</f>
        <v>333</v>
      </c>
      <c r="C336" s="13" t="s">
        <v>396</v>
      </c>
    </row>
    <row r="337" spans="2:3">
      <c r="B337" s="69">
        <f>ROW(tab_catalog[[#This Row],[№пп]])-3</f>
        <v>334</v>
      </c>
      <c r="C337" s="13" t="s">
        <v>397</v>
      </c>
    </row>
    <row r="338" spans="2:3">
      <c r="B338" s="69">
        <f>ROW(tab_catalog[[#This Row],[№пп]])-3</f>
        <v>335</v>
      </c>
      <c r="C338" s="13" t="s">
        <v>398</v>
      </c>
    </row>
    <row r="339" spans="2:3">
      <c r="B339" s="69">
        <f>ROW(tab_catalog[[#This Row],[№пп]])-3</f>
        <v>336</v>
      </c>
      <c r="C339" s="13" t="s">
        <v>399</v>
      </c>
    </row>
    <row r="340" spans="2:3">
      <c r="B340" s="69">
        <f>ROW(tab_catalog[[#This Row],[№пп]])-3</f>
        <v>337</v>
      </c>
      <c r="C340" s="13" t="s">
        <v>400</v>
      </c>
    </row>
    <row r="341" spans="2:3">
      <c r="B341" s="69">
        <f>ROW(tab_catalog[[#This Row],[№пп]])-3</f>
        <v>338</v>
      </c>
      <c r="C341" s="13" t="s">
        <v>401</v>
      </c>
    </row>
    <row r="342" spans="2:3">
      <c r="B342" s="69">
        <f>ROW(tab_catalog[[#This Row],[№пп]])-3</f>
        <v>339</v>
      </c>
      <c r="C342" s="13" t="s">
        <v>402</v>
      </c>
    </row>
    <row r="343" spans="2:3">
      <c r="B343" s="69">
        <f>ROW(tab_catalog[[#This Row],[№пп]])-3</f>
        <v>340</v>
      </c>
      <c r="C343" s="13" t="s">
        <v>403</v>
      </c>
    </row>
    <row r="344" spans="2:3">
      <c r="B344" s="69">
        <f>ROW(tab_catalog[[#This Row],[№пп]])-3</f>
        <v>341</v>
      </c>
      <c r="C344" s="13" t="s">
        <v>404</v>
      </c>
    </row>
    <row r="345" spans="2:3">
      <c r="B345" s="69">
        <f>ROW(tab_catalog[[#This Row],[№пп]])-3</f>
        <v>342</v>
      </c>
      <c r="C345" s="13" t="s">
        <v>405</v>
      </c>
    </row>
    <row r="346" spans="2:3">
      <c r="B346" s="69">
        <f>ROW(tab_catalog[[#This Row],[№пп]])-3</f>
        <v>343</v>
      </c>
      <c r="C346" s="13" t="s">
        <v>406</v>
      </c>
    </row>
    <row r="347" spans="2:3">
      <c r="B347" s="69">
        <f>ROW(tab_catalog[[#This Row],[№пп]])-3</f>
        <v>344</v>
      </c>
      <c r="C347" s="13" t="s">
        <v>407</v>
      </c>
    </row>
    <row r="348" spans="2:3">
      <c r="B348" s="69">
        <f>ROW(tab_catalog[[#This Row],[№пп]])-3</f>
        <v>345</v>
      </c>
      <c r="C348" s="13" t="s">
        <v>408</v>
      </c>
    </row>
    <row r="349" spans="2:3">
      <c r="B349" s="69">
        <f>ROW(tab_catalog[[#This Row],[№пп]])-3</f>
        <v>346</v>
      </c>
      <c r="C349" s="13" t="s">
        <v>409</v>
      </c>
    </row>
    <row r="350" spans="2:3">
      <c r="B350" s="70">
        <f>ROW(tab_catalog[[#This Row],[№пп]])-3</f>
        <v>347</v>
      </c>
      <c r="C350" s="71"/>
    </row>
    <row r="351" spans="2:3">
      <c r="B351" s="72">
        <f>ROW(tab_catalog[[#This Row],[№пп]])-3</f>
        <v>348</v>
      </c>
      <c r="C351" s="73"/>
    </row>
    <row r="352" spans="2:3">
      <c r="B352" s="74"/>
      <c r="C352" s="75"/>
    </row>
  </sheetData>
  <dataConsolidate/>
  <conditionalFormatting sqref="C4:C351">
    <cfRule type="containsBlanks" dxfId="8" priority="7">
      <formula>LEN(TRIM(C4))=0</formula>
    </cfRule>
  </conditionalFormatting>
  <conditionalFormatting sqref="C4:C351">
    <cfRule type="expression" dxfId="7" priority="4">
      <formula>COUNTIF(НаименованиеПродукции,C4)&gt;1</formula>
    </cfRule>
  </conditionalFormatting>
  <conditionalFormatting sqref="C4:C351">
    <cfRule type="expression" dxfId="6" priority="3">
      <formula>COUNTIF(Код,C4)&gt;1</formula>
    </cfRule>
  </conditionalFormatting>
  <dataValidations count="1">
    <dataValidation type="custom" allowBlank="1" showInputMessage="1" showErrorMessage="1" errorTitle="Повторяющийся Код!" error="Введенный Код уже используется в справочнике. Введите уникальный Код." sqref="C350:C351">
      <formula1>COUNTIF(#REF!,C350)&lt;=1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6"/>
  <dimension ref="A1:W15"/>
  <sheetViews>
    <sheetView showGridLines="0" workbookViewId="0">
      <selection activeCell="H28" sqref="H28"/>
    </sheetView>
  </sheetViews>
  <sheetFormatPr defaultRowHeight="12.75"/>
  <cols>
    <col min="1" max="1" width="3.7109375" style="6" customWidth="1"/>
    <col min="2" max="2" width="6.42578125" style="6" customWidth="1"/>
    <col min="3" max="3" width="16.28515625" style="6" bestFit="1" customWidth="1"/>
    <col min="4" max="4" width="22.7109375" style="6" bestFit="1" customWidth="1"/>
    <col min="5" max="5" width="5.7109375" style="6" bestFit="1" customWidth="1"/>
    <col min="6" max="6" width="8.140625" style="6" bestFit="1" customWidth="1"/>
    <col min="7" max="7" width="12.28515625" style="6" bestFit="1" customWidth="1"/>
    <col min="8" max="8" width="18.85546875" style="6" bestFit="1" customWidth="1"/>
    <col min="9" max="9" width="10.85546875" style="6" bestFit="1" customWidth="1"/>
    <col min="10" max="10" width="11.140625" style="6" bestFit="1" customWidth="1"/>
    <col min="11" max="11" width="11.28515625" style="6" bestFit="1" customWidth="1"/>
    <col min="12" max="12" width="12.140625" style="6" bestFit="1" customWidth="1"/>
    <col min="13" max="13" width="8.42578125" style="6" bestFit="1" customWidth="1"/>
    <col min="14" max="14" width="11.140625" style="6" bestFit="1" customWidth="1"/>
    <col min="15" max="15" width="11.28515625" style="6" bestFit="1" customWidth="1"/>
    <col min="16" max="16" width="12.140625" style="6" bestFit="1" customWidth="1"/>
    <col min="17" max="17" width="8.42578125" style="6" bestFit="1" customWidth="1"/>
    <col min="18" max="18" width="11.140625" style="6" bestFit="1" customWidth="1"/>
    <col min="19" max="19" width="11.28515625" style="6" bestFit="1" customWidth="1"/>
    <col min="20" max="20" width="12.140625" style="6" bestFit="1" customWidth="1"/>
    <col min="21" max="21" width="8.42578125" style="6" bestFit="1" customWidth="1"/>
    <col min="22" max="22" width="12.42578125" style="6" bestFit="1" customWidth="1"/>
    <col min="23" max="23" width="30" style="6" bestFit="1" customWidth="1"/>
    <col min="24" max="16384" width="9.140625" style="6"/>
  </cols>
  <sheetData>
    <row r="1" spans="1:23" s="4" customFormat="1" ht="27">
      <c r="A1" s="14" t="s">
        <v>5</v>
      </c>
      <c r="B1" s="8" t="s">
        <v>43</v>
      </c>
      <c r="C1" s="8"/>
    </row>
    <row r="3" spans="1:23" s="17" customFormat="1">
      <c r="B3" s="18" t="s">
        <v>1</v>
      </c>
      <c r="C3" s="17" t="s">
        <v>2</v>
      </c>
      <c r="D3" s="17" t="s">
        <v>3</v>
      </c>
      <c r="E3" s="17" t="s">
        <v>4</v>
      </c>
      <c r="F3" s="17" t="s">
        <v>0</v>
      </c>
      <c r="G3" s="17" t="s">
        <v>22</v>
      </c>
      <c r="H3" s="17" t="s">
        <v>30</v>
      </c>
      <c r="I3" s="17" t="s">
        <v>28</v>
      </c>
      <c r="J3" s="17" t="s">
        <v>33</v>
      </c>
      <c r="K3" s="17" t="s">
        <v>35</v>
      </c>
      <c r="L3" s="17" t="s">
        <v>39</v>
      </c>
      <c r="M3" s="17" t="s">
        <v>29</v>
      </c>
      <c r="N3" s="17" t="s">
        <v>34</v>
      </c>
      <c r="O3" s="17" t="s">
        <v>36</v>
      </c>
      <c r="P3" s="17" t="s">
        <v>40</v>
      </c>
      <c r="Q3" s="17" t="s">
        <v>31</v>
      </c>
      <c r="R3" s="17" t="s">
        <v>38</v>
      </c>
      <c r="S3" s="17" t="s">
        <v>37</v>
      </c>
      <c r="T3" s="17" t="s">
        <v>41</v>
      </c>
      <c r="U3" s="17" t="s">
        <v>32</v>
      </c>
      <c r="V3" s="17" t="s">
        <v>42</v>
      </c>
      <c r="W3" s="17" t="s">
        <v>6</v>
      </c>
    </row>
    <row r="4" spans="1:23" s="22" customFormat="1">
      <c r="B4" s="15">
        <f>ROW(tab_discounts[[#This Row],[№пп]])-3</f>
        <v>1</v>
      </c>
      <c r="C4" s="32" t="str">
        <f>IFERROR(VLOOKUP([НаименованиеПродукции],#REF!,4,FALSE),"")</f>
        <v/>
      </c>
      <c r="D4" s="12" t="str">
        <f>IFERROR(INDEX(НаименованиеПродукции,[№пп],1),"")</f>
        <v/>
      </c>
      <c r="E4" s="12" t="str">
        <f>IFERROR(VLOOKUP([НаименованиеПродукции],#REF!,2,FALSE),"")</f>
        <v/>
      </c>
      <c r="F4" s="7" t="str">
        <f>IFERROR("руб / "&amp;VLOOKUP([НаименованиеПродукции],#REF!,3,FALSE),"")</f>
        <v/>
      </c>
      <c r="G4" s="12" t="str">
        <f>IFERROR(VLOOKUP([НаименованиеПродукции],#REF!,4,FALSE),"")</f>
        <v/>
      </c>
      <c r="H4" s="22">
        <v>600</v>
      </c>
      <c r="I4" s="22">
        <v>10</v>
      </c>
      <c r="J4" s="12" t="str">
        <f>IFERROR(([БазоваяЦена]-[ПеременныеЗатраты])*[МинПартия],"")</f>
        <v/>
      </c>
      <c r="K4" s="22">
        <v>30</v>
      </c>
      <c r="L4" s="16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4" s="23">
        <v>0.03</v>
      </c>
      <c r="N4" s="12" t="str">
        <f>IFERROR(([БазоваяЦена]*(1-[Скидка1])-[ПеременныеЗатраты])*[ОптПартия1],"")</f>
        <v/>
      </c>
      <c r="O4" s="17">
        <v>50</v>
      </c>
      <c r="P4" s="16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4" s="23">
        <v>0.05</v>
      </c>
      <c r="R4" s="12" t="str">
        <f>IFERROR(([БазоваяЦена]*(1-[Скидка2])-[ПеременныеЗатраты])*[ОптПартия2],"")</f>
        <v/>
      </c>
      <c r="S4" s="17">
        <v>100</v>
      </c>
      <c r="T4" s="16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4" s="23">
        <v>7.0000000000000007E-2</v>
      </c>
      <c r="V4" s="12" t="str">
        <f>IFERROR(([БазоваяЦена]*(1-[Скидка3])-[ПеременныеЗатраты])*[ОптПартия3],"")</f>
        <v/>
      </c>
    </row>
    <row r="5" spans="1:23" s="22" customFormat="1">
      <c r="B5" s="15">
        <f>ROW(tab_discounts[[#This Row],[№пп]])-3</f>
        <v>2</v>
      </c>
      <c r="C5" s="32" t="str">
        <f>IFERROR(VLOOKUP([НаименованиеПродукции],#REF!,4,FALSE),"")</f>
        <v/>
      </c>
      <c r="D5" s="12" t="str">
        <f>IFERROR(INDEX(НаименованиеПродукции,[№пп],1),"")</f>
        <v/>
      </c>
      <c r="E5" s="19" t="str">
        <f>IFERROR(VLOOKUP([НаименованиеПродукции],#REF!,2,FALSE),"")</f>
        <v/>
      </c>
      <c r="F5" s="7" t="str">
        <f>IFERROR("руб / "&amp;VLOOKUP([НаименованиеПродукции],#REF!,3,FALSE),"")</f>
        <v/>
      </c>
      <c r="G5" s="12" t="str">
        <f>IFERROR(VLOOKUP([НаименованиеПродукции],#REF!,4,FALSE),"")</f>
        <v/>
      </c>
      <c r="H5" s="22">
        <v>650</v>
      </c>
      <c r="I5" s="22">
        <v>10</v>
      </c>
      <c r="J5" s="12" t="str">
        <f>IFERROR(([БазоваяЦена]-[ПеременныеЗатраты])*[МинПартия],"")</f>
        <v/>
      </c>
      <c r="K5" s="22">
        <v>30</v>
      </c>
      <c r="L5" s="16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5" s="23">
        <v>0.03</v>
      </c>
      <c r="N5" s="19" t="str">
        <f>IFERROR(([БазоваяЦена]*(1-[Скидка1])-[ПеременныеЗатраты])*[ОптПартия1],"")</f>
        <v/>
      </c>
      <c r="O5" s="17">
        <v>50</v>
      </c>
      <c r="P5" s="16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5" s="23">
        <v>0.05</v>
      </c>
      <c r="R5" s="19" t="str">
        <f>IFERROR(([БазоваяЦена]*(1-[Скидка2])-[ПеременныеЗатраты])*[ОптПартия2],"")</f>
        <v/>
      </c>
      <c r="S5" s="17">
        <v>100</v>
      </c>
      <c r="T5" s="16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5" s="23">
        <v>7.0000000000000007E-2</v>
      </c>
      <c r="V5" s="19" t="str">
        <f>IFERROR(([БазоваяЦена]*(1-[Скидка3])-[ПеременныеЗатраты])*[ОптПартия3],"")</f>
        <v/>
      </c>
    </row>
    <row r="6" spans="1:23" s="22" customFormat="1">
      <c r="B6" s="15">
        <f>ROW(tab_discounts[[#This Row],[№пп]])-3</f>
        <v>3</v>
      </c>
      <c r="C6" s="32" t="str">
        <f>IFERROR(VLOOKUP([НаименованиеПродукции],#REF!,4,FALSE),"")</f>
        <v/>
      </c>
      <c r="D6" s="12" t="str">
        <f>IFERROR(INDEX(НаименованиеПродукции,[№пп],1),"")</f>
        <v/>
      </c>
      <c r="E6" s="19" t="str">
        <f>IFERROR(VLOOKUP([НаименованиеПродукции],#REF!,2,FALSE),"")</f>
        <v/>
      </c>
      <c r="F6" s="7" t="str">
        <f>IFERROR("руб / "&amp;VLOOKUP([НаименованиеПродукции],#REF!,3,FALSE),"")</f>
        <v/>
      </c>
      <c r="G6" s="12" t="str">
        <f>IFERROR(VLOOKUP([НаименованиеПродукции],#REF!,4,FALSE),"")</f>
        <v/>
      </c>
      <c r="H6" s="22">
        <v>700</v>
      </c>
      <c r="I6" s="22">
        <v>10</v>
      </c>
      <c r="J6" s="12" t="str">
        <f>IFERROR(([БазоваяЦена]-[ПеременныеЗатраты])*[МинПартия],"")</f>
        <v/>
      </c>
      <c r="K6" s="22">
        <v>30</v>
      </c>
      <c r="L6" s="16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6" s="23">
        <v>0.03</v>
      </c>
      <c r="N6" s="19" t="str">
        <f>IFERROR(([БазоваяЦена]*(1-[Скидка1])-[ПеременныеЗатраты])*[ОптПартия1],"")</f>
        <v/>
      </c>
      <c r="O6" s="17">
        <v>50</v>
      </c>
      <c r="P6" s="16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6" s="23">
        <v>0.05</v>
      </c>
      <c r="R6" s="19" t="str">
        <f>IFERROR(([БазоваяЦена]*(1-[Скидка2])-[ПеременныеЗатраты])*[ОптПартия2],"")</f>
        <v/>
      </c>
      <c r="S6" s="17">
        <v>100</v>
      </c>
      <c r="T6" s="16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6" s="23">
        <v>7.0000000000000007E-2</v>
      </c>
      <c r="V6" s="19" t="str">
        <f>IFERROR(([БазоваяЦена]*(1-[Скидка3])-[ПеременныеЗатраты])*[ОптПартия3],"")</f>
        <v/>
      </c>
    </row>
    <row r="7" spans="1:23" s="22" customFormat="1">
      <c r="B7" s="15">
        <f>ROW(tab_discounts[[#This Row],[№пп]])-3</f>
        <v>4</v>
      </c>
      <c r="C7" s="32" t="str">
        <f>IFERROR(VLOOKUP([НаименованиеПродукции],#REF!,4,FALSE),"")</f>
        <v/>
      </c>
      <c r="D7" s="12" t="str">
        <f>IFERROR(INDEX(НаименованиеПродукции,[№пп],1),"")</f>
        <v/>
      </c>
      <c r="E7" s="19" t="str">
        <f>IFERROR(VLOOKUP([НаименованиеПродукции],#REF!,2,FALSE),"")</f>
        <v/>
      </c>
      <c r="F7" s="7" t="str">
        <f>IFERROR("руб / "&amp;VLOOKUP([НаименованиеПродукции],#REF!,3,FALSE),"")</f>
        <v/>
      </c>
      <c r="G7" s="12" t="str">
        <f>IFERROR(VLOOKUP([НаименованиеПродукции],#REF!,4,FALSE),"")</f>
        <v/>
      </c>
      <c r="H7" s="22">
        <v>750</v>
      </c>
      <c r="I7" s="22">
        <v>10</v>
      </c>
      <c r="J7" s="12" t="str">
        <f>IFERROR(([БазоваяЦена]-[ПеременныеЗатраты])*[МинПартия],"")</f>
        <v/>
      </c>
      <c r="K7" s="22">
        <v>30</v>
      </c>
      <c r="L7" s="16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7" s="23">
        <v>0.03</v>
      </c>
      <c r="N7" s="19" t="str">
        <f>IFERROR(([БазоваяЦена]*(1-[Скидка1])-[ПеременныеЗатраты])*[ОптПартия1],"")</f>
        <v/>
      </c>
      <c r="O7" s="17">
        <v>50</v>
      </c>
      <c r="P7" s="16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7" s="23">
        <v>0.05</v>
      </c>
      <c r="R7" s="19" t="str">
        <f>IFERROR(([БазоваяЦена]*(1-[Скидка2])-[ПеременныеЗатраты])*[ОптПартия2],"")</f>
        <v/>
      </c>
      <c r="S7" s="17">
        <v>100</v>
      </c>
      <c r="T7" s="16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7" s="23">
        <v>7.0000000000000007E-2</v>
      </c>
      <c r="V7" s="19" t="str">
        <f>IFERROR(([БазоваяЦена]*(1-[Скидка3])-[ПеременныеЗатраты])*[ОптПартия3],"")</f>
        <v/>
      </c>
    </row>
    <row r="8" spans="1:23">
      <c r="B8" s="15">
        <f>ROW(tab_discounts[[#This Row],[№пп]])-3</f>
        <v>5</v>
      </c>
      <c r="C8" s="32" t="str">
        <f>IFERROR(VLOOKUP([НаименованиеПродукции],#REF!,4,FALSE),"")</f>
        <v/>
      </c>
      <c r="D8" s="20" t="str">
        <f>IFERROR(INDEX(НаименованиеПродукции,[№пп],1),"")</f>
        <v/>
      </c>
      <c r="E8" s="19" t="str">
        <f>IFERROR(VLOOKUP([НаименованиеПродукции],#REF!,2,FALSE),"")</f>
        <v/>
      </c>
      <c r="F8" s="7" t="str">
        <f>IFERROR("руб / "&amp;VLOOKUP([НаименованиеПродукции],#REF!,3,FALSE),"")</f>
        <v/>
      </c>
      <c r="G8" s="12" t="str">
        <f>IFERROR(VLOOKUP([НаименованиеПродукции],#REF!,4,FALSE),"")</f>
        <v/>
      </c>
      <c r="H8" s="22">
        <v>800</v>
      </c>
      <c r="I8" s="22">
        <v>10</v>
      </c>
      <c r="J8" s="20" t="str">
        <f>IFERROR(([БазоваяЦена]-[ПеременныеЗатраты])*[МинПартия],"")</f>
        <v/>
      </c>
      <c r="K8" s="22"/>
      <c r="L8" s="16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8" s="23"/>
      <c r="N8" s="19" t="str">
        <f>IFERROR(([БазоваяЦена]*(1-[Скидка1])-[ПеременныеЗатраты])*[ОптПартия1],"")</f>
        <v/>
      </c>
      <c r="O8" s="17"/>
      <c r="P8" s="2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8" s="23"/>
      <c r="R8" s="19" t="str">
        <f>IFERROR(([БазоваяЦена]*(1-[Скидка2])-[ПеременныеЗатраты])*[ОптПартия2],"")</f>
        <v/>
      </c>
      <c r="S8" s="17"/>
      <c r="T8" s="16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8" s="23"/>
      <c r="V8" s="19" t="str">
        <f>IFERROR(([БазоваяЦена]*(1-[Скидка3])-[ПеременныеЗатраты])*[ОптПартия3],"")</f>
        <v/>
      </c>
      <c r="W8" s="22"/>
    </row>
    <row r="9" spans="1:23">
      <c r="B9" s="15">
        <f>ROW(tab_discounts[[#This Row],[№пп]])-3</f>
        <v>6</v>
      </c>
      <c r="C9" s="32" t="str">
        <f>IFERROR(VLOOKUP([НаименованиеПродукции],#REF!,4,FALSE),"")</f>
        <v/>
      </c>
      <c r="D9" s="20" t="str">
        <f>IFERROR(INDEX(НаименованиеПродукции,[№пп],1),"")</f>
        <v/>
      </c>
      <c r="E9" s="19" t="str">
        <f>IFERROR(VLOOKUP([НаименованиеПродукции],#REF!,2,FALSE),"")</f>
        <v/>
      </c>
      <c r="F9" s="7" t="str">
        <f>IFERROR("руб / "&amp;VLOOKUP([НаименованиеПродукции],#REF!,3,FALSE),"")</f>
        <v/>
      </c>
      <c r="G9" s="12" t="str">
        <f>IFERROR(VLOOKUP([НаименованиеПродукции],#REF!,4,FALSE),"")</f>
        <v/>
      </c>
      <c r="H9" s="22">
        <v>850</v>
      </c>
      <c r="I9" s="22">
        <v>10</v>
      </c>
      <c r="J9" s="20" t="str">
        <f>IFERROR(([БазоваяЦена]-[ПеременныеЗатраты])*[МинПартия],"")</f>
        <v/>
      </c>
      <c r="K9" s="22"/>
      <c r="L9" s="16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9" s="23"/>
      <c r="N9" s="19" t="str">
        <f>IFERROR(([БазоваяЦена]*(1-[Скидка1])-[ПеременныеЗатраты])*[ОптПартия1],"")</f>
        <v/>
      </c>
      <c r="O9" s="17"/>
      <c r="P9" s="2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9" s="23"/>
      <c r="R9" s="19" t="str">
        <f>IFERROR(([БазоваяЦена]*(1-[Скидка2])-[ПеременныеЗатраты])*[ОптПартия2],"")</f>
        <v/>
      </c>
      <c r="S9" s="17"/>
      <c r="T9" s="16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9" s="23"/>
      <c r="V9" s="19" t="str">
        <f>IFERROR(([БазоваяЦена]*(1-[Скидка3])-[ПеременныеЗатраты])*[ОптПартия3],"")</f>
        <v/>
      </c>
      <c r="W9" s="22"/>
    </row>
    <row r="10" spans="1:23">
      <c r="B10" s="24">
        <f>ROW(tab_discounts[[#This Row],[№пп]])-3</f>
        <v>7</v>
      </c>
      <c r="C10" s="33" t="str">
        <f>IFERROR(VLOOKUP([НаименованиеПродукции],#REF!,4,FALSE),"")</f>
        <v/>
      </c>
      <c r="D10" s="25" t="str">
        <f>IFERROR(INDEX(НаименованиеПродукции,[№пп],1),"")</f>
        <v/>
      </c>
      <c r="E10" s="26" t="str">
        <f>IFERROR(VLOOKUP([НаименованиеПродукции],#REF!,2,FALSE),"")</f>
        <v/>
      </c>
      <c r="F10" s="7" t="str">
        <f>IFERROR("руб / "&amp;VLOOKUP([НаименованиеПродукции],#REF!,3,FALSE),"")</f>
        <v/>
      </c>
      <c r="G10" s="25" t="str">
        <f>IFERROR(VLOOKUP([НаименованиеПродукции],#REF!,4,FALSE),"")</f>
        <v/>
      </c>
      <c r="H10" s="22">
        <v>900</v>
      </c>
      <c r="I10" s="22">
        <v>10</v>
      </c>
      <c r="J10" s="25" t="str">
        <f>IFERROR(([БазоваяЦена]-[ПеременныеЗатраты])*[МинПартия],"")</f>
        <v/>
      </c>
      <c r="K10" s="27"/>
      <c r="L10" s="28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10" s="29"/>
      <c r="N10" s="26" t="str">
        <f>IFERROR(([БазоваяЦена]*(1-[Скидка1])-[ПеременныеЗатраты])*[ОптПартия1],"")</f>
        <v/>
      </c>
      <c r="O10" s="30"/>
      <c r="P10" s="3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10" s="29"/>
      <c r="R10" s="26" t="str">
        <f>IFERROR(([БазоваяЦена]*(1-[Скидка2])-[ПеременныеЗатраты])*[ОптПартия2],"")</f>
        <v/>
      </c>
      <c r="S10" s="30"/>
      <c r="T10" s="28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10" s="29"/>
      <c r="V10" s="26" t="str">
        <f>IFERROR(([БазоваяЦена]*(1-[Скидка3])-[ПеременныеЗатраты])*[ОптПартия3],"")</f>
        <v/>
      </c>
      <c r="W10" s="27"/>
    </row>
    <row r="11" spans="1:23">
      <c r="B11" s="24">
        <f>ROW(tab_discounts[[#This Row],[№пп]])-3</f>
        <v>8</v>
      </c>
      <c r="C11" s="33" t="str">
        <f>IFERROR(VLOOKUP([НаименованиеПродукции],#REF!,4,FALSE),"")</f>
        <v/>
      </c>
      <c r="D11" s="25" t="str">
        <f>IFERROR(INDEX(НаименованиеПродукции,[№пп],1),"")</f>
        <v/>
      </c>
      <c r="E11" s="26" t="str">
        <f>IFERROR(VLOOKUP([НаименованиеПродукции],#REF!,2,FALSE),"")</f>
        <v/>
      </c>
      <c r="F11" s="7" t="str">
        <f>IFERROR("руб / "&amp;VLOOKUP([НаименованиеПродукции],#REF!,3,FALSE),"")</f>
        <v/>
      </c>
      <c r="G11" s="25" t="str">
        <f>IFERROR(VLOOKUP([НаименованиеПродукции],#REF!,4,FALSE),"")</f>
        <v/>
      </c>
      <c r="H11" s="22">
        <v>950</v>
      </c>
      <c r="I11" s="22">
        <v>10</v>
      </c>
      <c r="J11" s="25" t="str">
        <f>IFERROR(([БазоваяЦена]-[ПеременныеЗатраты])*[МинПартия],"")</f>
        <v/>
      </c>
      <c r="K11" s="27"/>
      <c r="L11" s="28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11" s="29"/>
      <c r="N11" s="26" t="str">
        <f>IFERROR(([БазоваяЦена]*(1-[Скидка1])-[ПеременныеЗатраты])*[ОптПартия1],"")</f>
        <v/>
      </c>
      <c r="O11" s="30"/>
      <c r="P11" s="3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11" s="29"/>
      <c r="R11" s="26" t="str">
        <f>IFERROR(([БазоваяЦена]*(1-[Скидка2])-[ПеременныеЗатраты])*[ОптПартия2],"")</f>
        <v/>
      </c>
      <c r="S11" s="30"/>
      <c r="T11" s="28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11" s="29"/>
      <c r="V11" s="26" t="str">
        <f>IFERROR(([БазоваяЦена]*(1-[Скидка3])-[ПеременныеЗатраты])*[ОптПартия3],"")</f>
        <v/>
      </c>
      <c r="W11" s="27"/>
    </row>
    <row r="12" spans="1:23">
      <c r="B12" s="24">
        <f>ROW(tab_discounts[[#This Row],[№пп]])-3</f>
        <v>9</v>
      </c>
      <c r="C12" s="33" t="str">
        <f>IFERROR(VLOOKUP([НаименованиеПродукции],#REF!,4,FALSE),"")</f>
        <v/>
      </c>
      <c r="D12" s="25" t="str">
        <f>IFERROR(INDEX(НаименованиеПродукции,[№пп],1),"")</f>
        <v/>
      </c>
      <c r="E12" s="26" t="str">
        <f>IFERROR(VLOOKUP([НаименованиеПродукции],#REF!,2,FALSE),"")</f>
        <v/>
      </c>
      <c r="F12" s="7" t="str">
        <f>IFERROR("руб / "&amp;VLOOKUP([НаименованиеПродукции],#REF!,3,FALSE),"")</f>
        <v/>
      </c>
      <c r="G12" s="25" t="str">
        <f>IFERROR(VLOOKUP([НаименованиеПродукции],#REF!,4,FALSE),"")</f>
        <v/>
      </c>
      <c r="H12" s="22">
        <v>1000</v>
      </c>
      <c r="I12" s="22">
        <v>10</v>
      </c>
      <c r="J12" s="25" t="str">
        <f>IFERROR(([БазоваяЦена]-[ПеременныеЗатраты])*[МинПартия],"")</f>
        <v/>
      </c>
      <c r="K12" s="27"/>
      <c r="L12" s="28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12" s="29"/>
      <c r="N12" s="26" t="str">
        <f>IFERROR(([БазоваяЦена]*(1-[Скидка1])-[ПеременныеЗатраты])*[ОптПартия1],"")</f>
        <v/>
      </c>
      <c r="O12" s="30"/>
      <c r="P12" s="3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12" s="29"/>
      <c r="R12" s="26" t="str">
        <f>IFERROR(([БазоваяЦена]*(1-[Скидка2])-[ПеременныеЗатраты])*[ОптПартия2],"")</f>
        <v/>
      </c>
      <c r="S12" s="30"/>
      <c r="T12" s="28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12" s="29"/>
      <c r="V12" s="26" t="str">
        <f>IFERROR(([БазоваяЦена]*(1-[Скидка3])-[ПеременныеЗатраты])*[ОптПартия3],"")</f>
        <v/>
      </c>
      <c r="W12" s="27"/>
    </row>
    <row r="13" spans="1:23">
      <c r="B13" s="24">
        <f>ROW(tab_discounts[[#This Row],[№пп]])-3</f>
        <v>10</v>
      </c>
      <c r="C13" s="33" t="str">
        <f>IFERROR(VLOOKUP([НаименованиеПродукции],#REF!,4,FALSE),"")</f>
        <v/>
      </c>
      <c r="D13" s="25" t="str">
        <f>IFERROR(INDEX(НаименованиеПродукции,[№пп],1),"")</f>
        <v/>
      </c>
      <c r="E13" s="26" t="str">
        <f>IFERROR(VLOOKUP([НаименованиеПродукции],#REF!,2,FALSE),"")</f>
        <v/>
      </c>
      <c r="F13" s="7" t="str">
        <f>IFERROR("руб / "&amp;VLOOKUP([НаименованиеПродукции],#REF!,3,FALSE),"")</f>
        <v/>
      </c>
      <c r="G13" s="25" t="str">
        <f>IFERROR(VLOOKUP([НаименованиеПродукции],#REF!,4,FALSE),"")</f>
        <v/>
      </c>
      <c r="H13" s="22">
        <v>1050</v>
      </c>
      <c r="I13" s="22">
        <v>10</v>
      </c>
      <c r="J13" s="25" t="str">
        <f>IFERROR(([БазоваяЦена]-[ПеременныеЗатраты])*[МинПартия],"")</f>
        <v/>
      </c>
      <c r="K13" s="27"/>
      <c r="L13" s="28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13" s="29"/>
      <c r="N13" s="26" t="str">
        <f>IFERROR(([БазоваяЦена]*(1-[Скидка1])-[ПеременныеЗатраты])*[ОптПартия1],"")</f>
        <v/>
      </c>
      <c r="O13" s="30"/>
      <c r="P13" s="3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13" s="29"/>
      <c r="R13" s="26" t="str">
        <f>IFERROR(([БазоваяЦена]*(1-[Скидка2])-[ПеременныеЗатраты])*[ОптПартия2],"")</f>
        <v/>
      </c>
      <c r="S13" s="30"/>
      <c r="T13" s="28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13" s="29"/>
      <c r="V13" s="26" t="str">
        <f>IFERROR(([БазоваяЦена]*(1-[Скидка3])-[ПеременныеЗатраты])*[ОптПартия3],"")</f>
        <v/>
      </c>
      <c r="W13" s="27"/>
    </row>
    <row r="14" spans="1:23">
      <c r="B14" s="24">
        <f>ROW(tab_discounts[[#This Row],[№пп]])-3</f>
        <v>11</v>
      </c>
      <c r="C14" s="33" t="str">
        <f>IFERROR(VLOOKUP([НаименованиеПродукции],#REF!,4,FALSE),"")</f>
        <v/>
      </c>
      <c r="D14" s="25" t="str">
        <f>IFERROR(INDEX(НаименованиеПродукции,[№пп],1),"")</f>
        <v/>
      </c>
      <c r="E14" s="26" t="str">
        <f>IFERROR(VLOOKUP([НаименованиеПродукции],#REF!,2,FALSE),"")</f>
        <v/>
      </c>
      <c r="F14" s="7" t="str">
        <f>IFERROR("руб / "&amp;VLOOKUP([НаименованиеПродукции],#REF!,3,FALSE),"")</f>
        <v/>
      </c>
      <c r="G14" s="25" t="str">
        <f>IFERROR(VLOOKUP([НаименованиеПродукции],#REF!,4,FALSE),"")</f>
        <v/>
      </c>
      <c r="H14" s="22"/>
      <c r="I14" s="22"/>
      <c r="J14" s="25" t="str">
        <f>IFERROR(([БазоваяЦена]-[ПеременныеЗатраты])*[МинПартия],"")</f>
        <v/>
      </c>
      <c r="K14" s="27"/>
      <c r="L14" s="28" t="str">
        <f>IFERROR(ROUNDDOWN(([БазоваяЦена]-[ПеременныеЗатраты]-([БазоваяЦена]-[ПеременныеЗатраты])*[МинПартия]/[ОптПартия1])/[БазоваяЦена],4),"")</f>
        <v/>
      </c>
      <c r="M14" s="29"/>
      <c r="N14" s="26" t="str">
        <f>IFERROR(([БазоваяЦена]*(1-[Скидка1])-[ПеременныеЗатраты])*[ОптПартия1],"")</f>
        <v/>
      </c>
      <c r="O14" s="30"/>
      <c r="P14" s="31" t="str">
        <f>IFERROR(ROUNDDOWN(([БазоваяЦена]-[ПеременныеЗатраты]-([БазоваяЦена]-[ПеременныеЗатраты])*[МинПартия]/[ОптПартия2])/[БазоваяЦена],4),"")</f>
        <v/>
      </c>
      <c r="Q14" s="29"/>
      <c r="R14" s="26" t="str">
        <f>IFERROR(([БазоваяЦена]*(1-[Скидка2])-[ПеременныеЗатраты])*[ОптПартия2],"")</f>
        <v/>
      </c>
      <c r="S14" s="30"/>
      <c r="T14" s="28" t="str">
        <f>IFERROR(ROUNDDOWN(([БазоваяЦена]-[ПеременныеЗатраты]-([БазоваяЦена]-[ПеременныеЗатраты])*[МинПартия]/[ОптПартия3])/[БазоваяЦена],4),"")</f>
        <v/>
      </c>
      <c r="U14" s="29"/>
      <c r="V14" s="26" t="str">
        <f>IFERROR(([БазоваяЦена]*(1-[Скидка3])-[ПеременныеЗатраты])*[ОптПартия3],"")</f>
        <v/>
      </c>
      <c r="W14" s="27"/>
    </row>
    <row r="15" spans="1:23">
      <c r="B15" s="37" t="str">
        <f>IF((COUNTA(tab_catalog[№пп])-COUNTA([№пп]))=0,"",IF((COUNTA(tab_catalog[№пп])-COUNTA([№пп]))&gt;0,"Добавьте ","Удалите ")&amp;ABS(COUNTA(tab_catalog[№пп])-COUNTA([№пп]))&amp;" строк(и) ↑")</f>
        <v>Добавьте 337 строк(и) ↑</v>
      </c>
      <c r="C15" s="37"/>
      <c r="D15" s="40"/>
      <c r="E15" s="40"/>
      <c r="F15" s="41"/>
      <c r="G15" s="40"/>
      <c r="H15" s="40"/>
      <c r="I15" s="40"/>
      <c r="J15" s="40"/>
      <c r="K15" s="40"/>
      <c r="L15" s="42"/>
      <c r="M15" s="42"/>
      <c r="N15" s="42"/>
      <c r="O15" s="42"/>
      <c r="P15" s="42"/>
      <c r="Q15" s="40"/>
      <c r="R15" s="42"/>
      <c r="S15" s="42"/>
      <c r="T15" s="40"/>
      <c r="U15" s="40"/>
      <c r="V15" s="42"/>
      <c r="W15" s="35" t="str">
        <f>"Добавление строки клавишей ТАВ ↑"</f>
        <v>Добавление строки клавишей ТАВ ↑</v>
      </c>
    </row>
  </sheetData>
  <conditionalFormatting sqref="M4:M14 Q4:Q14 U4:U14">
    <cfRule type="expression" dxfId="83" priority="5">
      <formula>M4&gt;L4</formula>
    </cfRule>
  </conditionalFormatting>
  <conditionalFormatting sqref="M4:M14 Q4:Q14 U4:U14 K4:K14 O4:O14 S4:S14 H4:I14">
    <cfRule type="containsBlanks" dxfId="82" priority="1">
      <formula>LEN(TRIM(H4))=0</formula>
    </cfRule>
  </conditionalFormatting>
  <dataValidations count="1">
    <dataValidation type="custom" allowBlank="1" showInputMessage="1" showErrorMessage="1" errorTitle="Большое значение" error="Превышен размер максимальной скидки для данной партии. Введите меньшее значение." sqref="M4:M14 Q4:Q14 U4:U14">
      <formula1>M4&lt;=L4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AW18"/>
  <sheetViews>
    <sheetView showGridLines="0" workbookViewId="0">
      <pane xSplit="3" topLeftCell="D1" activePane="topRight" state="frozen"/>
      <selection activeCell="H28" sqref="H28"/>
      <selection pane="topRight" activeCell="B1" sqref="B1"/>
    </sheetView>
  </sheetViews>
  <sheetFormatPr defaultColWidth="0" defaultRowHeight="12.75"/>
  <cols>
    <col min="1" max="1" width="3.7109375" style="6" customWidth="1"/>
    <col min="2" max="2" width="6.28515625" style="10" customWidth="1"/>
    <col min="3" max="3" width="7.7109375" style="10" bestFit="1" customWidth="1"/>
    <col min="4" max="4" width="2.7109375" style="6" customWidth="1"/>
    <col min="5" max="36" width="0" style="6" hidden="1" customWidth="1"/>
    <col min="37" max="49" width="0" style="6" hidden="1"/>
    <col min="50" max="16384" width="9.140625" style="6" hidden="1"/>
  </cols>
  <sheetData>
    <row r="1" spans="1:3" s="4" customFormat="1" ht="27">
      <c r="A1" s="14" t="s">
        <v>5</v>
      </c>
      <c r="B1" s="8">
        <v>2</v>
      </c>
      <c r="C1" s="8"/>
    </row>
    <row r="3" spans="1:3" s="5" customFormat="1">
      <c r="B3" s="9" t="s">
        <v>1</v>
      </c>
      <c r="C3" s="67" t="s">
        <v>63</v>
      </c>
    </row>
    <row r="4" spans="1:3">
      <c r="B4" s="15">
        <f>ROW(tab_sale[[#This Row],[№пп]])-3</f>
        <v>1</v>
      </c>
      <c r="C4" s="22" t="s">
        <v>64</v>
      </c>
    </row>
    <row r="5" spans="1:3">
      <c r="B5" s="15">
        <f>ROW(tab_sale[[#This Row],[№пп]])-3</f>
        <v>2</v>
      </c>
      <c r="C5" s="22" t="s">
        <v>65</v>
      </c>
    </row>
    <row r="6" spans="1:3">
      <c r="B6" s="15">
        <f>ROW(tab_sale[[#This Row],[№пп]])-3</f>
        <v>3</v>
      </c>
      <c r="C6" s="22" t="s">
        <v>66</v>
      </c>
    </row>
    <row r="7" spans="1:3">
      <c r="B7" s="15">
        <f>ROW(tab_sale[[#This Row],[№пп]])-3</f>
        <v>4</v>
      </c>
      <c r="C7" s="22" t="s">
        <v>67</v>
      </c>
    </row>
    <row r="8" spans="1:3">
      <c r="B8" s="15">
        <f>ROW(tab_sale[[#This Row],[№пп]])-3</f>
        <v>5</v>
      </c>
      <c r="C8" s="22" t="s">
        <v>68</v>
      </c>
    </row>
    <row r="9" spans="1:3">
      <c r="B9" s="15">
        <f>ROW(tab_sale[[#This Row],[№пп]])-3</f>
        <v>6</v>
      </c>
      <c r="C9" s="22" t="s">
        <v>69</v>
      </c>
    </row>
    <row r="10" spans="1:3">
      <c r="B10" s="15">
        <f>ROW(tab_sale[[#This Row],[№пп]])-3</f>
        <v>7</v>
      </c>
      <c r="C10" s="22"/>
    </row>
    <row r="11" spans="1:3">
      <c r="B11" s="15">
        <f>ROW(tab_sale[[#This Row],[№пп]])-3</f>
        <v>8</v>
      </c>
      <c r="C11" s="22"/>
    </row>
    <row r="12" spans="1:3">
      <c r="B12" s="15">
        <f>ROW(tab_sale[[#This Row],[№пп]])-3</f>
        <v>9</v>
      </c>
      <c r="C12" s="22"/>
    </row>
    <row r="13" spans="1:3">
      <c r="B13" s="15">
        <f>ROW(tab_sale[[#This Row],[№пп]])-3</f>
        <v>10</v>
      </c>
      <c r="C13" s="22"/>
    </row>
    <row r="14" spans="1:3">
      <c r="B14" s="15">
        <f>ROW(tab_sale[[#This Row],[№пп]])-3</f>
        <v>11</v>
      </c>
      <c r="C14" s="22"/>
    </row>
    <row r="15" spans="1:3">
      <c r="B15" s="15">
        <f>ROW(tab_sale[[#This Row],[№пп]])-3</f>
        <v>12</v>
      </c>
      <c r="C15" s="22"/>
    </row>
    <row r="16" spans="1:3">
      <c r="B16" s="15">
        <f>ROW(tab_sale[[#This Row],[№пп]])-3</f>
        <v>13</v>
      </c>
      <c r="C16" s="22"/>
    </row>
    <row r="17" spans="2:3">
      <c r="B17" s="15">
        <f>ROW(tab_sale[[#This Row],[№пп]])-3</f>
        <v>14</v>
      </c>
      <c r="C17" s="34"/>
    </row>
    <row r="18" spans="2:3">
      <c r="B18" s="38" t="s">
        <v>27</v>
      </c>
      <c r="C18" s="36"/>
    </row>
  </sheetData>
  <conditionalFormatting sqref="C4:C17">
    <cfRule type="containsBlanks" dxfId="2" priority="1">
      <formula>LEN(TRIM(C4))=0</formula>
    </cfRule>
  </conditionalFormatting>
  <pageMargins left="0.31496062992125984" right="0.31496062992125984" top="0.74803149606299213" bottom="0.74803149606299213" header="0.31496062992125984" footer="0.31496062992125984"/>
  <pageSetup paperSize="9" scale="3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X24"/>
  <sheetViews>
    <sheetView showGridLines="0" workbookViewId="0">
      <selection activeCell="B21" sqref="B21"/>
    </sheetView>
  </sheetViews>
  <sheetFormatPr defaultColWidth="0" defaultRowHeight="12.75"/>
  <cols>
    <col min="1" max="1" width="3.28515625" style="46" customWidth="1"/>
    <col min="2" max="2" width="17.85546875" style="46" customWidth="1"/>
    <col min="3" max="3" width="9.85546875" style="46" customWidth="1"/>
    <col min="4" max="14" width="11.28515625" style="46" customWidth="1"/>
    <col min="15" max="15" width="12.28515625" style="46" customWidth="1"/>
    <col min="16" max="16" width="9.140625" style="46" customWidth="1"/>
    <col min="17" max="24" width="0" style="46" hidden="1" customWidth="1"/>
    <col min="25" max="16384" width="9.140625" style="46" hidden="1"/>
  </cols>
  <sheetData>
    <row r="1" spans="1:24" s="4" customFormat="1" ht="27">
      <c r="A1" s="14" t="s">
        <v>5</v>
      </c>
      <c r="B1" s="8" t="s">
        <v>26</v>
      </c>
      <c r="C1" s="8"/>
      <c r="D1" s="8"/>
      <c r="E1" s="39"/>
      <c r="G1" s="11"/>
      <c r="H1" s="11"/>
      <c r="I1" s="11"/>
      <c r="K1" s="11"/>
      <c r="L1" s="45"/>
      <c r="M1" s="45"/>
      <c r="N1" s="45"/>
      <c r="O1" s="45"/>
      <c r="P1" s="45"/>
      <c r="Q1" s="44"/>
      <c r="R1" s="44"/>
      <c r="S1" s="44"/>
      <c r="T1" s="44"/>
      <c r="U1" s="44"/>
      <c r="V1" s="44"/>
      <c r="W1" s="44"/>
      <c r="X1" s="44"/>
    </row>
    <row r="3" spans="1:24">
      <c r="B3" s="47" t="s">
        <v>47</v>
      </c>
      <c r="C3" s="46" t="s">
        <v>49</v>
      </c>
      <c r="D3" s="46" t="s">
        <v>50</v>
      </c>
      <c r="E3" s="46" t="s">
        <v>51</v>
      </c>
      <c r="F3" s="46" t="s">
        <v>52</v>
      </c>
      <c r="G3" s="46" t="s">
        <v>53</v>
      </c>
      <c r="H3" s="46" t="s">
        <v>54</v>
      </c>
      <c r="I3" s="46" t="s">
        <v>55</v>
      </c>
      <c r="J3" s="46" t="s">
        <v>56</v>
      </c>
      <c r="K3" s="46" t="s">
        <v>57</v>
      </c>
      <c r="L3" s="46" t="s">
        <v>58</v>
      </c>
      <c r="M3" s="46" t="s">
        <v>59</v>
      </c>
      <c r="N3" s="46" t="s">
        <v>60</v>
      </c>
      <c r="O3" s="46" t="s">
        <v>61</v>
      </c>
    </row>
    <row r="4" spans="1:24">
      <c r="B4" s="48" t="s">
        <v>46</v>
      </c>
      <c r="C4" s="49">
        <v>20900</v>
      </c>
      <c r="D4" s="49">
        <v>19000</v>
      </c>
      <c r="E4" s="49">
        <v>19000</v>
      </c>
      <c r="F4" s="49">
        <v>19000</v>
      </c>
      <c r="G4" s="49">
        <v>19000</v>
      </c>
      <c r="H4" s="49">
        <v>19000</v>
      </c>
      <c r="I4" s="49">
        <v>19000</v>
      </c>
      <c r="J4" s="49">
        <v>19000</v>
      </c>
      <c r="K4" s="49">
        <v>19000</v>
      </c>
      <c r="L4" s="49">
        <v>19000</v>
      </c>
      <c r="M4" s="49">
        <v>19000</v>
      </c>
      <c r="N4" s="49">
        <v>20900</v>
      </c>
      <c r="O4" s="49">
        <v>231800</v>
      </c>
    </row>
    <row r="5" spans="1:24">
      <c r="B5" s="50" t="s">
        <v>25</v>
      </c>
      <c r="C5" s="49">
        <v>20900</v>
      </c>
      <c r="D5" s="49">
        <v>19000</v>
      </c>
      <c r="E5" s="49">
        <v>19000</v>
      </c>
      <c r="F5" s="49">
        <v>19000</v>
      </c>
      <c r="G5" s="49">
        <v>19000</v>
      </c>
      <c r="H5" s="49">
        <v>19000</v>
      </c>
      <c r="I5" s="49">
        <v>19000</v>
      </c>
      <c r="J5" s="49">
        <v>19000</v>
      </c>
      <c r="K5" s="49">
        <v>19000</v>
      </c>
      <c r="L5" s="49">
        <v>19000</v>
      </c>
      <c r="M5" s="49">
        <v>19000</v>
      </c>
      <c r="N5" s="49">
        <v>20900</v>
      </c>
      <c r="O5" s="49">
        <v>231800</v>
      </c>
    </row>
    <row r="6" spans="1:24">
      <c r="B6" s="51" t="s">
        <v>7</v>
      </c>
      <c r="C6" s="49">
        <v>20900</v>
      </c>
      <c r="D6" s="49">
        <v>19000</v>
      </c>
      <c r="E6" s="49">
        <v>19000</v>
      </c>
      <c r="F6" s="49">
        <v>19000</v>
      </c>
      <c r="G6" s="49">
        <v>19000</v>
      </c>
      <c r="H6" s="49">
        <v>19000</v>
      </c>
      <c r="I6" s="49">
        <v>19000</v>
      </c>
      <c r="J6" s="49">
        <v>19000</v>
      </c>
      <c r="K6" s="49">
        <v>19000</v>
      </c>
      <c r="L6" s="49">
        <v>19000</v>
      </c>
      <c r="M6" s="49">
        <v>19000</v>
      </c>
      <c r="N6" s="49">
        <v>20900</v>
      </c>
      <c r="O6" s="49">
        <v>231800</v>
      </c>
    </row>
    <row r="7" spans="1:24">
      <c r="B7" s="48" t="s">
        <v>44</v>
      </c>
      <c r="C7" s="49">
        <v>738100</v>
      </c>
      <c r="D7" s="49">
        <v>796000</v>
      </c>
      <c r="E7" s="49">
        <v>896000</v>
      </c>
      <c r="F7" s="49">
        <v>996000</v>
      </c>
      <c r="G7" s="49">
        <v>1096000</v>
      </c>
      <c r="H7" s="49">
        <v>1196000</v>
      </c>
      <c r="I7" s="49">
        <v>1296000</v>
      </c>
      <c r="J7" s="49">
        <v>1396000</v>
      </c>
      <c r="K7" s="49">
        <v>1496000</v>
      </c>
      <c r="L7" s="49">
        <v>1596000</v>
      </c>
      <c r="M7" s="49">
        <v>1696000</v>
      </c>
      <c r="N7" s="49">
        <v>1975600</v>
      </c>
      <c r="O7" s="49">
        <v>15173700</v>
      </c>
    </row>
    <row r="8" spans="1:24">
      <c r="B8" s="50" t="s">
        <v>23</v>
      </c>
      <c r="C8" s="49">
        <v>738100</v>
      </c>
      <c r="D8" s="49">
        <v>796000</v>
      </c>
      <c r="E8" s="49">
        <v>896000</v>
      </c>
      <c r="F8" s="49">
        <v>996000</v>
      </c>
      <c r="G8" s="49">
        <v>1096000</v>
      </c>
      <c r="H8" s="49">
        <v>1196000</v>
      </c>
      <c r="I8" s="49">
        <v>1296000</v>
      </c>
      <c r="J8" s="49">
        <v>1396000</v>
      </c>
      <c r="K8" s="49">
        <v>1496000</v>
      </c>
      <c r="L8" s="49">
        <v>1596000</v>
      </c>
      <c r="M8" s="49">
        <v>1696000</v>
      </c>
      <c r="N8" s="49">
        <v>1975600</v>
      </c>
      <c r="O8" s="49">
        <v>15173700</v>
      </c>
    </row>
    <row r="9" spans="1:24">
      <c r="B9" s="51" t="s">
        <v>7</v>
      </c>
      <c r="C9" s="49">
        <v>110000.00000000001</v>
      </c>
      <c r="D9" s="49">
        <v>200000</v>
      </c>
      <c r="E9" s="49">
        <v>300000</v>
      </c>
      <c r="F9" s="49">
        <v>400000</v>
      </c>
      <c r="G9" s="49">
        <v>500000</v>
      </c>
      <c r="H9" s="49">
        <v>600000</v>
      </c>
      <c r="I9" s="49">
        <v>700000</v>
      </c>
      <c r="J9" s="49">
        <v>800000</v>
      </c>
      <c r="K9" s="49">
        <v>900000</v>
      </c>
      <c r="L9" s="49">
        <v>1000000</v>
      </c>
      <c r="M9" s="49">
        <v>1100000</v>
      </c>
      <c r="N9" s="49">
        <v>1320000</v>
      </c>
      <c r="O9" s="49">
        <v>7930000</v>
      </c>
    </row>
    <row r="10" spans="1:24">
      <c r="B10" s="51" t="s">
        <v>16</v>
      </c>
      <c r="C10" s="49">
        <v>41800</v>
      </c>
      <c r="D10" s="49">
        <v>38000</v>
      </c>
      <c r="E10" s="49">
        <v>38000</v>
      </c>
      <c r="F10" s="49">
        <v>38000</v>
      </c>
      <c r="G10" s="49">
        <v>38000</v>
      </c>
      <c r="H10" s="49">
        <v>38000</v>
      </c>
      <c r="I10" s="49">
        <v>38000</v>
      </c>
      <c r="J10" s="49">
        <v>38000</v>
      </c>
      <c r="K10" s="49">
        <v>38000</v>
      </c>
      <c r="L10" s="49">
        <v>38000</v>
      </c>
      <c r="M10" s="49">
        <v>38000</v>
      </c>
      <c r="N10" s="49">
        <v>41800</v>
      </c>
      <c r="O10" s="49">
        <v>463600</v>
      </c>
    </row>
    <row r="11" spans="1:24">
      <c r="B11" s="51" t="s">
        <v>8</v>
      </c>
      <c r="C11" s="49">
        <v>55000.000000000007</v>
      </c>
      <c r="D11" s="49">
        <v>75000</v>
      </c>
      <c r="E11" s="49">
        <v>75000</v>
      </c>
      <c r="F11" s="49">
        <v>75000</v>
      </c>
      <c r="G11" s="49">
        <v>75000</v>
      </c>
      <c r="H11" s="49">
        <v>75000</v>
      </c>
      <c r="I11" s="49">
        <v>75000</v>
      </c>
      <c r="J11" s="49">
        <v>75000</v>
      </c>
      <c r="K11" s="49">
        <v>75000</v>
      </c>
      <c r="L11" s="49">
        <v>75000</v>
      </c>
      <c r="M11" s="49">
        <v>75000</v>
      </c>
      <c r="N11" s="49">
        <v>82500</v>
      </c>
      <c r="O11" s="49">
        <v>887500</v>
      </c>
    </row>
    <row r="12" spans="1:24">
      <c r="B12" s="51" t="s">
        <v>9</v>
      </c>
      <c r="C12" s="49">
        <v>99000.000000000015</v>
      </c>
      <c r="D12" s="49">
        <v>90000</v>
      </c>
      <c r="E12" s="49">
        <v>90000</v>
      </c>
      <c r="F12" s="49">
        <v>90000</v>
      </c>
      <c r="G12" s="49">
        <v>90000</v>
      </c>
      <c r="H12" s="49">
        <v>90000</v>
      </c>
      <c r="I12" s="49">
        <v>90000</v>
      </c>
      <c r="J12" s="49">
        <v>90000</v>
      </c>
      <c r="K12" s="49">
        <v>90000</v>
      </c>
      <c r="L12" s="49">
        <v>90000</v>
      </c>
      <c r="M12" s="49">
        <v>90000</v>
      </c>
      <c r="N12" s="49">
        <v>99000.000000000015</v>
      </c>
      <c r="O12" s="49">
        <v>1098000</v>
      </c>
    </row>
    <row r="13" spans="1:24">
      <c r="B13" s="51" t="s">
        <v>10</v>
      </c>
      <c r="C13" s="49">
        <v>193050.00000000003</v>
      </c>
      <c r="D13" s="49">
        <v>175500</v>
      </c>
      <c r="E13" s="49">
        <v>175500</v>
      </c>
      <c r="F13" s="49">
        <v>175500</v>
      </c>
      <c r="G13" s="49">
        <v>175500</v>
      </c>
      <c r="H13" s="49">
        <v>175500</v>
      </c>
      <c r="I13" s="49">
        <v>175500</v>
      </c>
      <c r="J13" s="49">
        <v>175500</v>
      </c>
      <c r="K13" s="49">
        <v>175500</v>
      </c>
      <c r="L13" s="49">
        <v>175500</v>
      </c>
      <c r="M13" s="49">
        <v>175500</v>
      </c>
      <c r="N13" s="49">
        <v>193050.00000000003</v>
      </c>
      <c r="O13" s="49">
        <v>2141100</v>
      </c>
    </row>
    <row r="14" spans="1:24">
      <c r="B14" s="51" t="s">
        <v>11</v>
      </c>
      <c r="C14" s="49">
        <v>115500.00000000001</v>
      </c>
      <c r="D14" s="49">
        <v>105000</v>
      </c>
      <c r="E14" s="49">
        <v>105000</v>
      </c>
      <c r="F14" s="49">
        <v>105000</v>
      </c>
      <c r="G14" s="49">
        <v>105000</v>
      </c>
      <c r="H14" s="49">
        <v>105000</v>
      </c>
      <c r="I14" s="49">
        <v>105000</v>
      </c>
      <c r="J14" s="49">
        <v>105000</v>
      </c>
      <c r="K14" s="49">
        <v>105000</v>
      </c>
      <c r="L14" s="49">
        <v>105000</v>
      </c>
      <c r="M14" s="49">
        <v>105000</v>
      </c>
      <c r="N14" s="49">
        <v>115500.00000000001</v>
      </c>
      <c r="O14" s="49">
        <v>1281000</v>
      </c>
    </row>
    <row r="15" spans="1:24">
      <c r="B15" s="51" t="s">
        <v>12</v>
      </c>
      <c r="C15" s="49">
        <v>123750.00000000001</v>
      </c>
      <c r="D15" s="49">
        <v>112500</v>
      </c>
      <c r="E15" s="49">
        <v>112500</v>
      </c>
      <c r="F15" s="49">
        <v>112500</v>
      </c>
      <c r="G15" s="49">
        <v>112500</v>
      </c>
      <c r="H15" s="49">
        <v>112500</v>
      </c>
      <c r="I15" s="49">
        <v>112500</v>
      </c>
      <c r="J15" s="49">
        <v>112500</v>
      </c>
      <c r="K15" s="49">
        <v>112500</v>
      </c>
      <c r="L15" s="49">
        <v>112500</v>
      </c>
      <c r="M15" s="49">
        <v>112500</v>
      </c>
      <c r="N15" s="49">
        <v>123750.00000000001</v>
      </c>
      <c r="O15" s="49">
        <v>1372500</v>
      </c>
    </row>
    <row r="16" spans="1:24">
      <c r="B16" s="48" t="s">
        <v>45</v>
      </c>
      <c r="C16" s="49">
        <v>207020</v>
      </c>
      <c r="D16" s="49">
        <v>188200</v>
      </c>
      <c r="E16" s="49">
        <v>188200</v>
      </c>
      <c r="F16" s="49">
        <v>188200</v>
      </c>
      <c r="G16" s="49">
        <v>188200</v>
      </c>
      <c r="H16" s="49">
        <v>188200</v>
      </c>
      <c r="I16" s="49">
        <v>188200</v>
      </c>
      <c r="J16" s="49">
        <v>188200</v>
      </c>
      <c r="K16" s="49">
        <v>188200</v>
      </c>
      <c r="L16" s="49">
        <v>188200</v>
      </c>
      <c r="M16" s="49">
        <v>188200</v>
      </c>
      <c r="N16" s="49">
        <v>207020</v>
      </c>
      <c r="O16" s="49">
        <v>2296040</v>
      </c>
    </row>
    <row r="17" spans="2:15">
      <c r="B17" s="50" t="s">
        <v>24</v>
      </c>
      <c r="C17" s="49">
        <v>207020</v>
      </c>
      <c r="D17" s="49">
        <v>188200</v>
      </c>
      <c r="E17" s="49">
        <v>188200</v>
      </c>
      <c r="F17" s="49">
        <v>188200</v>
      </c>
      <c r="G17" s="49">
        <v>188200</v>
      </c>
      <c r="H17" s="49">
        <v>188200</v>
      </c>
      <c r="I17" s="49">
        <v>188200</v>
      </c>
      <c r="J17" s="49">
        <v>188200</v>
      </c>
      <c r="K17" s="49">
        <v>188200</v>
      </c>
      <c r="L17" s="49">
        <v>188200</v>
      </c>
      <c r="M17" s="49">
        <v>188200</v>
      </c>
      <c r="N17" s="49">
        <v>207020</v>
      </c>
      <c r="O17" s="49">
        <v>2296040</v>
      </c>
    </row>
    <row r="18" spans="2:15">
      <c r="B18" s="51" t="s">
        <v>13</v>
      </c>
      <c r="C18" s="49">
        <v>132000</v>
      </c>
      <c r="D18" s="49">
        <v>120000</v>
      </c>
      <c r="E18" s="49">
        <v>120000</v>
      </c>
      <c r="F18" s="49">
        <v>120000</v>
      </c>
      <c r="G18" s="49">
        <v>120000</v>
      </c>
      <c r="H18" s="49">
        <v>120000</v>
      </c>
      <c r="I18" s="49">
        <v>120000</v>
      </c>
      <c r="J18" s="49">
        <v>120000</v>
      </c>
      <c r="K18" s="49">
        <v>120000</v>
      </c>
      <c r="L18" s="49">
        <v>120000</v>
      </c>
      <c r="M18" s="49">
        <v>120000</v>
      </c>
      <c r="N18" s="49">
        <v>132000</v>
      </c>
      <c r="O18" s="49">
        <v>1464000</v>
      </c>
    </row>
    <row r="19" spans="2:15">
      <c r="B19" s="51" t="s">
        <v>14</v>
      </c>
      <c r="C19" s="49">
        <v>37400</v>
      </c>
      <c r="D19" s="49">
        <v>34000</v>
      </c>
      <c r="E19" s="49">
        <v>34000</v>
      </c>
      <c r="F19" s="49">
        <v>34000</v>
      </c>
      <c r="G19" s="49">
        <v>34000</v>
      </c>
      <c r="H19" s="49">
        <v>34000</v>
      </c>
      <c r="I19" s="49">
        <v>34000</v>
      </c>
      <c r="J19" s="49">
        <v>34000</v>
      </c>
      <c r="K19" s="49">
        <v>34000</v>
      </c>
      <c r="L19" s="49">
        <v>34000</v>
      </c>
      <c r="M19" s="49">
        <v>34000</v>
      </c>
      <c r="N19" s="49">
        <v>37400</v>
      </c>
      <c r="O19" s="49">
        <v>414800</v>
      </c>
    </row>
    <row r="20" spans="2:15">
      <c r="B20" s="51" t="s">
        <v>15</v>
      </c>
      <c r="C20" s="49">
        <v>37620</v>
      </c>
      <c r="D20" s="49">
        <v>34200</v>
      </c>
      <c r="E20" s="49">
        <v>34200</v>
      </c>
      <c r="F20" s="49">
        <v>34200</v>
      </c>
      <c r="G20" s="49">
        <v>34200</v>
      </c>
      <c r="H20" s="49">
        <v>34200</v>
      </c>
      <c r="I20" s="49">
        <v>34200</v>
      </c>
      <c r="J20" s="49">
        <v>34200</v>
      </c>
      <c r="K20" s="49">
        <v>34200</v>
      </c>
      <c r="L20" s="49">
        <v>34200</v>
      </c>
      <c r="M20" s="49">
        <v>34200</v>
      </c>
      <c r="N20" s="49">
        <v>37620</v>
      </c>
      <c r="O20" s="49">
        <v>417240</v>
      </c>
    </row>
    <row r="21" spans="2:15" s="54" customFormat="1">
      <c r="B21" s="52" t="s">
        <v>48</v>
      </c>
      <c r="C21" s="53">
        <v>966020</v>
      </c>
      <c r="D21" s="53">
        <v>1003200</v>
      </c>
      <c r="E21" s="53">
        <v>1103200</v>
      </c>
      <c r="F21" s="53">
        <v>1203200</v>
      </c>
      <c r="G21" s="53">
        <v>1303200</v>
      </c>
      <c r="H21" s="53">
        <v>1403200</v>
      </c>
      <c r="I21" s="53">
        <v>1503200</v>
      </c>
      <c r="J21" s="53">
        <v>1603200</v>
      </c>
      <c r="K21" s="53">
        <v>1703200</v>
      </c>
      <c r="L21" s="53">
        <v>1803200</v>
      </c>
      <c r="M21" s="53">
        <v>1903200</v>
      </c>
      <c r="N21" s="53">
        <v>2203520</v>
      </c>
      <c r="O21" s="53">
        <v>17701540</v>
      </c>
    </row>
    <row r="22" spans="2:15"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</row>
    <row r="23" spans="2:15"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</row>
    <row r="24" spans="2:15"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H22"/>
  <sheetViews>
    <sheetView showGridLines="0" workbookViewId="0">
      <selection activeCell="H28" sqref="H28"/>
    </sheetView>
  </sheetViews>
  <sheetFormatPr defaultColWidth="0" defaultRowHeight="16.5"/>
  <cols>
    <col min="1" max="1" width="3.140625" style="57" customWidth="1"/>
    <col min="2" max="2" width="16.28515625" style="57" bestFit="1" customWidth="1"/>
    <col min="3" max="4" width="4.28515625" style="57" customWidth="1"/>
    <col min="5" max="5" width="4.5703125" style="57" customWidth="1"/>
    <col min="6" max="6" width="4" style="57" customWidth="1"/>
    <col min="7" max="11" width="5.42578125" style="57" customWidth="1"/>
    <col min="12" max="12" width="5" style="57" customWidth="1"/>
    <col min="13" max="14" width="5.42578125" style="57" customWidth="1"/>
    <col min="15" max="15" width="6.42578125" style="57" customWidth="1"/>
    <col min="16" max="16" width="9.140625" style="57" customWidth="1"/>
    <col min="17" max="60" width="0" style="57" hidden="1" customWidth="1"/>
    <col min="61" max="16384" width="9.140625" style="57" hidden="1"/>
  </cols>
  <sheetData>
    <row r="1" spans="1:15" s="44" customFormat="1" ht="27">
      <c r="A1" s="43" t="s">
        <v>5</v>
      </c>
      <c r="B1" s="8" t="s">
        <v>62</v>
      </c>
      <c r="C1" s="8"/>
      <c r="D1" s="8"/>
      <c r="F1" s="45"/>
      <c r="H1" s="45"/>
      <c r="I1" s="45"/>
      <c r="J1" s="45"/>
      <c r="K1" s="45"/>
      <c r="L1" s="45"/>
      <c r="M1" s="45"/>
    </row>
    <row r="3" spans="1:15">
      <c r="B3" s="56" t="s">
        <v>47</v>
      </c>
      <c r="C3" s="57" t="s">
        <v>49</v>
      </c>
      <c r="D3" s="57" t="s">
        <v>50</v>
      </c>
      <c r="E3" s="57" t="s">
        <v>51</v>
      </c>
      <c r="F3" s="57" t="s">
        <v>52</v>
      </c>
      <c r="G3" s="57" t="s">
        <v>53</v>
      </c>
      <c r="H3" s="57" t="s">
        <v>54</v>
      </c>
      <c r="I3" s="57" t="s">
        <v>55</v>
      </c>
      <c r="J3" s="57" t="s">
        <v>56</v>
      </c>
      <c r="K3" s="57" t="s">
        <v>57</v>
      </c>
      <c r="L3" s="57" t="s">
        <v>58</v>
      </c>
      <c r="M3" s="57" t="s">
        <v>59</v>
      </c>
      <c r="N3" s="57" t="s">
        <v>60</v>
      </c>
      <c r="O3" s="57" t="s">
        <v>61</v>
      </c>
    </row>
    <row r="4" spans="1:15">
      <c r="B4" s="58" t="s">
        <v>17</v>
      </c>
      <c r="C4" s="64">
        <v>150</v>
      </c>
      <c r="D4" s="64">
        <v>295</v>
      </c>
      <c r="E4" s="64">
        <v>395</v>
      </c>
      <c r="F4" s="64">
        <v>495</v>
      </c>
      <c r="G4" s="64">
        <v>595</v>
      </c>
      <c r="H4" s="64">
        <v>695</v>
      </c>
      <c r="I4" s="64">
        <v>795</v>
      </c>
      <c r="J4" s="64">
        <v>895</v>
      </c>
      <c r="K4" s="64">
        <v>995</v>
      </c>
      <c r="L4" s="59">
        <v>1095</v>
      </c>
      <c r="M4" s="64">
        <v>1195</v>
      </c>
      <c r="N4" s="64">
        <v>1295</v>
      </c>
      <c r="O4" s="64">
        <v>8895</v>
      </c>
    </row>
    <row r="5" spans="1:15">
      <c r="B5" s="60" t="s">
        <v>7</v>
      </c>
      <c r="C5" s="64">
        <v>110</v>
      </c>
      <c r="D5" s="64">
        <v>220</v>
      </c>
      <c r="E5" s="64">
        <v>320</v>
      </c>
      <c r="F5" s="64">
        <v>420</v>
      </c>
      <c r="G5" s="64">
        <v>520</v>
      </c>
      <c r="H5" s="64">
        <v>620</v>
      </c>
      <c r="I5" s="64">
        <v>720</v>
      </c>
      <c r="J5" s="64">
        <v>820</v>
      </c>
      <c r="K5" s="64">
        <v>920</v>
      </c>
      <c r="L5" s="59">
        <v>1020</v>
      </c>
      <c r="M5" s="64">
        <v>1120</v>
      </c>
      <c r="N5" s="64">
        <v>1220</v>
      </c>
      <c r="O5" s="64">
        <v>8030</v>
      </c>
    </row>
    <row r="6" spans="1:15">
      <c r="B6" s="60" t="s">
        <v>8</v>
      </c>
      <c r="C6" s="64">
        <v>40</v>
      </c>
      <c r="D6" s="64">
        <v>75</v>
      </c>
      <c r="E6" s="64">
        <v>75</v>
      </c>
      <c r="F6" s="64">
        <v>75</v>
      </c>
      <c r="G6" s="64">
        <v>75</v>
      </c>
      <c r="H6" s="64">
        <v>75</v>
      </c>
      <c r="I6" s="64">
        <v>75</v>
      </c>
      <c r="J6" s="64">
        <v>75</v>
      </c>
      <c r="K6" s="64">
        <v>75</v>
      </c>
      <c r="L6" s="59">
        <v>75</v>
      </c>
      <c r="M6" s="64">
        <v>75</v>
      </c>
      <c r="N6" s="64">
        <v>75</v>
      </c>
      <c r="O6" s="64">
        <v>865</v>
      </c>
    </row>
    <row r="7" spans="1:15">
      <c r="B7" s="58" t="s">
        <v>18</v>
      </c>
      <c r="C7" s="64">
        <v>140</v>
      </c>
      <c r="D7" s="64">
        <v>150</v>
      </c>
      <c r="E7" s="64">
        <v>150</v>
      </c>
      <c r="F7" s="64">
        <v>150</v>
      </c>
      <c r="G7" s="64">
        <v>150</v>
      </c>
      <c r="H7" s="64">
        <v>150</v>
      </c>
      <c r="I7" s="64">
        <v>150</v>
      </c>
      <c r="J7" s="64">
        <v>150</v>
      </c>
      <c r="K7" s="64">
        <v>150</v>
      </c>
      <c r="L7" s="59">
        <v>150</v>
      </c>
      <c r="M7" s="64">
        <v>150</v>
      </c>
      <c r="N7" s="64">
        <v>150</v>
      </c>
      <c r="O7" s="64">
        <v>1790</v>
      </c>
    </row>
    <row r="8" spans="1:15">
      <c r="B8" s="60" t="s">
        <v>9</v>
      </c>
      <c r="C8" s="64">
        <v>65</v>
      </c>
      <c r="D8" s="64">
        <v>75</v>
      </c>
      <c r="E8" s="64">
        <v>75</v>
      </c>
      <c r="F8" s="64">
        <v>75</v>
      </c>
      <c r="G8" s="64">
        <v>75</v>
      </c>
      <c r="H8" s="64">
        <v>75</v>
      </c>
      <c r="I8" s="64">
        <v>75</v>
      </c>
      <c r="J8" s="64">
        <v>75</v>
      </c>
      <c r="K8" s="64">
        <v>75</v>
      </c>
      <c r="L8" s="59">
        <v>75</v>
      </c>
      <c r="M8" s="64">
        <v>75</v>
      </c>
      <c r="N8" s="64">
        <v>75</v>
      </c>
      <c r="O8" s="64">
        <v>890</v>
      </c>
    </row>
    <row r="9" spans="1:15">
      <c r="B9" s="60" t="s">
        <v>12</v>
      </c>
      <c r="C9" s="64">
        <v>75</v>
      </c>
      <c r="D9" s="64">
        <v>75</v>
      </c>
      <c r="E9" s="64">
        <v>75</v>
      </c>
      <c r="F9" s="64">
        <v>75</v>
      </c>
      <c r="G9" s="64">
        <v>75</v>
      </c>
      <c r="H9" s="64">
        <v>75</v>
      </c>
      <c r="I9" s="64">
        <v>75</v>
      </c>
      <c r="J9" s="64">
        <v>75</v>
      </c>
      <c r="K9" s="64">
        <v>75</v>
      </c>
      <c r="L9" s="59">
        <v>75</v>
      </c>
      <c r="M9" s="64">
        <v>75</v>
      </c>
      <c r="N9" s="64">
        <v>75</v>
      </c>
      <c r="O9" s="64">
        <v>900</v>
      </c>
    </row>
    <row r="10" spans="1:15">
      <c r="B10" s="58" t="s">
        <v>21</v>
      </c>
      <c r="C10" s="64">
        <v>190</v>
      </c>
      <c r="D10" s="64">
        <v>210</v>
      </c>
      <c r="E10" s="64">
        <v>210</v>
      </c>
      <c r="F10" s="64">
        <v>210</v>
      </c>
      <c r="G10" s="64">
        <v>210</v>
      </c>
      <c r="H10" s="64">
        <v>210</v>
      </c>
      <c r="I10" s="64">
        <v>210</v>
      </c>
      <c r="J10" s="64">
        <v>210</v>
      </c>
      <c r="K10" s="64">
        <v>210</v>
      </c>
      <c r="L10" s="59">
        <v>210</v>
      </c>
      <c r="M10" s="64">
        <v>210</v>
      </c>
      <c r="N10" s="64">
        <v>210</v>
      </c>
      <c r="O10" s="64">
        <v>2500</v>
      </c>
    </row>
    <row r="11" spans="1:15">
      <c r="B11" s="60" t="s">
        <v>10</v>
      </c>
      <c r="C11" s="64">
        <v>115</v>
      </c>
      <c r="D11" s="64">
        <v>135</v>
      </c>
      <c r="E11" s="64">
        <v>135</v>
      </c>
      <c r="F11" s="64">
        <v>135</v>
      </c>
      <c r="G11" s="64">
        <v>135</v>
      </c>
      <c r="H11" s="64">
        <v>135</v>
      </c>
      <c r="I11" s="64">
        <v>135</v>
      </c>
      <c r="J11" s="64">
        <v>135</v>
      </c>
      <c r="K11" s="64">
        <v>135</v>
      </c>
      <c r="L11" s="59">
        <v>135</v>
      </c>
      <c r="M11" s="64">
        <v>135</v>
      </c>
      <c r="N11" s="64">
        <v>135</v>
      </c>
      <c r="O11" s="64">
        <v>1600</v>
      </c>
    </row>
    <row r="12" spans="1:15">
      <c r="B12" s="60" t="s">
        <v>13</v>
      </c>
      <c r="C12" s="64">
        <v>75</v>
      </c>
      <c r="D12" s="64">
        <v>75</v>
      </c>
      <c r="E12" s="64">
        <v>75</v>
      </c>
      <c r="F12" s="64">
        <v>75</v>
      </c>
      <c r="G12" s="64">
        <v>75</v>
      </c>
      <c r="H12" s="64">
        <v>75</v>
      </c>
      <c r="I12" s="64">
        <v>75</v>
      </c>
      <c r="J12" s="64">
        <v>75</v>
      </c>
      <c r="K12" s="64">
        <v>75</v>
      </c>
      <c r="L12" s="59">
        <v>75</v>
      </c>
      <c r="M12" s="64">
        <v>75</v>
      </c>
      <c r="N12" s="64">
        <v>75</v>
      </c>
      <c r="O12" s="64">
        <v>900</v>
      </c>
    </row>
    <row r="13" spans="1:15">
      <c r="B13" s="58" t="s">
        <v>19</v>
      </c>
      <c r="C13" s="64">
        <v>55</v>
      </c>
      <c r="D13" s="64">
        <v>75</v>
      </c>
      <c r="E13" s="64">
        <v>75</v>
      </c>
      <c r="F13" s="64">
        <v>75</v>
      </c>
      <c r="G13" s="64">
        <v>75</v>
      </c>
      <c r="H13" s="64">
        <v>75</v>
      </c>
      <c r="I13" s="64">
        <v>75</v>
      </c>
      <c r="J13" s="64">
        <v>75</v>
      </c>
      <c r="K13" s="64">
        <v>75</v>
      </c>
      <c r="L13" s="59">
        <v>75</v>
      </c>
      <c r="M13" s="64">
        <v>75</v>
      </c>
      <c r="N13" s="64">
        <v>75</v>
      </c>
      <c r="O13" s="64">
        <v>880</v>
      </c>
    </row>
    <row r="14" spans="1:15">
      <c r="B14" s="60" t="s">
        <v>11</v>
      </c>
      <c r="C14" s="64">
        <v>55</v>
      </c>
      <c r="D14" s="64">
        <v>75</v>
      </c>
      <c r="E14" s="64">
        <v>75</v>
      </c>
      <c r="F14" s="64">
        <v>75</v>
      </c>
      <c r="G14" s="64">
        <v>75</v>
      </c>
      <c r="H14" s="64">
        <v>75</v>
      </c>
      <c r="I14" s="64">
        <v>75</v>
      </c>
      <c r="J14" s="64">
        <v>75</v>
      </c>
      <c r="K14" s="64">
        <v>75</v>
      </c>
      <c r="L14" s="59">
        <v>75</v>
      </c>
      <c r="M14" s="64">
        <v>75</v>
      </c>
      <c r="N14" s="64">
        <v>75</v>
      </c>
      <c r="O14" s="64">
        <v>880</v>
      </c>
    </row>
    <row r="15" spans="1:15">
      <c r="B15" s="58" t="s">
        <v>20</v>
      </c>
      <c r="C15" s="64">
        <v>60</v>
      </c>
      <c r="D15" s="64">
        <v>60</v>
      </c>
      <c r="E15" s="64">
        <v>60</v>
      </c>
      <c r="F15" s="64">
        <v>60</v>
      </c>
      <c r="G15" s="64">
        <v>60</v>
      </c>
      <c r="H15" s="64">
        <v>60</v>
      </c>
      <c r="I15" s="64">
        <v>60</v>
      </c>
      <c r="J15" s="64">
        <v>60</v>
      </c>
      <c r="K15" s="64">
        <v>60</v>
      </c>
      <c r="L15" s="59">
        <v>60</v>
      </c>
      <c r="M15" s="64">
        <v>60</v>
      </c>
      <c r="N15" s="64">
        <v>60</v>
      </c>
      <c r="O15" s="64">
        <v>720</v>
      </c>
    </row>
    <row r="16" spans="1:15">
      <c r="B16" s="60" t="s">
        <v>16</v>
      </c>
      <c r="C16" s="64">
        <v>20</v>
      </c>
      <c r="D16" s="64">
        <v>20</v>
      </c>
      <c r="E16" s="64">
        <v>20</v>
      </c>
      <c r="F16" s="64">
        <v>20</v>
      </c>
      <c r="G16" s="64">
        <v>20</v>
      </c>
      <c r="H16" s="64">
        <v>20</v>
      </c>
      <c r="I16" s="64">
        <v>20</v>
      </c>
      <c r="J16" s="64">
        <v>20</v>
      </c>
      <c r="K16" s="64">
        <v>20</v>
      </c>
      <c r="L16" s="59">
        <v>20</v>
      </c>
      <c r="M16" s="64">
        <v>20</v>
      </c>
      <c r="N16" s="64">
        <v>20</v>
      </c>
      <c r="O16" s="64">
        <v>240</v>
      </c>
    </row>
    <row r="17" spans="2:15">
      <c r="B17" s="60" t="s">
        <v>14</v>
      </c>
      <c r="C17" s="64">
        <v>20</v>
      </c>
      <c r="D17" s="64">
        <v>20</v>
      </c>
      <c r="E17" s="64">
        <v>20</v>
      </c>
      <c r="F17" s="64">
        <v>20</v>
      </c>
      <c r="G17" s="64">
        <v>20</v>
      </c>
      <c r="H17" s="64">
        <v>20</v>
      </c>
      <c r="I17" s="64">
        <v>20</v>
      </c>
      <c r="J17" s="64">
        <v>20</v>
      </c>
      <c r="K17" s="64">
        <v>20</v>
      </c>
      <c r="L17" s="59">
        <v>20</v>
      </c>
      <c r="M17" s="64">
        <v>20</v>
      </c>
      <c r="N17" s="64">
        <v>20</v>
      </c>
      <c r="O17" s="64">
        <v>240</v>
      </c>
    </row>
    <row r="18" spans="2:15">
      <c r="B18" s="60" t="s">
        <v>15</v>
      </c>
      <c r="C18" s="64">
        <v>20</v>
      </c>
      <c r="D18" s="64">
        <v>20</v>
      </c>
      <c r="E18" s="64">
        <v>20</v>
      </c>
      <c r="F18" s="64">
        <v>20</v>
      </c>
      <c r="G18" s="64">
        <v>20</v>
      </c>
      <c r="H18" s="64">
        <v>20</v>
      </c>
      <c r="I18" s="64">
        <v>20</v>
      </c>
      <c r="J18" s="64">
        <v>20</v>
      </c>
      <c r="K18" s="64">
        <v>20</v>
      </c>
      <c r="L18" s="59">
        <v>20</v>
      </c>
      <c r="M18" s="64">
        <v>20</v>
      </c>
      <c r="N18" s="64">
        <v>20</v>
      </c>
      <c r="O18" s="64">
        <v>240</v>
      </c>
    </row>
    <row r="19" spans="2:15">
      <c r="B19" s="61" t="s">
        <v>48</v>
      </c>
      <c r="C19" s="65">
        <v>595</v>
      </c>
      <c r="D19" s="65">
        <v>790</v>
      </c>
      <c r="E19" s="65">
        <v>890</v>
      </c>
      <c r="F19" s="65">
        <v>990</v>
      </c>
      <c r="G19" s="65">
        <v>1090</v>
      </c>
      <c r="H19" s="65">
        <v>1190</v>
      </c>
      <c r="I19" s="65">
        <v>1290</v>
      </c>
      <c r="J19" s="65">
        <v>1390</v>
      </c>
      <c r="K19" s="65">
        <v>1490</v>
      </c>
      <c r="L19" s="62">
        <v>1590</v>
      </c>
      <c r="M19" s="65">
        <v>1690</v>
      </c>
      <c r="N19" s="65">
        <v>1790</v>
      </c>
      <c r="O19" s="65">
        <v>14785</v>
      </c>
    </row>
    <row r="20" spans="2:15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 s="63" customFormat="1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</sheetData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1</vt:lpstr>
      <vt:lpstr>Discounts</vt:lpstr>
      <vt:lpstr>2</vt:lpstr>
      <vt:lpstr>Budget</vt:lpstr>
      <vt:lpstr>ProductionPlan</vt:lpstr>
      <vt:lpstr>Артикул</vt:lpstr>
      <vt:lpstr>Скидки</vt:lpstr>
    </vt:vector>
  </TitlesOfParts>
  <Company>Краснодартеплоэнерго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Eliseevva</dc:creator>
  <cp:lastModifiedBy>Елисеев В.А.</cp:lastModifiedBy>
  <cp:lastPrinted>2013-07-16T12:41:10Z</cp:lastPrinted>
  <dcterms:created xsi:type="dcterms:W3CDTF">2013-04-10T03:59:26Z</dcterms:created>
  <dcterms:modified xsi:type="dcterms:W3CDTF">2013-07-19T10:20:42Z</dcterms:modified>
</cp:coreProperties>
</file>