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рья Демидова\Desktop\"/>
    </mc:Choice>
  </mc:AlternateContent>
  <bookViews>
    <workbookView xWindow="0" yWindow="0" windowWidth="25600" windowHeight="10210"/>
  </bookViews>
  <sheets>
    <sheet name="Склад" sheetId="1" r:id="rId1"/>
    <sheet name="Склад (2)" sheetId="2" state="hidden" r:id="rId2"/>
  </sheets>
  <definedNames>
    <definedName name="_xlnm._FilterDatabase" localSheetId="0" hidden="1">Склад!$A$2:$J$2</definedName>
    <definedName name="_xlnm._FilterDatabase" localSheetId="1" hidden="1">'Склад (2)'!$A$2:$K$10</definedName>
    <definedName name="_xlnm.Print_Titles" localSheetId="0">Склад!$1:$2</definedName>
    <definedName name="_xlnm.Print_Titles" localSheetId="1">'Склад (2)'!$1:$2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F21" i="2"/>
  <c r="B21" i="2" s="1"/>
  <c r="E21" i="2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5" i="2"/>
  <c r="F15" i="2" s="1"/>
  <c r="G15" i="2" s="1"/>
  <c r="E14" i="2"/>
  <c r="F14" i="2" s="1"/>
  <c r="G14" i="2" s="1"/>
  <c r="E10" i="2"/>
  <c r="F10" i="2" s="1"/>
  <c r="E9" i="2"/>
  <c r="F9" i="2" s="1"/>
  <c r="F8" i="2"/>
  <c r="B8" i="2" s="1"/>
  <c r="E8" i="2"/>
  <c r="E7" i="2"/>
  <c r="F7" i="2" s="1"/>
  <c r="E6" i="2"/>
  <c r="F6" i="2" s="1"/>
  <c r="E5" i="2"/>
  <c r="F5" i="2" s="1"/>
  <c r="E4" i="2"/>
  <c r="F4" i="2" s="1"/>
  <c r="E3" i="2"/>
  <c r="F3" i="2" s="1"/>
  <c r="H2" i="2"/>
  <c r="E7" i="1"/>
  <c r="F7" i="1" s="1"/>
  <c r="B7" i="1" s="1"/>
  <c r="E11" i="1"/>
  <c r="F11" i="1" s="1"/>
  <c r="E10" i="1"/>
  <c r="F10" i="1" s="1"/>
  <c r="E9" i="1"/>
  <c r="F9" i="1" s="1"/>
  <c r="E8" i="1"/>
  <c r="F8" i="1" s="1"/>
  <c r="E6" i="1"/>
  <c r="F6" i="1" s="1"/>
  <c r="E5" i="1"/>
  <c r="F5" i="1" s="1"/>
  <c r="E4" i="1"/>
  <c r="F4" i="1" s="1"/>
  <c r="E3" i="1"/>
  <c r="F3" i="1" s="1"/>
  <c r="G9" i="2" l="1"/>
  <c r="B9" i="2"/>
  <c r="B3" i="2"/>
  <c r="G3" i="2"/>
  <c r="G10" i="2"/>
  <c r="B10" i="2"/>
  <c r="C21" i="2"/>
  <c r="J21" i="2"/>
  <c r="K21" i="2" s="1"/>
  <c r="B4" i="2"/>
  <c r="G4" i="2"/>
  <c r="J8" i="2"/>
  <c r="K8" i="2" s="1"/>
  <c r="C8" i="2"/>
  <c r="B6" i="2"/>
  <c r="G6" i="2"/>
  <c r="B5" i="2"/>
  <c r="G5" i="2"/>
  <c r="B7" i="2"/>
  <c r="G7" i="2"/>
  <c r="G8" i="2"/>
  <c r="G21" i="2"/>
  <c r="G7" i="1"/>
  <c r="G3" i="1"/>
  <c r="G10" i="1"/>
  <c r="G9" i="1"/>
  <c r="G11" i="1"/>
  <c r="G4" i="1"/>
  <c r="G5" i="1"/>
  <c r="G6" i="1"/>
  <c r="G8" i="1"/>
  <c r="H2" i="1"/>
  <c r="J5" i="2" l="1"/>
  <c r="K5" i="2" s="1"/>
  <c r="C5" i="2"/>
  <c r="J10" i="2"/>
  <c r="K10" i="2" s="1"/>
  <c r="C10" i="2"/>
  <c r="J3" i="2"/>
  <c r="K3" i="2" s="1"/>
  <c r="B13" i="2" s="1"/>
  <c r="C3" i="2"/>
  <c r="J9" i="2"/>
  <c r="K9" i="2" s="1"/>
  <c r="C9" i="2"/>
  <c r="J6" i="2"/>
  <c r="K6" i="2" s="1"/>
  <c r="C6" i="2"/>
  <c r="C7" i="2"/>
  <c r="J7" i="2"/>
  <c r="K7" i="2" s="1"/>
  <c r="J4" i="2"/>
  <c r="K4" i="2" s="1"/>
  <c r="C4" i="2"/>
  <c r="C7" i="1" l="1"/>
  <c r="I7" i="1"/>
  <c r="J7" i="1" s="1"/>
  <c r="B3" i="1"/>
  <c r="C3" i="1"/>
  <c r="I3" i="1"/>
  <c r="J3" i="1"/>
  <c r="B4" i="1"/>
  <c r="C4" i="1"/>
  <c r="I4" i="1"/>
  <c r="J4" i="1"/>
  <c r="B5" i="1"/>
  <c r="C5" i="1"/>
  <c r="I5" i="1"/>
  <c r="J5" i="1"/>
  <c r="B6" i="1"/>
  <c r="C6" i="1"/>
  <c r="I6" i="1"/>
  <c r="J6" i="1"/>
  <c r="B8" i="1"/>
  <c r="C8" i="1"/>
  <c r="I8" i="1"/>
  <c r="J8" i="1"/>
  <c r="B9" i="1"/>
  <c r="C9" i="1"/>
  <c r="I9" i="1"/>
  <c r="J9" i="1"/>
  <c r="B10" i="1"/>
  <c r="C10" i="1"/>
  <c r="I10" i="1"/>
  <c r="J10" i="1"/>
  <c r="B11" i="1"/>
  <c r="C11" i="1"/>
  <c r="I11" i="1"/>
  <c r="J11" i="1"/>
  <c r="B14" i="2"/>
  <c r="C14" i="2"/>
  <c r="J14" i="2"/>
  <c r="K14" i="2"/>
  <c r="B15" i="2"/>
  <c r="C15" i="2"/>
  <c r="J15" i="2"/>
  <c r="K15" i="2"/>
  <c r="B17" i="2"/>
  <c r="C17" i="2"/>
  <c r="J17" i="2"/>
  <c r="K17" i="2"/>
  <c r="B18" i="2"/>
  <c r="C18" i="2"/>
  <c r="J18" i="2"/>
  <c r="K18" i="2"/>
  <c r="B19" i="2"/>
  <c r="C19" i="2"/>
  <c r="J19" i="2"/>
  <c r="K19" i="2"/>
  <c r="B20" i="2"/>
  <c r="C20" i="2"/>
  <c r="J20" i="2"/>
  <c r="K20" i="2"/>
  <c r="B22" i="2"/>
  <c r="C22" i="2"/>
  <c r="J22" i="2"/>
  <c r="K22" i="2"/>
  <c r="B23" i="2"/>
  <c r="C23" i="2"/>
  <c r="J23" i="2"/>
  <c r="K23" i="2"/>
  <c r="B24" i="2"/>
  <c r="C24" i="2"/>
  <c r="J24" i="2"/>
  <c r="K24" i="2"/>
  <c r="B25" i="2"/>
  <c r="C25" i="2"/>
  <c r="J25" i="2"/>
  <c r="K25" i="2"/>
</calcChain>
</file>

<file path=xl/sharedStrings.xml><?xml version="1.0" encoding="utf-8"?>
<sst xmlns="http://schemas.openxmlformats.org/spreadsheetml/2006/main" count="39" uniqueCount="18">
  <si>
    <t>##</t>
  </si>
  <si>
    <t>Price, CNY
incl. fee</t>
  </si>
  <si>
    <t>Цена, Руб. без НДС</t>
  </si>
  <si>
    <t>%</t>
  </si>
  <si>
    <t>Origin Photo</t>
  </si>
  <si>
    <t>https://simecs.ru/upload/iblock/64c/ten8ij09cv4klf0p3snl35r20fhphov5.jpg</t>
  </si>
  <si>
    <t>https://simecs.ru/upload/iblock/9b4/b5fs2oapvq58hklsq127m3x0vfxjwodi.jpg</t>
  </si>
  <si>
    <t>https://simecs.ru/upload/iblock/fc9/zg1d4uw8vbfjpq1vy49e6ozgyn39y0rh.jpg</t>
  </si>
  <si>
    <t>https://simecs.ru/upload/iblock/e35/ls7n96nfv910qsj0doagm7aknz2oxlle.jpg</t>
  </si>
  <si>
    <t>https://simecs.ru/upload/iblock/0f1/4ciyv9dy4a6uytcg0p96p05g9206m6xo.jpg</t>
  </si>
  <si>
    <t>https://simecs.ru/bitrix/templates/simecs/components/bitrix/catalog.element/.default/images/no_photo.png</t>
  </si>
  <si>
    <t>СH, 
CNY. без НДС</t>
  </si>
  <si>
    <t>XXX, 
руб. без НДС</t>
  </si>
  <si>
    <t>XXX, 
CNY. без НДС</t>
  </si>
  <si>
    <t>XXX, 
руб. с НДС</t>
  </si>
  <si>
    <t>не правильно считает *</t>
  </si>
  <si>
    <t>* если соблюдаются условия, а именно J5&lt;20%, то от Н5 взять 20% (т.е. 960/0,8=1200)</t>
  </si>
  <si>
    <t>не считает, если J6 отрицательное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</si>
</sst>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7"/>
      <color rgb="FF00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0" applyFont="1"/>
    <xf numFmtId="9" fontId="6" fillId="0" borderId="0" xfId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5" fillId="3" borderId="0" xfId="0" applyNumberFormat="1" applyFont="1" applyFill="1"/>
    <xf numFmtId="4" fontId="7" fillId="3" borderId="0" xfId="0" applyNumberFormat="1" applyFont="1" applyFill="1"/>
    <xf numFmtId="4" fontId="8" fillId="0" borderId="0" xfId="0" applyNumberFormat="1" applyFont="1" applyFill="1"/>
    <xf numFmtId="4" fontId="7" fillId="4" borderId="0" xfId="0" applyNumberFormat="1" applyFont="1" applyFill="1"/>
    <xf numFmtId="4" fontId="7" fillId="3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4" fontId="7" fillId="5" borderId="0" xfId="0" applyNumberFormat="1" applyFont="1" applyFill="1" applyBorder="1" applyAlignment="1">
      <alignment vertical="top"/>
    </xf>
    <xf numFmtId="4" fontId="7" fillId="0" borderId="0" xfId="0" applyNumberFormat="1" applyFont="1" applyBorder="1" applyAlignment="1">
      <alignment horizontal="center" vertical="top"/>
    </xf>
    <xf numFmtId="4" fontId="7" fillId="4" borderId="0" xfId="0" applyNumberFormat="1" applyFont="1" applyFill="1" applyBorder="1" applyAlignment="1">
      <alignment vertical="top"/>
    </xf>
    <xf numFmtId="4" fontId="7" fillId="0" borderId="0" xfId="0" applyNumberFormat="1" applyFont="1" applyFill="1" applyBorder="1" applyAlignment="1">
      <alignment vertical="top"/>
    </xf>
    <xf numFmtId="9" fontId="7" fillId="0" borderId="0" xfId="1" applyFont="1" applyFill="1" applyBorder="1" applyAlignment="1">
      <alignment vertical="top"/>
    </xf>
    <xf numFmtId="0" fontId="7" fillId="0" borderId="0" xfId="0" applyFont="1"/>
    <xf numFmtId="4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7" fillId="2" borderId="0" xfId="0" applyNumberFormat="1" applyFont="1" applyFill="1" applyBorder="1" applyAlignment="1">
      <alignment vertical="top"/>
    </xf>
    <xf numFmtId="4" fontId="7" fillId="2" borderId="0" xfId="0" applyNumberFormat="1" applyFont="1" applyFill="1"/>
    <xf numFmtId="4" fontId="7" fillId="6" borderId="0" xfId="0" applyNumberFormat="1" applyFont="1" applyFill="1"/>
    <xf numFmtId="4" fontId="8" fillId="6" borderId="0" xfId="0" applyNumberFormat="1" applyFont="1" applyFill="1"/>
    <xf numFmtId="4" fontId="7" fillId="6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vertical="top"/>
    </xf>
    <xf numFmtId="4" fontId="7" fillId="7" borderId="0" xfId="0" applyNumberFormat="1" applyFont="1" applyFill="1" applyBorder="1" applyAlignment="1">
      <alignment horizontal="center" vertical="top"/>
    </xf>
    <xf numFmtId="4" fontId="8" fillId="7" borderId="0" xfId="0" applyNumberFormat="1" applyFont="1" applyFill="1" applyBorder="1" applyAlignment="1">
      <alignment vertical="top"/>
    </xf>
    <xf numFmtId="0" fontId="7" fillId="7" borderId="0" xfId="0" applyFont="1" applyFill="1" applyBorder="1" applyAlignment="1">
      <alignment vertical="top"/>
    </xf>
    <xf numFmtId="9" fontId="7" fillId="7" borderId="0" xfId="1" applyFont="1" applyFill="1" applyBorder="1" applyAlignment="1">
      <alignment vertical="top"/>
    </xf>
    <xf numFmtId="0" fontId="9" fillId="0" borderId="0" xfId="0" applyFont="1"/>
    <xf numFmtId="4" fontId="7" fillId="4" borderId="0" xfId="0" applyNumberFormat="1" applyFont="1" applyFill="1" applyBorder="1" applyAlignment="1">
      <alignment horizontal="center" vertical="top"/>
    </xf>
    <xf numFmtId="4" fontId="8" fillId="4" borderId="0" xfId="0" applyNumberFormat="1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9" fontId="7" fillId="4" borderId="0" xfId="1" applyFont="1" applyFill="1" applyBorder="1" applyAlignment="1">
      <alignment vertical="top"/>
    </xf>
    <xf numFmtId="4" fontId="3" fillId="8" borderId="1" xfId="2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vertical="top"/>
    </xf>
    <xf numFmtId="0" fontId="7" fillId="9" borderId="0" xfId="0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4"/>
  <sheetViews>
    <sheetView tabSelected="1" zoomScale="85" zoomScaleNormal="85" workbookViewId="0">
      <pane ySplit="2" topLeftCell="A3" activePane="bottomLeft" state="frozen"/>
      <selection pane="bottomLeft" activeCell="I20" sqref="I20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17.08984375" style="23" customWidth="1"/>
    <col min="10" max="10" width="13" style="23" customWidth="1"/>
    <col min="11" max="11" width="8.7265625" style="23"/>
    <col min="12" max="12" width="15.453125" style="23" customWidth="1"/>
    <col min="13" max="16384" width="8.7265625" style="23"/>
  </cols>
  <sheetData>
    <row r="1" spans="1:13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41" t="s">
        <v>13</v>
      </c>
      <c r="G1" s="5" t="s">
        <v>3</v>
      </c>
      <c r="H1" s="41" t="s">
        <v>11</v>
      </c>
      <c r="I1" s="3"/>
      <c r="J1" s="2"/>
    </row>
    <row r="2" spans="1:13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  <c r="I2" s="28">
        <v>0.8</v>
      </c>
    </row>
    <row r="3" spans="1:13" s="17" customFormat="1" x14ac:dyDescent="0.35">
      <c r="B3" s="21">
        <f ca="1">IF(J3&lt;0,0,IF(F3&lt;&gt;0,F3*$F$2,IF(J3&lt;=20%,H3*1.2/$H$2,H3/$H$2)))</f>
        <v>1021.7279320987655</v>
      </c>
      <c r="C3" s="19">
        <f t="shared" ref="C3:C11" ca="1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1" si="1">E3/13.5</f>
        <v>1075.5030864197531</v>
      </c>
      <c r="G3" s="16">
        <f>100-H3*100/F3</f>
        <v>44.677053230902565</v>
      </c>
      <c r="H3" s="20">
        <v>595</v>
      </c>
      <c r="I3" s="21">
        <f ca="1">B3-H3</f>
        <v>426.72793209876545</v>
      </c>
      <c r="J3" s="22">
        <f ca="1">I3/B3</f>
        <v>0.4176531919042375</v>
      </c>
    </row>
    <row r="4" spans="1:13" s="17" customFormat="1" x14ac:dyDescent="0.35">
      <c r="B4" s="21">
        <f ca="1">IF(J4&lt;0,0,IF(F4&lt;&gt;0,F4*$F$2,IF(J4&lt;=20%,H4*1.2/$H$2,H4/$H$2)))</f>
        <v>910.9931172839506</v>
      </c>
      <c r="C4" s="19">
        <f t="shared" ca="1" si="0"/>
        <v>12298.407083333334</v>
      </c>
      <c r="D4" s="15">
        <v>15534.83</v>
      </c>
      <c r="E4" s="15">
        <f t="shared" ref="E4:E11" si="2">D4/1.2</f>
        <v>12945.691666666668</v>
      </c>
      <c r="F4" s="26">
        <f t="shared" si="1"/>
        <v>958.94012345679016</v>
      </c>
      <c r="G4" s="16">
        <f t="shared" ref="G4:G11" si="3">100-H4*100/F4</f>
        <v>44.939210792779839</v>
      </c>
      <c r="H4" s="20">
        <v>528</v>
      </c>
      <c r="I4" s="21">
        <f ca="1">B4-H4</f>
        <v>382.9931172839506</v>
      </c>
      <c r="J4" s="22">
        <f ca="1">I4/B4</f>
        <v>0.42041274518715616</v>
      </c>
    </row>
    <row r="5" spans="1:13" s="17" customFormat="1" x14ac:dyDescent="0.35">
      <c r="B5" s="31">
        <f ca="1">IF(J5&lt;0,0,IF(F5&lt;&gt;0,F5*$F$2,IF(J5&lt;=20%,H5/$I$2,H5/$H$2)))</f>
        <v>1029.1561111111112</v>
      </c>
      <c r="C5" s="32">
        <f t="shared" ca="1" si="0"/>
        <v>13893.6075</v>
      </c>
      <c r="D5" s="31">
        <v>17549.82</v>
      </c>
      <c r="E5" s="31">
        <f t="shared" si="2"/>
        <v>14624.85</v>
      </c>
      <c r="F5" s="31">
        <f t="shared" si="1"/>
        <v>1083.3222222222223</v>
      </c>
      <c r="G5" s="33">
        <f t="shared" si="3"/>
        <v>11.383706499553853</v>
      </c>
      <c r="H5" s="31">
        <v>960</v>
      </c>
      <c r="I5" s="31">
        <f ca="1">B5-H5</f>
        <v>69.156111111111159</v>
      </c>
      <c r="J5" s="35">
        <f ca="1">I5/B5</f>
        <v>6.7196910521619427E-2</v>
      </c>
      <c r="K5" s="42" t="s">
        <v>15</v>
      </c>
      <c r="L5" s="42"/>
      <c r="M5" s="17">
        <f>H5/0.8</f>
        <v>1200</v>
      </c>
    </row>
    <row r="6" spans="1:13" s="17" customFormat="1" x14ac:dyDescent="0.35">
      <c r="B6" s="31" t="e">
        <f ca="1">IF(J6&lt;0,0,IF(F6&lt;&gt;0,F6*$F$2,IF(J6&lt;=20%,H6/$I$2,H6/$H$2)))</f>
        <v>#DIV/0!</v>
      </c>
      <c r="C6" s="32" t="e">
        <f t="shared" ca="1" si="0"/>
        <v>#DIV/0!</v>
      </c>
      <c r="D6" s="31">
        <v>18034.88</v>
      </c>
      <c r="E6" s="31">
        <f t="shared" si="2"/>
        <v>15029.066666666668</v>
      </c>
      <c r="F6" s="31">
        <f t="shared" si="1"/>
        <v>1113.2641975308643</v>
      </c>
      <c r="G6" s="33">
        <f t="shared" si="3"/>
        <v>1.1914689756738142</v>
      </c>
      <c r="H6" s="31">
        <v>1100</v>
      </c>
      <c r="I6" s="31" t="e">
        <f ca="1">B6-H6</f>
        <v>#DIV/0!</v>
      </c>
      <c r="J6" s="35" t="e">
        <f ca="1">I6/B6</f>
        <v>#DIV/0!</v>
      </c>
      <c r="K6" s="42" t="s">
        <v>17</v>
      </c>
      <c r="L6" s="42"/>
      <c r="M6" s="42"/>
    </row>
    <row r="7" spans="1:13" s="17" customFormat="1" x14ac:dyDescent="0.35">
      <c r="B7" s="31">
        <f t="shared" ref="B7" si="4">IF(F7&lt;&gt;0,F7*$F$2,H7/$H$2)</f>
        <v>1057.600987654321</v>
      </c>
      <c r="C7" s="32">
        <f t="shared" si="0"/>
        <v>14277.613333333333</v>
      </c>
      <c r="D7" s="31">
        <v>18034.88</v>
      </c>
      <c r="E7" s="31">
        <f t="shared" si="2"/>
        <v>15029.066666666668</v>
      </c>
      <c r="F7" s="31">
        <f t="shared" si="1"/>
        <v>1113.2641975308643</v>
      </c>
      <c r="G7" s="33">
        <f t="shared" si="3"/>
        <v>1.1914689756738142</v>
      </c>
      <c r="H7" s="31">
        <v>1100</v>
      </c>
      <c r="I7" s="31">
        <f>B7-H7</f>
        <v>-42.399012345679012</v>
      </c>
      <c r="J7" s="35">
        <f>I7/B7</f>
        <v>-4.0089800256065206E-2</v>
      </c>
    </row>
    <row r="8" spans="1:13" s="17" customFormat="1" x14ac:dyDescent="0.35">
      <c r="B8" s="21">
        <f ca="1">IF(J8&lt;0,0,IF(F8&lt;&gt;0,F8*$F$2,IF(J8&lt;=20%,H8*1.2/$H$2,H8/$H$2)))</f>
        <v>867.27272727272725</v>
      </c>
      <c r="C8" s="19">
        <f t="shared" ca="1" si="0"/>
        <v>11708.181818181818</v>
      </c>
      <c r="D8" s="15">
        <v>0</v>
      </c>
      <c r="E8" s="15">
        <f t="shared" si="2"/>
        <v>0</v>
      </c>
      <c r="F8" s="26">
        <f t="shared" si="1"/>
        <v>0</v>
      </c>
      <c r="G8" s="16" t="e">
        <f t="shared" si="3"/>
        <v>#DIV/0!</v>
      </c>
      <c r="H8" s="20">
        <v>477</v>
      </c>
      <c r="I8" s="21">
        <f ca="1">B8-H8</f>
        <v>390.27272727272725</v>
      </c>
      <c r="J8" s="22">
        <f ca="1">I8/B8</f>
        <v>0.45</v>
      </c>
    </row>
    <row r="9" spans="1:13" s="17" customFormat="1" x14ac:dyDescent="0.35">
      <c r="B9" s="21">
        <f ca="1">IF(J9&lt;0,0,IF(F9&lt;&gt;0,F9*$F$2,IF(J9&lt;=20%,H9*1.2/$H$2,H9/$H$2)))</f>
        <v>827.27272727272725</v>
      </c>
      <c r="C9" s="19">
        <f t="shared" ca="1" si="0"/>
        <v>11168.181818181818</v>
      </c>
      <c r="D9" s="15">
        <v>0</v>
      </c>
      <c r="E9" s="15">
        <f t="shared" si="2"/>
        <v>0</v>
      </c>
      <c r="F9" s="26">
        <f t="shared" si="1"/>
        <v>0</v>
      </c>
      <c r="G9" s="16" t="e">
        <f t="shared" si="3"/>
        <v>#DIV/0!</v>
      </c>
      <c r="H9" s="20">
        <v>455</v>
      </c>
      <c r="I9" s="21">
        <f ca="1">B9-H9</f>
        <v>372.27272727272725</v>
      </c>
      <c r="J9" s="22">
        <f ca="1">I9/B9</f>
        <v>0.45</v>
      </c>
    </row>
    <row r="10" spans="1:13" s="17" customFormat="1" x14ac:dyDescent="0.35">
      <c r="B10" s="21">
        <f ca="1">IF(J10&lt;0,0,IF(F10&lt;&gt;0,F10*$F$2,IF(J10&lt;=20%,H10*1.2/$H$2,H10/$H$2)))</f>
        <v>867.27272727272725</v>
      </c>
      <c r="C10" s="19">
        <f t="shared" ca="1" si="0"/>
        <v>11708.181818181818</v>
      </c>
      <c r="D10" s="15">
        <v>0</v>
      </c>
      <c r="E10" s="15">
        <f t="shared" si="2"/>
        <v>0</v>
      </c>
      <c r="F10" s="26">
        <f t="shared" si="1"/>
        <v>0</v>
      </c>
      <c r="G10" s="16" t="e">
        <f t="shared" si="3"/>
        <v>#DIV/0!</v>
      </c>
      <c r="H10" s="20">
        <v>477</v>
      </c>
      <c r="I10" s="21">
        <f ca="1">B10-H10</f>
        <v>390.27272727272725</v>
      </c>
      <c r="J10" s="22">
        <f ca="1">I10/B10</f>
        <v>0.45</v>
      </c>
    </row>
    <row r="11" spans="1:13" s="17" customFormat="1" x14ac:dyDescent="0.35">
      <c r="B11" s="21">
        <f ca="1">IF(J11&lt;0,0,IF(F11&lt;&gt;0,F11*$F$2,IF(J11&lt;=20%,H11*1.2/$H$2,H11/$H$2)))</f>
        <v>885.45454545454538</v>
      </c>
      <c r="C11" s="19">
        <f t="shared" ca="1" si="0"/>
        <v>11953.636363636362</v>
      </c>
      <c r="D11" s="15">
        <v>0</v>
      </c>
      <c r="E11" s="15">
        <f t="shared" si="2"/>
        <v>0</v>
      </c>
      <c r="F11" s="26">
        <f t="shared" si="1"/>
        <v>0</v>
      </c>
      <c r="G11" s="16" t="e">
        <f t="shared" si="3"/>
        <v>#DIV/0!</v>
      </c>
      <c r="H11" s="20">
        <v>487</v>
      </c>
      <c r="I11" s="21">
        <f ca="1">B11-H11</f>
        <v>398.45454545454538</v>
      </c>
      <c r="J11" s="22">
        <f ca="1">I11/B11</f>
        <v>0.44999999999999996</v>
      </c>
    </row>
    <row r="14" spans="1:13" x14ac:dyDescent="0.25">
      <c r="K14" s="43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5"/>
  <sheetViews>
    <sheetView zoomScale="85" zoomScaleNormal="85" workbookViewId="0">
      <pane ySplit="2" topLeftCell="A3" activePane="bottomLeft" state="frozen"/>
      <selection pane="bottomLeft" activeCell="B27" sqref="B27"/>
    </sheetView>
  </sheetViews>
  <sheetFormatPr defaultRowHeight="12.5" x14ac:dyDescent="0.25"/>
  <cols>
    <col min="1" max="1" width="3.81640625" style="23" customWidth="1"/>
    <col min="2" max="2" width="10" style="24" bestFit="1" customWidth="1"/>
    <col min="3" max="3" width="12.6328125" style="25" customWidth="1"/>
    <col min="4" max="5" width="12.6328125" style="12" customWidth="1"/>
    <col min="6" max="6" width="14.08984375" style="27" customWidth="1"/>
    <col min="7" max="7" width="9" style="13" customWidth="1"/>
    <col min="8" max="8" width="13.453125" style="14" customWidth="1"/>
    <col min="9" max="9" width="86.08984375" style="23" hidden="1" customWidth="1"/>
    <col min="10" max="10" width="17.08984375" style="23" customWidth="1"/>
    <col min="11" max="11" width="13" style="23" customWidth="1"/>
    <col min="12" max="16384" width="8.7265625" style="23"/>
  </cols>
  <sheetData>
    <row r="1" spans="1:11" s="7" customFormat="1" ht="24.65" customHeight="1" x14ac:dyDescent="0.35">
      <c r="A1" s="1" t="s">
        <v>0</v>
      </c>
      <c r="B1" s="3" t="s">
        <v>1</v>
      </c>
      <c r="C1" s="3" t="s">
        <v>2</v>
      </c>
      <c r="D1" s="4" t="s">
        <v>14</v>
      </c>
      <c r="E1" s="4" t="s">
        <v>12</v>
      </c>
      <c r="F1" s="3" t="s">
        <v>13</v>
      </c>
      <c r="G1" s="5" t="s">
        <v>3</v>
      </c>
      <c r="H1" s="6" t="s">
        <v>11</v>
      </c>
      <c r="I1" s="3" t="s">
        <v>4</v>
      </c>
      <c r="J1" s="3"/>
      <c r="K1" s="2"/>
    </row>
    <row r="2" spans="1:11" s="8" customFormat="1" ht="13" x14ac:dyDescent="0.3">
      <c r="B2" s="9"/>
      <c r="C2" s="10">
        <v>13.5</v>
      </c>
      <c r="D2" s="11"/>
      <c r="E2" s="11"/>
      <c r="F2" s="28">
        <v>0.95</v>
      </c>
      <c r="G2" s="29"/>
      <c r="H2" s="28">
        <f>1-0.45</f>
        <v>0.55000000000000004</v>
      </c>
    </row>
    <row r="3" spans="1:11" s="17" customFormat="1" x14ac:dyDescent="0.35">
      <c r="B3" s="18">
        <f>IF(F3&lt;&gt;0,F3*$F$2,H3/$H$2)</f>
        <v>1021.7279320987655</v>
      </c>
      <c r="C3" s="19">
        <f t="shared" ref="C3:C10" si="0">B3*$C$2</f>
        <v>13793.327083333334</v>
      </c>
      <c r="D3" s="15">
        <v>17423.150000000001</v>
      </c>
      <c r="E3" s="15">
        <f>D3/1.2</f>
        <v>14519.291666666668</v>
      </c>
      <c r="F3" s="26">
        <f t="shared" ref="F3:F10" si="1">E3/13.5</f>
        <v>1075.5030864197531</v>
      </c>
      <c r="G3" s="16">
        <f>100-H3*100/F3</f>
        <v>44.677053230902565</v>
      </c>
      <c r="H3" s="20">
        <v>595</v>
      </c>
      <c r="I3" s="17" t="s">
        <v>5</v>
      </c>
      <c r="J3" s="21">
        <f t="shared" ref="J3:J10" si="2">B3-H3</f>
        <v>426.72793209876545</v>
      </c>
      <c r="K3" s="22">
        <f t="shared" ref="K3:K10" si="3">J3/B3</f>
        <v>0.4176531919042375</v>
      </c>
    </row>
    <row r="4" spans="1:11" s="17" customFormat="1" x14ac:dyDescent="0.35">
      <c r="B4" s="18">
        <f t="shared" ref="B4:B10" si="4">IF(F4&lt;&gt;0,F4*$F$2,H4/$H$2)</f>
        <v>910.9931172839506</v>
      </c>
      <c r="C4" s="19">
        <f t="shared" si="0"/>
        <v>12298.407083333334</v>
      </c>
      <c r="D4" s="15">
        <v>15534.83</v>
      </c>
      <c r="E4" s="15">
        <f t="shared" ref="E4:E10" si="5">D4/1.2</f>
        <v>12945.691666666668</v>
      </c>
      <c r="F4" s="26">
        <f t="shared" si="1"/>
        <v>958.94012345679016</v>
      </c>
      <c r="G4" s="16">
        <f t="shared" ref="G4:G10" si="6">100-H4*100/F4</f>
        <v>44.939210792779839</v>
      </c>
      <c r="H4" s="20">
        <v>528</v>
      </c>
      <c r="I4" s="17" t="s">
        <v>6</v>
      </c>
      <c r="J4" s="21">
        <f t="shared" si="2"/>
        <v>382.9931172839506</v>
      </c>
      <c r="K4" s="22">
        <f t="shared" si="3"/>
        <v>0.42041274518715616</v>
      </c>
    </row>
    <row r="5" spans="1:11" s="17" customFormat="1" x14ac:dyDescent="0.35">
      <c r="B5" s="31">
        <f t="shared" si="4"/>
        <v>1029.1561111111112</v>
      </c>
      <c r="C5" s="32">
        <f t="shared" si="0"/>
        <v>13893.6075</v>
      </c>
      <c r="D5" s="31">
        <v>17549.82</v>
      </c>
      <c r="E5" s="31">
        <f t="shared" si="5"/>
        <v>14624.85</v>
      </c>
      <c r="F5" s="31">
        <f t="shared" si="1"/>
        <v>1083.3222222222223</v>
      </c>
      <c r="G5" s="33">
        <f t="shared" si="6"/>
        <v>11.383706499553853</v>
      </c>
      <c r="H5" s="31">
        <v>960</v>
      </c>
      <c r="I5" s="34" t="s">
        <v>7</v>
      </c>
      <c r="J5" s="31">
        <f t="shared" si="2"/>
        <v>69.156111111111159</v>
      </c>
      <c r="K5" s="35">
        <f t="shared" si="3"/>
        <v>6.7196910521619427E-2</v>
      </c>
    </row>
    <row r="6" spans="1:11" s="17" customFormat="1" x14ac:dyDescent="0.35">
      <c r="B6" s="31">
        <f t="shared" si="4"/>
        <v>1057.600987654321</v>
      </c>
      <c r="C6" s="32">
        <f t="shared" si="0"/>
        <v>14277.613333333333</v>
      </c>
      <c r="D6" s="31">
        <v>18034.88</v>
      </c>
      <c r="E6" s="31">
        <f t="shared" si="5"/>
        <v>15029.066666666668</v>
      </c>
      <c r="F6" s="31">
        <f t="shared" si="1"/>
        <v>1113.2641975308643</v>
      </c>
      <c r="G6" s="33">
        <f t="shared" si="6"/>
        <v>1.1914689756738142</v>
      </c>
      <c r="H6" s="31">
        <v>1100</v>
      </c>
      <c r="I6" s="34" t="s">
        <v>8</v>
      </c>
      <c r="J6" s="31">
        <f t="shared" si="2"/>
        <v>-42.399012345679012</v>
      </c>
      <c r="K6" s="35">
        <f t="shared" si="3"/>
        <v>-4.0089800256065206E-2</v>
      </c>
    </row>
    <row r="7" spans="1:11" s="17" customFormat="1" x14ac:dyDescent="0.35">
      <c r="B7" s="30">
        <f t="shared" si="4"/>
        <v>867.27272727272725</v>
      </c>
      <c r="C7" s="19">
        <f t="shared" si="0"/>
        <v>11708.181818181818</v>
      </c>
      <c r="D7" s="15">
        <v>0</v>
      </c>
      <c r="E7" s="15">
        <f t="shared" si="5"/>
        <v>0</v>
      </c>
      <c r="F7" s="26">
        <f t="shared" si="1"/>
        <v>0</v>
      </c>
      <c r="G7" s="16" t="e">
        <f t="shared" si="6"/>
        <v>#DIV/0!</v>
      </c>
      <c r="H7" s="20">
        <v>477</v>
      </c>
      <c r="I7" s="17" t="s">
        <v>9</v>
      </c>
      <c r="J7" s="21">
        <f t="shared" si="2"/>
        <v>390.27272727272725</v>
      </c>
      <c r="K7" s="22">
        <f t="shared" si="3"/>
        <v>0.45</v>
      </c>
    </row>
    <row r="8" spans="1:11" s="17" customFormat="1" x14ac:dyDescent="0.35">
      <c r="B8" s="30">
        <f t="shared" si="4"/>
        <v>827.27272727272725</v>
      </c>
      <c r="C8" s="19">
        <f t="shared" si="0"/>
        <v>11168.181818181818</v>
      </c>
      <c r="D8" s="15">
        <v>0</v>
      </c>
      <c r="E8" s="15">
        <f t="shared" si="5"/>
        <v>0</v>
      </c>
      <c r="F8" s="26">
        <f t="shared" si="1"/>
        <v>0</v>
      </c>
      <c r="G8" s="16" t="e">
        <f t="shared" si="6"/>
        <v>#DIV/0!</v>
      </c>
      <c r="H8" s="20">
        <v>455</v>
      </c>
      <c r="I8" s="17" t="s">
        <v>10</v>
      </c>
      <c r="J8" s="21">
        <f t="shared" si="2"/>
        <v>372.27272727272725</v>
      </c>
      <c r="K8" s="22">
        <f t="shared" si="3"/>
        <v>0.45</v>
      </c>
    </row>
    <row r="9" spans="1:11" s="17" customFormat="1" x14ac:dyDescent="0.35">
      <c r="B9" s="30">
        <f t="shared" si="4"/>
        <v>867.27272727272725</v>
      </c>
      <c r="C9" s="19">
        <f t="shared" si="0"/>
        <v>11708.181818181818</v>
      </c>
      <c r="D9" s="15">
        <v>0</v>
      </c>
      <c r="E9" s="15">
        <f t="shared" si="5"/>
        <v>0</v>
      </c>
      <c r="F9" s="26">
        <f t="shared" si="1"/>
        <v>0</v>
      </c>
      <c r="G9" s="16" t="e">
        <f t="shared" si="6"/>
        <v>#DIV/0!</v>
      </c>
      <c r="H9" s="20">
        <v>477</v>
      </c>
      <c r="I9" s="17" t="s">
        <v>10</v>
      </c>
      <c r="J9" s="21">
        <f t="shared" si="2"/>
        <v>390.27272727272725</v>
      </c>
      <c r="K9" s="22">
        <f t="shared" si="3"/>
        <v>0.45</v>
      </c>
    </row>
    <row r="10" spans="1:11" s="17" customFormat="1" x14ac:dyDescent="0.35">
      <c r="B10" s="21">
        <f t="shared" si="4"/>
        <v>885.45454545454538</v>
      </c>
      <c r="C10" s="19">
        <f t="shared" si="0"/>
        <v>11953.636363636362</v>
      </c>
      <c r="D10" s="15">
        <v>0</v>
      </c>
      <c r="E10" s="15">
        <f t="shared" si="5"/>
        <v>0</v>
      </c>
      <c r="F10" s="26">
        <f t="shared" si="1"/>
        <v>0</v>
      </c>
      <c r="G10" s="16" t="e">
        <f t="shared" si="6"/>
        <v>#DIV/0!</v>
      </c>
      <c r="H10" s="20">
        <v>487</v>
      </c>
      <c r="I10" s="17" t="s">
        <v>10</v>
      </c>
      <c r="J10" s="21">
        <f t="shared" si="2"/>
        <v>398.45454545454538</v>
      </c>
      <c r="K10" s="22">
        <f t="shared" si="3"/>
        <v>0.44999999999999996</v>
      </c>
    </row>
    <row r="13" spans="1:11" x14ac:dyDescent="0.25">
      <c r="B13" s="36">
        <f>IF(K3&lt;0,0,IF(F3&lt;&gt;0,F3*$F$2,IF(K3&lt;=20%,H3*1.2/$H$2,H3/$H$2)))</f>
        <v>1021.7279320987655</v>
      </c>
    </row>
    <row r="14" spans="1:11" s="17" customFormat="1" x14ac:dyDescent="0.25">
      <c r="B14" s="36">
        <f ca="1">IF(K14&lt;0,0,IF(F14&lt;&gt;0,F14*$F$2,IF(K14&lt;=20%,H14*1.2/$H$2,H14/$H$2)))</f>
        <v>827.27272727272725</v>
      </c>
      <c r="C14" s="19">
        <f t="shared" ref="C14:C15" ca="1" si="7">B14*$C$2</f>
        <v>11168.181818181818</v>
      </c>
      <c r="D14" s="15">
        <v>0</v>
      </c>
      <c r="E14" s="15">
        <f t="shared" ref="E14:E15" si="8">D14/1.2</f>
        <v>0</v>
      </c>
      <c r="F14" s="26">
        <f t="shared" ref="F14:F15" si="9">E14/13.5</f>
        <v>0</v>
      </c>
      <c r="G14" s="16" t="e">
        <f t="shared" ref="G14:G15" si="10">100-H14*100/F14</f>
        <v>#DIV/0!</v>
      </c>
      <c r="H14" s="20">
        <v>455</v>
      </c>
      <c r="I14" s="17" t="s">
        <v>10</v>
      </c>
      <c r="J14" s="21">
        <f t="shared" ref="J14:J15" ca="1" si="11">B14-H14</f>
        <v>372.27272727272725</v>
      </c>
      <c r="K14" s="22">
        <f t="shared" ref="K14:K15" ca="1" si="12">J14/B14</f>
        <v>0.45</v>
      </c>
    </row>
    <row r="15" spans="1:11" s="17" customFormat="1" x14ac:dyDescent="0.25">
      <c r="B15" s="36">
        <f ca="1">IF(K15&lt;0,0,IF(F15&lt;&gt;0,F15*$F$2,IF(K15&lt;=20%,H15*1.2/$H$2,H15/$H$2)))</f>
        <v>867.27272727272725</v>
      </c>
      <c r="C15" s="19">
        <f t="shared" ca="1" si="7"/>
        <v>11708.181818181818</v>
      </c>
      <c r="D15" s="15">
        <v>0</v>
      </c>
      <c r="E15" s="15">
        <f t="shared" si="8"/>
        <v>0</v>
      </c>
      <c r="F15" s="26">
        <f t="shared" si="9"/>
        <v>0</v>
      </c>
      <c r="G15" s="16" t="e">
        <f t="shared" si="10"/>
        <v>#DIV/0!</v>
      </c>
      <c r="H15" s="20">
        <v>477</v>
      </c>
      <c r="I15" s="17" t="s">
        <v>10</v>
      </c>
      <c r="J15" s="21">
        <f t="shared" ca="1" si="11"/>
        <v>390.27272727272725</v>
      </c>
      <c r="K15" s="22">
        <f t="shared" ca="1" si="12"/>
        <v>0.45</v>
      </c>
    </row>
    <row r="17" spans="2:11" s="17" customFormat="1" x14ac:dyDescent="0.35">
      <c r="B17" s="21">
        <f ca="1">IF(K17&lt;0,0,IF(F17&lt;&gt;0,F17*$F$2,IF(K17&lt;=20%,H17*1.2/$H$2,H17/$H$2)))</f>
        <v>1021.7279320987655</v>
      </c>
      <c r="C17" s="19">
        <f t="shared" ref="C17:C25" ca="1" si="13">B17*$C$2</f>
        <v>13793.327083333334</v>
      </c>
      <c r="D17" s="15">
        <v>17423.150000000001</v>
      </c>
      <c r="E17" s="15">
        <f>D17/1.2</f>
        <v>14519.291666666668</v>
      </c>
      <c r="F17" s="26">
        <f t="shared" ref="F17:F25" si="14">E17/13.5</f>
        <v>1075.5030864197531</v>
      </c>
      <c r="G17" s="16">
        <f>100-H17*100/F17</f>
        <v>44.677053230902565</v>
      </c>
      <c r="H17" s="20">
        <v>595</v>
      </c>
      <c r="I17" s="17" t="s">
        <v>5</v>
      </c>
      <c r="J17" s="21">
        <f t="shared" ref="J17:J25" ca="1" si="15">B17-H17</f>
        <v>426.72793209876545</v>
      </c>
      <c r="K17" s="22">
        <f t="shared" ref="K17:K25" ca="1" si="16">J17/B17</f>
        <v>0.4176531919042375</v>
      </c>
    </row>
    <row r="18" spans="2:11" s="17" customFormat="1" x14ac:dyDescent="0.35">
      <c r="B18" s="21">
        <f t="shared" ref="B18:B25" ca="1" si="17">IF(K18&lt;0,0,IF(F18&lt;&gt;0,F18*$F$2,IF(K18&lt;=20%,H18*1.2/$H$2,H18/$H$2)))</f>
        <v>910.9931172839506</v>
      </c>
      <c r="C18" s="19">
        <f t="shared" ca="1" si="13"/>
        <v>12298.407083333334</v>
      </c>
      <c r="D18" s="15">
        <v>15534.83</v>
      </c>
      <c r="E18" s="15">
        <f t="shared" ref="E18:E25" si="18">D18/1.2</f>
        <v>12945.691666666668</v>
      </c>
      <c r="F18" s="26">
        <f t="shared" si="14"/>
        <v>958.94012345679016</v>
      </c>
      <c r="G18" s="16">
        <f t="shared" ref="G18:G25" si="19">100-H18*100/F18</f>
        <v>44.939210792779839</v>
      </c>
      <c r="H18" s="20">
        <v>528</v>
      </c>
      <c r="I18" s="17" t="s">
        <v>6</v>
      </c>
      <c r="J18" s="21">
        <f t="shared" ca="1" si="15"/>
        <v>382.9931172839506</v>
      </c>
      <c r="K18" s="22">
        <f t="shared" ca="1" si="16"/>
        <v>0.42041274518715616</v>
      </c>
    </row>
    <row r="19" spans="2:11" s="17" customFormat="1" x14ac:dyDescent="0.35">
      <c r="B19" s="20">
        <f t="shared" ca="1" si="17"/>
        <v>1029.1561111111112</v>
      </c>
      <c r="C19" s="37">
        <f t="shared" ca="1" si="13"/>
        <v>13893.6075</v>
      </c>
      <c r="D19" s="20">
        <v>17549.82</v>
      </c>
      <c r="E19" s="20">
        <f t="shared" si="18"/>
        <v>14624.85</v>
      </c>
      <c r="F19" s="20">
        <f t="shared" si="14"/>
        <v>1083.3222222222223</v>
      </c>
      <c r="G19" s="38">
        <f t="shared" si="19"/>
        <v>11.383706499553853</v>
      </c>
      <c r="H19" s="20">
        <v>960</v>
      </c>
      <c r="I19" s="39" t="s">
        <v>7</v>
      </c>
      <c r="J19" s="20">
        <f t="shared" ca="1" si="15"/>
        <v>69.156111111111159</v>
      </c>
      <c r="K19" s="40">
        <f t="shared" ca="1" si="16"/>
        <v>6.7196910521619427E-2</v>
      </c>
    </row>
    <row r="20" spans="2:11" s="17" customFormat="1" x14ac:dyDescent="0.35">
      <c r="B20" s="20" t="e">
        <f t="shared" ca="1" si="17"/>
        <v>#DIV/0!</v>
      </c>
      <c r="C20" s="37" t="e">
        <f t="shared" ca="1" si="13"/>
        <v>#DIV/0!</v>
      </c>
      <c r="D20" s="20">
        <v>18034.88</v>
      </c>
      <c r="E20" s="20">
        <f t="shared" si="18"/>
        <v>15029.066666666668</v>
      </c>
      <c r="F20" s="20">
        <f t="shared" si="14"/>
        <v>1113.2641975308643</v>
      </c>
      <c r="G20" s="38">
        <f t="shared" si="19"/>
        <v>1.1914689756738142</v>
      </c>
      <c r="H20" s="20">
        <v>1100</v>
      </c>
      <c r="I20" s="39" t="s">
        <v>8</v>
      </c>
      <c r="J20" s="20" t="e">
        <f t="shared" ca="1" si="15"/>
        <v>#DIV/0!</v>
      </c>
      <c r="K20" s="40" t="e">
        <f t="shared" ca="1" si="16"/>
        <v>#DIV/0!</v>
      </c>
    </row>
    <row r="21" spans="2:11" s="17" customFormat="1" x14ac:dyDescent="0.35">
      <c r="B21" s="20">
        <f t="shared" ref="B21" si="20">IF(F21&lt;&gt;0,F21*$F$2,H21/$H$2)</f>
        <v>1057.600987654321</v>
      </c>
      <c r="C21" s="37">
        <f t="shared" si="13"/>
        <v>14277.613333333333</v>
      </c>
      <c r="D21" s="20">
        <v>18034.88</v>
      </c>
      <c r="E21" s="20">
        <f t="shared" si="18"/>
        <v>15029.066666666668</v>
      </c>
      <c r="F21" s="20">
        <f t="shared" si="14"/>
        <v>1113.2641975308643</v>
      </c>
      <c r="G21" s="38">
        <f t="shared" si="19"/>
        <v>1.1914689756738142</v>
      </c>
      <c r="H21" s="20">
        <v>1100</v>
      </c>
      <c r="I21" s="39" t="s">
        <v>8</v>
      </c>
      <c r="J21" s="20">
        <f t="shared" si="15"/>
        <v>-42.399012345679012</v>
      </c>
      <c r="K21" s="40">
        <f t="shared" si="16"/>
        <v>-4.0089800256065206E-2</v>
      </c>
    </row>
    <row r="22" spans="2:11" s="17" customFormat="1" x14ac:dyDescent="0.35">
      <c r="B22" s="21">
        <f t="shared" ca="1" si="17"/>
        <v>867.27272727272725</v>
      </c>
      <c r="C22" s="19">
        <f t="shared" ca="1" si="13"/>
        <v>11708.181818181818</v>
      </c>
      <c r="D22" s="15">
        <v>0</v>
      </c>
      <c r="E22" s="15">
        <f t="shared" si="18"/>
        <v>0</v>
      </c>
      <c r="F22" s="26">
        <f t="shared" si="14"/>
        <v>0</v>
      </c>
      <c r="G22" s="16" t="e">
        <f t="shared" si="19"/>
        <v>#DIV/0!</v>
      </c>
      <c r="H22" s="20">
        <v>477</v>
      </c>
      <c r="I22" s="17" t="s">
        <v>9</v>
      </c>
      <c r="J22" s="21">
        <f t="shared" ca="1" si="15"/>
        <v>390.27272727272725</v>
      </c>
      <c r="K22" s="22">
        <f t="shared" ca="1" si="16"/>
        <v>0.45</v>
      </c>
    </row>
    <row r="23" spans="2:11" s="17" customFormat="1" x14ac:dyDescent="0.35">
      <c r="B23" s="21">
        <f t="shared" ca="1" si="17"/>
        <v>827.27272727272725</v>
      </c>
      <c r="C23" s="19">
        <f t="shared" ca="1" si="13"/>
        <v>11168.181818181818</v>
      </c>
      <c r="D23" s="15">
        <v>0</v>
      </c>
      <c r="E23" s="15">
        <f t="shared" si="18"/>
        <v>0</v>
      </c>
      <c r="F23" s="26">
        <f t="shared" si="14"/>
        <v>0</v>
      </c>
      <c r="G23" s="16" t="e">
        <f t="shared" si="19"/>
        <v>#DIV/0!</v>
      </c>
      <c r="H23" s="20">
        <v>455</v>
      </c>
      <c r="I23" s="17" t="s">
        <v>10</v>
      </c>
      <c r="J23" s="21">
        <f t="shared" ca="1" si="15"/>
        <v>372.27272727272725</v>
      </c>
      <c r="K23" s="22">
        <f t="shared" ca="1" si="16"/>
        <v>0.45</v>
      </c>
    </row>
    <row r="24" spans="2:11" s="17" customFormat="1" x14ac:dyDescent="0.35">
      <c r="B24" s="21">
        <f t="shared" ca="1" si="17"/>
        <v>867.27272727272725</v>
      </c>
      <c r="C24" s="19">
        <f t="shared" ca="1" si="13"/>
        <v>11708.181818181818</v>
      </c>
      <c r="D24" s="15">
        <v>0</v>
      </c>
      <c r="E24" s="15">
        <f t="shared" si="18"/>
        <v>0</v>
      </c>
      <c r="F24" s="26">
        <f t="shared" si="14"/>
        <v>0</v>
      </c>
      <c r="G24" s="16" t="e">
        <f t="shared" si="19"/>
        <v>#DIV/0!</v>
      </c>
      <c r="H24" s="20">
        <v>477</v>
      </c>
      <c r="I24" s="17" t="s">
        <v>10</v>
      </c>
      <c r="J24" s="21">
        <f t="shared" ca="1" si="15"/>
        <v>390.27272727272725</v>
      </c>
      <c r="K24" s="22">
        <f t="shared" ca="1" si="16"/>
        <v>0.45</v>
      </c>
    </row>
    <row r="25" spans="2:11" s="17" customFormat="1" x14ac:dyDescent="0.35">
      <c r="B25" s="21">
        <f t="shared" ca="1" si="17"/>
        <v>885.45454545454538</v>
      </c>
      <c r="C25" s="19">
        <f t="shared" ca="1" si="13"/>
        <v>11953.636363636362</v>
      </c>
      <c r="D25" s="15">
        <v>0</v>
      </c>
      <c r="E25" s="15">
        <f t="shared" si="18"/>
        <v>0</v>
      </c>
      <c r="F25" s="26">
        <f t="shared" si="14"/>
        <v>0</v>
      </c>
      <c r="G25" s="16" t="e">
        <f t="shared" si="19"/>
        <v>#DIV/0!</v>
      </c>
      <c r="H25" s="20">
        <v>487</v>
      </c>
      <c r="I25" s="17" t="s">
        <v>10</v>
      </c>
      <c r="J25" s="21">
        <f t="shared" ca="1" si="15"/>
        <v>398.45454545454538</v>
      </c>
      <c r="K25" s="22">
        <f t="shared" ca="1" si="16"/>
        <v>0.44999999999999996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Склад</vt:lpstr>
      <vt:lpstr>Склад (2)</vt:lpstr>
      <vt:lpstr>Склад!Заголовки_для_печати</vt:lpstr>
      <vt:lpstr>'Склад (2)'!Заголовки_для_печати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Демидова</dc:creator>
  <cp:lastModifiedBy>Дарья Демидова</cp:lastModifiedBy>
  <dcterms:created xsi:type="dcterms:W3CDTF">2025-02-14T12:05:43Z</dcterms:created>
  <dcterms:modified xsi:type="dcterms:W3CDTF">2025-02-18T08:40:45Z</dcterms:modified>
</cp:coreProperties>
</file>