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 codeName="ЭтаКнига" defaultThemeVersion="124226"/>
  <xr:revisionPtr revIDLastSave="0" documentId="13_ncr:1_{E79EDC15-AC7F-4C85-86E9-3D8657D5BF4F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Лист1" sheetId="4" r:id="rId1"/>
    <sheet name="Данные" sheetId="3" r:id="rId2"/>
  </sheets>
  <definedNames>
    <definedName name="_xlnm.Print_Titles" localSheetId="0">Лист1!$1:$3</definedName>
    <definedName name="_xlnm.Print_Area" localSheetId="0">Лист1!$A$1:$N$15</definedName>
  </definedNames>
  <calcPr calcId="191029"/>
</workbook>
</file>

<file path=xl/calcChain.xml><?xml version="1.0" encoding="utf-8"?>
<calcChain xmlns="http://schemas.openxmlformats.org/spreadsheetml/2006/main"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4" i="4"/>
  <c r="M5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4" i="4"/>
  <c r="Z31" i="4" l="1"/>
  <c r="Z5" i="4" l="1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4" i="4"/>
  <c r="E5" i="4" l="1"/>
  <c r="E4" i="4" l="1"/>
  <c r="J30" i="4" l="1"/>
  <c r="J29" i="4"/>
  <c r="I30" i="4"/>
  <c r="I29" i="4"/>
  <c r="H30" i="4"/>
  <c r="H29" i="4"/>
  <c r="G30" i="4"/>
  <c r="G29" i="4"/>
  <c r="F30" i="4"/>
  <c r="F29" i="4"/>
  <c r="E30" i="4"/>
  <c r="E29" i="4"/>
  <c r="J28" i="4"/>
  <c r="J27" i="4"/>
  <c r="J26" i="4"/>
  <c r="J25" i="4"/>
  <c r="I28" i="4"/>
  <c r="I27" i="4"/>
  <c r="I26" i="4"/>
  <c r="I25" i="4"/>
  <c r="H28" i="4"/>
  <c r="H27" i="4"/>
  <c r="H26" i="4"/>
  <c r="H25" i="4"/>
  <c r="G28" i="4"/>
  <c r="G27" i="4"/>
  <c r="G26" i="4"/>
  <c r="G25" i="4"/>
  <c r="F28" i="4"/>
  <c r="F27" i="4"/>
  <c r="F26" i="4"/>
  <c r="F25" i="4"/>
  <c r="E28" i="4"/>
  <c r="E27" i="4"/>
  <c r="E26" i="4"/>
  <c r="E25" i="4"/>
  <c r="I4" i="4" l="1"/>
  <c r="F4" i="4"/>
  <c r="G4" i="4"/>
  <c r="H4" i="4"/>
  <c r="J4" i="4"/>
  <c r="J31" i="4" l="1"/>
  <c r="J24" i="4"/>
  <c r="J23" i="4"/>
  <c r="I31" i="4"/>
  <c r="I24" i="4"/>
  <c r="I23" i="4"/>
  <c r="I22" i="4"/>
  <c r="H31" i="4"/>
  <c r="H24" i="4"/>
  <c r="H23" i="4"/>
  <c r="H22" i="4"/>
  <c r="G31" i="4"/>
  <c r="G24" i="4"/>
  <c r="G23" i="4"/>
  <c r="G22" i="4"/>
  <c r="F31" i="4"/>
  <c r="F24" i="4"/>
  <c r="F23" i="4"/>
  <c r="F22" i="4"/>
  <c r="E31" i="4"/>
  <c r="E24" i="4"/>
  <c r="E23" i="4"/>
  <c r="E22" i="4"/>
  <c r="J22" i="4"/>
  <c r="J21" i="4"/>
  <c r="J20" i="4"/>
  <c r="J19" i="4"/>
  <c r="J18" i="4"/>
  <c r="J17" i="4"/>
  <c r="J16" i="4"/>
  <c r="J15" i="4"/>
  <c r="J14" i="4"/>
  <c r="I21" i="4"/>
  <c r="I20" i="4"/>
  <c r="I19" i="4"/>
  <c r="I18" i="4"/>
  <c r="I17" i="4"/>
  <c r="I16" i="4"/>
  <c r="I15" i="4"/>
  <c r="I14" i="4"/>
  <c r="H21" i="4"/>
  <c r="H20" i="4"/>
  <c r="H19" i="4"/>
  <c r="H18" i="4"/>
  <c r="H17" i="4"/>
  <c r="H16" i="4"/>
  <c r="H15" i="4"/>
  <c r="H14" i="4"/>
  <c r="G21" i="4"/>
  <c r="G20" i="4"/>
  <c r="G19" i="4"/>
  <c r="G18" i="4"/>
  <c r="G17" i="4"/>
  <c r="G16" i="4"/>
  <c r="G15" i="4"/>
  <c r="G14" i="4"/>
  <c r="F21" i="4"/>
  <c r="F20" i="4"/>
  <c r="F19" i="4"/>
  <c r="F18" i="4"/>
  <c r="F17" i="4"/>
  <c r="F16" i="4"/>
  <c r="F15" i="4"/>
  <c r="F14" i="4"/>
  <c r="E21" i="4"/>
  <c r="E20" i="4"/>
  <c r="E19" i="4"/>
  <c r="E18" i="4"/>
  <c r="E17" i="4"/>
  <c r="E16" i="4"/>
  <c r="E15" i="4"/>
  <c r="E14" i="4"/>
  <c r="J13" i="4" l="1"/>
  <c r="I13" i="4"/>
  <c r="H13" i="4"/>
  <c r="G13" i="4"/>
  <c r="F13" i="4"/>
  <c r="E13" i="4"/>
  <c r="J12" i="4"/>
  <c r="I12" i="4"/>
  <c r="H12" i="4"/>
  <c r="G12" i="4"/>
  <c r="F12" i="4"/>
  <c r="E12" i="4"/>
  <c r="J11" i="4"/>
  <c r="I11" i="4"/>
  <c r="H11" i="4"/>
  <c r="G11" i="4"/>
  <c r="F11" i="4"/>
  <c r="E11" i="4"/>
  <c r="J10" i="4"/>
  <c r="I10" i="4"/>
  <c r="H10" i="4"/>
  <c r="G10" i="4"/>
  <c r="F10" i="4"/>
  <c r="E10" i="4"/>
  <c r="J9" i="4"/>
  <c r="I9" i="4"/>
  <c r="H9" i="4"/>
  <c r="G9" i="4"/>
  <c r="F9" i="4"/>
  <c r="E9" i="4"/>
  <c r="J8" i="4"/>
  <c r="I8" i="4"/>
  <c r="H8" i="4"/>
  <c r="G8" i="4"/>
  <c r="F8" i="4"/>
  <c r="E8" i="4"/>
  <c r="J7" i="4"/>
  <c r="I7" i="4"/>
  <c r="H7" i="4"/>
  <c r="G7" i="4"/>
  <c r="F7" i="4"/>
  <c r="E7" i="4"/>
  <c r="J6" i="4"/>
  <c r="I6" i="4"/>
  <c r="H6" i="4"/>
  <c r="G6" i="4"/>
  <c r="F6" i="4"/>
  <c r="E6" i="4"/>
  <c r="J5" i="4"/>
  <c r="I5" i="4"/>
  <c r="H5" i="4"/>
  <c r="G5" i="4"/>
  <c r="F5" i="4"/>
</calcChain>
</file>

<file path=xl/sharedStrings.xml><?xml version="1.0" encoding="utf-8"?>
<sst xmlns="http://schemas.openxmlformats.org/spreadsheetml/2006/main" count="80" uniqueCount="49">
  <si>
    <t>№ участка</t>
  </si>
  <si>
    <t>Частные  значения прочности, Ri, Мпа</t>
  </si>
  <si>
    <t>Соответ-ствует классу</t>
  </si>
  <si>
    <t xml:space="preserve"> Маркировка , координаты по проекту, дата бетонирования</t>
  </si>
  <si>
    <t>% от проектной</t>
  </si>
  <si>
    <t>В35</t>
  </si>
  <si>
    <t>В30</t>
  </si>
  <si>
    <t>В45</t>
  </si>
  <si>
    <t>В50</t>
  </si>
  <si>
    <t>В3,5</t>
  </si>
  <si>
    <t>В5</t>
  </si>
  <si>
    <t>В7,5</t>
  </si>
  <si>
    <t>В10</t>
  </si>
  <si>
    <t>В15</t>
  </si>
  <si>
    <t>В20</t>
  </si>
  <si>
    <t>В22,5</t>
  </si>
  <si>
    <t>В25</t>
  </si>
  <si>
    <t>В27,5</t>
  </si>
  <si>
    <t>В40</t>
  </si>
  <si>
    <t>В55</t>
  </si>
  <si>
    <t>В60</t>
  </si>
  <si>
    <t>В65</t>
  </si>
  <si>
    <t>В70</t>
  </si>
  <si>
    <t>В12,5</t>
  </si>
  <si>
    <t xml:space="preserve"> </t>
  </si>
  <si>
    <t>Класс бетона по проекту</t>
  </si>
  <si>
    <t>Среднее значение 
Rср, Мпа</t>
  </si>
  <si>
    <t>Результаты  определения прочности бетона  приведены в  таблице</t>
  </si>
  <si>
    <t xml:space="preserve">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</si>
  <si>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</si>
  <si>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М50</t>
  </si>
  <si>
    <t>М75</t>
  </si>
  <si>
    <t>М100</t>
  </si>
  <si>
    <t>М150</t>
  </si>
  <si>
    <t>М200</t>
  </si>
  <si>
    <t>М250</t>
  </si>
  <si>
    <t>М300</t>
  </si>
  <si>
    <t>М350</t>
  </si>
  <si>
    <t>М400</t>
  </si>
  <si>
    <t>М450</t>
  </si>
  <si>
    <t>М550</t>
  </si>
  <si>
    <t>М600</t>
  </si>
  <si>
    <t>М700</t>
  </si>
  <si>
    <t>М750</t>
  </si>
  <si>
    <t>М800</t>
  </si>
  <si>
    <t>М900</t>
  </si>
  <si>
    <t>Прочность, Мпа</t>
  </si>
  <si>
    <t>Марка раствора по прочности</t>
  </si>
  <si>
    <t>Класс бетона по прочности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</si>
</sst>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405848</xdr:colOff>
      <xdr:row>1</xdr:row>
      <xdr:rowOff>49696</xdr:rowOff>
    </xdr:from>
    <xdr:to>
      <xdr:col>18</xdr:col>
      <xdr:colOff>397565</xdr:colOff>
      <xdr:row>3</xdr:row>
      <xdr:rowOff>91109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E6700632-ACCA-4155-A0AA-EA142B899AC5}"/>
            </a:ext>
          </a:extLst>
        </xdr:cNvPr>
        <xdr:cNvSpPr/>
      </xdr:nvSpPr>
      <xdr:spPr>
        <a:xfrm>
          <a:off x="6874565" y="248479"/>
          <a:ext cx="2443370" cy="6046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Данные</a:t>
          </a:r>
          <a:r>
            <a:rPr lang="ru-RU" sz="1100" baseline="0">
              <a:solidFill>
                <a:schemeClr val="tx1"/>
              </a:solidFill>
            </a:rPr>
            <a:t> вносятся вручную (если бетон то </a:t>
          </a:r>
          <a:r>
            <a:rPr lang="ru-RU" sz="1100" b="1" baseline="0">
              <a:solidFill>
                <a:schemeClr val="tx1"/>
              </a:solidFill>
            </a:rPr>
            <a:t>В</a:t>
          </a:r>
          <a:r>
            <a:rPr lang="ru-RU" sz="1100" baseline="0">
              <a:solidFill>
                <a:schemeClr val="tx1"/>
              </a:solidFill>
            </a:rPr>
            <a:t>, емсли раствор то </a:t>
          </a:r>
          <a:r>
            <a:rPr lang="ru-RU" sz="1100" b="1" baseline="0">
              <a:solidFill>
                <a:schemeClr val="tx1"/>
              </a:solidFill>
            </a:rPr>
            <a:t>М</a:t>
          </a:r>
          <a:r>
            <a:rPr lang="ru-RU" sz="1100" b="0" baseline="0">
              <a:solidFill>
                <a:schemeClr val="tx1"/>
              </a:solidFill>
            </a:rPr>
            <a:t>) 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306457</xdr:colOff>
      <xdr:row>2</xdr:row>
      <xdr:rowOff>161511</xdr:rowOff>
    </xdr:from>
    <xdr:to>
      <xdr:col>14</xdr:col>
      <xdr:colOff>405848</xdr:colOff>
      <xdr:row>3</xdr:row>
      <xdr:rowOff>430696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B7EFCAB4-D937-4505-8081-12C8061721A4}"/>
            </a:ext>
          </a:extLst>
        </xdr:cNvPr>
        <xdr:cNvCxnSpPr>
          <a:stCxn id="2" idx="1"/>
        </xdr:cNvCxnSpPr>
      </xdr:nvCxnSpPr>
      <xdr:spPr>
        <a:xfrm flipH="1">
          <a:off x="4687957" y="550794"/>
          <a:ext cx="2186608" cy="64190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69575</xdr:colOff>
      <xdr:row>5</xdr:row>
      <xdr:rowOff>61293</xdr:rowOff>
    </xdr:from>
    <xdr:to>
      <xdr:col>18</xdr:col>
      <xdr:colOff>331304</xdr:colOff>
      <xdr:row>5</xdr:row>
      <xdr:rowOff>637761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92C9EC3B-06DB-4608-8C73-A8046D001876}"/>
            </a:ext>
          </a:extLst>
        </xdr:cNvPr>
        <xdr:cNvSpPr/>
      </xdr:nvSpPr>
      <xdr:spPr>
        <a:xfrm>
          <a:off x="7151205" y="2355576"/>
          <a:ext cx="2100469" cy="57646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Данные</a:t>
          </a:r>
          <a:r>
            <a:rPr lang="ru-RU" sz="1100" baseline="0">
              <a:solidFill>
                <a:schemeClr val="tx1"/>
              </a:solidFill>
            </a:rPr>
            <a:t> вносятся вручную (если бетон то </a:t>
          </a:r>
          <a:r>
            <a:rPr lang="ru-RU" sz="1100" b="1" baseline="0">
              <a:solidFill>
                <a:schemeClr val="tx1"/>
              </a:solidFill>
            </a:rPr>
            <a:t>В</a:t>
          </a:r>
          <a:r>
            <a:rPr lang="ru-RU" sz="1100" baseline="0">
              <a:solidFill>
                <a:schemeClr val="tx1"/>
              </a:solidFill>
            </a:rPr>
            <a:t>, емсли раствор то </a:t>
          </a:r>
          <a:r>
            <a:rPr lang="ru-RU" sz="1100" b="1" baseline="0">
              <a:solidFill>
                <a:schemeClr val="tx1"/>
              </a:solidFill>
            </a:rPr>
            <a:t>М</a:t>
          </a:r>
          <a:r>
            <a:rPr lang="en-US" sz="1100" b="1" baseline="0">
              <a:solidFill>
                <a:schemeClr val="tx1"/>
              </a:solidFill>
            </a:rPr>
            <a:t>)</a:t>
          </a:r>
          <a:endParaRPr lang="ru-RU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347871</xdr:colOff>
      <xdr:row>4</xdr:row>
      <xdr:rowOff>438984</xdr:rowOff>
    </xdr:from>
    <xdr:to>
      <xdr:col>15</xdr:col>
      <xdr:colOff>69575</xdr:colOff>
      <xdr:row>5</xdr:row>
      <xdr:rowOff>349527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DC17C64-4308-4126-97D5-07E6A51891B9}"/>
            </a:ext>
          </a:extLst>
        </xdr:cNvPr>
        <xdr:cNvCxnSpPr>
          <a:stCxn id="5" idx="1"/>
        </xdr:cNvCxnSpPr>
      </xdr:nvCxnSpPr>
      <xdr:spPr>
        <a:xfrm flipH="1" flipV="1">
          <a:off x="4729371" y="1962984"/>
          <a:ext cx="2421834" cy="6808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</xdr:row>
      <xdr:rowOff>339587</xdr:rowOff>
    </xdr:from>
    <xdr:to>
      <xdr:col>18</xdr:col>
      <xdr:colOff>231913</xdr:colOff>
      <xdr:row>4</xdr:row>
      <xdr:rowOff>33130</xdr:rowOff>
    </xdr:to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8BA21A96-EDE6-46C5-8AAE-9CDD43CE3A9F}"/>
            </a:ext>
          </a:extLst>
        </xdr:cNvPr>
        <xdr:cNvSpPr/>
      </xdr:nvSpPr>
      <xdr:spPr>
        <a:xfrm>
          <a:off x="7081630" y="1101587"/>
          <a:ext cx="2070653" cy="45554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Для бетона </a:t>
          </a:r>
          <a:r>
            <a:rPr lang="en-US" sz="1100">
              <a:solidFill>
                <a:schemeClr val="tx1"/>
              </a:solidFill>
            </a:rPr>
            <a:t>(B)</a:t>
          </a:r>
          <a:r>
            <a:rPr lang="ru-RU" sz="1100">
              <a:solidFill>
                <a:schemeClr val="tx1"/>
              </a:solidFill>
            </a:rPr>
            <a:t> значение расчитывается</a:t>
          </a:r>
          <a:r>
            <a:rPr lang="ru-RU" sz="1100" baseline="0">
              <a:solidFill>
                <a:schemeClr val="tx1"/>
              </a:solidFill>
            </a:rPr>
            <a:t> </a:t>
          </a:r>
          <a:r>
            <a:rPr lang="ru-RU" sz="1100">
              <a:solidFill>
                <a:schemeClr val="tx1"/>
              </a:solidFill>
            </a:rPr>
            <a:t>автоматически</a:t>
          </a:r>
        </a:p>
      </xdr:txBody>
    </xdr:sp>
    <xdr:clientData/>
  </xdr:twoCellAnchor>
  <xdr:twoCellAnchor>
    <xdr:from>
      <xdr:col>13</xdr:col>
      <xdr:colOff>612914</xdr:colOff>
      <xdr:row>3</xdr:row>
      <xdr:rowOff>447261</xdr:rowOff>
    </xdr:from>
    <xdr:to>
      <xdr:col>15</xdr:col>
      <xdr:colOff>0</xdr:colOff>
      <xdr:row>3</xdr:row>
      <xdr:rowOff>567359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id="{1BEBEE82-991E-48A2-8B01-913BBFA260D1}"/>
            </a:ext>
          </a:extLst>
        </xdr:cNvPr>
        <xdr:cNvCxnSpPr>
          <a:stCxn id="14" idx="1"/>
        </xdr:cNvCxnSpPr>
      </xdr:nvCxnSpPr>
      <xdr:spPr>
        <a:xfrm flipH="1" flipV="1">
          <a:off x="6220240" y="1209261"/>
          <a:ext cx="861390" cy="1200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566531</xdr:colOff>
      <xdr:row>4</xdr:row>
      <xdr:rowOff>218661</xdr:rowOff>
    </xdr:from>
    <xdr:to>
      <xdr:col>18</xdr:col>
      <xdr:colOff>185531</xdr:colOff>
      <xdr:row>4</xdr:row>
      <xdr:rowOff>674204</xdr:rowOff>
    </xdr:to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D284108F-A7FA-454C-B042-0F66B8BA09FD}"/>
            </a:ext>
          </a:extLst>
        </xdr:cNvPr>
        <xdr:cNvSpPr/>
      </xdr:nvSpPr>
      <xdr:spPr>
        <a:xfrm>
          <a:off x="7035248" y="1742661"/>
          <a:ext cx="2070653" cy="45554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Для раствора значение в ячейке должно быть М150</a:t>
          </a:r>
        </a:p>
      </xdr:txBody>
    </xdr:sp>
    <xdr:clientData/>
  </xdr:twoCellAnchor>
  <xdr:twoCellAnchor>
    <xdr:from>
      <xdr:col>13</xdr:col>
      <xdr:colOff>566532</xdr:colOff>
      <xdr:row>4</xdr:row>
      <xdr:rowOff>326335</xdr:rowOff>
    </xdr:from>
    <xdr:to>
      <xdr:col>14</xdr:col>
      <xdr:colOff>566531</xdr:colOff>
      <xdr:row>4</xdr:row>
      <xdr:rowOff>446433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2683EA3D-6AB7-4640-95A5-61A970DF3C2E}"/>
            </a:ext>
          </a:extLst>
        </xdr:cNvPr>
        <xdr:cNvCxnSpPr>
          <a:stCxn id="19" idx="1"/>
        </xdr:cNvCxnSpPr>
      </xdr:nvCxnSpPr>
      <xdr:spPr>
        <a:xfrm flipH="1" flipV="1">
          <a:off x="6173858" y="1850335"/>
          <a:ext cx="861390" cy="12009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39"/>
  <sheetViews>
    <sheetView tabSelected="1" topLeftCell="C1" zoomScale="115" zoomScaleNormal="115" zoomScaleSheetLayoutView="100" workbookViewId="0">
      <selection activeCell="Q8" sqref="Q8"/>
    </sheetView>
  </sheetViews>
  <sheetFormatPr defaultRowHeight="15" x14ac:dyDescent="0.25"/>
  <cols>
    <col min="1" max="1" width="5.5703125" customWidth="1"/>
    <col min="4" max="5" width="4.5703125" customWidth="1"/>
    <col min="6" max="10" width="4.7109375" customWidth="1"/>
    <col min="11" max="11" width="9" customWidth="1"/>
    <col min="12" max="12" width="9.42578125" customWidth="1"/>
    <col min="13" max="13" width="9" customWidth="1"/>
    <col min="14" max="14" width="12.85546875" style="10" bestFit="1" customWidth="1"/>
    <col min="15" max="15" width="9.140625" customWidth="1"/>
    <col min="26" max="26" width="9.140625" hidden="1" customWidth="1"/>
  </cols>
  <sheetData>
    <row r="1" spans="1:26" ht="15.75" thickBot="1" x14ac:dyDescent="0.3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6" ht="15" customHeight="1" x14ac:dyDescent="0.25">
      <c r="A2" s="28" t="s">
        <v>0</v>
      </c>
      <c r="B2" s="15" t="s">
        <v>3</v>
      </c>
      <c r="C2" s="16"/>
      <c r="D2" s="16"/>
      <c r="E2" s="15" t="s">
        <v>1</v>
      </c>
      <c r="F2" s="16"/>
      <c r="G2" s="16"/>
      <c r="H2" s="16"/>
      <c r="I2" s="16"/>
      <c r="J2" s="17"/>
      <c r="K2" s="25" t="s">
        <v>26</v>
      </c>
      <c r="L2" s="25" t="s">
        <v>25</v>
      </c>
      <c r="M2" s="30" t="s">
        <v>4</v>
      </c>
      <c r="N2" s="13" t="s">
        <v>2</v>
      </c>
    </row>
    <row r="3" spans="1:26" ht="29.25" customHeight="1" thickBot="1" x14ac:dyDescent="0.3">
      <c r="A3" s="29"/>
      <c r="B3" s="18"/>
      <c r="C3" s="19"/>
      <c r="D3" s="19"/>
      <c r="E3" s="18"/>
      <c r="F3" s="19"/>
      <c r="G3" s="19"/>
      <c r="H3" s="19"/>
      <c r="I3" s="19"/>
      <c r="J3" s="20"/>
      <c r="K3" s="26"/>
      <c r="L3" s="26"/>
      <c r="M3" s="31"/>
      <c r="N3" s="14"/>
    </row>
    <row r="4" spans="1:26" ht="60" customHeight="1" thickBot="1" x14ac:dyDescent="0.3">
      <c r="A4" s="1">
        <v>1</v>
      </c>
      <c r="B4" s="23"/>
      <c r="C4" s="24"/>
      <c r="D4" s="24"/>
      <c r="E4" s="4" t="str">
        <f>IMSUB(K4,-0.7)</f>
        <v>52</v>
      </c>
      <c r="F4" s="5" t="str">
        <f>IMSUB(K4,0.6)</f>
        <v>50,7</v>
      </c>
      <c r="G4" s="5" t="str">
        <f>IMSUB(K4,0.2)</f>
        <v>51,1</v>
      </c>
      <c r="H4" s="5" t="str">
        <f>IMSUB(K4,-0.4)</f>
        <v>51,7</v>
      </c>
      <c r="I4" s="5" t="str">
        <f>IMSUB(K4,0.9)</f>
        <v>50,4</v>
      </c>
      <c r="J4" s="6" t="str">
        <f>IMSUB(K4,-0.6)</f>
        <v>51,9</v>
      </c>
      <c r="K4" s="11">
        <v>51.3</v>
      </c>
      <c r="L4" s="12" t="s">
        <v>16</v>
      </c>
      <c r="M4" s="3">
        <f>IFERROR(K4/VLOOKUP(L4,Данные!$A$2:$C$20,3,0)*100,"")</f>
        <v>159.76331360946745</v>
      </c>
      <c r="N4" s="2" t="str">
        <f>IFERROR(INDEX(Данные!$A$2:$A$20,MATCH(K4,Данные!$C$2:$C$20,11)),"")</f>
        <v>В35</v>
      </c>
      <c r="V4" t="s">
        <v>29</v>
      </c>
      <c r="Z4" s="7">
        <f t="shared" ref="Z4:Z31" si="0">IFERROR(K4*0.8,"")</f>
        <v>41.04</v>
      </c>
    </row>
    <row r="5" spans="1:26" ht="60.75" customHeight="1" thickBot="1" x14ac:dyDescent="0.3">
      <c r="A5" s="1">
        <v>2</v>
      </c>
      <c r="B5" s="23"/>
      <c r="C5" s="24"/>
      <c r="D5" s="24"/>
      <c r="E5" s="4" t="str">
        <f>IMSUB(K5,0.7)</f>
        <v>16,3</v>
      </c>
      <c r="F5" s="5" t="str">
        <f>IMSUB(K5,-0.6)</f>
        <v>17,6</v>
      </c>
      <c r="G5" s="5" t="str">
        <f>IMSUB(K5,-0.2)</f>
        <v>17,2</v>
      </c>
      <c r="H5" s="5" t="str">
        <f>IMSUB(K5,0.4)</f>
        <v>16,6</v>
      </c>
      <c r="I5" s="5" t="str">
        <f>IMSUB(K5,-0.9)</f>
        <v>17,9</v>
      </c>
      <c r="J5" s="6" t="str">
        <f>IMSUB(K5,0.6)</f>
        <v>16,4</v>
      </c>
      <c r="K5" s="11">
        <v>17</v>
      </c>
      <c r="L5" s="12" t="s">
        <v>34</v>
      </c>
      <c r="M5" s="3" t="str">
        <f>IFERROR(K5/VLOOKUP(L5,Данные!$A$2:$C$20,3,0)*100,"")</f>
        <v/>
      </c>
      <c r="N5" s="2" t="str">
        <f>IFERROR(INDEX(Данные!$A$2:$A$20,MATCH(K5,Данные!$C$2:$C$20,11)),"")</f>
        <v>В12,5</v>
      </c>
      <c r="Z5" s="7">
        <f t="shared" si="0"/>
        <v>13.600000000000001</v>
      </c>
    </row>
    <row r="6" spans="1:26" ht="60" customHeight="1" thickBot="1" x14ac:dyDescent="0.3">
      <c r="A6" s="1">
        <v>3</v>
      </c>
      <c r="B6" s="23"/>
      <c r="C6" s="24"/>
      <c r="D6" s="24"/>
      <c r="E6" s="4" t="str">
        <f t="shared" ref="E6:E8" si="1">IMSUB(K6,-0.7)</f>
        <v>50,8</v>
      </c>
      <c r="F6" s="5" t="str">
        <f t="shared" ref="F6:F12" si="2">IMSUB(K6,0.6)</f>
        <v>49,5</v>
      </c>
      <c r="G6" s="5" t="str">
        <f t="shared" ref="G6:G12" si="3">IMSUB(K6,0.2)</f>
        <v>49,9</v>
      </c>
      <c r="H6" s="5" t="str">
        <f t="shared" ref="H6:H8" si="4">IMSUB(K6,-0.4)</f>
        <v>50,5</v>
      </c>
      <c r="I6" s="5" t="str">
        <f t="shared" ref="I6:I8" si="5">IMSUB(K6,0.9)</f>
        <v>49,2</v>
      </c>
      <c r="J6" s="6" t="str">
        <f t="shared" ref="J6:J8" si="6">IMSUB(K6,-0.6)</f>
        <v>50,7</v>
      </c>
      <c r="K6" s="11">
        <v>50.1</v>
      </c>
      <c r="L6" s="12" t="s">
        <v>14</v>
      </c>
      <c r="M6" s="3">
        <f>IFERROR(K6/VLOOKUP(L6,Данные!$A$2:$C$20,3,0)*100,"")</f>
        <v>195.01751654340208</v>
      </c>
      <c r="N6" s="2" t="str">
        <f>IFERROR(INDEX(Данные!$A$2:$A$20,MATCH(K6,Данные!$C$2:$C$20,11)),"")</f>
        <v>В35</v>
      </c>
      <c r="R6" t="s">
        <v>24</v>
      </c>
      <c r="Z6" s="7">
        <f t="shared" si="0"/>
        <v>40.080000000000005</v>
      </c>
    </row>
    <row r="7" spans="1:26" ht="60" customHeight="1" thickBot="1" x14ac:dyDescent="0.3">
      <c r="A7" s="1">
        <v>4</v>
      </c>
      <c r="B7" s="23"/>
      <c r="C7" s="24"/>
      <c r="D7" s="24"/>
      <c r="E7" s="4" t="str">
        <f>IMSUB(K7,0.7)</f>
        <v>51,7</v>
      </c>
      <c r="F7" s="5" t="str">
        <f>IMSUB(K7,-0.6)</f>
        <v>53</v>
      </c>
      <c r="G7" s="5" t="str">
        <f>IMSUB(K7,-0.2)</f>
        <v>52,6</v>
      </c>
      <c r="H7" s="5" t="str">
        <f>IMSUB(K7,0.4)</f>
        <v>52</v>
      </c>
      <c r="I7" s="5" t="str">
        <f>IMSUB(K7,-0.9)</f>
        <v>53,3</v>
      </c>
      <c r="J7" s="6" t="str">
        <f>IMSUB(K7,0.6)</f>
        <v>51,8</v>
      </c>
      <c r="K7" s="11">
        <v>52.4</v>
      </c>
      <c r="L7" s="12" t="s">
        <v>14</v>
      </c>
      <c r="M7" s="3">
        <f>IFERROR(K7/VLOOKUP(L7,Данные!$A$2:$C$20,3,0)*100,"")</f>
        <v>203.97041650447645</v>
      </c>
      <c r="N7" s="2" t="str">
        <f>IFERROR(INDEX(Данные!$A$2:$A$20,MATCH(K7,Данные!$C$2:$C$20,11)),"")</f>
        <v>В40</v>
      </c>
      <c r="Z7" s="7">
        <f t="shared" si="0"/>
        <v>41.92</v>
      </c>
    </row>
    <row r="8" spans="1:26" ht="60" customHeight="1" thickBot="1" x14ac:dyDescent="0.3">
      <c r="A8" s="1">
        <v>5</v>
      </c>
      <c r="B8" s="23"/>
      <c r="C8" s="24"/>
      <c r="D8" s="24"/>
      <c r="E8" s="4" t="str">
        <f t="shared" si="1"/>
        <v>52,4</v>
      </c>
      <c r="F8" s="5" t="str">
        <f t="shared" si="2"/>
        <v>51,1</v>
      </c>
      <c r="G8" s="5" t="str">
        <f t="shared" si="3"/>
        <v>51,5</v>
      </c>
      <c r="H8" s="5" t="str">
        <f t="shared" si="4"/>
        <v>52,1</v>
      </c>
      <c r="I8" s="5" t="str">
        <f t="shared" si="5"/>
        <v>50,8</v>
      </c>
      <c r="J8" s="6" t="str">
        <f t="shared" si="6"/>
        <v>52,3</v>
      </c>
      <c r="K8" s="11">
        <v>51.7</v>
      </c>
      <c r="L8" s="12" t="s">
        <v>14</v>
      </c>
      <c r="M8" s="3">
        <f>IFERROR(K8/VLOOKUP(L8,Данные!$A$2:$C$20,3,0)*100,"")</f>
        <v>201.24562086414946</v>
      </c>
      <c r="N8" s="2" t="str">
        <f>IFERROR(INDEX(Данные!$A$2:$A$20,MATCH(K8,Данные!$C$2:$C$20,11)),"")</f>
        <v>В40</v>
      </c>
      <c r="Z8" s="7">
        <f t="shared" si="0"/>
        <v>41.360000000000007</v>
      </c>
    </row>
    <row r="9" spans="1:26" ht="60" customHeight="1" thickBot="1" x14ac:dyDescent="0.3">
      <c r="A9" s="1">
        <v>6</v>
      </c>
      <c r="B9" s="23"/>
      <c r="C9" s="24"/>
      <c r="D9" s="24"/>
      <c r="E9" s="4" t="str">
        <f>IMSUB(K9,-0.7)</f>
        <v>51</v>
      </c>
      <c r="F9" s="5" t="str">
        <f t="shared" si="2"/>
        <v>49,7</v>
      </c>
      <c r="G9" s="5" t="str">
        <f t="shared" si="3"/>
        <v>50,1</v>
      </c>
      <c r="H9" s="5" t="str">
        <f t="shared" ref="H9:H12" si="7">IMSUB(K9,0.4)</f>
        <v>49,9</v>
      </c>
      <c r="I9" s="5" t="str">
        <f t="shared" ref="I9:I12" si="8">IMSUB(K9,-0.9)</f>
        <v>51,2</v>
      </c>
      <c r="J9" s="6" t="str">
        <f t="shared" ref="J9:J12" si="9">IMSUB(K9,0.6)</f>
        <v>49,7</v>
      </c>
      <c r="K9" s="11">
        <v>50.3</v>
      </c>
      <c r="L9" s="12" t="s">
        <v>14</v>
      </c>
      <c r="M9" s="3">
        <f>IFERROR(K9/VLOOKUP(L9,Данные!$A$2:$C$20,3,0)*100,"")</f>
        <v>195.79602958349551</v>
      </c>
      <c r="N9" s="2" t="str">
        <f>IFERROR(INDEX(Данные!$A$2:$A$20,MATCH(K9,Данные!$C$2:$C$20,11)),"")</f>
        <v>В35</v>
      </c>
      <c r="Z9" s="7">
        <f t="shared" si="0"/>
        <v>40.24</v>
      </c>
    </row>
    <row r="10" spans="1:26" ht="60" customHeight="1" thickBot="1" x14ac:dyDescent="0.3">
      <c r="A10" s="1">
        <v>7</v>
      </c>
      <c r="B10" s="23"/>
      <c r="C10" s="24"/>
      <c r="D10" s="24"/>
      <c r="E10" s="4" t="str">
        <f t="shared" ref="E10:E12" si="10">IMSUB(K10,-0.7)</f>
        <v>50,7</v>
      </c>
      <c r="F10" s="5" t="str">
        <f t="shared" si="2"/>
        <v>49,4</v>
      </c>
      <c r="G10" s="5" t="str">
        <f t="shared" si="3"/>
        <v>49,8</v>
      </c>
      <c r="H10" s="5" t="str">
        <f t="shared" si="7"/>
        <v>49,6</v>
      </c>
      <c r="I10" s="5" t="str">
        <f t="shared" si="8"/>
        <v>50,9</v>
      </c>
      <c r="J10" s="6" t="str">
        <f t="shared" si="9"/>
        <v>49,4</v>
      </c>
      <c r="K10" s="11">
        <v>50</v>
      </c>
      <c r="L10" s="12" t="s">
        <v>14</v>
      </c>
      <c r="M10" s="3">
        <f>IFERROR(K10/VLOOKUP(L10,Данные!$A$2:$C$20,3,0)*100,"")</f>
        <v>194.62826002335538</v>
      </c>
      <c r="N10" s="2" t="str">
        <f>IFERROR(INDEX(Данные!$A$2:$A$20,MATCH(K10,Данные!$C$2:$C$20,11)),"")</f>
        <v>В35</v>
      </c>
      <c r="Z10" s="7">
        <f t="shared" si="0"/>
        <v>40</v>
      </c>
    </row>
    <row r="11" spans="1:26" ht="60" customHeight="1" thickBot="1" x14ac:dyDescent="0.3">
      <c r="A11" s="1">
        <v>8</v>
      </c>
      <c r="B11" s="23"/>
      <c r="C11" s="24"/>
      <c r="D11" s="24"/>
      <c r="E11" s="4" t="str">
        <f t="shared" si="10"/>
        <v>51,3</v>
      </c>
      <c r="F11" s="5" t="str">
        <f t="shared" si="2"/>
        <v>50</v>
      </c>
      <c r="G11" s="5" t="str">
        <f t="shared" si="3"/>
        <v>50,4</v>
      </c>
      <c r="H11" s="5" t="str">
        <f t="shared" si="7"/>
        <v>50,2</v>
      </c>
      <c r="I11" s="5" t="str">
        <f t="shared" si="8"/>
        <v>51,5</v>
      </c>
      <c r="J11" s="6" t="str">
        <f t="shared" si="9"/>
        <v>50</v>
      </c>
      <c r="K11" s="11">
        <v>50.6</v>
      </c>
      <c r="L11" s="12" t="s">
        <v>14</v>
      </c>
      <c r="M11" s="3">
        <f>IFERROR(K11/VLOOKUP(L11,Данные!$A$2:$C$20,3,0)*100,"")</f>
        <v>196.96379914363564</v>
      </c>
      <c r="N11" s="2" t="str">
        <f>IFERROR(INDEX(Данные!$A$2:$A$20,MATCH(K11,Данные!$C$2:$C$20,11)),"")</f>
        <v>В35</v>
      </c>
      <c r="Z11" s="7">
        <f t="shared" si="0"/>
        <v>40.480000000000004</v>
      </c>
    </row>
    <row r="12" spans="1:26" ht="60" customHeight="1" thickBot="1" x14ac:dyDescent="0.3">
      <c r="A12" s="1">
        <v>9</v>
      </c>
      <c r="B12" s="23"/>
      <c r="C12" s="24"/>
      <c r="D12" s="24"/>
      <c r="E12" s="4" t="str">
        <f t="shared" si="10"/>
        <v>51,6</v>
      </c>
      <c r="F12" s="5" t="str">
        <f t="shared" si="2"/>
        <v>50,3</v>
      </c>
      <c r="G12" s="5" t="str">
        <f t="shared" si="3"/>
        <v>50,7</v>
      </c>
      <c r="H12" s="5" t="str">
        <f t="shared" si="7"/>
        <v>50,5</v>
      </c>
      <c r="I12" s="5" t="str">
        <f t="shared" si="8"/>
        <v>51,8</v>
      </c>
      <c r="J12" s="6" t="str">
        <f t="shared" si="9"/>
        <v>50,3</v>
      </c>
      <c r="K12" s="11">
        <v>50.9</v>
      </c>
      <c r="L12" s="12" t="s">
        <v>14</v>
      </c>
      <c r="M12" s="3">
        <f>IFERROR(K12/VLOOKUP(L12,Данные!$A$2:$C$20,3,0)*100,"")</f>
        <v>198.13156870377577</v>
      </c>
      <c r="N12" s="2" t="str">
        <f>IFERROR(INDEX(Данные!$A$2:$A$20,MATCH(K12,Данные!$C$2:$C$20,11)),"")</f>
        <v>В35</v>
      </c>
      <c r="Z12" s="7">
        <f t="shared" si="0"/>
        <v>40.72</v>
      </c>
    </row>
    <row r="13" spans="1:26" ht="59.25" customHeight="1" thickBot="1" x14ac:dyDescent="0.3">
      <c r="A13" s="1">
        <v>10</v>
      </c>
      <c r="B13" s="23"/>
      <c r="C13" s="24"/>
      <c r="D13" s="24"/>
      <c r="E13" s="4" t="str">
        <f>IMSUB(K13,0.7)</f>
        <v>50,8</v>
      </c>
      <c r="F13" s="5" t="str">
        <f>IMSUB(K13,-0.6)</f>
        <v>52,1</v>
      </c>
      <c r="G13" s="5" t="str">
        <f>IMSUB(K13,-0.2)</f>
        <v>51,7</v>
      </c>
      <c r="H13" s="5" t="str">
        <f>IMSUB(K13,0.4)</f>
        <v>51,1</v>
      </c>
      <c r="I13" s="5" t="str">
        <f>IMSUB(K13,-0.9)</f>
        <v>52,4</v>
      </c>
      <c r="J13" s="6" t="str">
        <f>IMSUB(K13,0.6)</f>
        <v>50,9</v>
      </c>
      <c r="K13" s="11">
        <v>51.5</v>
      </c>
      <c r="L13" s="12" t="s">
        <v>14</v>
      </c>
      <c r="M13" s="3">
        <f>IFERROR(K13/VLOOKUP(L13,Данные!$A$2:$C$20,3,0)*100,"")</f>
        <v>200.46710782405603</v>
      </c>
      <c r="N13" s="2" t="str">
        <f>IFERROR(INDEX(Данные!$A$2:$A$20,MATCH(K13,Данные!$C$2:$C$20,11)),"")</f>
        <v>В40</v>
      </c>
      <c r="Z13" s="7">
        <f t="shared" si="0"/>
        <v>41.2</v>
      </c>
    </row>
    <row r="14" spans="1:26" ht="60" customHeight="1" thickBot="1" x14ac:dyDescent="0.3">
      <c r="A14" s="1">
        <v>11</v>
      </c>
      <c r="B14" s="23"/>
      <c r="C14" s="24"/>
      <c r="D14" s="24"/>
      <c r="E14" s="4" t="str">
        <f t="shared" ref="E14:E31" si="11">IMSUB(K14,0.7)</f>
        <v>51,1</v>
      </c>
      <c r="F14" s="5" t="str">
        <f t="shared" ref="F14:F31" si="12">IMSUB(K14,-0.6)</f>
        <v>52,4</v>
      </c>
      <c r="G14" s="5" t="str">
        <f t="shared" ref="G14:G31" si="13">IMSUB(K14,-0.2)</f>
        <v>52</v>
      </c>
      <c r="H14" s="5" t="str">
        <f t="shared" ref="H14:H31" si="14">IMSUB(K14,0.4)</f>
        <v>51,4</v>
      </c>
      <c r="I14" s="5" t="str">
        <f t="shared" ref="I14:I31" si="15">IMSUB(K14,-0.9)</f>
        <v>52,7</v>
      </c>
      <c r="J14" s="6" t="str">
        <f t="shared" ref="J14:J31" si="16">IMSUB(K14,0.6)</f>
        <v>51,2</v>
      </c>
      <c r="K14" s="11">
        <v>51.8</v>
      </c>
      <c r="L14" s="12" t="s">
        <v>14</v>
      </c>
      <c r="M14" s="3">
        <f>IFERROR(K14/VLOOKUP(L14,Данные!$A$2:$C$20,3,0)*100,"")</f>
        <v>201.63487738419613</v>
      </c>
      <c r="N14" s="2" t="str">
        <f>IFERROR(INDEX(Данные!$A$2:$A$20,MATCH(K14,Данные!$C$2:$C$20,11)),"")</f>
        <v>В40</v>
      </c>
      <c r="Z14" s="7">
        <f t="shared" si="0"/>
        <v>41.44</v>
      </c>
    </row>
    <row r="15" spans="1:26" ht="60" customHeight="1" thickBot="1" x14ac:dyDescent="0.3">
      <c r="A15" s="1">
        <v>12</v>
      </c>
      <c r="B15" s="23"/>
      <c r="C15" s="24"/>
      <c r="D15" s="24"/>
      <c r="E15" s="4" t="str">
        <f t="shared" si="11"/>
        <v>50</v>
      </c>
      <c r="F15" s="5" t="str">
        <f t="shared" si="12"/>
        <v>51,3</v>
      </c>
      <c r="G15" s="5" t="str">
        <f t="shared" si="13"/>
        <v>50,9</v>
      </c>
      <c r="H15" s="5" t="str">
        <f t="shared" si="14"/>
        <v>50,3</v>
      </c>
      <c r="I15" s="5" t="str">
        <f t="shared" si="15"/>
        <v>51,6</v>
      </c>
      <c r="J15" s="6" t="str">
        <f t="shared" si="16"/>
        <v>50,1</v>
      </c>
      <c r="K15" s="11">
        <v>50.7</v>
      </c>
      <c r="L15" s="12" t="s">
        <v>14</v>
      </c>
      <c r="M15" s="3">
        <f>IFERROR(K15/VLOOKUP(L15,Данные!$A$2:$C$20,3,0)*100,"")</f>
        <v>197.35305566368237</v>
      </c>
      <c r="N15" s="2" t="str">
        <f>IFERROR(INDEX(Данные!$A$2:$A$20,MATCH(K15,Данные!$C$2:$C$20,11)),"")</f>
        <v>В35</v>
      </c>
      <c r="Z15" s="7">
        <f t="shared" si="0"/>
        <v>40.56</v>
      </c>
    </row>
    <row r="16" spans="1:26" ht="60" customHeight="1" thickBot="1" x14ac:dyDescent="0.3">
      <c r="A16" s="1">
        <v>13</v>
      </c>
      <c r="B16" s="21"/>
      <c r="C16" s="22"/>
      <c r="D16" s="22"/>
      <c r="E16" s="4" t="str">
        <f t="shared" si="11"/>
        <v>26,1</v>
      </c>
      <c r="F16" s="5" t="str">
        <f t="shared" si="12"/>
        <v>27,4</v>
      </c>
      <c r="G16" s="5" t="str">
        <f t="shared" si="13"/>
        <v>27</v>
      </c>
      <c r="H16" s="5" t="str">
        <f t="shared" si="14"/>
        <v>26,4</v>
      </c>
      <c r="I16" s="5" t="str">
        <f t="shared" si="15"/>
        <v>27,7</v>
      </c>
      <c r="J16" s="6" t="str">
        <f t="shared" si="16"/>
        <v>26,2</v>
      </c>
      <c r="K16" s="11">
        <v>26.8</v>
      </c>
      <c r="L16" s="12" t="s">
        <v>14</v>
      </c>
      <c r="M16" s="3">
        <f>IFERROR(K16/VLOOKUP(L16,Данные!$A$2:$C$20,3,0)*100,"")</f>
        <v>104.32074737251848</v>
      </c>
      <c r="N16" s="2" t="str">
        <f>IFERROR(INDEX(Данные!$A$2:$A$20,MATCH(K16,Данные!$C$2:$C$20,11)),"")</f>
        <v>В20</v>
      </c>
      <c r="Z16" s="7">
        <f t="shared" si="0"/>
        <v>21.44</v>
      </c>
    </row>
    <row r="17" spans="1:26" ht="60" customHeight="1" thickBot="1" x14ac:dyDescent="0.3">
      <c r="A17" s="1">
        <v>14</v>
      </c>
      <c r="B17" s="21"/>
      <c r="C17" s="22"/>
      <c r="D17" s="22"/>
      <c r="E17" s="4" t="str">
        <f t="shared" si="11"/>
        <v>26,1</v>
      </c>
      <c r="F17" s="5" t="str">
        <f t="shared" si="12"/>
        <v>27,4</v>
      </c>
      <c r="G17" s="5" t="str">
        <f t="shared" si="13"/>
        <v>27</v>
      </c>
      <c r="H17" s="5" t="str">
        <f t="shared" si="14"/>
        <v>26,4</v>
      </c>
      <c r="I17" s="5" t="str">
        <f t="shared" si="15"/>
        <v>27,7</v>
      </c>
      <c r="J17" s="6" t="str">
        <f t="shared" si="16"/>
        <v>26,2</v>
      </c>
      <c r="K17" s="11">
        <v>26.8</v>
      </c>
      <c r="L17" s="12" t="s">
        <v>14</v>
      </c>
      <c r="M17" s="3">
        <f>IFERROR(K17/VLOOKUP(L17,Данные!$A$2:$C$20,3,0)*100,"")</f>
        <v>104.32074737251848</v>
      </c>
      <c r="N17" s="2" t="str">
        <f>IFERROR(INDEX(Данные!$A$2:$A$20,MATCH(K17,Данные!$C$2:$C$20,11)),"")</f>
        <v>В20</v>
      </c>
      <c r="Z17" s="7">
        <f t="shared" si="0"/>
        <v>21.44</v>
      </c>
    </row>
    <row r="18" spans="1:26" ht="60" customHeight="1" thickBot="1" x14ac:dyDescent="0.3">
      <c r="A18" s="1">
        <v>15</v>
      </c>
      <c r="B18" s="21"/>
      <c r="C18" s="22"/>
      <c r="D18" s="22"/>
      <c r="E18" s="4" t="str">
        <f t="shared" si="11"/>
        <v>26,1</v>
      </c>
      <c r="F18" s="5" t="str">
        <f t="shared" si="12"/>
        <v>27,4</v>
      </c>
      <c r="G18" s="5" t="str">
        <f t="shared" si="13"/>
        <v>27</v>
      </c>
      <c r="H18" s="5" t="str">
        <f t="shared" si="14"/>
        <v>26,4</v>
      </c>
      <c r="I18" s="5" t="str">
        <f t="shared" si="15"/>
        <v>27,7</v>
      </c>
      <c r="J18" s="6" t="str">
        <f t="shared" si="16"/>
        <v>26,2</v>
      </c>
      <c r="K18" s="11">
        <v>26.8</v>
      </c>
      <c r="L18" s="12" t="s">
        <v>14</v>
      </c>
      <c r="M18" s="3">
        <f>IFERROR(K18/VLOOKUP(L18,Данные!$A$2:$C$20,3,0)*100,"")</f>
        <v>104.32074737251848</v>
      </c>
      <c r="N18" s="2" t="str">
        <f>IFERROR(INDEX(Данные!$A$2:$A$20,MATCH(K18,Данные!$C$2:$C$20,11)),"")</f>
        <v>В20</v>
      </c>
      <c r="Z18" s="7">
        <f t="shared" si="0"/>
        <v>21.44</v>
      </c>
    </row>
    <row r="19" spans="1:26" ht="60" customHeight="1" thickBot="1" x14ac:dyDescent="0.3">
      <c r="A19" s="1">
        <v>16</v>
      </c>
      <c r="B19" s="21"/>
      <c r="C19" s="22"/>
      <c r="D19" s="22"/>
      <c r="E19" s="4" t="str">
        <f t="shared" si="11"/>
        <v>26,1</v>
      </c>
      <c r="F19" s="5" t="str">
        <f t="shared" si="12"/>
        <v>27,4</v>
      </c>
      <c r="G19" s="5" t="str">
        <f t="shared" si="13"/>
        <v>27</v>
      </c>
      <c r="H19" s="5" t="str">
        <f t="shared" si="14"/>
        <v>26,4</v>
      </c>
      <c r="I19" s="5" t="str">
        <f t="shared" si="15"/>
        <v>27,7</v>
      </c>
      <c r="J19" s="6" t="str">
        <f t="shared" si="16"/>
        <v>26,2</v>
      </c>
      <c r="K19" s="11">
        <v>26.8</v>
      </c>
      <c r="L19" s="12" t="s">
        <v>14</v>
      </c>
      <c r="M19" s="3">
        <f>IFERROR(K19/VLOOKUP(L19,Данные!$A$2:$C$20,3,0)*100,"")</f>
        <v>104.32074737251848</v>
      </c>
      <c r="N19" s="2" t="str">
        <f>IFERROR(INDEX(Данные!$A$2:$A$20,MATCH(K19,Данные!$C$2:$C$20,11)),"")</f>
        <v>В20</v>
      </c>
      <c r="Z19" s="7">
        <f t="shared" si="0"/>
        <v>21.44</v>
      </c>
    </row>
    <row r="20" spans="1:26" ht="1.5" customHeight="1" thickBot="1" x14ac:dyDescent="0.3">
      <c r="A20" s="1">
        <v>17</v>
      </c>
      <c r="B20" s="21"/>
      <c r="C20" s="22"/>
      <c r="D20" s="22"/>
      <c r="E20" s="4" t="str">
        <f t="shared" si="11"/>
        <v>26,1</v>
      </c>
      <c r="F20" s="5" t="str">
        <f t="shared" si="12"/>
        <v>27,4</v>
      </c>
      <c r="G20" s="5" t="str">
        <f t="shared" si="13"/>
        <v>27</v>
      </c>
      <c r="H20" s="5" t="str">
        <f t="shared" si="14"/>
        <v>26,4</v>
      </c>
      <c r="I20" s="5" t="str">
        <f t="shared" si="15"/>
        <v>27,7</v>
      </c>
      <c r="J20" s="6" t="str">
        <f t="shared" si="16"/>
        <v>26,2</v>
      </c>
      <c r="K20" s="11">
        <v>26.8</v>
      </c>
      <c r="L20" s="12" t="s">
        <v>14</v>
      </c>
      <c r="M20" s="3">
        <f>IFERROR(K20/VLOOKUP(L20,Данные!$A$2:$C$20,3,0)*100,"")</f>
        <v>104.32074737251848</v>
      </c>
      <c r="N20" s="2" t="str">
        <f>IFERROR(INDEX(Данные!$A$2:$A$20,MATCH(K20,Данные!$C$2:$C$20,11)),"")</f>
        <v>В20</v>
      </c>
      <c r="Z20" s="7">
        <f t="shared" si="0"/>
        <v>21.44</v>
      </c>
    </row>
    <row r="21" spans="1:26" ht="59.25" customHeight="1" thickBot="1" x14ac:dyDescent="0.3">
      <c r="A21" s="1">
        <v>18</v>
      </c>
      <c r="B21" s="21"/>
      <c r="C21" s="22"/>
      <c r="D21" s="22"/>
      <c r="E21" s="4" t="str">
        <f t="shared" si="11"/>
        <v>26,1</v>
      </c>
      <c r="F21" s="5" t="str">
        <f t="shared" si="12"/>
        <v>27,4</v>
      </c>
      <c r="G21" s="5" t="str">
        <f t="shared" si="13"/>
        <v>27</v>
      </c>
      <c r="H21" s="5" t="str">
        <f t="shared" si="14"/>
        <v>26,4</v>
      </c>
      <c r="I21" s="5" t="str">
        <f t="shared" si="15"/>
        <v>27,7</v>
      </c>
      <c r="J21" s="6" t="str">
        <f t="shared" si="16"/>
        <v>26,2</v>
      </c>
      <c r="K21" s="11">
        <v>26.8</v>
      </c>
      <c r="L21" s="12" t="s">
        <v>14</v>
      </c>
      <c r="M21" s="3">
        <f>IFERROR(K21/VLOOKUP(L21,Данные!$A$2:$C$20,3,0)*100,"")</f>
        <v>104.32074737251848</v>
      </c>
      <c r="N21" s="2" t="str">
        <f>IFERROR(INDEX(Данные!$A$2:$A$20,MATCH(K21,Данные!$C$2:$C$20,11)),"")</f>
        <v>В20</v>
      </c>
      <c r="Z21" s="7">
        <f t="shared" si="0"/>
        <v>21.44</v>
      </c>
    </row>
    <row r="22" spans="1:26" ht="60" customHeight="1" thickBot="1" x14ac:dyDescent="0.3">
      <c r="A22" s="1">
        <v>19</v>
      </c>
      <c r="B22" s="21"/>
      <c r="C22" s="22"/>
      <c r="D22" s="22"/>
      <c r="E22" s="4" t="str">
        <f t="shared" si="11"/>
        <v>26,1</v>
      </c>
      <c r="F22" s="5" t="str">
        <f t="shared" si="12"/>
        <v>27,4</v>
      </c>
      <c r="G22" s="5" t="str">
        <f t="shared" si="13"/>
        <v>27</v>
      </c>
      <c r="H22" s="5" t="str">
        <f t="shared" si="14"/>
        <v>26,4</v>
      </c>
      <c r="I22" s="5" t="str">
        <f t="shared" si="15"/>
        <v>27,7</v>
      </c>
      <c r="J22" s="6" t="str">
        <f t="shared" si="16"/>
        <v>26,2</v>
      </c>
      <c r="K22" s="11">
        <v>26.8</v>
      </c>
      <c r="L22" s="12" t="s">
        <v>14</v>
      </c>
      <c r="M22" s="3">
        <f>IFERROR(K22/VLOOKUP(L22,Данные!$A$2:$C$20,3,0)*100,"")</f>
        <v>104.32074737251848</v>
      </c>
      <c r="N22" s="2" t="str">
        <f>IFERROR(INDEX(Данные!$A$2:$A$20,MATCH(K22,Данные!$C$2:$C$20,11)),"")</f>
        <v>В20</v>
      </c>
      <c r="Z22" s="7">
        <f t="shared" si="0"/>
        <v>21.44</v>
      </c>
    </row>
    <row r="23" spans="1:26" ht="60" customHeight="1" thickBot="1" x14ac:dyDescent="0.3">
      <c r="A23" s="1">
        <v>20</v>
      </c>
      <c r="B23" s="21"/>
      <c r="C23" s="22"/>
      <c r="D23" s="22"/>
      <c r="E23" s="4" t="str">
        <f t="shared" si="11"/>
        <v>26,1</v>
      </c>
      <c r="F23" s="5" t="str">
        <f t="shared" si="12"/>
        <v>27,4</v>
      </c>
      <c r="G23" s="5" t="str">
        <f t="shared" si="13"/>
        <v>27</v>
      </c>
      <c r="H23" s="5" t="str">
        <f t="shared" si="14"/>
        <v>26,4</v>
      </c>
      <c r="I23" s="5" t="str">
        <f t="shared" si="15"/>
        <v>27,7</v>
      </c>
      <c r="J23" s="6" t="str">
        <f t="shared" si="16"/>
        <v>26,2</v>
      </c>
      <c r="K23" s="11">
        <v>26.8</v>
      </c>
      <c r="L23" s="12" t="s">
        <v>14</v>
      </c>
      <c r="M23" s="3">
        <f>IFERROR(K23/VLOOKUP(L23,Данные!$A$2:$C$20,3,0)*100,"")</f>
        <v>104.32074737251848</v>
      </c>
      <c r="N23" s="2" t="str">
        <f>IFERROR(INDEX(Данные!$A$2:$A$20,MATCH(K23,Данные!$C$2:$C$20,11)),"")</f>
        <v>В20</v>
      </c>
      <c r="Z23" s="7">
        <f t="shared" si="0"/>
        <v>21.44</v>
      </c>
    </row>
    <row r="24" spans="1:26" ht="60" customHeight="1" thickBot="1" x14ac:dyDescent="0.3">
      <c r="A24" s="1">
        <v>21</v>
      </c>
      <c r="B24" s="21"/>
      <c r="C24" s="22"/>
      <c r="D24" s="22"/>
      <c r="E24" s="4" t="str">
        <f t="shared" si="11"/>
        <v>26,1</v>
      </c>
      <c r="F24" s="5" t="str">
        <f t="shared" si="12"/>
        <v>27,4</v>
      </c>
      <c r="G24" s="5" t="str">
        <f t="shared" si="13"/>
        <v>27</v>
      </c>
      <c r="H24" s="5" t="str">
        <f t="shared" si="14"/>
        <v>26,4</v>
      </c>
      <c r="I24" s="5" t="str">
        <f t="shared" si="15"/>
        <v>27,7</v>
      </c>
      <c r="J24" s="6" t="str">
        <f t="shared" si="16"/>
        <v>26,2</v>
      </c>
      <c r="K24" s="11">
        <v>26.8</v>
      </c>
      <c r="L24" s="12" t="s">
        <v>14</v>
      </c>
      <c r="M24" s="3">
        <f>IFERROR(K24/VLOOKUP(L24,Данные!$A$2:$C$20,3,0)*100,"")</f>
        <v>104.32074737251848</v>
      </c>
      <c r="N24" s="2" t="str">
        <f>IFERROR(INDEX(Данные!$A$2:$A$20,MATCH(K24,Данные!$C$2:$C$20,11)),"")</f>
        <v>В20</v>
      </c>
      <c r="Z24" s="7">
        <f t="shared" si="0"/>
        <v>21.44</v>
      </c>
    </row>
    <row r="25" spans="1:26" ht="60" customHeight="1" thickBot="1" x14ac:dyDescent="0.3">
      <c r="A25" s="1">
        <v>22</v>
      </c>
      <c r="B25" s="21"/>
      <c r="C25" s="22"/>
      <c r="D25" s="22"/>
      <c r="E25" s="4" t="str">
        <f t="shared" si="11"/>
        <v>26,1</v>
      </c>
      <c r="F25" s="5" t="str">
        <f t="shared" si="12"/>
        <v>27,4</v>
      </c>
      <c r="G25" s="5" t="str">
        <f t="shared" si="13"/>
        <v>27</v>
      </c>
      <c r="H25" s="5" t="str">
        <f t="shared" si="14"/>
        <v>26,4</v>
      </c>
      <c r="I25" s="5" t="str">
        <f t="shared" si="15"/>
        <v>27,7</v>
      </c>
      <c r="J25" s="6" t="str">
        <f t="shared" si="16"/>
        <v>26,2</v>
      </c>
      <c r="K25" s="11">
        <v>26.8</v>
      </c>
      <c r="L25" s="12" t="s">
        <v>14</v>
      </c>
      <c r="M25" s="3">
        <f>IFERROR(K25/VLOOKUP(L25,Данные!$A$2:$C$20,3,0)*100,"")</f>
        <v>104.32074737251848</v>
      </c>
      <c r="N25" s="2" t="str">
        <f>IFERROR(INDEX(Данные!$A$2:$A$20,MATCH(K25,Данные!$C$2:$C$20,11)),"")</f>
        <v>В20</v>
      </c>
      <c r="Z25" s="7">
        <f t="shared" si="0"/>
        <v>21.44</v>
      </c>
    </row>
    <row r="26" spans="1:26" ht="0.75" customHeight="1" thickBot="1" x14ac:dyDescent="0.3">
      <c r="A26" s="1">
        <v>23</v>
      </c>
      <c r="B26" s="21"/>
      <c r="C26" s="22"/>
      <c r="D26" s="22"/>
      <c r="E26" s="4" t="str">
        <f t="shared" si="11"/>
        <v>26,1</v>
      </c>
      <c r="F26" s="5" t="str">
        <f t="shared" si="12"/>
        <v>27,4</v>
      </c>
      <c r="G26" s="5" t="str">
        <f t="shared" si="13"/>
        <v>27</v>
      </c>
      <c r="H26" s="5" t="str">
        <f t="shared" si="14"/>
        <v>26,4</v>
      </c>
      <c r="I26" s="5" t="str">
        <f t="shared" si="15"/>
        <v>27,7</v>
      </c>
      <c r="J26" s="6" t="str">
        <f t="shared" si="16"/>
        <v>26,2</v>
      </c>
      <c r="K26" s="11">
        <v>26.8</v>
      </c>
      <c r="L26" s="12" t="s">
        <v>14</v>
      </c>
      <c r="M26" s="3">
        <f>IFERROR(K26/VLOOKUP(L26,Данные!$A$2:$C$20,3,0)*100,"")</f>
        <v>104.32074737251848</v>
      </c>
      <c r="N26" s="2" t="str">
        <f>IFERROR(INDEX(Данные!$A$2:$A$20,MATCH(K26,Данные!$C$2:$C$20,11)),"")</f>
        <v>В20</v>
      </c>
      <c r="Z26" s="7">
        <f t="shared" si="0"/>
        <v>21.44</v>
      </c>
    </row>
    <row r="27" spans="1:26" ht="59.25" customHeight="1" thickBot="1" x14ac:dyDescent="0.3">
      <c r="A27" s="1">
        <v>24</v>
      </c>
      <c r="B27" s="21"/>
      <c r="C27" s="22"/>
      <c r="D27" s="22"/>
      <c r="E27" s="4" t="str">
        <f t="shared" si="11"/>
        <v>26,1</v>
      </c>
      <c r="F27" s="5" t="str">
        <f t="shared" si="12"/>
        <v>27,4</v>
      </c>
      <c r="G27" s="5" t="str">
        <f t="shared" si="13"/>
        <v>27</v>
      </c>
      <c r="H27" s="5" t="str">
        <f t="shared" si="14"/>
        <v>26,4</v>
      </c>
      <c r="I27" s="5" t="str">
        <f t="shared" si="15"/>
        <v>27,7</v>
      </c>
      <c r="J27" s="6" t="str">
        <f t="shared" si="16"/>
        <v>26,2</v>
      </c>
      <c r="K27" s="11">
        <v>26.8</v>
      </c>
      <c r="L27" s="12" t="s">
        <v>14</v>
      </c>
      <c r="M27" s="3">
        <f>IFERROR(K27/VLOOKUP(L27,Данные!$A$2:$C$20,3,0)*100,"")</f>
        <v>104.32074737251848</v>
      </c>
      <c r="N27" s="2" t="str">
        <f>IFERROR(INDEX(Данные!$A$2:$A$20,MATCH(K27,Данные!$C$2:$C$20,11)),"")</f>
        <v>В20</v>
      </c>
      <c r="Z27" s="7">
        <f t="shared" si="0"/>
        <v>21.44</v>
      </c>
    </row>
    <row r="28" spans="1:26" ht="60" customHeight="1" thickBot="1" x14ac:dyDescent="0.3">
      <c r="A28" s="1">
        <v>25</v>
      </c>
      <c r="B28" s="21"/>
      <c r="C28" s="22"/>
      <c r="D28" s="22"/>
      <c r="E28" s="4" t="str">
        <f t="shared" si="11"/>
        <v>26,1</v>
      </c>
      <c r="F28" s="5" t="str">
        <f t="shared" si="12"/>
        <v>27,4</v>
      </c>
      <c r="G28" s="5" t="str">
        <f t="shared" si="13"/>
        <v>27</v>
      </c>
      <c r="H28" s="5" t="str">
        <f t="shared" si="14"/>
        <v>26,4</v>
      </c>
      <c r="I28" s="5" t="str">
        <f t="shared" si="15"/>
        <v>27,7</v>
      </c>
      <c r="J28" s="6" t="str">
        <f t="shared" si="16"/>
        <v>26,2</v>
      </c>
      <c r="K28" s="11">
        <v>26.8</v>
      </c>
      <c r="L28" s="12" t="s">
        <v>14</v>
      </c>
      <c r="M28" s="3">
        <f>IFERROR(K28/VLOOKUP(L28,Данные!$A$2:$C$20,3,0)*100,"")</f>
        <v>104.32074737251848</v>
      </c>
      <c r="N28" s="2" t="str">
        <f>IFERROR(INDEX(Данные!$A$2:$A$20,MATCH(K28,Данные!$C$2:$C$20,11)),"")</f>
        <v>В20</v>
      </c>
      <c r="Z28" s="7">
        <f t="shared" si="0"/>
        <v>21.44</v>
      </c>
    </row>
    <row r="29" spans="1:26" ht="60" customHeight="1" thickBot="1" x14ac:dyDescent="0.3">
      <c r="A29" s="1">
        <v>26</v>
      </c>
      <c r="B29" s="21"/>
      <c r="C29" s="22"/>
      <c r="D29" s="22"/>
      <c r="E29" s="4" t="str">
        <f t="shared" si="11"/>
        <v>26,1</v>
      </c>
      <c r="F29" s="5" t="str">
        <f t="shared" si="12"/>
        <v>27,4</v>
      </c>
      <c r="G29" s="5" t="str">
        <f t="shared" si="13"/>
        <v>27</v>
      </c>
      <c r="H29" s="5" t="str">
        <f t="shared" si="14"/>
        <v>26,4</v>
      </c>
      <c r="I29" s="5" t="str">
        <f t="shared" si="15"/>
        <v>27,7</v>
      </c>
      <c r="J29" s="6" t="str">
        <f t="shared" si="16"/>
        <v>26,2</v>
      </c>
      <c r="K29" s="11">
        <v>26.8</v>
      </c>
      <c r="L29" s="12" t="s">
        <v>14</v>
      </c>
      <c r="M29" s="3">
        <f>IFERROR(K29/VLOOKUP(L29,Данные!$A$2:$C$20,3,0)*100,"")</f>
        <v>104.32074737251848</v>
      </c>
      <c r="N29" s="2" t="str">
        <f>IFERROR(INDEX(Данные!$A$2:$A$20,MATCH(K29,Данные!$C$2:$C$20,11)),"")</f>
        <v>В20</v>
      </c>
      <c r="Z29" s="7">
        <f t="shared" si="0"/>
        <v>21.44</v>
      </c>
    </row>
    <row r="30" spans="1:26" ht="60" customHeight="1" thickBot="1" x14ac:dyDescent="0.3">
      <c r="A30" s="1">
        <v>27</v>
      </c>
      <c r="B30" s="21"/>
      <c r="C30" s="22"/>
      <c r="D30" s="22"/>
      <c r="E30" s="4" t="str">
        <f t="shared" si="11"/>
        <v>26,1</v>
      </c>
      <c r="F30" s="5" t="str">
        <f t="shared" si="12"/>
        <v>27,4</v>
      </c>
      <c r="G30" s="5" t="str">
        <f t="shared" si="13"/>
        <v>27</v>
      </c>
      <c r="H30" s="5" t="str">
        <f t="shared" si="14"/>
        <v>26,4</v>
      </c>
      <c r="I30" s="5" t="str">
        <f t="shared" si="15"/>
        <v>27,7</v>
      </c>
      <c r="J30" s="6" t="str">
        <f t="shared" si="16"/>
        <v>26,2</v>
      </c>
      <c r="K30" s="11">
        <v>26.8</v>
      </c>
      <c r="L30" s="12" t="s">
        <v>14</v>
      </c>
      <c r="M30" s="3">
        <f>IFERROR(K30/VLOOKUP(L30,Данные!$A$2:$C$20,3,0)*100,"")</f>
        <v>104.32074737251848</v>
      </c>
      <c r="N30" s="2" t="str">
        <f>IFERROR(INDEX(Данные!$A$2:$A$20,MATCH(K30,Данные!$C$2:$C$20,11)),"")</f>
        <v>В20</v>
      </c>
      <c r="Z30" s="7">
        <f t="shared" si="0"/>
        <v>21.44</v>
      </c>
    </row>
    <row r="31" spans="1:26" ht="60" customHeight="1" thickBot="1" x14ac:dyDescent="0.3">
      <c r="A31" s="1">
        <v>28</v>
      </c>
      <c r="B31" s="21"/>
      <c r="C31" s="22"/>
      <c r="D31" s="22"/>
      <c r="E31" s="4" t="str">
        <f t="shared" si="11"/>
        <v>27,1</v>
      </c>
      <c r="F31" s="5" t="str">
        <f t="shared" si="12"/>
        <v>28,4</v>
      </c>
      <c r="G31" s="5" t="str">
        <f t="shared" si="13"/>
        <v>28</v>
      </c>
      <c r="H31" s="5" t="str">
        <f t="shared" si="14"/>
        <v>27,4</v>
      </c>
      <c r="I31" s="5" t="str">
        <f t="shared" si="15"/>
        <v>28,7</v>
      </c>
      <c r="J31" s="6" t="str">
        <f t="shared" si="16"/>
        <v>27,2</v>
      </c>
      <c r="K31" s="11">
        <v>27.8</v>
      </c>
      <c r="L31" s="12" t="s">
        <v>14</v>
      </c>
      <c r="M31" s="3">
        <f>IFERROR(K31/VLOOKUP(L31,Данные!$A$2:$C$20,3,0)*100,"")</f>
        <v>108.21331257298559</v>
      </c>
      <c r="N31" s="2" t="str">
        <f>IFERROR(INDEX(Данные!$A$2:$A$20,MATCH(K31,Данные!$C$2:$C$20,11)),"")</f>
        <v>В20</v>
      </c>
      <c r="Z31" s="7">
        <f t="shared" si="0"/>
        <v>22.240000000000002</v>
      </c>
    </row>
    <row r="39" spans="14:14" x14ac:dyDescent="0.25">
      <c r="N39" s="10" t="s">
        <v>28</v>
      </c>
    </row>
  </sheetData>
  <mergeCells count="36">
    <mergeCell ref="B31:D31"/>
    <mergeCell ref="B11:D11"/>
    <mergeCell ref="B12:D12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7:D27"/>
    <mergeCell ref="B29:D29"/>
    <mergeCell ref="B24:D24"/>
    <mergeCell ref="B9:D9"/>
    <mergeCell ref="B10:D10"/>
    <mergeCell ref="B7:D7"/>
    <mergeCell ref="K2:K3"/>
    <mergeCell ref="B2:D3"/>
    <mergeCell ref="B4:D4"/>
    <mergeCell ref="B5:D5"/>
    <mergeCell ref="B28:D28"/>
    <mergeCell ref="N2:N3"/>
    <mergeCell ref="E2:J3"/>
    <mergeCell ref="B30:D30"/>
    <mergeCell ref="B25:D25"/>
    <mergeCell ref="B26:D26"/>
    <mergeCell ref="B23:D23"/>
    <mergeCell ref="B13:D13"/>
    <mergeCell ref="B6:D6"/>
    <mergeCell ref="L2:L3"/>
    <mergeCell ref="A1:N1"/>
    <mergeCell ref="A2:A3"/>
    <mergeCell ref="M2:M3"/>
    <mergeCell ref="B8:D8"/>
  </mergeCells>
  <printOptions horizontalCentered="1"/>
  <pageMargins left="0.39370078740157483" right="0.31496062992125984" top="1.3779527559055118" bottom="0.74803149606299213" header="0.39370078740157483" footer="0.31496062992125984"/>
  <pageSetup paperSize="9" scale="98" orientation="portrait" r:id="rId1"/>
  <headerFooter>
    <oddHeader>&amp;L&amp;G</oddHeader>
    <oddFooter>&amp;L&amp;"Times New Roman,обычный"Начальник  строительной 
лаборатории
Исполнитель&amp;C&amp;"Times New Roman,обычный"                               А.О. Журавлев
                                Е.Н. Зубкова &amp;R&amp;"Times New Roman,обычный"Страница &amp;P
Страниц &amp;N</oddFooter>
  </headerFooter>
  <rowBreaks count="1" manualBreakCount="1">
    <brk id="9" max="13" man="1"/>
  </rowBreaks>
  <ignoredErrors>
    <ignoredError sqref="E5:J24 E31:J31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E42"/>
  <sheetViews>
    <sheetView workbookViewId="0">
      <selection activeCell="C8" sqref="C8"/>
    </sheetView>
  </sheetViews>
  <sheetFormatPr defaultRowHeight="15" x14ac:dyDescent="0.25"/>
  <cols>
    <col min="1" max="1" width="11.5703125" customWidth="1"/>
    <col min="2" max="2" width="12.85546875" customWidth="1"/>
    <col min="3" max="3" width="15.5703125" bestFit="1" customWidth="1"/>
  </cols>
  <sheetData>
    <row r="1" spans="1:3" ht="45" x14ac:dyDescent="0.25">
      <c r="A1" s="32" t="s">
        <v>48</v>
      </c>
      <c r="B1" s="32" t="s">
        <v>47</v>
      </c>
      <c r="C1" s="32" t="s">
        <v>46</v>
      </c>
    </row>
    <row r="2" spans="1:3" x14ac:dyDescent="0.25">
      <c r="A2" s="8" t="s">
        <v>9</v>
      </c>
      <c r="B2" t="s">
        <v>30</v>
      </c>
      <c r="C2" s="8">
        <v>4.5</v>
      </c>
    </row>
    <row r="3" spans="1:3" x14ac:dyDescent="0.25">
      <c r="A3" s="8" t="s">
        <v>10</v>
      </c>
      <c r="B3" t="s">
        <v>31</v>
      </c>
      <c r="C3" s="8">
        <v>6.42</v>
      </c>
    </row>
    <row r="4" spans="1:3" x14ac:dyDescent="0.25">
      <c r="A4" s="8" t="s">
        <v>11</v>
      </c>
      <c r="B4" t="s">
        <v>32</v>
      </c>
      <c r="C4" s="8">
        <v>9.6300000000000008</v>
      </c>
    </row>
    <row r="5" spans="1:3" x14ac:dyDescent="0.25">
      <c r="A5" s="8" t="s">
        <v>12</v>
      </c>
      <c r="B5" t="s">
        <v>33</v>
      </c>
      <c r="C5" s="8">
        <v>12.84</v>
      </c>
    </row>
    <row r="6" spans="1:3" x14ac:dyDescent="0.25">
      <c r="A6" s="8" t="s">
        <v>23</v>
      </c>
      <c r="B6" t="s">
        <v>33</v>
      </c>
      <c r="C6" s="8">
        <v>16.05</v>
      </c>
    </row>
    <row r="7" spans="1:3" x14ac:dyDescent="0.25">
      <c r="A7" s="8" t="s">
        <v>13</v>
      </c>
      <c r="B7" t="s">
        <v>34</v>
      </c>
      <c r="C7" s="8">
        <v>19.260000000000002</v>
      </c>
    </row>
    <row r="8" spans="1:3" x14ac:dyDescent="0.25">
      <c r="A8" s="8" t="s">
        <v>14</v>
      </c>
      <c r="B8" t="s">
        <v>35</v>
      </c>
      <c r="C8" s="8">
        <v>25.69</v>
      </c>
    </row>
    <row r="9" spans="1:3" x14ac:dyDescent="0.25">
      <c r="A9" s="8" t="s">
        <v>15</v>
      </c>
      <c r="B9" t="s">
        <v>36</v>
      </c>
      <c r="C9" s="8">
        <v>28.9</v>
      </c>
    </row>
    <row r="10" spans="1:3" x14ac:dyDescent="0.25">
      <c r="A10" s="8" t="s">
        <v>16</v>
      </c>
      <c r="B10" t="s">
        <v>37</v>
      </c>
      <c r="C10" s="8">
        <v>32.11</v>
      </c>
    </row>
    <row r="11" spans="1:3" x14ac:dyDescent="0.25">
      <c r="A11" s="8" t="s">
        <v>17</v>
      </c>
      <c r="B11" t="s">
        <v>37</v>
      </c>
      <c r="C11" s="8">
        <v>35.32</v>
      </c>
    </row>
    <row r="12" spans="1:3" x14ac:dyDescent="0.25">
      <c r="A12" s="8" t="s">
        <v>6</v>
      </c>
      <c r="B12" t="s">
        <v>38</v>
      </c>
      <c r="C12" s="8">
        <v>38.35</v>
      </c>
    </row>
    <row r="13" spans="1:3" x14ac:dyDescent="0.25">
      <c r="A13" s="8" t="s">
        <v>5</v>
      </c>
      <c r="B13" t="s">
        <v>39</v>
      </c>
      <c r="C13" s="8">
        <v>44.95</v>
      </c>
    </row>
    <row r="14" spans="1:3" x14ac:dyDescent="0.25">
      <c r="A14" s="8" t="s">
        <v>18</v>
      </c>
      <c r="B14" t="s">
        <v>40</v>
      </c>
      <c r="C14" s="8">
        <v>51.37</v>
      </c>
    </row>
    <row r="15" spans="1:3" x14ac:dyDescent="0.25">
      <c r="A15" s="8" t="s">
        <v>7</v>
      </c>
      <c r="B15" t="s">
        <v>41</v>
      </c>
      <c r="C15" s="8">
        <v>57.8</v>
      </c>
    </row>
    <row r="16" spans="1:3" x14ac:dyDescent="0.25">
      <c r="A16" s="8" t="s">
        <v>8</v>
      </c>
      <c r="B16" t="s">
        <v>42</v>
      </c>
      <c r="C16" s="8">
        <v>64.2</v>
      </c>
    </row>
    <row r="17" spans="1:5" x14ac:dyDescent="0.25">
      <c r="A17" s="8" t="s">
        <v>19</v>
      </c>
      <c r="B17" t="s">
        <v>43</v>
      </c>
      <c r="C17" s="8">
        <v>71.64</v>
      </c>
    </row>
    <row r="18" spans="1:5" x14ac:dyDescent="0.25">
      <c r="A18" s="8" t="s">
        <v>20</v>
      </c>
      <c r="B18" t="s">
        <v>44</v>
      </c>
      <c r="C18" s="8">
        <v>77.06</v>
      </c>
    </row>
    <row r="19" spans="1:5" x14ac:dyDescent="0.25">
      <c r="A19" s="8" t="s">
        <v>21</v>
      </c>
      <c r="B19" t="s">
        <v>45</v>
      </c>
      <c r="C19" s="8">
        <v>83.56</v>
      </c>
    </row>
    <row r="20" spans="1:5" x14ac:dyDescent="0.25">
      <c r="A20" s="8" t="s">
        <v>22</v>
      </c>
      <c r="B20" t="s">
        <v>45</v>
      </c>
      <c r="C20" s="8">
        <v>89.94</v>
      </c>
    </row>
    <row r="24" spans="1:5" x14ac:dyDescent="0.25">
      <c r="A24" s="9"/>
      <c r="B24" s="9"/>
      <c r="E24" s="9"/>
    </row>
    <row r="25" spans="1:5" x14ac:dyDescent="0.25">
      <c r="A25" s="9"/>
      <c r="B25" s="9"/>
      <c r="E25" s="9"/>
    </row>
    <row r="26" spans="1:5" x14ac:dyDescent="0.25">
      <c r="A26" s="9"/>
      <c r="B26" s="9"/>
      <c r="E26" s="9"/>
    </row>
    <row r="27" spans="1:5" x14ac:dyDescent="0.25">
      <c r="A27" s="9"/>
      <c r="B27" s="9"/>
      <c r="E27" s="9"/>
    </row>
    <row r="28" spans="1:5" x14ac:dyDescent="0.25">
      <c r="A28" s="9"/>
      <c r="B28" s="9"/>
      <c r="E28" s="9"/>
    </row>
    <row r="29" spans="1:5" x14ac:dyDescent="0.25">
      <c r="A29" s="9"/>
      <c r="B29" s="9"/>
      <c r="E29" s="9"/>
    </row>
    <row r="30" spans="1:5" x14ac:dyDescent="0.25">
      <c r="A30" s="9"/>
      <c r="B30" s="9"/>
      <c r="E30" s="9"/>
    </row>
    <row r="31" spans="1:5" x14ac:dyDescent="0.25">
      <c r="A31" s="9"/>
      <c r="B31" s="9"/>
      <c r="E31" s="9"/>
    </row>
    <row r="32" spans="1:5" x14ac:dyDescent="0.25">
      <c r="A32" s="9"/>
      <c r="B32" s="9"/>
      <c r="E32" s="9"/>
    </row>
    <row r="33" spans="1:5" x14ac:dyDescent="0.25">
      <c r="A33" s="9"/>
      <c r="B33" s="9"/>
      <c r="E33" s="9"/>
    </row>
    <row r="34" spans="1:5" x14ac:dyDescent="0.25">
      <c r="A34" s="9"/>
      <c r="B34" s="9"/>
      <c r="E34" s="9"/>
    </row>
    <row r="35" spans="1:5" x14ac:dyDescent="0.25">
      <c r="A35" s="9"/>
      <c r="B35" s="9"/>
      <c r="E35" s="9"/>
    </row>
    <row r="36" spans="1:5" x14ac:dyDescent="0.25">
      <c r="A36" s="9"/>
      <c r="B36" s="9"/>
      <c r="E36" s="9"/>
    </row>
    <row r="37" spans="1:5" x14ac:dyDescent="0.25">
      <c r="A37" s="9"/>
      <c r="B37" s="9"/>
      <c r="E37" s="9"/>
    </row>
    <row r="38" spans="1:5" x14ac:dyDescent="0.25">
      <c r="A38" s="9"/>
      <c r="B38" s="9"/>
      <c r="E38" s="9"/>
    </row>
    <row r="39" spans="1:5" x14ac:dyDescent="0.25">
      <c r="A39" s="9"/>
      <c r="B39" s="9"/>
      <c r="E39" s="9"/>
    </row>
    <row r="40" spans="1:5" x14ac:dyDescent="0.25">
      <c r="A40" s="9"/>
      <c r="B40" s="9"/>
      <c r="E40" s="9"/>
    </row>
    <row r="41" spans="1:5" x14ac:dyDescent="0.25">
      <c r="A41" s="9"/>
      <c r="B41" s="9"/>
      <c r="E41" s="9"/>
    </row>
    <row r="42" spans="1:5" x14ac:dyDescent="0.25">
      <c r="E42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Данные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2025-06-30T05:42:30Z</dcterms:modified>
</cp:coreProperties>
</file>