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_mikhailov\Downloads\ООО «КМЗ» ВАМ\"/>
    </mc:Choice>
  </mc:AlternateContent>
  <xr:revisionPtr revIDLastSave="0" documentId="13_ncr:1_{B0B06B34-B12B-4F43-AAF2-82C427C2210F}" xr6:coauthVersionLast="47" xr6:coauthVersionMax="47" xr10:uidLastSave="{00000000-0000-0000-0000-000000000000}"/>
  <bookViews>
    <workbookView xWindow="-120" yWindow="-120" windowWidth="29040" windowHeight="15840" tabRatio="705" xr2:uid="{00000000-000D-0000-FFFF-FFFF00000000}"/>
  </bookViews>
  <sheets>
    <sheet name="Номенклатура &lt;K&gt;" sheetId="10" r:id="rId1"/>
  </sheets>
  <definedNames>
    <definedName name="_Hlk121224055" localSheetId="0">'Номенклатура &lt;K&gt;'!#REF!</definedName>
    <definedName name="_Hlk121232115" localSheetId="0">'Номенклатура &lt;K&gt;'!#REF!</definedName>
    <definedName name="_Hlk121747265" localSheetId="0">'Номенклатура &lt;K&gt;'!#REF!</definedName>
    <definedName name="PDNCW">#REF!</definedName>
    <definedName name="RDBYO">#REF!</definedName>
    <definedName name="_xlnm.Print_Titles" localSheetId="0">'Номенклатура &lt;K&gt;'!$11:$13</definedName>
    <definedName name="_xlnm.Print_Area" localSheetId="0">'Номенклатура &lt;K&gt;'!$A$1:$AH$36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10" l="1"/>
  <c r="R15" i="10"/>
  <c r="R32" i="10" s="1"/>
  <c r="R16" i="10"/>
  <c r="R33" i="10" s="1"/>
  <c r="S14" i="10"/>
  <c r="T14" i="10"/>
  <c r="U14" i="10"/>
  <c r="U32" i="10" s="1"/>
  <c r="V14" i="10"/>
  <c r="X14" i="10"/>
  <c r="Z14" i="10"/>
  <c r="AA14" i="10"/>
  <c r="AA32" i="10" s="1"/>
  <c r="AB14" i="10"/>
  <c r="AD14" i="10"/>
  <c r="AF14" i="10"/>
  <c r="S15" i="10"/>
  <c r="T15" i="10"/>
  <c r="U15" i="10"/>
  <c r="V15" i="10"/>
  <c r="V33" i="10" s="1"/>
  <c r="X15" i="10"/>
  <c r="Z15" i="10"/>
  <c r="AA15" i="10"/>
  <c r="AB15" i="10"/>
  <c r="AB32" i="10" s="1"/>
  <c r="AD15" i="10"/>
  <c r="AF15" i="10"/>
  <c r="S16" i="10"/>
  <c r="S32" i="10" s="1"/>
  <c r="T16" i="10"/>
  <c r="U16" i="10"/>
  <c r="V16" i="10"/>
  <c r="X16" i="10"/>
  <c r="X33" i="10" s="1"/>
  <c r="Z16" i="10"/>
  <c r="AA16" i="10"/>
  <c r="AB16" i="10"/>
  <c r="AD16" i="10"/>
  <c r="AD33" i="10" s="1"/>
  <c r="AF16" i="10"/>
  <c r="R17" i="10"/>
  <c r="S17" i="10"/>
  <c r="T17" i="10"/>
  <c r="T33" i="10" s="1"/>
  <c r="V17" i="10"/>
  <c r="X17" i="10"/>
  <c r="Z17" i="10"/>
  <c r="AA17" i="10"/>
  <c r="AB17" i="10"/>
  <c r="AD17" i="10"/>
  <c r="AF17" i="10"/>
  <c r="R18" i="10"/>
  <c r="S18" i="10"/>
  <c r="T18" i="10"/>
  <c r="V18" i="10"/>
  <c r="X18" i="10"/>
  <c r="Z18" i="10"/>
  <c r="AA18" i="10"/>
  <c r="AB18" i="10"/>
  <c r="AD18" i="10"/>
  <c r="AF18" i="10"/>
  <c r="R19" i="10"/>
  <c r="S19" i="10"/>
  <c r="T19" i="10"/>
  <c r="V19" i="10"/>
  <c r="X19" i="10"/>
  <c r="Z19" i="10"/>
  <c r="AA19" i="10"/>
  <c r="AB19" i="10"/>
  <c r="AD19" i="10"/>
  <c r="AF19" i="10"/>
  <c r="R20" i="10"/>
  <c r="S20" i="10"/>
  <c r="T20" i="10"/>
  <c r="V20" i="10"/>
  <c r="X20" i="10"/>
  <c r="Z20" i="10"/>
  <c r="AA20" i="10"/>
  <c r="AB20" i="10"/>
  <c r="AD20" i="10"/>
  <c r="AF20" i="10"/>
  <c r="R21" i="10"/>
  <c r="S21" i="10"/>
  <c r="T21" i="10"/>
  <c r="V21" i="10"/>
  <c r="X21" i="10"/>
  <c r="Z21" i="10"/>
  <c r="AA21" i="10"/>
  <c r="AB21" i="10"/>
  <c r="AD21" i="10"/>
  <c r="AF21" i="10"/>
  <c r="R22" i="10"/>
  <c r="S22" i="10"/>
  <c r="T22" i="10"/>
  <c r="V22" i="10"/>
  <c r="X22" i="10"/>
  <c r="Z22" i="10"/>
  <c r="AA22" i="10"/>
  <c r="AB22" i="10"/>
  <c r="AD22" i="10"/>
  <c r="AF22" i="10"/>
  <c r="R23" i="10"/>
  <c r="S23" i="10"/>
  <c r="T23" i="10"/>
  <c r="V23" i="10"/>
  <c r="X23" i="10"/>
  <c r="Z23" i="10"/>
  <c r="AA23" i="10"/>
  <c r="AB23" i="10"/>
  <c r="AD23" i="10"/>
  <c r="AF23" i="10"/>
  <c r="R24" i="10"/>
  <c r="S24" i="10"/>
  <c r="T24" i="10"/>
  <c r="V24" i="10"/>
  <c r="X24" i="10"/>
  <c r="Z24" i="10"/>
  <c r="AA24" i="10"/>
  <c r="AB24" i="10"/>
  <c r="AD24" i="10"/>
  <c r="AF24" i="10"/>
  <c r="R25" i="10"/>
  <c r="S25" i="10"/>
  <c r="T25" i="10"/>
  <c r="V25" i="10"/>
  <c r="X25" i="10"/>
  <c r="Z25" i="10"/>
  <c r="AA25" i="10"/>
  <c r="AB25" i="10"/>
  <c r="AD25" i="10"/>
  <c r="AF25" i="10"/>
  <c r="R26" i="10"/>
  <c r="S26" i="10"/>
  <c r="T26" i="10"/>
  <c r="V26" i="10"/>
  <c r="X26" i="10"/>
  <c r="Z26" i="10"/>
  <c r="AA26" i="10"/>
  <c r="AB26" i="10"/>
  <c r="AD26" i="10"/>
  <c r="AF26" i="10"/>
  <c r="R27" i="10"/>
  <c r="S27" i="10"/>
  <c r="T27" i="10"/>
  <c r="V27" i="10"/>
  <c r="X27" i="10"/>
  <c r="Z27" i="10"/>
  <c r="AA27" i="10"/>
  <c r="AB27" i="10"/>
  <c r="AD27" i="10"/>
  <c r="AF27" i="10"/>
  <c r="R28" i="10"/>
  <c r="S28" i="10"/>
  <c r="T28" i="10"/>
  <c r="V28" i="10"/>
  <c r="X28" i="10"/>
  <c r="Z28" i="10"/>
  <c r="AA28" i="10"/>
  <c r="AB28" i="10"/>
  <c r="AD28" i="10"/>
  <c r="AF28" i="10"/>
  <c r="R29" i="10"/>
  <c r="S29" i="10"/>
  <c r="T29" i="10"/>
  <c r="V29" i="10"/>
  <c r="X29" i="10"/>
  <c r="Z29" i="10"/>
  <c r="AA29" i="10"/>
  <c r="AB29" i="10"/>
  <c r="AD29" i="10"/>
  <c r="AF29" i="10"/>
  <c r="R30" i="10"/>
  <c r="S30" i="10"/>
  <c r="T30" i="10"/>
  <c r="V30" i="10"/>
  <c r="X30" i="10"/>
  <c r="Z30" i="10"/>
  <c r="AA30" i="10"/>
  <c r="AB30" i="10"/>
  <c r="AD30" i="10"/>
  <c r="AF30" i="10"/>
  <c r="R31" i="10"/>
  <c r="S31" i="10"/>
  <c r="T31" i="10"/>
  <c r="V31" i="10"/>
  <c r="X31" i="10"/>
  <c r="Z31" i="10"/>
  <c r="AA31" i="10"/>
  <c r="AB31" i="10"/>
  <c r="AD31" i="10"/>
  <c r="AF31" i="10"/>
  <c r="V32" i="10"/>
  <c r="W32" i="10"/>
  <c r="Y32" i="10"/>
  <c r="Z32" i="10"/>
  <c r="AC32" i="10"/>
  <c r="AD32" i="10"/>
  <c r="AE32" i="10"/>
  <c r="AF32" i="10"/>
  <c r="S33" i="10"/>
  <c r="U33" i="10"/>
  <c r="W33" i="10"/>
  <c r="Y33" i="10"/>
  <c r="Z33" i="10"/>
  <c r="AA33" i="10"/>
  <c r="AB33" i="10"/>
  <c r="AC33" i="10"/>
  <c r="AE33" i="10"/>
  <c r="AF3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X32" i="10" l="1"/>
  <c r="T32" i="10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ООО «КМЗ»</author>
  </authors>
  <commentList>
    <comment ref="R12" authorId="0" shapeId="0" xr:uid="{29082AA0-7570-499F-97EE-E159A8ECE366}">
      <text>
        <r>
          <rPr>
            <b/>
            <sz val="11"/>
            <color indexed="81"/>
            <rFont val="Times New Roman"/>
            <family val="1"/>
            <charset val="204"/>
          </rPr>
          <t xml:space="preserve">Кол-во
внесенных
записей
без Журналов
в С14:С31 </t>
        </r>
      </text>
    </comment>
    <comment ref="S12" authorId="0" shapeId="0" xr:uid="{A5120439-9AEE-4360-B004-44D00B4D1369}">
      <text>
        <r>
          <rPr>
            <b/>
            <sz val="11"/>
            <color indexed="81"/>
            <rFont val="Times New Roman"/>
            <family val="1"/>
            <charset val="204"/>
          </rPr>
          <t>Сумма
томов
без Журналов
в F14:F31</t>
        </r>
      </text>
    </comment>
    <comment ref="T12" authorId="0" shapeId="0" xr:uid="{281E4EDE-0DB4-43AD-9ECB-5844FAED4B77}">
      <text>
        <r>
          <rPr>
            <b/>
            <sz val="11"/>
            <color indexed="81"/>
            <rFont val="Times New Roman"/>
            <family val="1"/>
            <charset val="204"/>
          </rPr>
          <t xml:space="preserve">Кол-во
внесенных
записей "Пост."
без Журналов
в J14:J31 </t>
        </r>
      </text>
    </comment>
    <comment ref="U12" authorId="0" shapeId="0" xr:uid="{71E85604-612C-4740-9477-03435FA4DFE3}">
      <text>
        <r>
          <rPr>
            <sz val="11"/>
            <color indexed="81"/>
            <rFont val="Times New Roman"/>
            <family val="1"/>
            <charset val="204"/>
          </rPr>
          <t>Сумма
томов Дел ПХр
без Журналов
в F14:F31</t>
        </r>
      </text>
    </comment>
    <comment ref="V12" authorId="0" shapeId="0" xr:uid="{CB4F3F99-882E-44DE-B374-EA04165D52B2}">
      <text>
        <r>
          <rPr>
            <b/>
            <sz val="11"/>
            <color indexed="81"/>
            <rFont val="Times New Roman"/>
            <family val="1"/>
            <charset val="204"/>
          </rPr>
          <t xml:space="preserve">Кол-во
внесенных
записей Дел ВХр
без Журналов
в J14:J31 </t>
        </r>
      </text>
    </comment>
    <comment ref="W12" authorId="0" shapeId="0" xr:uid="{847AC6B8-F7A3-4182-B5AA-978090CFFCB8}">
      <text>
        <r>
          <rPr>
            <sz val="11"/>
            <color indexed="81"/>
            <rFont val="Times New Roman"/>
            <family val="1"/>
            <charset val="204"/>
          </rPr>
          <t>Сумма
томов Дел ВХр
без Журналов
в F14:F31</t>
        </r>
      </text>
    </comment>
    <comment ref="X12" authorId="0" shapeId="0" xr:uid="{64F3EB71-5A36-496F-BAFD-B6E9DAB7F7BD}">
      <text>
        <r>
          <rPr>
            <b/>
            <sz val="11"/>
            <color indexed="81"/>
            <rFont val="Times New Roman"/>
            <family val="1"/>
            <charset val="204"/>
          </rPr>
          <t>Кол-во
Дел Переходящих
без Журналов
если в N14:N31 нет отметок о закрытии дела</t>
        </r>
      </text>
    </comment>
    <comment ref="Y12" authorId="0" shapeId="0" xr:uid="{CF688467-4194-46B3-B31B-B7CC4ED109EA}">
      <text>
        <r>
          <rPr>
            <sz val="11"/>
            <color indexed="81"/>
            <rFont val="Times New Roman"/>
            <family val="1"/>
            <charset val="204"/>
          </rPr>
          <t>Сумма
томов Переходящих Делр
без Журналов в F14:F31
если в N14:N31 нет отметок о закрытии дел</t>
        </r>
      </text>
    </comment>
    <comment ref="Z12" authorId="0" shapeId="0" xr:uid="{30907A9E-E140-424D-9D67-DA89800668A9}">
      <text>
        <r>
          <rPr>
            <b/>
            <sz val="11"/>
            <color indexed="81"/>
            <rFont val="Times New Roman"/>
            <family val="1"/>
            <charset val="204"/>
          </rPr>
          <t xml:space="preserve">Кол-во
внесенных
записей
Журналов
в С14:С31 </t>
        </r>
      </text>
    </comment>
    <comment ref="AA12" authorId="0" shapeId="0" xr:uid="{C587B70F-E083-4668-8FF3-18B840F2F0FD}">
      <text>
        <r>
          <rPr>
            <sz val="11"/>
            <color indexed="81"/>
            <rFont val="Times New Roman"/>
            <family val="1"/>
            <charset val="204"/>
          </rPr>
          <t>Сумма
томов
Журналов
в F14:F31</t>
        </r>
      </text>
    </comment>
    <comment ref="AB12" authorId="0" shapeId="0" xr:uid="{A0E3CCEB-217F-4788-9214-EFF145554EC2}">
      <text>
        <r>
          <rPr>
            <b/>
            <sz val="11"/>
            <color indexed="81"/>
            <rFont val="Times New Roman"/>
            <family val="1"/>
            <charset val="204"/>
          </rPr>
          <t xml:space="preserve">Кол-во
внесенных
записей "Пост."
только Журналов
в J14:J31 </t>
        </r>
      </text>
    </comment>
    <comment ref="AC12" authorId="0" shapeId="0" xr:uid="{432EE23E-AA39-486F-93C5-D66444E5EF2B}">
      <text>
        <r>
          <rPr>
            <sz val="11"/>
            <color indexed="81"/>
            <rFont val="Times New Roman"/>
            <family val="1"/>
            <charset val="204"/>
          </rPr>
          <t>Сумма
томов Журналов ПХр
в F14:F31</t>
        </r>
      </text>
    </comment>
    <comment ref="AD12" authorId="0" shapeId="0" xr:uid="{C69E5828-B42B-422D-88BE-7A9C683DDF9F}">
      <text>
        <r>
          <rPr>
            <b/>
            <sz val="11"/>
            <color indexed="81"/>
            <rFont val="Times New Roman"/>
            <family val="1"/>
            <charset val="204"/>
          </rPr>
          <t xml:space="preserve">Кол-во
Журналов ВХр
в J14:J31 </t>
        </r>
      </text>
    </comment>
    <comment ref="AE12" authorId="0" shapeId="0" xr:uid="{67C5C8CF-1050-45FC-8F70-E304CAA44700}">
      <text>
        <r>
          <rPr>
            <sz val="11"/>
            <color indexed="81"/>
            <rFont val="Times New Roman"/>
            <family val="1"/>
            <charset val="204"/>
          </rPr>
          <t>Сумма
томов Журналов ВХр
в F14:F31</t>
        </r>
      </text>
    </comment>
    <comment ref="AF12" authorId="0" shapeId="0" xr:uid="{FEE7C652-D8B5-44CE-8AC8-5C1385D93331}">
      <text>
        <r>
          <rPr>
            <b/>
            <sz val="11"/>
            <color indexed="81"/>
            <rFont val="Times New Roman"/>
            <family val="1"/>
            <charset val="204"/>
          </rPr>
          <t>Кол-во
Журналов Переходящих
если в N14:N31 нет отметок 
о закрытии Журнала</t>
        </r>
      </text>
    </comment>
    <comment ref="AG12" authorId="0" shapeId="0" xr:uid="{D88D0AB5-0A2F-4CE0-9E9D-870DE4277F5B}">
      <text>
        <r>
          <rPr>
            <sz val="11"/>
            <color indexed="81"/>
            <rFont val="Times New Roman"/>
            <family val="1"/>
            <charset val="204"/>
          </rPr>
          <t>Сумма
томов Переходящих Журналов в F14:F31
если в N14:N31 нет отметок о закрытии Журнала</t>
        </r>
      </text>
    </comment>
  </commentList>
</comments>
</file>

<file path=xl/sharedStrings.xml><?xml version="1.0" encoding="utf-8"?>
<sst xmlns="http://schemas.openxmlformats.org/spreadsheetml/2006/main" count="146" uniqueCount="85">
  <si>
    <t>Переписка с другими организациями по основным (профильным) направлениям деятельности</t>
  </si>
  <si>
    <t>5 лет</t>
  </si>
  <si>
    <t>10 лет</t>
  </si>
  <si>
    <t>Документы (справки, планы мероприятий, переписка) по результатам проверок</t>
  </si>
  <si>
    <t>1 год</t>
  </si>
  <si>
    <t>НОМЕНКЛАТУРА</t>
  </si>
  <si>
    <t>Поряд­ковый номер</t>
  </si>
  <si>
    <t>Индекс подраз­деления</t>
  </si>
  <si>
    <t>№
тома</t>
  </si>
  <si>
    <t>Наименование
(заголовок)
дела</t>
  </si>
  <si>
    <t>Фамилия исполнителя, которому предоставлено право пользоваться делом</t>
  </si>
  <si>
    <t>Дата</t>
  </si>
  <si>
    <t>Кол-во листов</t>
  </si>
  <si>
    <t>Отметка о движении</t>
  </si>
  <si>
    <t>Примечание</t>
  </si>
  <si>
    <t>Инв. №
по журналу</t>
  </si>
  <si>
    <t>Срок хранения и статья по перечню</t>
  </si>
  <si>
    <t>Расписка лица, оформившего закрытие дела</t>
  </si>
  <si>
    <t>Расписка и дата</t>
  </si>
  <si>
    <t>заведения</t>
  </si>
  <si>
    <t>окончания</t>
  </si>
  <si>
    <t>5 лет
п. 584*
ЭПК</t>
  </si>
  <si>
    <t>Пост.
п. 170*</t>
  </si>
  <si>
    <t>5 лет
ЭПК
п. 147*</t>
  </si>
  <si>
    <t>5 лет
ЭПК
п. 70*</t>
  </si>
  <si>
    <t>5 лет
ЭПК
п. 43*</t>
  </si>
  <si>
    <t>1
2
3</t>
  </si>
  <si>
    <t xml:space="preserve">Примечание: </t>
  </si>
  <si>
    <t xml:space="preserve">где хранится,
ФИО
ответственного
</t>
  </si>
  <si>
    <t>5 лет
После прекраще-ния действия лицензии
п. 54*</t>
  </si>
  <si>
    <t>До ликвидации организации
п. 19 а*</t>
  </si>
  <si>
    <t xml:space="preserve">Присланны для сведения - ДМН
п. 19 а*
</t>
  </si>
  <si>
    <t>К/1</t>
  </si>
  <si>
    <t>К/2</t>
  </si>
  <si>
    <t>К/3</t>
  </si>
  <si>
    <t>К/4</t>
  </si>
  <si>
    <t>К/5</t>
  </si>
  <si>
    <t>К/7</t>
  </si>
  <si>
    <t>К/9</t>
  </si>
  <si>
    <t>1
2</t>
  </si>
  <si>
    <t>Документы (заявления и прилагаемые к ним документы, копии лицензий, уведомлений, акты проверок, предписаний, протоколов) по лицензированию</t>
  </si>
  <si>
    <t>* Приказ Федерального архивного агентства от 20.12.2019 № 236 «Об утверждении «Перечня типовых управленческих архивных документов, образующихся в процессе деятельности государственных органов, органов местного самоуправления и организаций, с указанием сроков хранения».
Графа 5 не заполняется, списки работников, которым предоставлено право пользоваться делами, указаны на обороте обложек Номенклатурных дел.</t>
  </si>
  <si>
    <t>2
3
4
5
6
7</t>
  </si>
  <si>
    <t>К/12</t>
  </si>
  <si>
    <t>томов</t>
  </si>
  <si>
    <t>к-во</t>
  </si>
  <si>
    <t>тома</t>
  </si>
  <si>
    <t>Переходящие</t>
  </si>
  <si>
    <t>Дел</t>
  </si>
  <si>
    <t>Журналов</t>
  </si>
  <si>
    <t>ВСЕГО</t>
  </si>
  <si>
    <t>1
2
3
4</t>
  </si>
  <si>
    <t>45 н/с</t>
  </si>
  <si>
    <t>ПХр</t>
  </si>
  <si>
    <t>ВХр</t>
  </si>
  <si>
    <t>Пост.</t>
  </si>
  <si>
    <t>До ликвидации</t>
  </si>
  <si>
    <t>Акты об уничтожении документов</t>
  </si>
  <si>
    <t>Номенклатуры дел и журналов. Акты об уничтожении дел по истечении сроков их хранения</t>
  </si>
  <si>
    <t>Акты проверок наличия (годовая) и приема-сдачи</t>
  </si>
  <si>
    <t>Акты аттестации средств электронно- вычислительной техники, используемой в помещениях</t>
  </si>
  <si>
    <t xml:space="preserve">Переписка с Управлением </t>
  </si>
  <si>
    <t>Приказы, распоряжения руководителя по основной деятельности () (подлинники)</t>
  </si>
  <si>
    <t>Приказы, распоряжения, документы (справки, сводки, информации, доклады) к ним по основной (профильной) деятельности (Х, и др.)</t>
  </si>
  <si>
    <t>Переписка с другими организациями по основным (профильным) направлениям деятельности  ( работа)</t>
  </si>
  <si>
    <t>Документы (планы проведения занятий, заседаний ПТК и др.) по работе</t>
  </si>
  <si>
    <t xml:space="preserve">Журнал учета </t>
  </si>
  <si>
    <t>Пост.
п. 739
И</t>
  </si>
  <si>
    <r>
      <t>Хранилище
№ ___</t>
    </r>
    <r>
      <rPr>
        <sz val="12"/>
        <color rgb="FFFF0000"/>
        <rFont val="Times New Roman"/>
        <family val="1"/>
        <charset val="204"/>
      </rPr>
      <t xml:space="preserve">   </t>
    </r>
  </si>
  <si>
    <t>10 лет
п. 961
И</t>
  </si>
  <si>
    <t>Пост.
п. 831, 851
И</t>
  </si>
  <si>
    <t>1 год
п. 96
И</t>
  </si>
  <si>
    <t>5 лет
п. 739
И</t>
  </si>
  <si>
    <t>Ограничи-тельная пометка</t>
  </si>
  <si>
    <r>
      <t xml:space="preserve">Журнал учета журналов, карточек и законченных производством дел
Переходящий, ведется с </t>
    </r>
    <r>
      <rPr>
        <sz val="12"/>
        <rFont val="Times New Roman"/>
        <family val="1"/>
        <charset val="204"/>
      </rPr>
      <t>2005 г.</t>
    </r>
  </si>
  <si>
    <t>н/с</t>
  </si>
  <si>
    <t>К</t>
  </si>
  <si>
    <t>Реестры на отправленную корреспонденцию за 20__ год</t>
  </si>
  <si>
    <t>Сл</t>
  </si>
  <si>
    <t xml:space="preserve">Начальник </t>
  </si>
  <si>
    <t>А.А. </t>
  </si>
  <si>
    <t>Опись дел и журналов</t>
  </si>
  <si>
    <t>Должно Быть</t>
  </si>
  <si>
    <t>Подсчет</t>
  </si>
  <si>
    <t>АО «»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</si>
</sst>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3"/>
      <name val="Times New Roman"/>
      <family val="1"/>
      <charset val="204"/>
    </font>
    <font>
      <sz val="8.5"/>
      <name val="Times New Roman"/>
      <family val="1"/>
      <charset val="204"/>
    </font>
    <font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81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b/>
      <u/>
      <sz val="13"/>
      <color rgb="FFFF0000"/>
      <name val="Times New Roman"/>
      <family val="1"/>
      <charset val="204"/>
    </font>
    <font>
      <b/>
      <u/>
      <sz val="13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3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auto="1"/>
      </top>
      <bottom/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9" fillId="0" borderId="0"/>
    <xf numFmtId="0" fontId="1" fillId="0" borderId="0" applyNumberFormat="0" applyFont="0" applyFill="0" applyBorder="0" applyAlignment="0" applyProtection="0">
      <alignment vertical="top"/>
    </xf>
  </cellStyleXfs>
  <cellXfs count="103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top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top"/>
    </xf>
    <xf numFmtId="0" fontId="4" fillId="0" borderId="3" xfId="0" applyNumberFormat="1" applyFont="1" applyFill="1" applyBorder="1" applyAlignment="1" applyProtection="1">
      <alignment vertical="top"/>
    </xf>
    <xf numFmtId="0" fontId="4" fillId="0" borderId="9" xfId="0" applyNumberFormat="1" applyFont="1" applyFill="1" applyBorder="1" applyAlignment="1" applyProtection="1">
      <alignment vertical="top"/>
    </xf>
    <xf numFmtId="0" fontId="4" fillId="0" borderId="10" xfId="0" applyNumberFormat="1" applyFont="1" applyFill="1" applyBorder="1" applyAlignment="1" applyProtection="1">
      <alignment vertical="top"/>
    </xf>
    <xf numFmtId="14" fontId="4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2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justify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top"/>
    </xf>
    <xf numFmtId="0" fontId="3" fillId="0" borderId="11" xfId="0" applyNumberFormat="1" applyFont="1" applyFill="1" applyBorder="1" applyAlignment="1" applyProtection="1">
      <alignment horizontal="justify" vertical="top"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1" xfId="0" applyNumberFormat="1" applyFont="1" applyFill="1" applyBorder="1" applyAlignment="1" applyProtection="1">
      <alignment horizontal="justify" vertical="top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justify" vertical="center" wrapText="1"/>
    </xf>
    <xf numFmtId="0" fontId="1" fillId="0" borderId="12" xfId="0" applyNumberFormat="1" applyFont="1" applyFill="1" applyBorder="1" applyAlignment="1" applyProtection="1">
      <alignment vertical="top"/>
    </xf>
    <xf numFmtId="0" fontId="3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4" fillId="0" borderId="9" xfId="0" applyNumberFormat="1" applyFont="1" applyFill="1" applyBorder="1" applyAlignment="1" applyProtection="1">
      <alignment vertical="center"/>
    </xf>
    <xf numFmtId="0" fontId="1" fillId="0" borderId="9" xfId="0" applyNumberFormat="1" applyFont="1" applyFill="1" applyBorder="1" applyAlignment="1" applyProtection="1">
      <alignment vertical="top"/>
    </xf>
    <xf numFmtId="0" fontId="4" fillId="0" borderId="9" xfId="0" applyNumberFormat="1" applyFont="1" applyFill="1" applyBorder="1" applyAlignment="1" applyProtection="1">
      <alignment horizontal="center" vertical="center"/>
    </xf>
    <xf numFmtId="14" fontId="4" fillId="0" borderId="5" xfId="0" applyNumberFormat="1" applyFont="1" applyFill="1" applyBorder="1" applyAlignment="1" applyProtection="1">
      <alignment horizontal="center" vertical="top" wrapText="1"/>
    </xf>
    <xf numFmtId="0" fontId="4" fillId="0" borderId="5" xfId="0" applyNumberFormat="1" applyFont="1" applyFill="1" applyBorder="1" applyAlignment="1" applyProtection="1">
      <alignment vertical="top"/>
    </xf>
    <xf numFmtId="0" fontId="4" fillId="0" borderId="5" xfId="0" applyNumberFormat="1" applyFont="1" applyFill="1" applyBorder="1" applyAlignment="1" applyProtection="1">
      <alignment horizontal="center" vertical="top" wrapText="1"/>
    </xf>
    <xf numFmtId="0" fontId="4" fillId="0" borderId="13" xfId="0" applyNumberFormat="1" applyFont="1" applyFill="1" applyBorder="1" applyAlignment="1" applyProtection="1">
      <alignment horizontal="center" vertical="top"/>
    </xf>
    <xf numFmtId="0" fontId="3" fillId="0" borderId="11" xfId="2" applyNumberFormat="1" applyFont="1" applyFill="1" applyBorder="1" applyAlignment="1" applyProtection="1">
      <alignment horizontal="justify" vertical="top" wrapText="1"/>
    </xf>
    <xf numFmtId="0" fontId="4" fillId="0" borderId="1" xfId="2" applyNumberFormat="1" applyFont="1" applyFill="1" applyBorder="1" applyAlignment="1" applyProtection="1">
      <alignment horizontal="center" vertical="top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vertical="top"/>
    </xf>
    <xf numFmtId="0" fontId="4" fillId="0" borderId="15" xfId="0" applyNumberFormat="1" applyFont="1" applyFill="1" applyBorder="1" applyAlignment="1" applyProtection="1">
      <alignment vertical="center"/>
    </xf>
    <xf numFmtId="0" fontId="4" fillId="0" borderId="9" xfId="0" applyNumberFormat="1" applyFont="1" applyFill="1" applyBorder="1" applyAlignment="1" applyProtection="1">
      <alignment horizontal="center" vertical="top"/>
    </xf>
    <xf numFmtId="0" fontId="4" fillId="0" borderId="4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distributed" vertical="top" wrapText="1"/>
    </xf>
    <xf numFmtId="0" fontId="6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13" fillId="0" borderId="19" xfId="0" applyNumberFormat="1" applyFont="1" applyFill="1" applyBorder="1" applyAlignment="1" applyProtection="1">
      <alignment vertical="center"/>
    </xf>
    <xf numFmtId="0" fontId="13" fillId="0" borderId="20" xfId="0" applyNumberFormat="1" applyFont="1" applyFill="1" applyBorder="1" applyAlignment="1" applyProtection="1">
      <alignment vertical="center"/>
    </xf>
    <xf numFmtId="0" fontId="13" fillId="0" borderId="26" xfId="0" applyNumberFormat="1" applyFont="1" applyFill="1" applyBorder="1" applyAlignment="1" applyProtection="1">
      <alignment horizontal="center" vertical="center"/>
    </xf>
    <xf numFmtId="0" fontId="13" fillId="0" borderId="27" xfId="0" applyNumberFormat="1" applyFont="1" applyFill="1" applyBorder="1" applyAlignment="1" applyProtection="1">
      <alignment horizontal="center" vertical="center"/>
    </xf>
    <xf numFmtId="0" fontId="13" fillId="0" borderId="28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1" fontId="6" fillId="0" borderId="0" xfId="0" applyNumberFormat="1" applyFont="1" applyFill="1" applyBorder="1" applyAlignment="1" applyProtection="1">
      <alignment horizontal="center" vertical="top"/>
    </xf>
    <xf numFmtId="0" fontId="4" fillId="0" borderId="36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19" fillId="0" borderId="33" xfId="0" applyNumberFormat="1" applyFont="1" applyFill="1" applyBorder="1" applyAlignment="1" applyProtection="1">
      <alignment horizontal="center" vertical="center"/>
    </xf>
    <xf numFmtId="0" fontId="19" fillId="0" borderId="34" xfId="0" applyNumberFormat="1" applyFont="1" applyFill="1" applyBorder="1" applyAlignment="1" applyProtection="1">
      <alignment horizontal="center" vertical="center"/>
    </xf>
    <xf numFmtId="0" fontId="4" fillId="0" borderId="36" xfId="0" applyNumberFormat="1" applyFont="1" applyFill="1" applyBorder="1" applyAlignment="1" applyProtection="1">
      <alignment horizontal="center" vertical="top"/>
    </xf>
    <xf numFmtId="0" fontId="11" fillId="2" borderId="0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34" xfId="0" applyNumberFormat="1" applyFont="1" applyFill="1" applyBorder="1" applyAlignment="1" applyProtection="1">
      <alignment horizontal="center" vertical="center"/>
    </xf>
    <xf numFmtId="0" fontId="5" fillId="0" borderId="35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top"/>
    </xf>
    <xf numFmtId="0" fontId="17" fillId="0" borderId="0" xfId="0" applyNumberFormat="1" applyFont="1" applyFill="1" applyBorder="1" applyAlignment="1" applyProtection="1">
      <alignment horizontal="center" vertical="top"/>
    </xf>
    <xf numFmtId="0" fontId="19" fillId="3" borderId="34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top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 textRotation="90"/>
    </xf>
    <xf numFmtId="0" fontId="4" fillId="0" borderId="10" xfId="0" applyNumberFormat="1" applyFont="1" applyFill="1" applyBorder="1" applyAlignment="1" applyProtection="1">
      <alignment horizontal="center" vertical="center" textRotation="90"/>
    </xf>
    <xf numFmtId="0" fontId="4" fillId="0" borderId="0" xfId="0" applyNumberFormat="1" applyFont="1" applyFill="1" applyBorder="1" applyAlignment="1" applyProtection="1">
      <alignment horizontal="distributed" vertical="top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top"/>
    </xf>
    <xf numFmtId="0" fontId="13" fillId="0" borderId="25" xfId="0" applyNumberFormat="1" applyFont="1" applyFill="1" applyBorder="1" applyAlignment="1" applyProtection="1">
      <alignment horizontal="center" vertical="top"/>
    </xf>
    <xf numFmtId="0" fontId="13" fillId="0" borderId="21" xfId="0" applyNumberFormat="1" applyFont="1" applyFill="1" applyBorder="1" applyAlignment="1" applyProtection="1">
      <alignment horizontal="center" vertical="center"/>
    </xf>
    <xf numFmtId="0" fontId="13" fillId="0" borderId="22" xfId="0" applyNumberFormat="1" applyFont="1" applyFill="1" applyBorder="1" applyAlignment="1" applyProtection="1">
      <alignment horizontal="center" vertical="center"/>
    </xf>
    <xf numFmtId="0" fontId="13" fillId="0" borderId="23" xfId="0" applyNumberFormat="1" applyFont="1" applyFill="1" applyBorder="1" applyAlignment="1" applyProtection="1">
      <alignment horizontal="center" vertical="center"/>
    </xf>
    <xf numFmtId="0" fontId="13" fillId="0" borderId="24" xfId="0" applyNumberFormat="1" applyFont="1" applyFill="1" applyBorder="1" applyAlignment="1" applyProtection="1">
      <alignment horizontal="center" vertical="top" wrapText="1"/>
    </xf>
    <xf numFmtId="0" fontId="13" fillId="0" borderId="18" xfId="0" applyNumberFormat="1" applyFont="1" applyFill="1" applyBorder="1" applyAlignment="1" applyProtection="1">
      <alignment horizontal="center" vertical="top"/>
    </xf>
    <xf numFmtId="0" fontId="2" fillId="0" borderId="29" xfId="0" applyNumberFormat="1" applyFont="1" applyFill="1" applyBorder="1" applyAlignment="1" applyProtection="1">
      <alignment horizontal="center" vertical="center"/>
    </xf>
    <xf numFmtId="0" fontId="2" fillId="0" borderId="30" xfId="0" applyNumberFormat="1" applyFont="1" applyFill="1" applyBorder="1" applyAlignment="1" applyProtection="1">
      <alignment horizontal="center" vertical="center"/>
    </xf>
    <xf numFmtId="0" fontId="2" fillId="0" borderId="31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1" fontId="18" fillId="0" borderId="34" xfId="0" applyNumberFormat="1" applyFont="1" applyFill="1" applyBorder="1" applyAlignment="1" applyProtection="1">
      <alignment horizontal="center" vertical="center"/>
    </xf>
    <xf numFmtId="0" fontId="22" fillId="0" borderId="32" xfId="0" applyNumberFormat="1" applyFont="1" applyFill="1" applyBorder="1" applyAlignment="1" applyProtection="1">
      <alignment horizontal="center" vertical="top"/>
    </xf>
    <xf numFmtId="0" fontId="23" fillId="0" borderId="0" xfId="0" applyNumberFormat="1" applyFont="1" applyFill="1" applyBorder="1" applyAlignment="1" applyProtection="1">
      <alignment horizontal="center" vertical="top"/>
    </xf>
    <xf numFmtId="0" fontId="4" fillId="4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top"/>
    </xf>
  </cellXfs>
  <cellStyles count="3">
    <cellStyle name="Обычный" xfId="0" builtinId="0"/>
    <cellStyle name="Обычный 2" xfId="1" xr:uid="{00000000-0005-0000-0000-000001000000}"/>
    <cellStyle name="Обычный 3" xfId="2" xr:uid="{97C6D441-32C5-4EF5-A01E-A953127450DB}"/>
  </cellStyles>
  <dxfs count="9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C00000"/>
    <pageSetUpPr fitToPage="1"/>
  </sheetPr>
  <dimension ref="A1:AH37"/>
  <sheetViews>
    <sheetView tabSelected="1" view="pageBreakPreview" zoomScaleNormal="100" zoomScaleSheetLayoutView="100" workbookViewId="0">
      <selection activeCell="A9" sqref="A9:O9"/>
    </sheetView>
  </sheetViews>
  <sheetFormatPr defaultRowHeight="12.75" x14ac:dyDescent="0.2"/>
  <cols>
    <col min="1" max="1" width="8" customWidth="1"/>
    <col min="2" max="2" width="8.5703125" customWidth="1"/>
    <col min="3" max="3" width="47.140625" customWidth="1"/>
    <col min="4" max="4" width="13.7109375" customWidth="1"/>
    <col min="5" max="5" width="19.140625" customWidth="1"/>
    <col min="6" max="6" width="5.5703125" bestFit="1" customWidth="1"/>
    <col min="7" max="8" width="11.28515625" bestFit="1" customWidth="1"/>
    <col min="9" max="9" width="7.7109375" customWidth="1"/>
    <col min="10" max="10" width="13.140625" customWidth="1"/>
    <col min="11" max="11" width="17.28515625" bestFit="1" customWidth="1"/>
    <col min="12" max="12" width="10.42578125" bestFit="1" customWidth="1"/>
    <col min="13" max="13" width="16.140625" customWidth="1"/>
    <col min="15" max="15" width="11.5703125" customWidth="1"/>
    <col min="16" max="16" width="17.140625" customWidth="1"/>
    <col min="17" max="18" width="7.42578125" bestFit="1" customWidth="1"/>
    <col min="19" max="19" width="6.5703125" customWidth="1"/>
    <col min="20" max="20" width="9" customWidth="1"/>
    <col min="21" max="21" width="8.140625" customWidth="1"/>
    <col min="22" max="22" width="7.7109375" bestFit="1" customWidth="1"/>
    <col min="23" max="23" width="5.5703125" bestFit="1" customWidth="1"/>
    <col min="24" max="24" width="5.5703125" customWidth="1"/>
    <col min="25" max="25" width="6.7109375" customWidth="1"/>
    <col min="26" max="26" width="5" bestFit="1" customWidth="1"/>
    <col min="27" max="27" width="5.5703125" bestFit="1" customWidth="1"/>
    <col min="28" max="28" width="7.7109375" bestFit="1" customWidth="1"/>
    <col min="29" max="29" width="5.5703125" bestFit="1" customWidth="1"/>
    <col min="30" max="30" width="7.7109375" bestFit="1" customWidth="1"/>
    <col min="31" max="31" width="5.5703125" bestFit="1" customWidth="1"/>
    <col min="32" max="32" width="5.42578125" customWidth="1"/>
    <col min="33" max="33" width="6.85546875" customWidth="1"/>
    <col min="34" max="34" width="2.7109375" customWidth="1"/>
    <col min="256" max="256" width="8" customWidth="1"/>
    <col min="258" max="258" width="47.140625" customWidth="1"/>
    <col min="259" max="259" width="13.7109375" customWidth="1"/>
    <col min="260" max="260" width="19.140625" customWidth="1"/>
    <col min="262" max="263" width="11.28515625" bestFit="1" customWidth="1"/>
    <col min="264" max="264" width="7.7109375" customWidth="1"/>
    <col min="265" max="265" width="12.28515625" customWidth="1"/>
    <col min="266" max="266" width="17.28515625" bestFit="1" customWidth="1"/>
    <col min="267" max="267" width="10.42578125" bestFit="1" customWidth="1"/>
    <col min="268" max="268" width="16.140625" customWidth="1"/>
    <col min="270" max="270" width="11.5703125" customWidth="1"/>
    <col min="512" max="512" width="8" customWidth="1"/>
    <col min="514" max="514" width="47.140625" customWidth="1"/>
    <col min="515" max="515" width="13.7109375" customWidth="1"/>
    <col min="516" max="516" width="19.140625" customWidth="1"/>
    <col min="518" max="519" width="11.28515625" bestFit="1" customWidth="1"/>
    <col min="520" max="520" width="7.7109375" customWidth="1"/>
    <col min="521" max="521" width="12.28515625" customWidth="1"/>
    <col min="522" max="522" width="17.28515625" bestFit="1" customWidth="1"/>
    <col min="523" max="523" width="10.42578125" bestFit="1" customWidth="1"/>
    <col min="524" max="524" width="16.140625" customWidth="1"/>
    <col min="526" max="526" width="11.5703125" customWidth="1"/>
    <col min="768" max="768" width="8" customWidth="1"/>
    <col min="770" max="770" width="47.140625" customWidth="1"/>
    <col min="771" max="771" width="13.7109375" customWidth="1"/>
    <col min="772" max="772" width="19.140625" customWidth="1"/>
    <col min="774" max="775" width="11.28515625" bestFit="1" customWidth="1"/>
    <col min="776" max="776" width="7.7109375" customWidth="1"/>
    <col min="777" max="777" width="12.28515625" customWidth="1"/>
    <col min="778" max="778" width="17.28515625" bestFit="1" customWidth="1"/>
    <col min="779" max="779" width="10.42578125" bestFit="1" customWidth="1"/>
    <col min="780" max="780" width="16.140625" customWidth="1"/>
    <col min="782" max="782" width="11.5703125" customWidth="1"/>
    <col min="1024" max="1024" width="8" customWidth="1"/>
    <col min="1026" max="1026" width="47.140625" customWidth="1"/>
    <col min="1027" max="1027" width="13.7109375" customWidth="1"/>
    <col min="1028" max="1028" width="19.140625" customWidth="1"/>
    <col min="1030" max="1031" width="11.28515625" bestFit="1" customWidth="1"/>
    <col min="1032" max="1032" width="7.7109375" customWidth="1"/>
    <col min="1033" max="1033" width="12.28515625" customWidth="1"/>
    <col min="1034" max="1034" width="17.28515625" bestFit="1" customWidth="1"/>
    <col min="1035" max="1035" width="10.42578125" bestFit="1" customWidth="1"/>
    <col min="1036" max="1036" width="16.140625" customWidth="1"/>
    <col min="1038" max="1038" width="11.5703125" customWidth="1"/>
    <col min="1280" max="1280" width="8" customWidth="1"/>
    <col min="1282" max="1282" width="47.140625" customWidth="1"/>
    <col min="1283" max="1283" width="13.7109375" customWidth="1"/>
    <col min="1284" max="1284" width="19.140625" customWidth="1"/>
    <col min="1286" max="1287" width="11.28515625" bestFit="1" customWidth="1"/>
    <col min="1288" max="1288" width="7.7109375" customWidth="1"/>
    <col min="1289" max="1289" width="12.28515625" customWidth="1"/>
    <col min="1290" max="1290" width="17.28515625" bestFit="1" customWidth="1"/>
    <col min="1291" max="1291" width="10.42578125" bestFit="1" customWidth="1"/>
    <col min="1292" max="1292" width="16.140625" customWidth="1"/>
    <col min="1294" max="1294" width="11.5703125" customWidth="1"/>
    <col min="1536" max="1536" width="8" customWidth="1"/>
    <col min="1538" max="1538" width="47.140625" customWidth="1"/>
    <col min="1539" max="1539" width="13.7109375" customWidth="1"/>
    <col min="1540" max="1540" width="19.140625" customWidth="1"/>
    <col min="1542" max="1543" width="11.28515625" bestFit="1" customWidth="1"/>
    <col min="1544" max="1544" width="7.7109375" customWidth="1"/>
    <col min="1545" max="1545" width="12.28515625" customWidth="1"/>
    <col min="1546" max="1546" width="17.28515625" bestFit="1" customWidth="1"/>
    <col min="1547" max="1547" width="10.42578125" bestFit="1" customWidth="1"/>
    <col min="1548" max="1548" width="16.140625" customWidth="1"/>
    <col min="1550" max="1550" width="11.5703125" customWidth="1"/>
    <col min="1792" max="1792" width="8" customWidth="1"/>
    <col min="1794" max="1794" width="47.140625" customWidth="1"/>
    <col min="1795" max="1795" width="13.7109375" customWidth="1"/>
    <col min="1796" max="1796" width="19.140625" customWidth="1"/>
    <col min="1798" max="1799" width="11.28515625" bestFit="1" customWidth="1"/>
    <col min="1800" max="1800" width="7.7109375" customWidth="1"/>
    <col min="1801" max="1801" width="12.28515625" customWidth="1"/>
    <col min="1802" max="1802" width="17.28515625" bestFit="1" customWidth="1"/>
    <col min="1803" max="1803" width="10.42578125" bestFit="1" customWidth="1"/>
    <col min="1804" max="1804" width="16.140625" customWidth="1"/>
    <col min="1806" max="1806" width="11.5703125" customWidth="1"/>
    <col min="2048" max="2048" width="8" customWidth="1"/>
    <col min="2050" max="2050" width="47.140625" customWidth="1"/>
    <col min="2051" max="2051" width="13.7109375" customWidth="1"/>
    <col min="2052" max="2052" width="19.140625" customWidth="1"/>
    <col min="2054" max="2055" width="11.28515625" bestFit="1" customWidth="1"/>
    <col min="2056" max="2056" width="7.7109375" customWidth="1"/>
    <col min="2057" max="2057" width="12.28515625" customWidth="1"/>
    <col min="2058" max="2058" width="17.28515625" bestFit="1" customWidth="1"/>
    <col min="2059" max="2059" width="10.42578125" bestFit="1" customWidth="1"/>
    <col min="2060" max="2060" width="16.140625" customWidth="1"/>
    <col min="2062" max="2062" width="11.5703125" customWidth="1"/>
    <col min="2304" max="2304" width="8" customWidth="1"/>
    <col min="2306" max="2306" width="47.140625" customWidth="1"/>
    <col min="2307" max="2307" width="13.7109375" customWidth="1"/>
    <col min="2308" max="2308" width="19.140625" customWidth="1"/>
    <col min="2310" max="2311" width="11.28515625" bestFit="1" customWidth="1"/>
    <col min="2312" max="2312" width="7.7109375" customWidth="1"/>
    <col min="2313" max="2313" width="12.28515625" customWidth="1"/>
    <col min="2314" max="2314" width="17.28515625" bestFit="1" customWidth="1"/>
    <col min="2315" max="2315" width="10.42578125" bestFit="1" customWidth="1"/>
    <col min="2316" max="2316" width="16.140625" customWidth="1"/>
    <col min="2318" max="2318" width="11.5703125" customWidth="1"/>
    <col min="2560" max="2560" width="8" customWidth="1"/>
    <col min="2562" max="2562" width="47.140625" customWidth="1"/>
    <col min="2563" max="2563" width="13.7109375" customWidth="1"/>
    <col min="2564" max="2564" width="19.140625" customWidth="1"/>
    <col min="2566" max="2567" width="11.28515625" bestFit="1" customWidth="1"/>
    <col min="2568" max="2568" width="7.7109375" customWidth="1"/>
    <col min="2569" max="2569" width="12.28515625" customWidth="1"/>
    <col min="2570" max="2570" width="17.28515625" bestFit="1" customWidth="1"/>
    <col min="2571" max="2571" width="10.42578125" bestFit="1" customWidth="1"/>
    <col min="2572" max="2572" width="16.140625" customWidth="1"/>
    <col min="2574" max="2574" width="11.5703125" customWidth="1"/>
    <col min="2816" max="2816" width="8" customWidth="1"/>
    <col min="2818" max="2818" width="47.140625" customWidth="1"/>
    <col min="2819" max="2819" width="13.7109375" customWidth="1"/>
    <col min="2820" max="2820" width="19.140625" customWidth="1"/>
    <col min="2822" max="2823" width="11.28515625" bestFit="1" customWidth="1"/>
    <col min="2824" max="2824" width="7.7109375" customWidth="1"/>
    <col min="2825" max="2825" width="12.28515625" customWidth="1"/>
    <col min="2826" max="2826" width="17.28515625" bestFit="1" customWidth="1"/>
    <col min="2827" max="2827" width="10.42578125" bestFit="1" customWidth="1"/>
    <col min="2828" max="2828" width="16.140625" customWidth="1"/>
    <col min="2830" max="2830" width="11.5703125" customWidth="1"/>
    <col min="3072" max="3072" width="8" customWidth="1"/>
    <col min="3074" max="3074" width="47.140625" customWidth="1"/>
    <col min="3075" max="3075" width="13.7109375" customWidth="1"/>
    <col min="3076" max="3076" width="19.140625" customWidth="1"/>
    <col min="3078" max="3079" width="11.28515625" bestFit="1" customWidth="1"/>
    <col min="3080" max="3080" width="7.7109375" customWidth="1"/>
    <col min="3081" max="3081" width="12.28515625" customWidth="1"/>
    <col min="3082" max="3082" width="17.28515625" bestFit="1" customWidth="1"/>
    <col min="3083" max="3083" width="10.42578125" bestFit="1" customWidth="1"/>
    <col min="3084" max="3084" width="16.140625" customWidth="1"/>
    <col min="3086" max="3086" width="11.5703125" customWidth="1"/>
    <col min="3328" max="3328" width="8" customWidth="1"/>
    <col min="3330" max="3330" width="47.140625" customWidth="1"/>
    <col min="3331" max="3331" width="13.7109375" customWidth="1"/>
    <col min="3332" max="3332" width="19.140625" customWidth="1"/>
    <col min="3334" max="3335" width="11.28515625" bestFit="1" customWidth="1"/>
    <col min="3336" max="3336" width="7.7109375" customWidth="1"/>
    <col min="3337" max="3337" width="12.28515625" customWidth="1"/>
    <col min="3338" max="3338" width="17.28515625" bestFit="1" customWidth="1"/>
    <col min="3339" max="3339" width="10.42578125" bestFit="1" customWidth="1"/>
    <col min="3340" max="3340" width="16.140625" customWidth="1"/>
    <col min="3342" max="3342" width="11.5703125" customWidth="1"/>
    <col min="3584" max="3584" width="8" customWidth="1"/>
    <col min="3586" max="3586" width="47.140625" customWidth="1"/>
    <col min="3587" max="3587" width="13.7109375" customWidth="1"/>
    <col min="3588" max="3588" width="19.140625" customWidth="1"/>
    <col min="3590" max="3591" width="11.28515625" bestFit="1" customWidth="1"/>
    <col min="3592" max="3592" width="7.7109375" customWidth="1"/>
    <col min="3593" max="3593" width="12.28515625" customWidth="1"/>
    <col min="3594" max="3594" width="17.28515625" bestFit="1" customWidth="1"/>
    <col min="3595" max="3595" width="10.42578125" bestFit="1" customWidth="1"/>
    <col min="3596" max="3596" width="16.140625" customWidth="1"/>
    <col min="3598" max="3598" width="11.5703125" customWidth="1"/>
    <col min="3840" max="3840" width="8" customWidth="1"/>
    <col min="3842" max="3842" width="47.140625" customWidth="1"/>
    <col min="3843" max="3843" width="13.7109375" customWidth="1"/>
    <col min="3844" max="3844" width="19.140625" customWidth="1"/>
    <col min="3846" max="3847" width="11.28515625" bestFit="1" customWidth="1"/>
    <col min="3848" max="3848" width="7.7109375" customWidth="1"/>
    <col min="3849" max="3849" width="12.28515625" customWidth="1"/>
    <col min="3850" max="3850" width="17.28515625" bestFit="1" customWidth="1"/>
    <col min="3851" max="3851" width="10.42578125" bestFit="1" customWidth="1"/>
    <col min="3852" max="3852" width="16.140625" customWidth="1"/>
    <col min="3854" max="3854" width="11.5703125" customWidth="1"/>
    <col min="4096" max="4096" width="8" customWidth="1"/>
    <col min="4098" max="4098" width="47.140625" customWidth="1"/>
    <col min="4099" max="4099" width="13.7109375" customWidth="1"/>
    <col min="4100" max="4100" width="19.140625" customWidth="1"/>
    <col min="4102" max="4103" width="11.28515625" bestFit="1" customWidth="1"/>
    <col min="4104" max="4104" width="7.7109375" customWidth="1"/>
    <col min="4105" max="4105" width="12.28515625" customWidth="1"/>
    <col min="4106" max="4106" width="17.28515625" bestFit="1" customWidth="1"/>
    <col min="4107" max="4107" width="10.42578125" bestFit="1" customWidth="1"/>
    <col min="4108" max="4108" width="16.140625" customWidth="1"/>
    <col min="4110" max="4110" width="11.5703125" customWidth="1"/>
    <col min="4352" max="4352" width="8" customWidth="1"/>
    <col min="4354" max="4354" width="47.140625" customWidth="1"/>
    <col min="4355" max="4355" width="13.7109375" customWidth="1"/>
    <col min="4356" max="4356" width="19.140625" customWidth="1"/>
    <col min="4358" max="4359" width="11.28515625" bestFit="1" customWidth="1"/>
    <col min="4360" max="4360" width="7.7109375" customWidth="1"/>
    <col min="4361" max="4361" width="12.28515625" customWidth="1"/>
    <col min="4362" max="4362" width="17.28515625" bestFit="1" customWidth="1"/>
    <col min="4363" max="4363" width="10.42578125" bestFit="1" customWidth="1"/>
    <col min="4364" max="4364" width="16.140625" customWidth="1"/>
    <col min="4366" max="4366" width="11.5703125" customWidth="1"/>
    <col min="4608" max="4608" width="8" customWidth="1"/>
    <col min="4610" max="4610" width="47.140625" customWidth="1"/>
    <col min="4611" max="4611" width="13.7109375" customWidth="1"/>
    <col min="4612" max="4612" width="19.140625" customWidth="1"/>
    <col min="4614" max="4615" width="11.28515625" bestFit="1" customWidth="1"/>
    <col min="4616" max="4616" width="7.7109375" customWidth="1"/>
    <col min="4617" max="4617" width="12.28515625" customWidth="1"/>
    <col min="4618" max="4618" width="17.28515625" bestFit="1" customWidth="1"/>
    <col min="4619" max="4619" width="10.42578125" bestFit="1" customWidth="1"/>
    <col min="4620" max="4620" width="16.140625" customWidth="1"/>
    <col min="4622" max="4622" width="11.5703125" customWidth="1"/>
    <col min="4864" max="4864" width="8" customWidth="1"/>
    <col min="4866" max="4866" width="47.140625" customWidth="1"/>
    <col min="4867" max="4867" width="13.7109375" customWidth="1"/>
    <col min="4868" max="4868" width="19.140625" customWidth="1"/>
    <col min="4870" max="4871" width="11.28515625" bestFit="1" customWidth="1"/>
    <col min="4872" max="4872" width="7.7109375" customWidth="1"/>
    <col min="4873" max="4873" width="12.28515625" customWidth="1"/>
    <col min="4874" max="4874" width="17.28515625" bestFit="1" customWidth="1"/>
    <col min="4875" max="4875" width="10.42578125" bestFit="1" customWidth="1"/>
    <col min="4876" max="4876" width="16.140625" customWidth="1"/>
    <col min="4878" max="4878" width="11.5703125" customWidth="1"/>
    <col min="5120" max="5120" width="8" customWidth="1"/>
    <col min="5122" max="5122" width="47.140625" customWidth="1"/>
    <col min="5123" max="5123" width="13.7109375" customWidth="1"/>
    <col min="5124" max="5124" width="19.140625" customWidth="1"/>
    <col min="5126" max="5127" width="11.28515625" bestFit="1" customWidth="1"/>
    <col min="5128" max="5128" width="7.7109375" customWidth="1"/>
    <col min="5129" max="5129" width="12.28515625" customWidth="1"/>
    <col min="5130" max="5130" width="17.28515625" bestFit="1" customWidth="1"/>
    <col min="5131" max="5131" width="10.42578125" bestFit="1" customWidth="1"/>
    <col min="5132" max="5132" width="16.140625" customWidth="1"/>
    <col min="5134" max="5134" width="11.5703125" customWidth="1"/>
    <col min="5376" max="5376" width="8" customWidth="1"/>
    <col min="5378" max="5378" width="47.140625" customWidth="1"/>
    <col min="5379" max="5379" width="13.7109375" customWidth="1"/>
    <col min="5380" max="5380" width="19.140625" customWidth="1"/>
    <col min="5382" max="5383" width="11.28515625" bestFit="1" customWidth="1"/>
    <col min="5384" max="5384" width="7.7109375" customWidth="1"/>
    <col min="5385" max="5385" width="12.28515625" customWidth="1"/>
    <col min="5386" max="5386" width="17.28515625" bestFit="1" customWidth="1"/>
    <col min="5387" max="5387" width="10.42578125" bestFit="1" customWidth="1"/>
    <col min="5388" max="5388" width="16.140625" customWidth="1"/>
    <col min="5390" max="5390" width="11.5703125" customWidth="1"/>
    <col min="5632" max="5632" width="8" customWidth="1"/>
    <col min="5634" max="5634" width="47.140625" customWidth="1"/>
    <col min="5635" max="5635" width="13.7109375" customWidth="1"/>
    <col min="5636" max="5636" width="19.140625" customWidth="1"/>
    <col min="5638" max="5639" width="11.28515625" bestFit="1" customWidth="1"/>
    <col min="5640" max="5640" width="7.7109375" customWidth="1"/>
    <col min="5641" max="5641" width="12.28515625" customWidth="1"/>
    <col min="5642" max="5642" width="17.28515625" bestFit="1" customWidth="1"/>
    <col min="5643" max="5643" width="10.42578125" bestFit="1" customWidth="1"/>
    <col min="5644" max="5644" width="16.140625" customWidth="1"/>
    <col min="5646" max="5646" width="11.5703125" customWidth="1"/>
    <col min="5888" max="5888" width="8" customWidth="1"/>
    <col min="5890" max="5890" width="47.140625" customWidth="1"/>
    <col min="5891" max="5891" width="13.7109375" customWidth="1"/>
    <col min="5892" max="5892" width="19.140625" customWidth="1"/>
    <col min="5894" max="5895" width="11.28515625" bestFit="1" customWidth="1"/>
    <col min="5896" max="5896" width="7.7109375" customWidth="1"/>
    <col min="5897" max="5897" width="12.28515625" customWidth="1"/>
    <col min="5898" max="5898" width="17.28515625" bestFit="1" customWidth="1"/>
    <col min="5899" max="5899" width="10.42578125" bestFit="1" customWidth="1"/>
    <col min="5900" max="5900" width="16.140625" customWidth="1"/>
    <col min="5902" max="5902" width="11.5703125" customWidth="1"/>
    <col min="6144" max="6144" width="8" customWidth="1"/>
    <col min="6146" max="6146" width="47.140625" customWidth="1"/>
    <col min="6147" max="6147" width="13.7109375" customWidth="1"/>
    <col min="6148" max="6148" width="19.140625" customWidth="1"/>
    <col min="6150" max="6151" width="11.28515625" bestFit="1" customWidth="1"/>
    <col min="6152" max="6152" width="7.7109375" customWidth="1"/>
    <col min="6153" max="6153" width="12.28515625" customWidth="1"/>
    <col min="6154" max="6154" width="17.28515625" bestFit="1" customWidth="1"/>
    <col min="6155" max="6155" width="10.42578125" bestFit="1" customWidth="1"/>
    <col min="6156" max="6156" width="16.140625" customWidth="1"/>
    <col min="6158" max="6158" width="11.5703125" customWidth="1"/>
    <col min="6400" max="6400" width="8" customWidth="1"/>
    <col min="6402" max="6402" width="47.140625" customWidth="1"/>
    <col min="6403" max="6403" width="13.7109375" customWidth="1"/>
    <col min="6404" max="6404" width="19.140625" customWidth="1"/>
    <col min="6406" max="6407" width="11.28515625" bestFit="1" customWidth="1"/>
    <col min="6408" max="6408" width="7.7109375" customWidth="1"/>
    <col min="6409" max="6409" width="12.28515625" customWidth="1"/>
    <col min="6410" max="6410" width="17.28515625" bestFit="1" customWidth="1"/>
    <col min="6411" max="6411" width="10.42578125" bestFit="1" customWidth="1"/>
    <col min="6412" max="6412" width="16.140625" customWidth="1"/>
    <col min="6414" max="6414" width="11.5703125" customWidth="1"/>
    <col min="6656" max="6656" width="8" customWidth="1"/>
    <col min="6658" max="6658" width="47.140625" customWidth="1"/>
    <col min="6659" max="6659" width="13.7109375" customWidth="1"/>
    <col min="6660" max="6660" width="19.140625" customWidth="1"/>
    <col min="6662" max="6663" width="11.28515625" bestFit="1" customWidth="1"/>
    <col min="6664" max="6664" width="7.7109375" customWidth="1"/>
    <col min="6665" max="6665" width="12.28515625" customWidth="1"/>
    <col min="6666" max="6666" width="17.28515625" bestFit="1" customWidth="1"/>
    <col min="6667" max="6667" width="10.42578125" bestFit="1" customWidth="1"/>
    <col min="6668" max="6668" width="16.140625" customWidth="1"/>
    <col min="6670" max="6670" width="11.5703125" customWidth="1"/>
    <col min="6912" max="6912" width="8" customWidth="1"/>
    <col min="6914" max="6914" width="47.140625" customWidth="1"/>
    <col min="6915" max="6915" width="13.7109375" customWidth="1"/>
    <col min="6916" max="6916" width="19.140625" customWidth="1"/>
    <col min="6918" max="6919" width="11.28515625" bestFit="1" customWidth="1"/>
    <col min="6920" max="6920" width="7.7109375" customWidth="1"/>
    <col min="6921" max="6921" width="12.28515625" customWidth="1"/>
    <col min="6922" max="6922" width="17.28515625" bestFit="1" customWidth="1"/>
    <col min="6923" max="6923" width="10.42578125" bestFit="1" customWidth="1"/>
    <col min="6924" max="6924" width="16.140625" customWidth="1"/>
    <col min="6926" max="6926" width="11.5703125" customWidth="1"/>
    <col min="7168" max="7168" width="8" customWidth="1"/>
    <col min="7170" max="7170" width="47.140625" customWidth="1"/>
    <col min="7171" max="7171" width="13.7109375" customWidth="1"/>
    <col min="7172" max="7172" width="19.140625" customWidth="1"/>
    <col min="7174" max="7175" width="11.28515625" bestFit="1" customWidth="1"/>
    <col min="7176" max="7176" width="7.7109375" customWidth="1"/>
    <col min="7177" max="7177" width="12.28515625" customWidth="1"/>
    <col min="7178" max="7178" width="17.28515625" bestFit="1" customWidth="1"/>
    <col min="7179" max="7179" width="10.42578125" bestFit="1" customWidth="1"/>
    <col min="7180" max="7180" width="16.140625" customWidth="1"/>
    <col min="7182" max="7182" width="11.5703125" customWidth="1"/>
    <col min="7424" max="7424" width="8" customWidth="1"/>
    <col min="7426" max="7426" width="47.140625" customWidth="1"/>
    <col min="7427" max="7427" width="13.7109375" customWidth="1"/>
    <col min="7428" max="7428" width="19.140625" customWidth="1"/>
    <col min="7430" max="7431" width="11.28515625" bestFit="1" customWidth="1"/>
    <col min="7432" max="7432" width="7.7109375" customWidth="1"/>
    <col min="7433" max="7433" width="12.28515625" customWidth="1"/>
    <col min="7434" max="7434" width="17.28515625" bestFit="1" customWidth="1"/>
    <col min="7435" max="7435" width="10.42578125" bestFit="1" customWidth="1"/>
    <col min="7436" max="7436" width="16.140625" customWidth="1"/>
    <col min="7438" max="7438" width="11.5703125" customWidth="1"/>
    <col min="7680" max="7680" width="8" customWidth="1"/>
    <col min="7682" max="7682" width="47.140625" customWidth="1"/>
    <col min="7683" max="7683" width="13.7109375" customWidth="1"/>
    <col min="7684" max="7684" width="19.140625" customWidth="1"/>
    <col min="7686" max="7687" width="11.28515625" bestFit="1" customWidth="1"/>
    <col min="7688" max="7688" width="7.7109375" customWidth="1"/>
    <col min="7689" max="7689" width="12.28515625" customWidth="1"/>
    <col min="7690" max="7690" width="17.28515625" bestFit="1" customWidth="1"/>
    <col min="7691" max="7691" width="10.42578125" bestFit="1" customWidth="1"/>
    <col min="7692" max="7692" width="16.140625" customWidth="1"/>
    <col min="7694" max="7694" width="11.5703125" customWidth="1"/>
    <col min="7936" max="7936" width="8" customWidth="1"/>
    <col min="7938" max="7938" width="47.140625" customWidth="1"/>
    <col min="7939" max="7939" width="13.7109375" customWidth="1"/>
    <col min="7940" max="7940" width="19.140625" customWidth="1"/>
    <col min="7942" max="7943" width="11.28515625" bestFit="1" customWidth="1"/>
    <col min="7944" max="7944" width="7.7109375" customWidth="1"/>
    <col min="7945" max="7945" width="12.28515625" customWidth="1"/>
    <col min="7946" max="7946" width="17.28515625" bestFit="1" customWidth="1"/>
    <col min="7947" max="7947" width="10.42578125" bestFit="1" customWidth="1"/>
    <col min="7948" max="7948" width="16.140625" customWidth="1"/>
    <col min="7950" max="7950" width="11.5703125" customWidth="1"/>
    <col min="8192" max="8192" width="8" customWidth="1"/>
    <col min="8194" max="8194" width="47.140625" customWidth="1"/>
    <col min="8195" max="8195" width="13.7109375" customWidth="1"/>
    <col min="8196" max="8196" width="19.140625" customWidth="1"/>
    <col min="8198" max="8199" width="11.28515625" bestFit="1" customWidth="1"/>
    <col min="8200" max="8200" width="7.7109375" customWidth="1"/>
    <col min="8201" max="8201" width="12.28515625" customWidth="1"/>
    <col min="8202" max="8202" width="17.28515625" bestFit="1" customWidth="1"/>
    <col min="8203" max="8203" width="10.42578125" bestFit="1" customWidth="1"/>
    <col min="8204" max="8204" width="16.140625" customWidth="1"/>
    <col min="8206" max="8206" width="11.5703125" customWidth="1"/>
    <col min="8448" max="8448" width="8" customWidth="1"/>
    <col min="8450" max="8450" width="47.140625" customWidth="1"/>
    <col min="8451" max="8451" width="13.7109375" customWidth="1"/>
    <col min="8452" max="8452" width="19.140625" customWidth="1"/>
    <col min="8454" max="8455" width="11.28515625" bestFit="1" customWidth="1"/>
    <col min="8456" max="8456" width="7.7109375" customWidth="1"/>
    <col min="8457" max="8457" width="12.28515625" customWidth="1"/>
    <col min="8458" max="8458" width="17.28515625" bestFit="1" customWidth="1"/>
    <col min="8459" max="8459" width="10.42578125" bestFit="1" customWidth="1"/>
    <col min="8460" max="8460" width="16.140625" customWidth="1"/>
    <col min="8462" max="8462" width="11.5703125" customWidth="1"/>
    <col min="8704" max="8704" width="8" customWidth="1"/>
    <col min="8706" max="8706" width="47.140625" customWidth="1"/>
    <col min="8707" max="8707" width="13.7109375" customWidth="1"/>
    <col min="8708" max="8708" width="19.140625" customWidth="1"/>
    <col min="8710" max="8711" width="11.28515625" bestFit="1" customWidth="1"/>
    <col min="8712" max="8712" width="7.7109375" customWidth="1"/>
    <col min="8713" max="8713" width="12.28515625" customWidth="1"/>
    <col min="8714" max="8714" width="17.28515625" bestFit="1" customWidth="1"/>
    <col min="8715" max="8715" width="10.42578125" bestFit="1" customWidth="1"/>
    <col min="8716" max="8716" width="16.140625" customWidth="1"/>
    <col min="8718" max="8718" width="11.5703125" customWidth="1"/>
    <col min="8960" max="8960" width="8" customWidth="1"/>
    <col min="8962" max="8962" width="47.140625" customWidth="1"/>
    <col min="8963" max="8963" width="13.7109375" customWidth="1"/>
    <col min="8964" max="8964" width="19.140625" customWidth="1"/>
    <col min="8966" max="8967" width="11.28515625" bestFit="1" customWidth="1"/>
    <col min="8968" max="8968" width="7.7109375" customWidth="1"/>
    <col min="8969" max="8969" width="12.28515625" customWidth="1"/>
    <col min="8970" max="8970" width="17.28515625" bestFit="1" customWidth="1"/>
    <col min="8971" max="8971" width="10.42578125" bestFit="1" customWidth="1"/>
    <col min="8972" max="8972" width="16.140625" customWidth="1"/>
    <col min="8974" max="8974" width="11.5703125" customWidth="1"/>
    <col min="9216" max="9216" width="8" customWidth="1"/>
    <col min="9218" max="9218" width="47.140625" customWidth="1"/>
    <col min="9219" max="9219" width="13.7109375" customWidth="1"/>
    <col min="9220" max="9220" width="19.140625" customWidth="1"/>
    <col min="9222" max="9223" width="11.28515625" bestFit="1" customWidth="1"/>
    <col min="9224" max="9224" width="7.7109375" customWidth="1"/>
    <col min="9225" max="9225" width="12.28515625" customWidth="1"/>
    <col min="9226" max="9226" width="17.28515625" bestFit="1" customWidth="1"/>
    <col min="9227" max="9227" width="10.42578125" bestFit="1" customWidth="1"/>
    <col min="9228" max="9228" width="16.140625" customWidth="1"/>
    <col min="9230" max="9230" width="11.5703125" customWidth="1"/>
    <col min="9472" max="9472" width="8" customWidth="1"/>
    <col min="9474" max="9474" width="47.140625" customWidth="1"/>
    <col min="9475" max="9475" width="13.7109375" customWidth="1"/>
    <col min="9476" max="9476" width="19.140625" customWidth="1"/>
    <col min="9478" max="9479" width="11.28515625" bestFit="1" customWidth="1"/>
    <col min="9480" max="9480" width="7.7109375" customWidth="1"/>
    <col min="9481" max="9481" width="12.28515625" customWidth="1"/>
    <col min="9482" max="9482" width="17.28515625" bestFit="1" customWidth="1"/>
    <col min="9483" max="9483" width="10.42578125" bestFit="1" customWidth="1"/>
    <col min="9484" max="9484" width="16.140625" customWidth="1"/>
    <col min="9486" max="9486" width="11.5703125" customWidth="1"/>
    <col min="9728" max="9728" width="8" customWidth="1"/>
    <col min="9730" max="9730" width="47.140625" customWidth="1"/>
    <col min="9731" max="9731" width="13.7109375" customWidth="1"/>
    <col min="9732" max="9732" width="19.140625" customWidth="1"/>
    <col min="9734" max="9735" width="11.28515625" bestFit="1" customWidth="1"/>
    <col min="9736" max="9736" width="7.7109375" customWidth="1"/>
    <col min="9737" max="9737" width="12.28515625" customWidth="1"/>
    <col min="9738" max="9738" width="17.28515625" bestFit="1" customWidth="1"/>
    <col min="9739" max="9739" width="10.42578125" bestFit="1" customWidth="1"/>
    <col min="9740" max="9740" width="16.140625" customWidth="1"/>
    <col min="9742" max="9742" width="11.5703125" customWidth="1"/>
    <col min="9984" max="9984" width="8" customWidth="1"/>
    <col min="9986" max="9986" width="47.140625" customWidth="1"/>
    <col min="9987" max="9987" width="13.7109375" customWidth="1"/>
    <col min="9988" max="9988" width="19.140625" customWidth="1"/>
    <col min="9990" max="9991" width="11.28515625" bestFit="1" customWidth="1"/>
    <col min="9992" max="9992" width="7.7109375" customWidth="1"/>
    <col min="9993" max="9993" width="12.28515625" customWidth="1"/>
    <col min="9994" max="9994" width="17.28515625" bestFit="1" customWidth="1"/>
    <col min="9995" max="9995" width="10.42578125" bestFit="1" customWidth="1"/>
    <col min="9996" max="9996" width="16.140625" customWidth="1"/>
    <col min="9998" max="9998" width="11.5703125" customWidth="1"/>
    <col min="10240" max="10240" width="8" customWidth="1"/>
    <col min="10242" max="10242" width="47.140625" customWidth="1"/>
    <col min="10243" max="10243" width="13.7109375" customWidth="1"/>
    <col min="10244" max="10244" width="19.140625" customWidth="1"/>
    <col min="10246" max="10247" width="11.28515625" bestFit="1" customWidth="1"/>
    <col min="10248" max="10248" width="7.7109375" customWidth="1"/>
    <col min="10249" max="10249" width="12.28515625" customWidth="1"/>
    <col min="10250" max="10250" width="17.28515625" bestFit="1" customWidth="1"/>
    <col min="10251" max="10251" width="10.42578125" bestFit="1" customWidth="1"/>
    <col min="10252" max="10252" width="16.140625" customWidth="1"/>
    <col min="10254" max="10254" width="11.5703125" customWidth="1"/>
    <col min="10496" max="10496" width="8" customWidth="1"/>
    <col min="10498" max="10498" width="47.140625" customWidth="1"/>
    <col min="10499" max="10499" width="13.7109375" customWidth="1"/>
    <col min="10500" max="10500" width="19.140625" customWidth="1"/>
    <col min="10502" max="10503" width="11.28515625" bestFit="1" customWidth="1"/>
    <col min="10504" max="10504" width="7.7109375" customWidth="1"/>
    <col min="10505" max="10505" width="12.28515625" customWidth="1"/>
    <col min="10506" max="10506" width="17.28515625" bestFit="1" customWidth="1"/>
    <col min="10507" max="10507" width="10.42578125" bestFit="1" customWidth="1"/>
    <col min="10508" max="10508" width="16.140625" customWidth="1"/>
    <col min="10510" max="10510" width="11.5703125" customWidth="1"/>
    <col min="10752" max="10752" width="8" customWidth="1"/>
    <col min="10754" max="10754" width="47.140625" customWidth="1"/>
    <col min="10755" max="10755" width="13.7109375" customWidth="1"/>
    <col min="10756" max="10756" width="19.140625" customWidth="1"/>
    <col min="10758" max="10759" width="11.28515625" bestFit="1" customWidth="1"/>
    <col min="10760" max="10760" width="7.7109375" customWidth="1"/>
    <col min="10761" max="10761" width="12.28515625" customWidth="1"/>
    <col min="10762" max="10762" width="17.28515625" bestFit="1" customWidth="1"/>
    <col min="10763" max="10763" width="10.42578125" bestFit="1" customWidth="1"/>
    <col min="10764" max="10764" width="16.140625" customWidth="1"/>
    <col min="10766" max="10766" width="11.5703125" customWidth="1"/>
    <col min="11008" max="11008" width="8" customWidth="1"/>
    <col min="11010" max="11010" width="47.140625" customWidth="1"/>
    <col min="11011" max="11011" width="13.7109375" customWidth="1"/>
    <col min="11012" max="11012" width="19.140625" customWidth="1"/>
    <col min="11014" max="11015" width="11.28515625" bestFit="1" customWidth="1"/>
    <col min="11016" max="11016" width="7.7109375" customWidth="1"/>
    <col min="11017" max="11017" width="12.28515625" customWidth="1"/>
    <col min="11018" max="11018" width="17.28515625" bestFit="1" customWidth="1"/>
    <col min="11019" max="11019" width="10.42578125" bestFit="1" customWidth="1"/>
    <col min="11020" max="11020" width="16.140625" customWidth="1"/>
    <col min="11022" max="11022" width="11.5703125" customWidth="1"/>
    <col min="11264" max="11264" width="8" customWidth="1"/>
    <col min="11266" max="11266" width="47.140625" customWidth="1"/>
    <col min="11267" max="11267" width="13.7109375" customWidth="1"/>
    <col min="11268" max="11268" width="19.140625" customWidth="1"/>
    <col min="11270" max="11271" width="11.28515625" bestFit="1" customWidth="1"/>
    <col min="11272" max="11272" width="7.7109375" customWidth="1"/>
    <col min="11273" max="11273" width="12.28515625" customWidth="1"/>
    <col min="11274" max="11274" width="17.28515625" bestFit="1" customWidth="1"/>
    <col min="11275" max="11275" width="10.42578125" bestFit="1" customWidth="1"/>
    <col min="11276" max="11276" width="16.140625" customWidth="1"/>
    <col min="11278" max="11278" width="11.5703125" customWidth="1"/>
    <col min="11520" max="11520" width="8" customWidth="1"/>
    <col min="11522" max="11522" width="47.140625" customWidth="1"/>
    <col min="11523" max="11523" width="13.7109375" customWidth="1"/>
    <col min="11524" max="11524" width="19.140625" customWidth="1"/>
    <col min="11526" max="11527" width="11.28515625" bestFit="1" customWidth="1"/>
    <col min="11528" max="11528" width="7.7109375" customWidth="1"/>
    <col min="11529" max="11529" width="12.28515625" customWidth="1"/>
    <col min="11530" max="11530" width="17.28515625" bestFit="1" customWidth="1"/>
    <col min="11531" max="11531" width="10.42578125" bestFit="1" customWidth="1"/>
    <col min="11532" max="11532" width="16.140625" customWidth="1"/>
    <col min="11534" max="11534" width="11.5703125" customWidth="1"/>
    <col min="11776" max="11776" width="8" customWidth="1"/>
    <col min="11778" max="11778" width="47.140625" customWidth="1"/>
    <col min="11779" max="11779" width="13.7109375" customWidth="1"/>
    <col min="11780" max="11780" width="19.140625" customWidth="1"/>
    <col min="11782" max="11783" width="11.28515625" bestFit="1" customWidth="1"/>
    <col min="11784" max="11784" width="7.7109375" customWidth="1"/>
    <col min="11785" max="11785" width="12.28515625" customWidth="1"/>
    <col min="11786" max="11786" width="17.28515625" bestFit="1" customWidth="1"/>
    <col min="11787" max="11787" width="10.42578125" bestFit="1" customWidth="1"/>
    <col min="11788" max="11788" width="16.140625" customWidth="1"/>
    <col min="11790" max="11790" width="11.5703125" customWidth="1"/>
    <col min="12032" max="12032" width="8" customWidth="1"/>
    <col min="12034" max="12034" width="47.140625" customWidth="1"/>
    <col min="12035" max="12035" width="13.7109375" customWidth="1"/>
    <col min="12036" max="12036" width="19.140625" customWidth="1"/>
    <col min="12038" max="12039" width="11.28515625" bestFit="1" customWidth="1"/>
    <col min="12040" max="12040" width="7.7109375" customWidth="1"/>
    <col min="12041" max="12041" width="12.28515625" customWidth="1"/>
    <col min="12042" max="12042" width="17.28515625" bestFit="1" customWidth="1"/>
    <col min="12043" max="12043" width="10.42578125" bestFit="1" customWidth="1"/>
    <col min="12044" max="12044" width="16.140625" customWidth="1"/>
    <col min="12046" max="12046" width="11.5703125" customWidth="1"/>
    <col min="12288" max="12288" width="8" customWidth="1"/>
    <col min="12290" max="12290" width="47.140625" customWidth="1"/>
    <col min="12291" max="12291" width="13.7109375" customWidth="1"/>
    <col min="12292" max="12292" width="19.140625" customWidth="1"/>
    <col min="12294" max="12295" width="11.28515625" bestFit="1" customWidth="1"/>
    <col min="12296" max="12296" width="7.7109375" customWidth="1"/>
    <col min="12297" max="12297" width="12.28515625" customWidth="1"/>
    <col min="12298" max="12298" width="17.28515625" bestFit="1" customWidth="1"/>
    <col min="12299" max="12299" width="10.42578125" bestFit="1" customWidth="1"/>
    <col min="12300" max="12300" width="16.140625" customWidth="1"/>
    <col min="12302" max="12302" width="11.5703125" customWidth="1"/>
    <col min="12544" max="12544" width="8" customWidth="1"/>
    <col min="12546" max="12546" width="47.140625" customWidth="1"/>
    <col min="12547" max="12547" width="13.7109375" customWidth="1"/>
    <col min="12548" max="12548" width="19.140625" customWidth="1"/>
    <col min="12550" max="12551" width="11.28515625" bestFit="1" customWidth="1"/>
    <col min="12552" max="12552" width="7.7109375" customWidth="1"/>
    <col min="12553" max="12553" width="12.28515625" customWidth="1"/>
    <col min="12554" max="12554" width="17.28515625" bestFit="1" customWidth="1"/>
    <col min="12555" max="12555" width="10.42578125" bestFit="1" customWidth="1"/>
    <col min="12556" max="12556" width="16.140625" customWidth="1"/>
    <col min="12558" max="12558" width="11.5703125" customWidth="1"/>
    <col min="12800" max="12800" width="8" customWidth="1"/>
    <col min="12802" max="12802" width="47.140625" customWidth="1"/>
    <col min="12803" max="12803" width="13.7109375" customWidth="1"/>
    <col min="12804" max="12804" width="19.140625" customWidth="1"/>
    <col min="12806" max="12807" width="11.28515625" bestFit="1" customWidth="1"/>
    <col min="12808" max="12808" width="7.7109375" customWidth="1"/>
    <col min="12809" max="12809" width="12.28515625" customWidth="1"/>
    <col min="12810" max="12810" width="17.28515625" bestFit="1" customWidth="1"/>
    <col min="12811" max="12811" width="10.42578125" bestFit="1" customWidth="1"/>
    <col min="12812" max="12812" width="16.140625" customWidth="1"/>
    <col min="12814" max="12814" width="11.5703125" customWidth="1"/>
    <col min="13056" max="13056" width="8" customWidth="1"/>
    <col min="13058" max="13058" width="47.140625" customWidth="1"/>
    <col min="13059" max="13059" width="13.7109375" customWidth="1"/>
    <col min="13060" max="13060" width="19.140625" customWidth="1"/>
    <col min="13062" max="13063" width="11.28515625" bestFit="1" customWidth="1"/>
    <col min="13064" max="13064" width="7.7109375" customWidth="1"/>
    <col min="13065" max="13065" width="12.28515625" customWidth="1"/>
    <col min="13066" max="13066" width="17.28515625" bestFit="1" customWidth="1"/>
    <col min="13067" max="13067" width="10.42578125" bestFit="1" customWidth="1"/>
    <col min="13068" max="13068" width="16.140625" customWidth="1"/>
    <col min="13070" max="13070" width="11.5703125" customWidth="1"/>
    <col min="13312" max="13312" width="8" customWidth="1"/>
    <col min="13314" max="13314" width="47.140625" customWidth="1"/>
    <col min="13315" max="13315" width="13.7109375" customWidth="1"/>
    <col min="13316" max="13316" width="19.140625" customWidth="1"/>
    <col min="13318" max="13319" width="11.28515625" bestFit="1" customWidth="1"/>
    <col min="13320" max="13320" width="7.7109375" customWidth="1"/>
    <col min="13321" max="13321" width="12.28515625" customWidth="1"/>
    <col min="13322" max="13322" width="17.28515625" bestFit="1" customWidth="1"/>
    <col min="13323" max="13323" width="10.42578125" bestFit="1" customWidth="1"/>
    <col min="13324" max="13324" width="16.140625" customWidth="1"/>
    <col min="13326" max="13326" width="11.5703125" customWidth="1"/>
    <col min="13568" max="13568" width="8" customWidth="1"/>
    <col min="13570" max="13570" width="47.140625" customWidth="1"/>
    <col min="13571" max="13571" width="13.7109375" customWidth="1"/>
    <col min="13572" max="13572" width="19.140625" customWidth="1"/>
    <col min="13574" max="13575" width="11.28515625" bestFit="1" customWidth="1"/>
    <col min="13576" max="13576" width="7.7109375" customWidth="1"/>
    <col min="13577" max="13577" width="12.28515625" customWidth="1"/>
    <col min="13578" max="13578" width="17.28515625" bestFit="1" customWidth="1"/>
    <col min="13579" max="13579" width="10.42578125" bestFit="1" customWidth="1"/>
    <col min="13580" max="13580" width="16.140625" customWidth="1"/>
    <col min="13582" max="13582" width="11.5703125" customWidth="1"/>
    <col min="13824" max="13824" width="8" customWidth="1"/>
    <col min="13826" max="13826" width="47.140625" customWidth="1"/>
    <col min="13827" max="13827" width="13.7109375" customWidth="1"/>
    <col min="13828" max="13828" width="19.140625" customWidth="1"/>
    <col min="13830" max="13831" width="11.28515625" bestFit="1" customWidth="1"/>
    <col min="13832" max="13832" width="7.7109375" customWidth="1"/>
    <col min="13833" max="13833" width="12.28515625" customWidth="1"/>
    <col min="13834" max="13834" width="17.28515625" bestFit="1" customWidth="1"/>
    <col min="13835" max="13835" width="10.42578125" bestFit="1" customWidth="1"/>
    <col min="13836" max="13836" width="16.140625" customWidth="1"/>
    <col min="13838" max="13838" width="11.5703125" customWidth="1"/>
    <col min="14080" max="14080" width="8" customWidth="1"/>
    <col min="14082" max="14082" width="47.140625" customWidth="1"/>
    <col min="14083" max="14083" width="13.7109375" customWidth="1"/>
    <col min="14084" max="14084" width="19.140625" customWidth="1"/>
    <col min="14086" max="14087" width="11.28515625" bestFit="1" customWidth="1"/>
    <col min="14088" max="14088" width="7.7109375" customWidth="1"/>
    <col min="14089" max="14089" width="12.28515625" customWidth="1"/>
    <col min="14090" max="14090" width="17.28515625" bestFit="1" customWidth="1"/>
    <col min="14091" max="14091" width="10.42578125" bestFit="1" customWidth="1"/>
    <col min="14092" max="14092" width="16.140625" customWidth="1"/>
    <col min="14094" max="14094" width="11.5703125" customWidth="1"/>
    <col min="14336" max="14336" width="8" customWidth="1"/>
    <col min="14338" max="14338" width="47.140625" customWidth="1"/>
    <col min="14339" max="14339" width="13.7109375" customWidth="1"/>
    <col min="14340" max="14340" width="19.140625" customWidth="1"/>
    <col min="14342" max="14343" width="11.28515625" bestFit="1" customWidth="1"/>
    <col min="14344" max="14344" width="7.7109375" customWidth="1"/>
    <col min="14345" max="14345" width="12.28515625" customWidth="1"/>
    <col min="14346" max="14346" width="17.28515625" bestFit="1" customWidth="1"/>
    <col min="14347" max="14347" width="10.42578125" bestFit="1" customWidth="1"/>
    <col min="14348" max="14348" width="16.140625" customWidth="1"/>
    <col min="14350" max="14350" width="11.5703125" customWidth="1"/>
    <col min="14592" max="14592" width="8" customWidth="1"/>
    <col min="14594" max="14594" width="47.140625" customWidth="1"/>
    <col min="14595" max="14595" width="13.7109375" customWidth="1"/>
    <col min="14596" max="14596" width="19.140625" customWidth="1"/>
    <col min="14598" max="14599" width="11.28515625" bestFit="1" customWidth="1"/>
    <col min="14600" max="14600" width="7.7109375" customWidth="1"/>
    <col min="14601" max="14601" width="12.28515625" customWidth="1"/>
    <col min="14602" max="14602" width="17.28515625" bestFit="1" customWidth="1"/>
    <col min="14603" max="14603" width="10.42578125" bestFit="1" customWidth="1"/>
    <col min="14604" max="14604" width="16.140625" customWidth="1"/>
    <col min="14606" max="14606" width="11.5703125" customWidth="1"/>
    <col min="14848" max="14848" width="8" customWidth="1"/>
    <col min="14850" max="14850" width="47.140625" customWidth="1"/>
    <col min="14851" max="14851" width="13.7109375" customWidth="1"/>
    <col min="14852" max="14852" width="19.140625" customWidth="1"/>
    <col min="14854" max="14855" width="11.28515625" bestFit="1" customWidth="1"/>
    <col min="14856" max="14856" width="7.7109375" customWidth="1"/>
    <col min="14857" max="14857" width="12.28515625" customWidth="1"/>
    <col min="14858" max="14858" width="17.28515625" bestFit="1" customWidth="1"/>
    <col min="14859" max="14859" width="10.42578125" bestFit="1" customWidth="1"/>
    <col min="14860" max="14860" width="16.140625" customWidth="1"/>
    <col min="14862" max="14862" width="11.5703125" customWidth="1"/>
    <col min="15104" max="15104" width="8" customWidth="1"/>
    <col min="15106" max="15106" width="47.140625" customWidth="1"/>
    <col min="15107" max="15107" width="13.7109375" customWidth="1"/>
    <col min="15108" max="15108" width="19.140625" customWidth="1"/>
    <col min="15110" max="15111" width="11.28515625" bestFit="1" customWidth="1"/>
    <col min="15112" max="15112" width="7.7109375" customWidth="1"/>
    <col min="15113" max="15113" width="12.28515625" customWidth="1"/>
    <col min="15114" max="15114" width="17.28515625" bestFit="1" customWidth="1"/>
    <col min="15115" max="15115" width="10.42578125" bestFit="1" customWidth="1"/>
    <col min="15116" max="15116" width="16.140625" customWidth="1"/>
    <col min="15118" max="15118" width="11.5703125" customWidth="1"/>
    <col min="15360" max="15360" width="8" customWidth="1"/>
    <col min="15362" max="15362" width="47.140625" customWidth="1"/>
    <col min="15363" max="15363" width="13.7109375" customWidth="1"/>
    <col min="15364" max="15364" width="19.140625" customWidth="1"/>
    <col min="15366" max="15367" width="11.28515625" bestFit="1" customWidth="1"/>
    <col min="15368" max="15368" width="7.7109375" customWidth="1"/>
    <col min="15369" max="15369" width="12.28515625" customWidth="1"/>
    <col min="15370" max="15370" width="17.28515625" bestFit="1" customWidth="1"/>
    <col min="15371" max="15371" width="10.42578125" bestFit="1" customWidth="1"/>
    <col min="15372" max="15372" width="16.140625" customWidth="1"/>
    <col min="15374" max="15374" width="11.5703125" customWidth="1"/>
    <col min="15616" max="15616" width="8" customWidth="1"/>
    <col min="15618" max="15618" width="47.140625" customWidth="1"/>
    <col min="15619" max="15619" width="13.7109375" customWidth="1"/>
    <col min="15620" max="15620" width="19.140625" customWidth="1"/>
    <col min="15622" max="15623" width="11.28515625" bestFit="1" customWidth="1"/>
    <col min="15624" max="15624" width="7.7109375" customWidth="1"/>
    <col min="15625" max="15625" width="12.28515625" customWidth="1"/>
    <col min="15626" max="15626" width="17.28515625" bestFit="1" customWidth="1"/>
    <col min="15627" max="15627" width="10.42578125" bestFit="1" customWidth="1"/>
    <col min="15628" max="15628" width="16.140625" customWidth="1"/>
    <col min="15630" max="15630" width="11.5703125" customWidth="1"/>
    <col min="15872" max="15872" width="8" customWidth="1"/>
    <col min="15874" max="15874" width="47.140625" customWidth="1"/>
    <col min="15875" max="15875" width="13.7109375" customWidth="1"/>
    <col min="15876" max="15876" width="19.140625" customWidth="1"/>
    <col min="15878" max="15879" width="11.28515625" bestFit="1" customWidth="1"/>
    <col min="15880" max="15880" width="7.7109375" customWidth="1"/>
    <col min="15881" max="15881" width="12.28515625" customWidth="1"/>
    <col min="15882" max="15882" width="17.28515625" bestFit="1" customWidth="1"/>
    <col min="15883" max="15883" width="10.42578125" bestFit="1" customWidth="1"/>
    <col min="15884" max="15884" width="16.140625" customWidth="1"/>
    <col min="15886" max="15886" width="11.5703125" customWidth="1"/>
    <col min="16128" max="16128" width="8" customWidth="1"/>
    <col min="16130" max="16130" width="47.140625" customWidth="1"/>
    <col min="16131" max="16131" width="13.7109375" customWidth="1"/>
    <col min="16132" max="16132" width="19.140625" customWidth="1"/>
    <col min="16134" max="16135" width="11.28515625" bestFit="1" customWidth="1"/>
    <col min="16136" max="16136" width="7.7109375" customWidth="1"/>
    <col min="16137" max="16137" width="12.28515625" customWidth="1"/>
    <col min="16138" max="16138" width="17.28515625" bestFit="1" customWidth="1"/>
    <col min="16139" max="16139" width="10.42578125" bestFit="1" customWidth="1"/>
    <col min="16140" max="16140" width="16.140625" customWidth="1"/>
    <col min="16142" max="16142" width="11.5703125" customWidth="1"/>
  </cols>
  <sheetData>
    <row r="1" spans="1:34" ht="16.5" x14ac:dyDescent="0.2">
      <c r="A1" s="6"/>
      <c r="P1" s="1" t="s">
        <v>55</v>
      </c>
    </row>
    <row r="2" spans="1:34" ht="16.5" x14ac:dyDescent="0.2">
      <c r="A2" s="6"/>
      <c r="P2" s="1" t="s">
        <v>2</v>
      </c>
    </row>
    <row r="3" spans="1:34" ht="16.5" x14ac:dyDescent="0.2">
      <c r="A3" s="6"/>
      <c r="P3" s="1" t="s">
        <v>1</v>
      </c>
    </row>
    <row r="4" spans="1:34" ht="16.5" x14ac:dyDescent="0.2">
      <c r="A4" s="6"/>
      <c r="P4" s="1" t="s">
        <v>4</v>
      </c>
    </row>
    <row r="5" spans="1:34" x14ac:dyDescent="0.2">
      <c r="P5" s="1" t="s">
        <v>56</v>
      </c>
      <c r="T5" s="4"/>
    </row>
    <row r="6" spans="1:34" ht="16.5" x14ac:dyDescent="0.2">
      <c r="A6" s="102" t="s">
        <v>5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50"/>
      <c r="Q6" s="50"/>
      <c r="R6" s="50"/>
      <c r="S6" s="62"/>
      <c r="T6" s="59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spans="1:34" ht="16.5" x14ac:dyDescent="0.2">
      <c r="A7" s="76" t="s">
        <v>81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50"/>
      <c r="Q7" s="50"/>
      <c r="S7" s="50"/>
      <c r="T7" s="50"/>
      <c r="U7" s="50"/>
      <c r="V7" s="58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spans="1:34" ht="16.5" x14ac:dyDescent="0.2">
      <c r="A8" s="76" t="s">
        <v>84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50"/>
      <c r="Q8" s="50"/>
      <c r="R8" s="65"/>
      <c r="S8" s="50"/>
      <c r="U8" s="50"/>
      <c r="V8" s="50"/>
      <c r="W8" s="50"/>
      <c r="X8" s="65"/>
      <c r="Y8" s="50"/>
      <c r="Z8" s="50"/>
      <c r="AA8" s="50"/>
      <c r="AB8" s="50"/>
      <c r="AC8" s="50"/>
      <c r="AD8" s="50"/>
      <c r="AE8" s="50"/>
      <c r="AF8" s="50"/>
      <c r="AG8" s="50"/>
    </row>
    <row r="9" spans="1:34" ht="17.25" thickBo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3" t="s">
        <v>82</v>
      </c>
      <c r="Q9" s="100">
        <v>16</v>
      </c>
      <c r="R9" s="73">
        <v>13</v>
      </c>
      <c r="S9" s="74">
        <v>20</v>
      </c>
      <c r="T9" s="73">
        <v>2</v>
      </c>
      <c r="U9" s="74">
        <v>5</v>
      </c>
      <c r="V9" s="73">
        <v>11</v>
      </c>
      <c r="W9" s="74">
        <v>15</v>
      </c>
      <c r="X9" s="73">
        <v>12</v>
      </c>
      <c r="Y9" s="74">
        <v>19</v>
      </c>
      <c r="Z9" s="73">
        <v>3</v>
      </c>
      <c r="AA9" s="74">
        <v>7</v>
      </c>
      <c r="AB9" s="73">
        <v>1</v>
      </c>
      <c r="AC9" s="74">
        <v>1</v>
      </c>
      <c r="AD9" s="73">
        <v>2</v>
      </c>
      <c r="AE9" s="74">
        <v>6</v>
      </c>
      <c r="AF9" s="73">
        <v>3</v>
      </c>
      <c r="AG9" s="74">
        <v>7</v>
      </c>
    </row>
    <row r="10" spans="1:34" ht="16.5" thickTop="1" thickBot="1" x14ac:dyDescent="0.25">
      <c r="Q10" s="94" t="s">
        <v>50</v>
      </c>
      <c r="R10" s="53"/>
      <c r="S10" s="54"/>
      <c r="T10" s="89" t="s">
        <v>48</v>
      </c>
      <c r="U10" s="90"/>
      <c r="V10" s="90"/>
      <c r="W10" s="90"/>
      <c r="X10" s="90"/>
      <c r="Y10" s="91"/>
      <c r="Z10" s="53"/>
      <c r="AA10" s="54"/>
      <c r="AB10" s="89" t="s">
        <v>49</v>
      </c>
      <c r="AC10" s="90"/>
      <c r="AD10" s="90"/>
      <c r="AE10" s="90"/>
      <c r="AF10" s="90"/>
      <c r="AG10" s="91"/>
    </row>
    <row r="11" spans="1:34" s="18" customFormat="1" ht="15.75" customHeight="1" x14ac:dyDescent="0.2">
      <c r="A11" s="83" t="s">
        <v>6</v>
      </c>
      <c r="B11" s="77" t="s">
        <v>7</v>
      </c>
      <c r="C11" s="77" t="s">
        <v>9</v>
      </c>
      <c r="D11" s="77" t="s">
        <v>73</v>
      </c>
      <c r="E11" s="77" t="s">
        <v>10</v>
      </c>
      <c r="F11" s="77" t="s">
        <v>8</v>
      </c>
      <c r="G11" s="77" t="s">
        <v>11</v>
      </c>
      <c r="H11" s="77"/>
      <c r="I11" s="77" t="s">
        <v>12</v>
      </c>
      <c r="J11" s="77" t="s">
        <v>16</v>
      </c>
      <c r="K11" s="79" t="s">
        <v>13</v>
      </c>
      <c r="L11" s="79"/>
      <c r="M11" s="77" t="s">
        <v>17</v>
      </c>
      <c r="N11" s="77" t="s">
        <v>15</v>
      </c>
      <c r="O11" s="80" t="s">
        <v>14</v>
      </c>
      <c r="P11" s="97">
        <v>1</v>
      </c>
      <c r="Q11" s="95"/>
      <c r="R11" s="92" t="s">
        <v>48</v>
      </c>
      <c r="S11" s="93"/>
      <c r="T11" s="85" t="s">
        <v>53</v>
      </c>
      <c r="U11" s="86"/>
      <c r="V11" s="85" t="s">
        <v>54</v>
      </c>
      <c r="W11" s="86"/>
      <c r="X11" s="87" t="s">
        <v>47</v>
      </c>
      <c r="Y11" s="88"/>
      <c r="Z11" s="92" t="s">
        <v>49</v>
      </c>
      <c r="AA11" s="93"/>
      <c r="AB11" s="85" t="s">
        <v>53</v>
      </c>
      <c r="AC11" s="86"/>
      <c r="AD11" s="85" t="s">
        <v>54</v>
      </c>
      <c r="AE11" s="86"/>
      <c r="AF11" s="87" t="s">
        <v>47</v>
      </c>
      <c r="AG11" s="88"/>
    </row>
    <row r="12" spans="1:34" s="18" customFormat="1" ht="95.25" thickBot="1" x14ac:dyDescent="0.25">
      <c r="A12" s="84"/>
      <c r="B12" s="78"/>
      <c r="C12" s="78"/>
      <c r="D12" s="78"/>
      <c r="E12" s="78"/>
      <c r="F12" s="78"/>
      <c r="G12" s="42" t="s">
        <v>19</v>
      </c>
      <c r="H12" s="42" t="s">
        <v>20</v>
      </c>
      <c r="I12" s="78"/>
      <c r="J12" s="78"/>
      <c r="K12" s="42" t="s">
        <v>28</v>
      </c>
      <c r="L12" s="42" t="s">
        <v>18</v>
      </c>
      <c r="M12" s="78"/>
      <c r="N12" s="78"/>
      <c r="O12" s="81"/>
      <c r="P12" s="97" t="s">
        <v>42</v>
      </c>
      <c r="Q12" s="96"/>
      <c r="R12" s="55" t="s">
        <v>45</v>
      </c>
      <c r="S12" s="56" t="s">
        <v>44</v>
      </c>
      <c r="T12" s="56" t="s">
        <v>45</v>
      </c>
      <c r="U12" s="56" t="s">
        <v>44</v>
      </c>
      <c r="V12" s="56" t="s">
        <v>45</v>
      </c>
      <c r="W12" s="56" t="s">
        <v>44</v>
      </c>
      <c r="X12" s="56" t="s">
        <v>45</v>
      </c>
      <c r="Y12" s="57" t="s">
        <v>44</v>
      </c>
      <c r="Z12" s="55" t="s">
        <v>45</v>
      </c>
      <c r="AA12" s="56" t="s">
        <v>46</v>
      </c>
      <c r="AB12" s="56" t="s">
        <v>45</v>
      </c>
      <c r="AC12" s="56" t="s">
        <v>44</v>
      </c>
      <c r="AD12" s="56" t="s">
        <v>45</v>
      </c>
      <c r="AE12" s="56" t="s">
        <v>44</v>
      </c>
      <c r="AF12" s="56" t="s">
        <v>45</v>
      </c>
      <c r="AG12" s="57" t="s">
        <v>44</v>
      </c>
    </row>
    <row r="13" spans="1:34" ht="16.5" thickBot="1" x14ac:dyDescent="0.25">
      <c r="A13" s="7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  <c r="K13" s="8">
        <v>11</v>
      </c>
      <c r="L13" s="8">
        <v>12</v>
      </c>
      <c r="M13" s="8">
        <v>13</v>
      </c>
      <c r="N13" s="8">
        <v>14</v>
      </c>
      <c r="O13" s="9">
        <v>15</v>
      </c>
      <c r="P13" s="101" t="s">
        <v>83</v>
      </c>
      <c r="Q13" s="99">
        <f>IFERROR(IF(ISBLANK(C$14:C$31),"",COUNTA(C$14:C$31)),"")</f>
        <v>16</v>
      </c>
      <c r="R13" s="66">
        <f>IF(ISBLANK(C$14:C$31),"",(COUNTIFS(C$14:C$31,"&lt;&gt;Ж*?")-COUNTIF(C$14:C$31,"")))</f>
        <v>13</v>
      </c>
      <c r="S13" s="98">
        <f>IFERROR(SUMIF(C$14:C$31,"&lt;&gt;Ж*",S$14:S$31),"")</f>
        <v>20</v>
      </c>
      <c r="T13" s="67">
        <f>IFERROR(COUNTIFS(C$14:C$31,"&lt;&gt;Ж*",J$14:J$31,"Пост.*?"),"")</f>
        <v>2</v>
      </c>
      <c r="U13" s="98">
        <f>IFERROR(SUM(U$14:U$31),"")</f>
        <v>0</v>
      </c>
      <c r="V13" s="67">
        <f>IFERROR(COUNTIFS(C$14:C$31,"&lt;&gt;Ж*",J$14:J$31,"&lt;&gt;Пост.*?")-COUNTIF(C$14:C$31,""),"")</f>
        <v>11</v>
      </c>
      <c r="W13" s="71">
        <f>IFERROR(SUM(W$14:W$31),"")</f>
        <v>0</v>
      </c>
      <c r="X13" s="67">
        <f>IFERROR(COUNTIFS(C$14:C$31,"&lt;&gt;Ж*",N$14:N$31,"")-COUNTIF(C$14:C$31,""),"")</f>
        <v>12</v>
      </c>
      <c r="Y13" s="71">
        <f>IFERROR(SUM(Y14:Y31),"")</f>
        <v>0</v>
      </c>
      <c r="Z13" s="66">
        <f>IFERROR(SUMIF(C$14:C$31,"=Ж*",Z$14:Z$31),"")</f>
        <v>3</v>
      </c>
      <c r="AA13" s="75">
        <f>IFERROR(SUMIF(C$14:C$31,"=Ж*",AA$14:AA$31),"")</f>
        <v>0</v>
      </c>
      <c r="AB13" s="67">
        <f>IFERROR(COUNTIFS($C$14:$C$31,"=Ж*",$J$14:$J$31,"Пост.*?"),"")</f>
        <v>1</v>
      </c>
      <c r="AC13" s="71">
        <f>IFERROR(SUM(AC$14:AC$31),"")</f>
        <v>0</v>
      </c>
      <c r="AD13" s="67">
        <f>IFERROR(COUNTIFS(C$14:C$31,"=Ж*",J$14:J$31,"&lt;&gt;Пост.*?"),"")</f>
        <v>2</v>
      </c>
      <c r="AE13" s="71">
        <f>IFERROR(SUM(AE$14:AE$31),"")</f>
        <v>0</v>
      </c>
      <c r="AF13" s="67">
        <f>IFERROR(COUNTIFS(C$14:C$31,"=Ж*",N$14:N$31,""),"")</f>
        <v>3</v>
      </c>
      <c r="AG13" s="72">
        <f>IFERROR(SUM(AG$14:AG$31),"")</f>
        <v>0</v>
      </c>
    </row>
    <row r="14" spans="1:34" ht="75" x14ac:dyDescent="0.2">
      <c r="A14" s="46">
        <v>1</v>
      </c>
      <c r="B14" s="15" t="s">
        <v>32</v>
      </c>
      <c r="C14" s="25" t="s">
        <v>74</v>
      </c>
      <c r="D14" s="26" t="s">
        <v>78</v>
      </c>
      <c r="E14" s="37"/>
      <c r="F14" s="20">
        <v>1</v>
      </c>
      <c r="G14" s="36">
        <v>38470</v>
      </c>
      <c r="H14" s="36"/>
      <c r="I14" s="38">
        <v>20</v>
      </c>
      <c r="J14" s="38" t="s">
        <v>67</v>
      </c>
      <c r="K14" s="41" t="s">
        <v>68</v>
      </c>
      <c r="L14" s="38"/>
      <c r="M14" s="37"/>
      <c r="N14" s="37"/>
      <c r="O14" s="44"/>
      <c r="P14" s="5"/>
      <c r="Q14" s="5"/>
      <c r="R14" s="51">
        <f>IFERROR(IF(ISBLANK(C14),"",(COUNTIF(C14,"&lt;&gt;Ж*?"))),"")</f>
        <v>0</v>
      </c>
      <c r="S14" s="64" t="str">
        <f>IFERROR(IF(COUNTIF(C14,"&lt;&gt;Ж*?"),(--TRIM(IF(RIGHT(F14,1)="","",(RIGHT(F14,1))))),""),"")</f>
        <v/>
      </c>
      <c r="T14" s="61" t="str">
        <f>IFERROR(IF(COUNTIF(C14,"&lt;&gt;Ж*?"),SUM(--ISNUMBER(SEARCH("Пост.*",J14))),""),"")</f>
        <v/>
      </c>
      <c r="U14" s="61" t="str">
        <f>IFERROR(IF(COUNTIF(E14,"&lt;&gt;Ж*?"),(--TRIM(IF(RIGHT(H14,1)="","",(RIGHT(H14,1))))),""),"")</f>
        <v/>
      </c>
      <c r="V14" s="60" t="str">
        <f>IFERROR(IF(COUNTIF(C14,"&lt;&gt;Ж*?"),SUM(--ISNUMBER(SEARCH("&gt;0",J14))),""),"")</f>
        <v/>
      </c>
      <c r="W14" s="5"/>
      <c r="X14" s="52">
        <f>IF(ISBLANK(N14),(COUNTIF(C14,"&lt;&gt;Ж*?")))</f>
        <v>0</v>
      </c>
      <c r="Y14" s="5"/>
      <c r="Z14" s="51">
        <f>IF(ISBLANK(C14),"",(COUNTIF(C14,"Ж*?")))</f>
        <v>1</v>
      </c>
      <c r="AA14" s="51" t="str">
        <f>IF(COUNTIF(C14,"Ж*?"),(TRIM(IF(RIGHT(F14,1)="","",(RIGHT(F14,1))))),"")</f>
        <v>1</v>
      </c>
      <c r="AB14" s="52">
        <f>IFERROR(IF(COUNTIF(C14,"Ж*?"),SUM(--ISNUMBER(SEARCH("Пост.",J14))),""),"")</f>
        <v>1</v>
      </c>
      <c r="AC14" s="5"/>
      <c r="AD14" s="51">
        <f>IFERROR(IF(COUNTIF(C14,"Ж*?"),SUM(--ISNUMBER(SEARCH("&lt;&gt;Пост.",J14))),""),"")</f>
        <v>0</v>
      </c>
      <c r="AE14" s="5"/>
      <c r="AF14" s="51">
        <f>IFERROR(IF(ISBLANK(N14),(COUNTIF(C14,"Ж*?")),""),"")</f>
        <v>1</v>
      </c>
      <c r="AG14" s="5"/>
      <c r="AH14" s="4"/>
    </row>
    <row r="15" spans="1:34" ht="47.25" x14ac:dyDescent="0.2">
      <c r="A15" s="16">
        <f>IF(B15&lt;&gt;"",SUM(A14,1),"")</f>
        <v>2</v>
      </c>
      <c r="B15" s="15" t="s">
        <v>33</v>
      </c>
      <c r="C15" s="25" t="s">
        <v>57</v>
      </c>
      <c r="D15" s="26" t="s">
        <v>78</v>
      </c>
      <c r="E15" s="19"/>
      <c r="F15" s="20">
        <v>1</v>
      </c>
      <c r="G15" s="14"/>
      <c r="H15" s="14"/>
      <c r="I15" s="15"/>
      <c r="J15" s="20" t="s">
        <v>69</v>
      </c>
      <c r="K15" s="41" t="s">
        <v>68</v>
      </c>
      <c r="L15" s="10"/>
      <c r="M15" s="10"/>
      <c r="N15" s="10"/>
      <c r="O15" s="11"/>
      <c r="P15" s="2"/>
      <c r="Q15" s="2"/>
      <c r="R15" s="61">
        <f t="shared" ref="R15:R31" si="0">IFERROR(IF(ISBLANK(C15),"",(COUNTIF(C15,"&lt;&gt;Ж*?"))),"")</f>
        <v>1</v>
      </c>
      <c r="S15" s="64">
        <f>IFERROR(IF(COUNTIF(C15,"&lt;&gt;Ж*?"),(--TRIM(IF(RIGHT(F15,1)="","",(RIGHT(F15,1))))),""),"")</f>
        <v>1</v>
      </c>
      <c r="T15" s="61">
        <f t="shared" ref="T15:T31" si="1">IFERROR(IF(COUNTIF(C15,"&lt;&gt;Ж*?"),SUM(--ISNUMBER(SEARCH("Пост.*",J15))),""),"")</f>
        <v>0</v>
      </c>
      <c r="U15" s="64" t="str">
        <f t="shared" ref="U15:U16" si="2">IFERROR(IF(COUNTIF(E15,"&lt;&gt;Ж*?"),(--TRIM(IF(RIGHT(H15,1)="","",(RIGHT(H15,1))))),""),"")</f>
        <v/>
      </c>
      <c r="V15" s="61">
        <f>IFERROR(IF(COUNTIF(C15,"&lt;&gt;Ж*?"),SUM(--ISNUMBER(SEARCH("&lt;&gt;Пост.",J15,1))),""),"")</f>
        <v>0</v>
      </c>
      <c r="W15" s="2"/>
      <c r="X15" s="52">
        <f>IF(ISBLANK(N15),(COUNTIF(C15,"&lt;&gt;Ж*?")))</f>
        <v>1</v>
      </c>
      <c r="Y15" s="2"/>
      <c r="Z15" s="51">
        <f t="shared" ref="Z15:Z31" si="3">IF(ISBLANK(C15),"",(COUNTIF(C15,"Ж*?")))</f>
        <v>0</v>
      </c>
      <c r="AA15" s="51" t="str">
        <f t="shared" ref="AA15:AA31" si="4">IF(COUNTIF(C15,"Ж*?"),(TRIM(IF(RIGHT(F15,1)="","",(RIGHT(F15,1))))),"")</f>
        <v/>
      </c>
      <c r="AB15" s="61" t="str">
        <f t="shared" ref="AB15:AB31" si="5">IFERROR(IF(COUNTIF(C15,"Ж*?"),SUM(--ISNUMBER(SEARCH("Пост.",J15))),""),"")</f>
        <v/>
      </c>
      <c r="AC15" s="2"/>
      <c r="AD15" s="61" t="str">
        <f t="shared" ref="AD15:AD31" si="6">IFERROR(IF(COUNTIF(C15,"Ж*?"),SUM(--ISNUMBER(SEARCH("&lt;&gt;Пост.",J15))),""),"")</f>
        <v/>
      </c>
      <c r="AE15" s="2"/>
      <c r="AF15" s="61">
        <f>IFERROR(IF(ISBLANK(N15),(COUNTIF(C15,"Ж*?")),""),"")</f>
        <v>0</v>
      </c>
      <c r="AG15" s="2"/>
      <c r="AH15" s="4"/>
    </row>
    <row r="16" spans="1:34" ht="63" x14ac:dyDescent="0.2">
      <c r="A16" s="16">
        <f>IF(B16&lt;&gt;"",SUM(A15,1),"")</f>
        <v>3</v>
      </c>
      <c r="B16" s="15" t="s">
        <v>34</v>
      </c>
      <c r="C16" s="25" t="s">
        <v>59</v>
      </c>
      <c r="D16" s="26" t="s">
        <v>78</v>
      </c>
      <c r="E16" s="19"/>
      <c r="F16" s="20" t="s">
        <v>51</v>
      </c>
      <c r="G16" s="14"/>
      <c r="H16" s="14"/>
      <c r="I16" s="15"/>
      <c r="J16" s="20" t="s">
        <v>22</v>
      </c>
      <c r="K16" s="41" t="s">
        <v>68</v>
      </c>
      <c r="L16" s="10"/>
      <c r="M16" s="10"/>
      <c r="N16" s="10"/>
      <c r="O16" s="11"/>
      <c r="P16" s="2"/>
      <c r="Q16" s="2"/>
      <c r="R16" s="61">
        <f t="shared" si="0"/>
        <v>1</v>
      </c>
      <c r="S16" s="64">
        <f t="shared" ref="S16:S31" si="7">IFERROR(IF(COUNTIF(C16,"&lt;&gt;Ж*?"),(--TRIM(IF(RIGHT(F16,1)="","",(RIGHT(F16,1))))),""),"")</f>
        <v>4</v>
      </c>
      <c r="T16" s="61">
        <f t="shared" si="1"/>
        <v>1</v>
      </c>
      <c r="U16" s="64" t="str">
        <f t="shared" si="2"/>
        <v/>
      </c>
      <c r="V16" s="61">
        <f t="shared" ref="V16" si="8">IFERROR(IF(COUNTIF(C16,"&lt;&gt;Ж*?"),SUM(--ISNUMBER(SEARCH("&gt;0",J16))),""),"")</f>
        <v>0</v>
      </c>
      <c r="W16" s="2"/>
      <c r="X16" s="61">
        <f t="shared" ref="X16:X20" si="9">IF(ISBLANK(N16),(COUNTIF(C16,"&lt;&gt;Ж*?")))</f>
        <v>1</v>
      </c>
      <c r="Y16" s="2"/>
      <c r="Z16" s="51">
        <f t="shared" si="3"/>
        <v>0</v>
      </c>
      <c r="AA16" s="51" t="str">
        <f t="shared" si="4"/>
        <v/>
      </c>
      <c r="AB16" s="61" t="str">
        <f t="shared" si="5"/>
        <v/>
      </c>
      <c r="AC16" s="2"/>
      <c r="AD16" s="61" t="str">
        <f t="shared" si="6"/>
        <v/>
      </c>
      <c r="AE16" s="2"/>
      <c r="AF16" s="61">
        <f t="shared" ref="AF16:AF31" si="10">IFERROR(IF(ISBLANK(N16),(COUNTIF(C16,"Ж*?")),""),"")</f>
        <v>0</v>
      </c>
      <c r="AG16" s="2"/>
      <c r="AH16" s="4"/>
    </row>
    <row r="17" spans="1:34" ht="56.25" x14ac:dyDescent="0.2">
      <c r="A17" s="16">
        <f t="shared" ref="A17:A30" si="11">IF(B17&lt;&gt;"",SUM(A16,1),"")</f>
        <v>4</v>
      </c>
      <c r="B17" s="15" t="s">
        <v>35</v>
      </c>
      <c r="C17" s="29" t="s">
        <v>60</v>
      </c>
      <c r="D17" s="26" t="s">
        <v>78</v>
      </c>
      <c r="E17" s="24"/>
      <c r="F17" s="20" t="s">
        <v>26</v>
      </c>
      <c r="G17" s="43"/>
      <c r="H17" s="14"/>
      <c r="I17" s="10"/>
      <c r="J17" s="20" t="s">
        <v>21</v>
      </c>
      <c r="K17" s="41" t="s">
        <v>68</v>
      </c>
      <c r="L17" s="10"/>
      <c r="M17" s="10"/>
      <c r="N17" s="10"/>
      <c r="O17" s="11"/>
      <c r="P17" s="2"/>
      <c r="Q17" s="2"/>
      <c r="R17" s="61">
        <f t="shared" si="0"/>
        <v>1</v>
      </c>
      <c r="S17" s="64">
        <f t="shared" si="7"/>
        <v>3</v>
      </c>
      <c r="T17" s="61">
        <f t="shared" si="1"/>
        <v>0</v>
      </c>
      <c r="U17" s="2"/>
      <c r="V17" s="61">
        <f t="shared" ref="V17:V31" si="12">IFERROR(IF(COUNTIF(C17,"&lt;&gt;Ж*?"),SUM(--ISNUMBER(SEARCH("&gt;1*",J17))),""),"")</f>
        <v>0</v>
      </c>
      <c r="W17" s="2"/>
      <c r="X17" s="61">
        <f t="shared" si="9"/>
        <v>1</v>
      </c>
      <c r="Y17" s="2"/>
      <c r="Z17" s="51">
        <f t="shared" si="3"/>
        <v>0</v>
      </c>
      <c r="AA17" s="51" t="str">
        <f t="shared" si="4"/>
        <v/>
      </c>
      <c r="AB17" s="61" t="str">
        <f t="shared" si="5"/>
        <v/>
      </c>
      <c r="AC17" s="2"/>
      <c r="AD17" s="61" t="str">
        <f t="shared" si="6"/>
        <v/>
      </c>
      <c r="AE17" s="2"/>
      <c r="AF17" s="61">
        <f t="shared" si="10"/>
        <v>0</v>
      </c>
      <c r="AG17" s="2"/>
      <c r="AH17" s="4"/>
    </row>
    <row r="18" spans="1:34" ht="110.25" x14ac:dyDescent="0.2">
      <c r="A18" s="16">
        <f t="shared" si="11"/>
        <v>5</v>
      </c>
      <c r="B18" s="15" t="s">
        <v>36</v>
      </c>
      <c r="C18" s="25" t="s">
        <v>40</v>
      </c>
      <c r="D18" s="26" t="s">
        <v>78</v>
      </c>
      <c r="E18" s="19"/>
      <c r="F18" s="20" t="s">
        <v>26</v>
      </c>
      <c r="G18" s="14"/>
      <c r="H18" s="14"/>
      <c r="I18" s="15"/>
      <c r="J18" s="70" t="s">
        <v>29</v>
      </c>
      <c r="K18" s="41" t="s">
        <v>68</v>
      </c>
      <c r="L18" s="10"/>
      <c r="M18" s="10"/>
      <c r="N18" s="10"/>
      <c r="O18" s="11"/>
      <c r="P18" s="2"/>
      <c r="Q18" s="2"/>
      <c r="R18" s="61">
        <f t="shared" si="0"/>
        <v>1</v>
      </c>
      <c r="S18" s="64">
        <f t="shared" si="7"/>
        <v>3</v>
      </c>
      <c r="T18" s="61">
        <f t="shared" si="1"/>
        <v>0</v>
      </c>
      <c r="U18" s="2"/>
      <c r="V18" s="61">
        <f t="shared" si="12"/>
        <v>0</v>
      </c>
      <c r="W18" s="2"/>
      <c r="X18" s="61">
        <f t="shared" si="9"/>
        <v>1</v>
      </c>
      <c r="Y18" s="2"/>
      <c r="Z18" s="51">
        <f t="shared" si="3"/>
        <v>0</v>
      </c>
      <c r="AA18" s="51" t="str">
        <f t="shared" si="4"/>
        <v/>
      </c>
      <c r="AB18" s="61" t="str">
        <f t="shared" si="5"/>
        <v/>
      </c>
      <c r="AC18" s="2"/>
      <c r="AD18" s="61" t="str">
        <f t="shared" si="6"/>
        <v/>
      </c>
      <c r="AE18" s="2"/>
      <c r="AF18" s="61">
        <f t="shared" si="10"/>
        <v>0</v>
      </c>
      <c r="AG18" s="2"/>
      <c r="AH18" s="4"/>
    </row>
    <row r="19" spans="1:34" ht="56.25" customHeight="1" x14ac:dyDescent="0.2">
      <c r="A19" s="16">
        <f t="shared" si="11"/>
        <v>6</v>
      </c>
      <c r="B19" s="15" t="s">
        <v>32</v>
      </c>
      <c r="C19" s="25" t="s">
        <v>3</v>
      </c>
      <c r="D19" s="26" t="s">
        <v>76</v>
      </c>
      <c r="E19" s="19"/>
      <c r="F19" s="15">
        <v>1</v>
      </c>
      <c r="G19" s="14"/>
      <c r="H19" s="14"/>
      <c r="I19" s="15"/>
      <c r="J19" s="20" t="s">
        <v>23</v>
      </c>
      <c r="K19" s="41" t="s">
        <v>68</v>
      </c>
      <c r="L19" s="10"/>
      <c r="M19" s="10"/>
      <c r="N19" s="10"/>
      <c r="O19" s="11"/>
      <c r="P19" s="2"/>
      <c r="Q19" s="2"/>
      <c r="R19" s="61">
        <f t="shared" si="0"/>
        <v>1</v>
      </c>
      <c r="S19" s="64">
        <f t="shared" si="7"/>
        <v>1</v>
      </c>
      <c r="T19" s="61">
        <f t="shared" si="1"/>
        <v>0</v>
      </c>
      <c r="U19" s="2"/>
      <c r="V19" s="61">
        <f t="shared" si="12"/>
        <v>0</v>
      </c>
      <c r="W19" s="2"/>
      <c r="X19" s="61">
        <f t="shared" si="9"/>
        <v>1</v>
      </c>
      <c r="Y19" s="2"/>
      <c r="Z19" s="51">
        <f t="shared" si="3"/>
        <v>0</v>
      </c>
      <c r="AA19" s="51" t="str">
        <f t="shared" si="4"/>
        <v/>
      </c>
      <c r="AB19" s="61" t="str">
        <f t="shared" si="5"/>
        <v/>
      </c>
      <c r="AC19" s="2"/>
      <c r="AD19" s="61" t="str">
        <f t="shared" si="6"/>
        <v/>
      </c>
      <c r="AE19" s="2"/>
      <c r="AF19" s="61">
        <f t="shared" si="10"/>
        <v>0</v>
      </c>
      <c r="AG19" s="2"/>
      <c r="AH19" s="4"/>
    </row>
    <row r="20" spans="1:34" ht="56.25" x14ac:dyDescent="0.2">
      <c r="A20" s="16">
        <f t="shared" si="11"/>
        <v>7</v>
      </c>
      <c r="B20" s="15" t="s">
        <v>32</v>
      </c>
      <c r="C20" s="25" t="s">
        <v>58</v>
      </c>
      <c r="D20" s="26" t="s">
        <v>76</v>
      </c>
      <c r="E20" s="19"/>
      <c r="F20" s="15">
        <v>1</v>
      </c>
      <c r="G20" s="14"/>
      <c r="H20" s="14"/>
      <c r="I20" s="15"/>
      <c r="J20" s="20" t="s">
        <v>70</v>
      </c>
      <c r="K20" s="41" t="s">
        <v>68</v>
      </c>
      <c r="L20" s="10"/>
      <c r="M20" s="10"/>
      <c r="N20" s="10"/>
      <c r="O20" s="11"/>
      <c r="P20" s="2"/>
      <c r="Q20" s="2"/>
      <c r="R20" s="61">
        <f t="shared" si="0"/>
        <v>1</v>
      </c>
      <c r="S20" s="64">
        <f t="shared" si="7"/>
        <v>1</v>
      </c>
      <c r="T20" s="61">
        <f t="shared" si="1"/>
        <v>1</v>
      </c>
      <c r="U20" s="2"/>
      <c r="V20" s="61">
        <f t="shared" si="12"/>
        <v>0</v>
      </c>
      <c r="W20" s="2"/>
      <c r="X20" s="61">
        <f t="shared" si="9"/>
        <v>1</v>
      </c>
      <c r="Y20" s="2"/>
      <c r="Z20" s="51">
        <f t="shared" si="3"/>
        <v>0</v>
      </c>
      <c r="AA20" s="51" t="str">
        <f t="shared" si="4"/>
        <v/>
      </c>
      <c r="AB20" s="61" t="str">
        <f t="shared" si="5"/>
        <v/>
      </c>
      <c r="AC20" s="2"/>
      <c r="AD20" s="61" t="str">
        <f t="shared" si="6"/>
        <v/>
      </c>
      <c r="AE20" s="2"/>
      <c r="AF20" s="61">
        <f t="shared" si="10"/>
        <v>0</v>
      </c>
      <c r="AG20" s="2"/>
      <c r="AH20" s="4"/>
    </row>
    <row r="21" spans="1:34" ht="47.25" x14ac:dyDescent="0.2">
      <c r="A21" s="16">
        <f t="shared" si="11"/>
        <v>8</v>
      </c>
      <c r="B21" s="15" t="s">
        <v>32</v>
      </c>
      <c r="C21" s="25" t="s">
        <v>77</v>
      </c>
      <c r="D21" s="26" t="s">
        <v>75</v>
      </c>
      <c r="E21" s="19"/>
      <c r="F21" s="15">
        <v>1</v>
      </c>
      <c r="G21" s="14"/>
      <c r="H21" s="14"/>
      <c r="I21" s="15"/>
      <c r="J21" s="20" t="s">
        <v>71</v>
      </c>
      <c r="K21" s="41" t="s">
        <v>68</v>
      </c>
      <c r="L21" s="10"/>
      <c r="M21" s="10"/>
      <c r="N21" s="10" t="s">
        <v>52</v>
      </c>
      <c r="O21" s="11"/>
      <c r="P21" s="2"/>
      <c r="Q21" s="2"/>
      <c r="R21" s="61">
        <f t="shared" si="0"/>
        <v>1</v>
      </c>
      <c r="S21" s="64">
        <f t="shared" si="7"/>
        <v>1</v>
      </c>
      <c r="T21" s="61">
        <f t="shared" si="1"/>
        <v>0</v>
      </c>
      <c r="U21" s="2"/>
      <c r="V21" s="61">
        <f t="shared" si="12"/>
        <v>0</v>
      </c>
      <c r="W21" s="2"/>
      <c r="X21" s="61">
        <f>IF(ISBLANK(N21),(COUNTIF(C21,"&lt;&gt;Ж*?")),0)</f>
        <v>0</v>
      </c>
      <c r="Y21" s="2"/>
      <c r="Z21" s="51">
        <f t="shared" si="3"/>
        <v>0</v>
      </c>
      <c r="AA21" s="51" t="str">
        <f t="shared" si="4"/>
        <v/>
      </c>
      <c r="AB21" s="61" t="str">
        <f t="shared" si="5"/>
        <v/>
      </c>
      <c r="AC21" s="2"/>
      <c r="AD21" s="61" t="str">
        <f t="shared" si="6"/>
        <v/>
      </c>
      <c r="AE21" s="2"/>
      <c r="AF21" s="61" t="str">
        <f t="shared" si="10"/>
        <v/>
      </c>
      <c r="AG21" s="2"/>
      <c r="AH21" s="4"/>
    </row>
    <row r="22" spans="1:34" ht="56.25" x14ac:dyDescent="0.2">
      <c r="A22" s="16">
        <f t="shared" si="11"/>
        <v>9</v>
      </c>
      <c r="B22" s="15" t="s">
        <v>38</v>
      </c>
      <c r="C22" s="25" t="s">
        <v>0</v>
      </c>
      <c r="D22" s="26" t="s">
        <v>76</v>
      </c>
      <c r="E22" s="19"/>
      <c r="F22" s="15">
        <v>1</v>
      </c>
      <c r="G22" s="14"/>
      <c r="H22" s="14"/>
      <c r="I22" s="15"/>
      <c r="J22" s="20" t="s">
        <v>24</v>
      </c>
      <c r="K22" s="41" t="s">
        <v>68</v>
      </c>
      <c r="L22" s="10"/>
      <c r="M22" s="10"/>
      <c r="N22" s="10"/>
      <c r="O22" s="11"/>
      <c r="P22" s="2"/>
      <c r="Q22" s="2"/>
      <c r="R22" s="61">
        <f t="shared" si="0"/>
        <v>1</v>
      </c>
      <c r="S22" s="64">
        <f t="shared" si="7"/>
        <v>1</v>
      </c>
      <c r="T22" s="61">
        <f t="shared" si="1"/>
        <v>0</v>
      </c>
      <c r="U22" s="2"/>
      <c r="V22" s="61">
        <f t="shared" si="12"/>
        <v>0</v>
      </c>
      <c r="W22" s="2"/>
      <c r="X22" s="61">
        <f t="shared" ref="X22:X31" si="13">IF(ISBLANK(N22),(COUNTIF(C22,"&lt;&gt;Ж*?")),0)</f>
        <v>1</v>
      </c>
      <c r="Y22" s="2"/>
      <c r="Z22" s="51">
        <f t="shared" si="3"/>
        <v>0</v>
      </c>
      <c r="AA22" s="51" t="str">
        <f t="shared" si="4"/>
        <v/>
      </c>
      <c r="AB22" s="61" t="str">
        <f t="shared" si="5"/>
        <v/>
      </c>
      <c r="AC22" s="2"/>
      <c r="AD22" s="61" t="str">
        <f t="shared" si="6"/>
        <v/>
      </c>
      <c r="AE22" s="2"/>
      <c r="AF22" s="61">
        <f t="shared" si="10"/>
        <v>0</v>
      </c>
      <c r="AG22" s="2"/>
      <c r="AH22" s="4"/>
    </row>
    <row r="23" spans="1:34" ht="47.25" x14ac:dyDescent="0.2">
      <c r="A23" s="16">
        <f t="shared" si="11"/>
        <v>10</v>
      </c>
      <c r="B23" s="15" t="s">
        <v>32</v>
      </c>
      <c r="C23" s="25" t="s">
        <v>61</v>
      </c>
      <c r="D23" s="26" t="s">
        <v>76</v>
      </c>
      <c r="E23" s="19"/>
      <c r="F23" s="15">
        <v>1</v>
      </c>
      <c r="G23" s="14"/>
      <c r="H23" s="14"/>
      <c r="I23" s="15"/>
      <c r="J23" s="20" t="s">
        <v>25</v>
      </c>
      <c r="K23" s="41" t="s">
        <v>68</v>
      </c>
      <c r="L23" s="10"/>
      <c r="M23" s="10"/>
      <c r="N23" s="10"/>
      <c r="O23" s="11"/>
      <c r="P23" s="2"/>
      <c r="Q23" s="2"/>
      <c r="R23" s="61">
        <f t="shared" si="0"/>
        <v>1</v>
      </c>
      <c r="S23" s="64">
        <f t="shared" si="7"/>
        <v>1</v>
      </c>
      <c r="T23" s="61">
        <f t="shared" si="1"/>
        <v>0</v>
      </c>
      <c r="U23" s="2"/>
      <c r="V23" s="61">
        <f t="shared" si="12"/>
        <v>0</v>
      </c>
      <c r="W23" s="2"/>
      <c r="X23" s="61">
        <f t="shared" si="13"/>
        <v>1</v>
      </c>
      <c r="Y23" s="2"/>
      <c r="Z23" s="51">
        <f t="shared" si="3"/>
        <v>0</v>
      </c>
      <c r="AA23" s="51" t="str">
        <f t="shared" si="4"/>
        <v/>
      </c>
      <c r="AB23" s="61" t="str">
        <f t="shared" si="5"/>
        <v/>
      </c>
      <c r="AC23" s="2"/>
      <c r="AD23" s="61" t="str">
        <f t="shared" si="6"/>
        <v/>
      </c>
      <c r="AE23" s="2"/>
      <c r="AF23" s="61">
        <f t="shared" si="10"/>
        <v>0</v>
      </c>
      <c r="AG23" s="2"/>
      <c r="AH23" s="4"/>
    </row>
    <row r="24" spans="1:34" ht="78.75" x14ac:dyDescent="0.2">
      <c r="A24" s="16">
        <f t="shared" si="11"/>
        <v>11</v>
      </c>
      <c r="B24" s="15" t="s">
        <v>32</v>
      </c>
      <c r="C24" s="25" t="s">
        <v>62</v>
      </c>
      <c r="D24" s="26" t="s">
        <v>76</v>
      </c>
      <c r="E24" s="19"/>
      <c r="F24" s="15">
        <v>1</v>
      </c>
      <c r="G24" s="14"/>
      <c r="H24" s="14"/>
      <c r="I24" s="15"/>
      <c r="J24" s="20" t="s">
        <v>30</v>
      </c>
      <c r="K24" s="41" t="s">
        <v>68</v>
      </c>
      <c r="L24" s="10"/>
      <c r="M24" s="10"/>
      <c r="N24" s="10"/>
      <c r="O24" s="11"/>
      <c r="P24" s="2"/>
      <c r="Q24" s="2"/>
      <c r="R24" s="61">
        <f t="shared" si="0"/>
        <v>1</v>
      </c>
      <c r="S24" s="64">
        <f t="shared" si="7"/>
        <v>1</v>
      </c>
      <c r="T24" s="61">
        <f t="shared" si="1"/>
        <v>0</v>
      </c>
      <c r="U24" s="2"/>
      <c r="V24" s="61">
        <f t="shared" si="12"/>
        <v>0</v>
      </c>
      <c r="W24" s="2"/>
      <c r="X24" s="61">
        <f t="shared" si="13"/>
        <v>1</v>
      </c>
      <c r="Y24" s="2"/>
      <c r="Z24" s="51">
        <f t="shared" si="3"/>
        <v>0</v>
      </c>
      <c r="AA24" s="51" t="str">
        <f t="shared" si="4"/>
        <v/>
      </c>
      <c r="AB24" s="61" t="str">
        <f t="shared" si="5"/>
        <v/>
      </c>
      <c r="AC24" s="2"/>
      <c r="AD24" s="61" t="str">
        <f t="shared" si="6"/>
        <v/>
      </c>
      <c r="AE24" s="2"/>
      <c r="AF24" s="61">
        <f t="shared" si="10"/>
        <v>0</v>
      </c>
      <c r="AG24" s="2"/>
      <c r="AH24" s="4"/>
    </row>
    <row r="25" spans="1:34" ht="94.5" x14ac:dyDescent="0.2">
      <c r="A25" s="16">
        <f t="shared" si="11"/>
        <v>12</v>
      </c>
      <c r="B25" s="15" t="s">
        <v>43</v>
      </c>
      <c r="C25" s="40" t="s">
        <v>63</v>
      </c>
      <c r="D25" s="26" t="s">
        <v>76</v>
      </c>
      <c r="E25" s="19"/>
      <c r="F25" s="15">
        <v>1</v>
      </c>
      <c r="G25" s="14"/>
      <c r="H25" s="14"/>
      <c r="I25" s="15"/>
      <c r="J25" s="20" t="s">
        <v>31</v>
      </c>
      <c r="K25" s="41" t="s">
        <v>68</v>
      </c>
      <c r="L25" s="10"/>
      <c r="M25" s="10"/>
      <c r="N25" s="10"/>
      <c r="O25" s="11"/>
      <c r="P25" s="2"/>
      <c r="Q25" s="2"/>
      <c r="R25" s="61">
        <f t="shared" si="0"/>
        <v>1</v>
      </c>
      <c r="S25" s="64">
        <f t="shared" si="7"/>
        <v>1</v>
      </c>
      <c r="T25" s="61">
        <f t="shared" si="1"/>
        <v>0</v>
      </c>
      <c r="U25" s="2"/>
      <c r="V25" s="61">
        <f t="shared" si="12"/>
        <v>0</v>
      </c>
      <c r="W25" s="2"/>
      <c r="X25" s="61">
        <f t="shared" si="13"/>
        <v>1</v>
      </c>
      <c r="Y25" s="2"/>
      <c r="Z25" s="51">
        <f t="shared" si="3"/>
        <v>0</v>
      </c>
      <c r="AA25" s="51" t="str">
        <f t="shared" si="4"/>
        <v/>
      </c>
      <c r="AB25" s="61" t="str">
        <f t="shared" si="5"/>
        <v/>
      </c>
      <c r="AC25" s="2"/>
      <c r="AD25" s="61" t="str">
        <f t="shared" si="6"/>
        <v/>
      </c>
      <c r="AE25" s="2"/>
      <c r="AF25" s="61">
        <f t="shared" si="10"/>
        <v>0</v>
      </c>
      <c r="AG25" s="2"/>
      <c r="AH25" s="4"/>
    </row>
    <row r="26" spans="1:34" ht="56.25" x14ac:dyDescent="0.2">
      <c r="A26" s="16">
        <f t="shared" si="11"/>
        <v>13</v>
      </c>
      <c r="B26" s="15" t="s">
        <v>34</v>
      </c>
      <c r="C26" s="25" t="s">
        <v>64</v>
      </c>
      <c r="D26" s="26" t="s">
        <v>76</v>
      </c>
      <c r="E26" s="19"/>
      <c r="F26" s="15">
        <v>1</v>
      </c>
      <c r="G26" s="14"/>
      <c r="H26" s="14"/>
      <c r="I26" s="15"/>
      <c r="J26" s="20" t="s">
        <v>24</v>
      </c>
      <c r="K26" s="41" t="s">
        <v>68</v>
      </c>
      <c r="L26" s="10"/>
      <c r="M26" s="10"/>
      <c r="N26" s="10"/>
      <c r="O26" s="11"/>
      <c r="P26" s="2"/>
      <c r="Q26" s="2"/>
      <c r="R26" s="61">
        <f t="shared" si="0"/>
        <v>1</v>
      </c>
      <c r="S26" s="64">
        <f t="shared" si="7"/>
        <v>1</v>
      </c>
      <c r="T26" s="61">
        <f t="shared" si="1"/>
        <v>0</v>
      </c>
      <c r="U26" s="2"/>
      <c r="V26" s="61">
        <f t="shared" si="12"/>
        <v>0</v>
      </c>
      <c r="W26" s="2"/>
      <c r="X26" s="61">
        <f t="shared" si="13"/>
        <v>1</v>
      </c>
      <c r="Y26" s="2"/>
      <c r="Z26" s="51">
        <f t="shared" si="3"/>
        <v>0</v>
      </c>
      <c r="AA26" s="51" t="str">
        <f t="shared" si="4"/>
        <v/>
      </c>
      <c r="AB26" s="61" t="str">
        <f t="shared" si="5"/>
        <v/>
      </c>
      <c r="AC26" s="2"/>
      <c r="AD26" s="61" t="str">
        <f t="shared" si="6"/>
        <v/>
      </c>
      <c r="AE26" s="2"/>
      <c r="AF26" s="61">
        <f t="shared" si="10"/>
        <v>0</v>
      </c>
      <c r="AG26" s="2"/>
      <c r="AH26" s="4"/>
    </row>
    <row r="27" spans="1:34" ht="56.25" x14ac:dyDescent="0.2">
      <c r="A27" s="16">
        <f t="shared" si="11"/>
        <v>14</v>
      </c>
      <c r="B27" s="15" t="s">
        <v>35</v>
      </c>
      <c r="C27" s="25" t="s">
        <v>65</v>
      </c>
      <c r="D27" s="26" t="s">
        <v>78</v>
      </c>
      <c r="E27" s="19"/>
      <c r="F27" s="15">
        <v>1</v>
      </c>
      <c r="G27" s="14"/>
      <c r="H27" s="14"/>
      <c r="I27" s="15"/>
      <c r="J27" s="20" t="s">
        <v>23</v>
      </c>
      <c r="K27" s="41" t="s">
        <v>68</v>
      </c>
      <c r="L27" s="10"/>
      <c r="M27" s="10"/>
      <c r="N27" s="10"/>
      <c r="O27" s="11"/>
      <c r="P27" s="2"/>
      <c r="Q27" s="2"/>
      <c r="R27" s="61">
        <f t="shared" si="0"/>
        <v>1</v>
      </c>
      <c r="S27" s="64">
        <f t="shared" si="7"/>
        <v>1</v>
      </c>
      <c r="T27" s="61">
        <f t="shared" si="1"/>
        <v>0</v>
      </c>
      <c r="U27" s="2"/>
      <c r="V27" s="61">
        <f t="shared" si="12"/>
        <v>0</v>
      </c>
      <c r="W27" s="2"/>
      <c r="X27" s="61">
        <f t="shared" si="13"/>
        <v>1</v>
      </c>
      <c r="Y27" s="2"/>
      <c r="Z27" s="51">
        <f t="shared" si="3"/>
        <v>0</v>
      </c>
      <c r="AA27" s="51" t="str">
        <f t="shared" si="4"/>
        <v/>
      </c>
      <c r="AB27" s="61" t="str">
        <f t="shared" si="5"/>
        <v/>
      </c>
      <c r="AC27" s="2"/>
      <c r="AD27" s="61" t="str">
        <f t="shared" si="6"/>
        <v/>
      </c>
      <c r="AE27" s="2"/>
      <c r="AF27" s="61">
        <f t="shared" si="10"/>
        <v>0</v>
      </c>
      <c r="AG27" s="2"/>
      <c r="AH27" s="4"/>
    </row>
    <row r="28" spans="1:34" ht="80.099999999999994" customHeight="1" x14ac:dyDescent="0.2">
      <c r="A28" s="16">
        <f t="shared" si="11"/>
        <v>15</v>
      </c>
      <c r="B28" s="15" t="s">
        <v>36</v>
      </c>
      <c r="C28" s="27" t="s">
        <v>66</v>
      </c>
      <c r="D28" s="26" t="s">
        <v>78</v>
      </c>
      <c r="E28" s="22"/>
      <c r="F28" s="20" t="s">
        <v>51</v>
      </c>
      <c r="G28" s="14"/>
      <c r="H28" s="14"/>
      <c r="I28" s="17"/>
      <c r="J28" s="20" t="s">
        <v>72</v>
      </c>
      <c r="K28" s="41" t="s">
        <v>68</v>
      </c>
      <c r="L28" s="10"/>
      <c r="M28" s="10"/>
      <c r="N28" s="10"/>
      <c r="O28" s="11"/>
      <c r="P28" s="2"/>
      <c r="Q28" s="2"/>
      <c r="R28" s="61">
        <f t="shared" si="0"/>
        <v>0</v>
      </c>
      <c r="S28" s="64" t="str">
        <f t="shared" si="7"/>
        <v/>
      </c>
      <c r="T28" s="61" t="str">
        <f t="shared" si="1"/>
        <v/>
      </c>
      <c r="U28" s="2"/>
      <c r="V28" s="61" t="str">
        <f t="shared" si="12"/>
        <v/>
      </c>
      <c r="W28" s="2"/>
      <c r="X28" s="61">
        <f t="shared" si="13"/>
        <v>0</v>
      </c>
      <c r="Y28" s="2"/>
      <c r="Z28" s="51">
        <f t="shared" si="3"/>
        <v>1</v>
      </c>
      <c r="AA28" s="51" t="str">
        <f t="shared" si="4"/>
        <v>4</v>
      </c>
      <c r="AB28" s="61">
        <f t="shared" si="5"/>
        <v>0</v>
      </c>
      <c r="AC28" s="2"/>
      <c r="AD28" s="61">
        <f t="shared" si="6"/>
        <v>0</v>
      </c>
      <c r="AE28" s="2"/>
      <c r="AF28" s="61">
        <f>IFERROR(IF(ISBLANK(N28),(COUNTIF(C28,"Ж*?")),""),"")</f>
        <v>1</v>
      </c>
      <c r="AG28" s="2"/>
      <c r="AH28" s="4"/>
    </row>
    <row r="29" spans="1:34" ht="80.099999999999994" customHeight="1" x14ac:dyDescent="0.2">
      <c r="A29" s="16">
        <f t="shared" si="11"/>
        <v>16</v>
      </c>
      <c r="B29" s="15" t="s">
        <v>37</v>
      </c>
      <c r="C29" s="27" t="s">
        <v>66</v>
      </c>
      <c r="D29" s="26" t="s">
        <v>78</v>
      </c>
      <c r="E29" s="22"/>
      <c r="F29" s="20" t="s">
        <v>39</v>
      </c>
      <c r="G29" s="14"/>
      <c r="H29" s="14"/>
      <c r="I29" s="17"/>
      <c r="J29" s="20" t="s">
        <v>72</v>
      </c>
      <c r="K29" s="41" t="s">
        <v>68</v>
      </c>
      <c r="L29" s="10"/>
      <c r="M29" s="10"/>
      <c r="N29" s="10"/>
      <c r="O29" s="11"/>
      <c r="P29" s="2"/>
      <c r="Q29" s="2"/>
      <c r="R29" s="61">
        <f t="shared" si="0"/>
        <v>0</v>
      </c>
      <c r="S29" s="64" t="str">
        <f t="shared" si="7"/>
        <v/>
      </c>
      <c r="T29" s="61" t="str">
        <f t="shared" si="1"/>
        <v/>
      </c>
      <c r="U29" s="2"/>
      <c r="V29" s="61" t="str">
        <f t="shared" si="12"/>
        <v/>
      </c>
      <c r="W29" s="2"/>
      <c r="X29" s="61">
        <f t="shared" si="13"/>
        <v>0</v>
      </c>
      <c r="Y29" s="2"/>
      <c r="Z29" s="51">
        <f t="shared" si="3"/>
        <v>1</v>
      </c>
      <c r="AA29" s="51" t="str">
        <f t="shared" si="4"/>
        <v>2</v>
      </c>
      <c r="AB29" s="61">
        <f t="shared" si="5"/>
        <v>0</v>
      </c>
      <c r="AC29" s="2"/>
      <c r="AD29" s="61">
        <f t="shared" si="6"/>
        <v>0</v>
      </c>
      <c r="AE29" s="2"/>
      <c r="AF29" s="61">
        <f t="shared" si="10"/>
        <v>1</v>
      </c>
      <c r="AG29" s="2"/>
      <c r="AH29" s="4"/>
    </row>
    <row r="30" spans="1:34" ht="80.099999999999994" customHeight="1" x14ac:dyDescent="0.2">
      <c r="A30" s="16" t="str">
        <f t="shared" si="11"/>
        <v/>
      </c>
      <c r="B30" s="15"/>
      <c r="C30" s="27"/>
      <c r="D30" s="28"/>
      <c r="E30" s="21"/>
      <c r="F30" s="17"/>
      <c r="G30" s="14"/>
      <c r="H30" s="14"/>
      <c r="I30" s="17"/>
      <c r="J30" s="17"/>
      <c r="K30" s="23"/>
      <c r="L30" s="10"/>
      <c r="M30" s="10"/>
      <c r="N30" s="10"/>
      <c r="O30" s="11"/>
      <c r="P30" s="2"/>
      <c r="Q30" s="2"/>
      <c r="R30" s="61" t="str">
        <f t="shared" si="0"/>
        <v/>
      </c>
      <c r="S30" s="64" t="str">
        <f t="shared" si="7"/>
        <v/>
      </c>
      <c r="T30" s="61">
        <f t="shared" si="1"/>
        <v>0</v>
      </c>
      <c r="U30" s="2"/>
      <c r="V30" s="61">
        <f t="shared" si="12"/>
        <v>0</v>
      </c>
      <c r="W30" s="2"/>
      <c r="X30" s="61">
        <f t="shared" si="13"/>
        <v>1</v>
      </c>
      <c r="Y30" s="2"/>
      <c r="Z30" s="51" t="str">
        <f t="shared" si="3"/>
        <v/>
      </c>
      <c r="AA30" s="51" t="str">
        <f t="shared" si="4"/>
        <v/>
      </c>
      <c r="AB30" s="61" t="str">
        <f t="shared" si="5"/>
        <v/>
      </c>
      <c r="AC30" s="2"/>
      <c r="AD30" s="61" t="str">
        <f t="shared" si="6"/>
        <v/>
      </c>
      <c r="AE30" s="2"/>
      <c r="AF30" s="61">
        <f t="shared" si="10"/>
        <v>0</v>
      </c>
      <c r="AG30" s="2"/>
      <c r="AH30" s="4"/>
    </row>
    <row r="31" spans="1:34" ht="80.099999999999994" customHeight="1" thickBot="1" x14ac:dyDescent="0.25">
      <c r="A31" s="39" t="str">
        <f>IF(B31&lt;&gt;"",SUM(A30,1),"")</f>
        <v/>
      </c>
      <c r="B31" s="45"/>
      <c r="C31" s="30"/>
      <c r="D31" s="31"/>
      <c r="E31" s="32"/>
      <c r="F31" s="33"/>
      <c r="G31" s="34"/>
      <c r="H31" s="33"/>
      <c r="I31" s="33"/>
      <c r="J31" s="35"/>
      <c r="K31" s="34"/>
      <c r="L31" s="12"/>
      <c r="M31" s="12"/>
      <c r="N31" s="12"/>
      <c r="O31" s="13"/>
      <c r="P31" s="2"/>
      <c r="Q31" s="2"/>
      <c r="R31" s="61" t="str">
        <f t="shared" si="0"/>
        <v/>
      </c>
      <c r="S31" s="64" t="str">
        <f t="shared" si="7"/>
        <v/>
      </c>
      <c r="T31" s="61">
        <f t="shared" si="1"/>
        <v>0</v>
      </c>
      <c r="U31" s="2"/>
      <c r="V31" s="61">
        <f t="shared" si="12"/>
        <v>0</v>
      </c>
      <c r="W31" s="2"/>
      <c r="X31" s="61">
        <f t="shared" si="13"/>
        <v>1</v>
      </c>
      <c r="Y31" s="2"/>
      <c r="Z31" s="51" t="str">
        <f t="shared" si="3"/>
        <v/>
      </c>
      <c r="AA31" s="51" t="str">
        <f t="shared" si="4"/>
        <v/>
      </c>
      <c r="AB31" s="61" t="str">
        <f t="shared" si="5"/>
        <v/>
      </c>
      <c r="AC31" s="2"/>
      <c r="AD31" s="61" t="str">
        <f t="shared" si="6"/>
        <v/>
      </c>
      <c r="AE31" s="2"/>
      <c r="AF31" s="61">
        <f t="shared" si="10"/>
        <v>0</v>
      </c>
      <c r="AG31" s="2"/>
      <c r="AH31" s="4"/>
    </row>
    <row r="32" spans="1:34" s="2" customFormat="1" ht="16.5" thickTop="1" x14ac:dyDescent="0.2">
      <c r="R32" s="63">
        <f t="shared" ref="R32:AF32" si="14">SUM(R14:R31)</f>
        <v>13</v>
      </c>
      <c r="S32" s="68">
        <f t="shared" si="14"/>
        <v>20</v>
      </c>
      <c r="T32" s="63">
        <f>SUMIF(C14:C31,"&lt;&gt;Ж*",T14:T31)</f>
        <v>2</v>
      </c>
      <c r="U32" s="63">
        <f t="shared" si="14"/>
        <v>0</v>
      </c>
      <c r="V32" s="63">
        <f t="shared" si="14"/>
        <v>0</v>
      </c>
      <c r="W32" s="63">
        <f t="shared" si="14"/>
        <v>0</v>
      </c>
      <c r="X32" s="63">
        <f t="shared" si="14"/>
        <v>14</v>
      </c>
      <c r="Y32" s="63">
        <f t="shared" si="14"/>
        <v>0</v>
      </c>
      <c r="Z32" s="63">
        <f t="shared" si="14"/>
        <v>3</v>
      </c>
      <c r="AA32" s="63">
        <f t="shared" si="14"/>
        <v>0</v>
      </c>
      <c r="AB32" s="63">
        <f t="shared" si="14"/>
        <v>1</v>
      </c>
      <c r="AC32" s="63">
        <f t="shared" si="14"/>
        <v>0</v>
      </c>
      <c r="AD32" s="63">
        <f t="shared" si="14"/>
        <v>0</v>
      </c>
      <c r="AE32" s="63">
        <f t="shared" si="14"/>
        <v>0</v>
      </c>
      <c r="AF32" s="63">
        <f t="shared" si="14"/>
        <v>3</v>
      </c>
    </row>
    <row r="33" spans="1:34" ht="47.25" customHeight="1" x14ac:dyDescent="0.2">
      <c r="A33" s="2" t="s">
        <v>27</v>
      </c>
      <c r="B33" s="3"/>
      <c r="C33" s="82" t="s">
        <v>41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49"/>
      <c r="Q33" s="49"/>
      <c r="R33" s="69">
        <f>IF(SUMIF(B$14:B$31,"&lt;&gt;Ж*?",R$14:R$31)=0,"",SUMIF(B$14:B$31,"&lt;&gt;Ж*?",R$14:R$31))</f>
        <v>13</v>
      </c>
      <c r="S33" s="69">
        <f>IF(SUMIF(C$14:C$31,"&lt;&gt;Ж*?",S$14:S$31)=0,"",SUMIF(C$14:C$31,"&lt;&gt;Ж*?",S$14:S$31))</f>
        <v>20</v>
      </c>
      <c r="T33" s="69">
        <f t="shared" ref="T33:AF33" si="15">IF(SUMIF(D$14:D$31,"&lt;&gt;Ж*?",T$14:T$31)=0,"",SUMIF(D$14:D$31,"&lt;&gt;Ж*?",T$14:T$31))</f>
        <v>2</v>
      </c>
      <c r="U33" s="69" t="str">
        <f t="shared" si="15"/>
        <v/>
      </c>
      <c r="V33" s="69" t="str">
        <f t="shared" si="15"/>
        <v/>
      </c>
      <c r="W33" s="69" t="str">
        <f t="shared" si="15"/>
        <v/>
      </c>
      <c r="X33" s="69">
        <f t="shared" si="15"/>
        <v>14</v>
      </c>
      <c r="Y33" s="69" t="str">
        <f t="shared" si="15"/>
        <v/>
      </c>
      <c r="Z33" s="69">
        <f t="shared" si="15"/>
        <v>3</v>
      </c>
      <c r="AA33" s="69" t="str">
        <f>IF(SUMIF(K$14:K$31,"Ж*?",AA$14:AA$31)=0,"",SUMIF(K$14:K$31,"Ж*?",AA$14:AA$31))</f>
        <v/>
      </c>
      <c r="AB33" s="69" t="str">
        <f>IF(SUMIF(L$14:L$31,"=Ж*?",AB$14:AB$31)=0,"",SUMIF(L$14:L$31,"=Ж*?",AB$14:AB$31))</f>
        <v/>
      </c>
      <c r="AC33" s="69" t="str">
        <f t="shared" si="15"/>
        <v/>
      </c>
      <c r="AD33" s="69" t="str">
        <f t="shared" si="15"/>
        <v/>
      </c>
      <c r="AE33" s="69" t="str">
        <f t="shared" si="15"/>
        <v/>
      </c>
      <c r="AF33" s="69">
        <f t="shared" si="15"/>
        <v>3</v>
      </c>
      <c r="AG33" s="49"/>
      <c r="AH33" s="48" t="s">
        <v>26</v>
      </c>
    </row>
    <row r="34" spans="1:34" s="18" customFormat="1" ht="15.75" x14ac:dyDescent="0.2">
      <c r="A34" s="5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4" s="18" customFormat="1" ht="15.75" x14ac:dyDescent="0.2">
      <c r="A35" s="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4" ht="15.75" x14ac:dyDescent="0.2">
      <c r="A36" s="2" t="s">
        <v>79</v>
      </c>
      <c r="C36" s="2"/>
      <c r="D36" s="2"/>
      <c r="E36" s="2"/>
      <c r="F36" s="2"/>
      <c r="G36" s="2"/>
      <c r="H36" s="2" t="s">
        <v>80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4" ht="18.75" x14ac:dyDescent="0.2">
      <c r="E37" s="47"/>
      <c r="F37" s="47"/>
      <c r="AH37" s="18"/>
    </row>
  </sheetData>
  <mergeCells count="29">
    <mergeCell ref="AF11:AG11"/>
    <mergeCell ref="T10:Y10"/>
    <mergeCell ref="AB10:AG10"/>
    <mergeCell ref="Z11:AA11"/>
    <mergeCell ref="Q10:Q12"/>
    <mergeCell ref="R11:S11"/>
    <mergeCell ref="AB11:AC11"/>
    <mergeCell ref="AD11:AE11"/>
    <mergeCell ref="C33:O33"/>
    <mergeCell ref="A11:A12"/>
    <mergeCell ref="T11:U11"/>
    <mergeCell ref="V11:W11"/>
    <mergeCell ref="X11:Y11"/>
    <mergeCell ref="N11:N12"/>
    <mergeCell ref="M11:M12"/>
    <mergeCell ref="A6:O6"/>
    <mergeCell ref="A7:O7"/>
    <mergeCell ref="A8:O8"/>
    <mergeCell ref="A9:O9"/>
    <mergeCell ref="I11:I12"/>
    <mergeCell ref="F11:F12"/>
    <mergeCell ref="E11:E12"/>
    <mergeCell ref="D11:D12"/>
    <mergeCell ref="C11:C12"/>
    <mergeCell ref="B11:B12"/>
    <mergeCell ref="K11:L11"/>
    <mergeCell ref="O11:O12"/>
    <mergeCell ref="J11:J12"/>
    <mergeCell ref="G11:H11"/>
  </mergeCells>
  <phoneticPr fontId="12" type="noConversion"/>
  <printOptions horizontalCentered="1"/>
  <pageMargins left="0.51181102362204722" right="0.51181102362204722" top="0.98425196850393704" bottom="0.55118110236220474" header="0.78740157480314965" footer="0.43307086614173229"/>
  <pageSetup paperSize="9" scale="40" fitToHeight="0" orientation="landscape" r:id="rId1"/>
  <headerFooter>
    <oddFooter>&amp;L&amp;K00+000Уч. № 156с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Номенклатура &lt;K&gt;</vt:lpstr>
      <vt:lpstr>'Номенклатура &lt;K&gt;'!Заголовки_для_печати</vt:lpstr>
      <vt:lpstr>'Номенклатура &lt;K&gt;'!Область_печати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 безопасности</dc:creator>
  <cp:lastModifiedBy>Михайлов Владимир Александрович</cp:lastModifiedBy>
  <cp:lastPrinted>2025-04-10T05:26:27Z</cp:lastPrinted>
  <dcterms:created xsi:type="dcterms:W3CDTF">2012-12-26T06:28:08Z</dcterms:created>
  <dcterms:modified xsi:type="dcterms:W3CDTF">2025-10-21T08:22:38Z</dcterms:modified>
</cp:coreProperties>
</file>