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05" yWindow="-105" windowWidth="23250" windowHeight="12570" tabRatio="832"/>
  </bookViews>
  <sheets>
    <sheet name="31 (ночь)" sheetId="228" r:id="rId1"/>
    <sheet name="Лист1" sheetId="84" r:id="rId2"/>
  </sheets>
  <definedNames>
    <definedName name="_xlnm.Print_Area" localSheetId="0">'31 (ночь)'!$A$1:$X$83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28" l="1"/>
  <c r="D90" i="228"/>
  <c r="D91" i="228"/>
  <c r="E89" i="228" l="1"/>
  <c r="D92" i="228"/>
  <c r="D93" i="228"/>
  <c r="D94" i="228"/>
  <c r="D95" i="228"/>
  <c r="D96" i="228"/>
  <c r="D97" i="228"/>
  <c r="E90" i="228" l="1"/>
  <c r="E91" i="228"/>
  <c r="E92" i="228"/>
  <c r="E93" i="228"/>
  <c r="E94" i="228"/>
  <c r="E95" i="228"/>
  <c r="E96" i="228"/>
  <c r="E97" i="228"/>
  <c r="A97" i="228"/>
  <c r="A90" i="228"/>
  <c r="A91" i="228"/>
  <c r="A92" i="228"/>
  <c r="A93" i="228"/>
  <c r="A94" i="228"/>
  <c r="A95" i="228"/>
  <c r="A96" i="228"/>
  <c r="J82" i="228" l="1"/>
  <c r="F82" i="228"/>
  <c r="C82" i="228"/>
  <c r="N81" i="228"/>
  <c r="K81" i="228"/>
  <c r="G81" i="228"/>
  <c r="D81" i="228"/>
  <c r="N80" i="228"/>
  <c r="K80" i="228"/>
  <c r="G80" i="228"/>
  <c r="D80" i="228"/>
  <c r="N79" i="228"/>
  <c r="K79" i="228"/>
  <c r="G79" i="228"/>
  <c r="D79" i="228"/>
  <c r="N78" i="228"/>
  <c r="K78" i="228"/>
  <c r="G78" i="228"/>
  <c r="D78" i="228"/>
  <c r="N77" i="228"/>
  <c r="K77" i="228"/>
  <c r="G77" i="228"/>
  <c r="D77" i="228"/>
  <c r="N76" i="228"/>
  <c r="K76" i="228"/>
  <c r="G76" i="228"/>
  <c r="D76" i="228"/>
  <c r="N75" i="228"/>
  <c r="K75" i="228"/>
  <c r="G75" i="228"/>
  <c r="D75" i="228"/>
  <c r="N74" i="228"/>
  <c r="K74" i="228"/>
  <c r="G74" i="228"/>
  <c r="D74" i="228"/>
  <c r="N73" i="228"/>
  <c r="K73" i="228"/>
  <c r="G73" i="228"/>
  <c r="D73" i="228"/>
  <c r="N72" i="228"/>
  <c r="K72" i="228"/>
  <c r="G72" i="228"/>
  <c r="D72" i="228"/>
  <c r="N71" i="228"/>
  <c r="N82" i="228" s="1"/>
  <c r="K71" i="228"/>
  <c r="G71" i="228"/>
  <c r="G82" i="228" s="1"/>
  <c r="D71" i="228"/>
  <c r="D82" i="228" s="1"/>
  <c r="F66" i="228"/>
  <c r="C66" i="228"/>
  <c r="H65" i="228"/>
  <c r="G65" i="228" s="1"/>
  <c r="H64" i="228"/>
  <c r="D64" i="228" s="1"/>
  <c r="H63" i="228"/>
  <c r="H62" i="228"/>
  <c r="G62" i="228" s="1"/>
  <c r="H61" i="228"/>
  <c r="G61" i="228" s="1"/>
  <c r="H60" i="228"/>
  <c r="D60" i="228" s="1"/>
  <c r="H59" i="228"/>
  <c r="G59" i="228" s="1"/>
  <c r="H58" i="228"/>
  <c r="D58" i="228" s="1"/>
  <c r="H57" i="228"/>
  <c r="G57" i="228" s="1"/>
  <c r="H56" i="228"/>
  <c r="D56" i="228" s="1"/>
  <c r="H55" i="228"/>
  <c r="G55" i="228" s="1"/>
  <c r="H54" i="228"/>
  <c r="G54" i="228" s="1"/>
  <c r="H53" i="228"/>
  <c r="G53" i="228" s="1"/>
  <c r="H52" i="228"/>
  <c r="D52" i="228" s="1"/>
  <c r="H51" i="228"/>
  <c r="G51" i="228" s="1"/>
  <c r="H50" i="228"/>
  <c r="G50" i="228" s="1"/>
  <c r="H49" i="228"/>
  <c r="G49" i="228" s="1"/>
  <c r="H48" i="228"/>
  <c r="D48" i="228" s="1"/>
  <c r="H47" i="228"/>
  <c r="G47" i="228" s="1"/>
  <c r="H46" i="228"/>
  <c r="G46" i="228" s="1"/>
  <c r="H45" i="228"/>
  <c r="G45" i="228" s="1"/>
  <c r="H44" i="228"/>
  <c r="D44" i="228" s="1"/>
  <c r="H43" i="228"/>
  <c r="G43" i="228" s="1"/>
  <c r="H42" i="228"/>
  <c r="G42" i="228" s="1"/>
  <c r="H41" i="228"/>
  <c r="G41" i="228" s="1"/>
  <c r="H40" i="228"/>
  <c r="H39" i="228"/>
  <c r="G39" i="228" s="1"/>
  <c r="H38" i="228"/>
  <c r="G38" i="228" s="1"/>
  <c r="H37" i="228"/>
  <c r="G37" i="228" s="1"/>
  <c r="H36" i="228"/>
  <c r="D36" i="228" s="1"/>
  <c r="H35" i="228"/>
  <c r="G35" i="228" s="1"/>
  <c r="H34" i="228"/>
  <c r="G34" i="228" s="1"/>
  <c r="H33" i="228"/>
  <c r="G33" i="228" s="1"/>
  <c r="V27" i="228"/>
  <c r="M27" i="228"/>
  <c r="I27" i="228"/>
  <c r="G27" i="228"/>
  <c r="F27" i="228"/>
  <c r="V26" i="228"/>
  <c r="S26" i="228"/>
  <c r="V25" i="228"/>
  <c r="S25" i="228"/>
  <c r="V24" i="228"/>
  <c r="S24" i="228"/>
  <c r="V23" i="228"/>
  <c r="S23" i="228"/>
  <c r="V22" i="228"/>
  <c r="S22" i="228"/>
  <c r="V21" i="228"/>
  <c r="S21" i="228"/>
  <c r="V20" i="228"/>
  <c r="S20" i="228"/>
  <c r="V19" i="228"/>
  <c r="S19" i="228"/>
  <c r="V18" i="228"/>
  <c r="S18" i="228"/>
  <c r="V17" i="228"/>
  <c r="S17" i="228"/>
  <c r="V16" i="228"/>
  <c r="S16" i="228"/>
  <c r="V15" i="228"/>
  <c r="S15" i="228"/>
  <c r="V14" i="228"/>
  <c r="S14" i="228"/>
  <c r="V13" i="228"/>
  <c r="S13" i="228"/>
  <c r="V12" i="228"/>
  <c r="S12" i="228"/>
  <c r="V11" i="228"/>
  <c r="V10" i="228"/>
  <c r="K82" i="228" l="1"/>
  <c r="D47" i="228"/>
  <c r="D62" i="228"/>
  <c r="D63" i="228"/>
  <c r="G63" i="228"/>
  <c r="D40" i="228"/>
  <c r="G40" i="228"/>
  <c r="D35" i="228"/>
  <c r="D42" i="228"/>
  <c r="G58" i="228"/>
  <c r="S27" i="228"/>
  <c r="G56" i="228"/>
  <c r="D46" i="228"/>
  <c r="D51" i="228"/>
  <c r="D34" i="228"/>
  <c r="D39" i="228"/>
  <c r="G44" i="228"/>
  <c r="D50" i="228"/>
  <c r="D55" i="228"/>
  <c r="G60" i="228"/>
  <c r="D38" i="228"/>
  <c r="D43" i="228"/>
  <c r="G48" i="228"/>
  <c r="D54" i="228"/>
  <c r="D59" i="228"/>
  <c r="G64" i="228"/>
  <c r="G36" i="228"/>
  <c r="G52" i="228"/>
  <c r="D41" i="228"/>
  <c r="D45" i="228"/>
  <c r="D49" i="228"/>
  <c r="D53" i="228"/>
  <c r="D57" i="228"/>
  <c r="D61" i="228"/>
  <c r="D65" i="228"/>
  <c r="D33" i="228"/>
  <c r="D37" i="228"/>
  <c r="G66" i="228" l="1"/>
  <c r="D66" i="228"/>
  <c r="J35" i="84" l="1"/>
  <c r="J34" i="84"/>
  <c r="J31" i="84"/>
  <c r="J30" i="84"/>
  <c r="J32" i="84"/>
  <c r="J33" i="84"/>
  <c r="J58" i="84"/>
  <c r="J59" i="84"/>
  <c r="J61" i="84"/>
  <c r="J63" i="84"/>
  <c r="J64" i="84"/>
  <c r="J65" i="84"/>
  <c r="J66" i="84"/>
  <c r="J69" i="84"/>
  <c r="J71" i="84"/>
  <c r="J72" i="84"/>
  <c r="J73" i="84"/>
  <c r="J103" i="84"/>
  <c r="J108" i="84"/>
  <c r="J109" i="84"/>
</calcChain>
</file>

<file path=xl/sharedStrings.xml><?xml version="1.0" encoding="utf-8"?>
<sst xmlns="http://schemas.openxmlformats.org/spreadsheetml/2006/main" count="256" uniqueCount="188">
  <si>
    <t>ПАСПОРТ УЧАСТКА МЕХАНИЧЕСКОЙ ОБРАБОТКИ ПРОФИЛЯ</t>
  </si>
  <si>
    <t>Дата</t>
  </si>
  <si>
    <t>Смена</t>
  </si>
  <si>
    <t>Бригада</t>
  </si>
  <si>
    <t>Шифр профиля</t>
  </si>
  <si>
    <t>Кол-во, шт</t>
  </si>
  <si>
    <t>№</t>
  </si>
  <si>
    <t>ИТОГО</t>
  </si>
  <si>
    <t>№ корзины</t>
  </si>
  <si>
    <t>шт</t>
  </si>
  <si>
    <t>Длина, мм</t>
  </si>
  <si>
    <t>Теор. вес, кг</t>
  </si>
  <si>
    <t>Наименование       детали</t>
  </si>
  <si>
    <t>Консоль 0162.00</t>
  </si>
  <si>
    <t>Брак с прессового цеха</t>
  </si>
  <si>
    <t>Консоль 0162.05</t>
  </si>
  <si>
    <t>Причина брака</t>
  </si>
  <si>
    <t>Начало</t>
  </si>
  <si>
    <t>Конец</t>
  </si>
  <si>
    <t>Продолжительность, ч</t>
  </si>
  <si>
    <t xml:space="preserve">Вид </t>
  </si>
  <si>
    <t>Первопричина</t>
  </si>
  <si>
    <t>Потери времени</t>
  </si>
  <si>
    <t>Причина простоя</t>
  </si>
  <si>
    <t>План, шт</t>
  </si>
  <si>
    <t>Брак упаковки</t>
  </si>
  <si>
    <t>Продолжитель-ность, ч</t>
  </si>
  <si>
    <t>кг</t>
  </si>
  <si>
    <t>Расход</t>
  </si>
  <si>
    <t>Шифр детали</t>
  </si>
  <si>
    <t>Консоль 0262.00</t>
  </si>
  <si>
    <t>Консоль 0262.05</t>
  </si>
  <si>
    <t>Деталь ABS 101</t>
  </si>
  <si>
    <t>Деталь ABS 110</t>
  </si>
  <si>
    <t>Деталь ESC 111</t>
  </si>
  <si>
    <t>Деталь ESC 104</t>
  </si>
  <si>
    <t>Деталь ABS (заготовка 37.5*91мм)</t>
  </si>
  <si>
    <t>Деталь ESC (заготовка 34*92мм)</t>
  </si>
  <si>
    <t>Кронштейн 180/160</t>
  </si>
  <si>
    <t>Кронштейн 180/80</t>
  </si>
  <si>
    <t>Кол-во деталей в корзине</t>
  </si>
  <si>
    <t xml:space="preserve">Центрирующая шайба MFT-MDW-50*50*2 </t>
  </si>
  <si>
    <t>1359-03 39.5мм</t>
  </si>
  <si>
    <t>1359-03 44.4мм</t>
  </si>
  <si>
    <t>0760-17 6.0м</t>
  </si>
  <si>
    <t>9996-25 2.65м</t>
  </si>
  <si>
    <t>0216-82 0.64м</t>
  </si>
  <si>
    <t>0437-34 2.5м</t>
  </si>
  <si>
    <t>0760-18 0.098м</t>
  </si>
  <si>
    <t>0032-05 3м</t>
  </si>
  <si>
    <t>9999-20 3м</t>
  </si>
  <si>
    <t>1806-08 3м</t>
  </si>
  <si>
    <t>Партия прослеживаемости</t>
  </si>
  <si>
    <t>0106-33 2м</t>
  </si>
  <si>
    <t>0437-40 2.5м</t>
  </si>
  <si>
    <t>Кронштейн 120/80</t>
  </si>
  <si>
    <t>Кронштейн 120/160</t>
  </si>
  <si>
    <t>1232-01 1.6м</t>
  </si>
  <si>
    <t>0437-22 2.5м</t>
  </si>
  <si>
    <t>Годные детали</t>
  </si>
  <si>
    <t>Столбец1</t>
  </si>
  <si>
    <t>Столбец2</t>
  </si>
  <si>
    <t>вес 1шт, кг2</t>
  </si>
  <si>
    <t>ВЫХОД ГОДНЫХ ДЕТАЛЕЙ С УЧАСТКА МЕХ.ОБРАБОТКИ</t>
  </si>
  <si>
    <t>Кронштейн 114/42 правый</t>
  </si>
  <si>
    <t>Кронштейн 114/42 левый</t>
  </si>
  <si>
    <t>Кронштейн 130/60 левый</t>
  </si>
  <si>
    <t>Кронштейн 130/60 правый</t>
  </si>
  <si>
    <t>Деталь МАК 1371-01</t>
  </si>
  <si>
    <t>Деталь МАК 1371-02</t>
  </si>
  <si>
    <t>Деталь МАК 1371-03</t>
  </si>
  <si>
    <t>Наименование детали</t>
  </si>
  <si>
    <t xml:space="preserve"> </t>
  </si>
  <si>
    <t>2500-08 0.055м</t>
  </si>
  <si>
    <t>9998-56 4.7м</t>
  </si>
  <si>
    <t>9998-56 5.9м</t>
  </si>
  <si>
    <t>Законцовка профиля 1520.1222.02</t>
  </si>
  <si>
    <t>Законцовка профиля 1520.1222.00</t>
  </si>
  <si>
    <t>Законцовка профиля 3020.1222.00</t>
  </si>
  <si>
    <t>Законцовка профиля 3020.1222.02</t>
  </si>
  <si>
    <t>Носик профиля 1520.1221.00</t>
  </si>
  <si>
    <t>Носик профиля 1520.1221.02</t>
  </si>
  <si>
    <t>Носик профиля 3020.1221.00</t>
  </si>
  <si>
    <t>Носик профиля 3020.1221.02</t>
  </si>
  <si>
    <t>Полка профиля 3020.1223.00</t>
  </si>
  <si>
    <t>Полка профиля 3020.1223.05</t>
  </si>
  <si>
    <t>Деталь МАК 1220-65</t>
  </si>
  <si>
    <t>Алюм.профиль МАК 1389-01 1м</t>
  </si>
  <si>
    <t>Фиксирующий профиль 40 (ПМАК 0827-14)</t>
  </si>
  <si>
    <t>Фиксирующий профиль 50 (ПМАК 0827-14)</t>
  </si>
  <si>
    <t>0034-35 2м (перфорация)</t>
  </si>
  <si>
    <t>Деталь МАК 1388-01 гнутый А 3.6м</t>
  </si>
  <si>
    <t>Кольцо 40 (ПМАК 0827-15)</t>
  </si>
  <si>
    <t>Деталь МАК 1220-65 (ALM888428-1)</t>
  </si>
  <si>
    <t>1220-65 260мм</t>
  </si>
  <si>
    <t>Деталь 0143-39 8мм</t>
  </si>
  <si>
    <t>ПМАК 6800-57 2м</t>
  </si>
  <si>
    <t>ПМАК 6800-57 3м</t>
  </si>
  <si>
    <t>Шарнир 2500-51.01</t>
  </si>
  <si>
    <t>Втулка 0203-27.01</t>
  </si>
  <si>
    <t>Стакан 2500-49.01</t>
  </si>
  <si>
    <t>Кронштейн 2500-08.01</t>
  </si>
  <si>
    <t xml:space="preserve">Шарнирный соединитель 60000295.01. </t>
  </si>
  <si>
    <t>0634-01 0.05м</t>
  </si>
  <si>
    <t>0701-47 0.05м</t>
  </si>
  <si>
    <t>9999-18 0.65м</t>
  </si>
  <si>
    <t>0034-35 3м (перфорация)</t>
  </si>
  <si>
    <t>Кронштейн 180/160 без отверстий</t>
  </si>
  <si>
    <t>ПМАК 6800-86 2.86м</t>
  </si>
  <si>
    <t>Соединитель угловой ALM770421-1</t>
  </si>
  <si>
    <t>Соединитель угловой ALM770423-1</t>
  </si>
  <si>
    <t>Клип опора RZ-H160</t>
  </si>
  <si>
    <t>Кронштейн RZ-K-L60</t>
  </si>
  <si>
    <t>Деталь МАК 1371-01 1.543м</t>
  </si>
  <si>
    <t>Деталь МАК 1371-01 2.329м</t>
  </si>
  <si>
    <t>Деталь МАК 1371-01 3.42м</t>
  </si>
  <si>
    <t>Деталь МАК 1371-01 3.72м</t>
  </si>
  <si>
    <t>Деталь МАК 1371-01 3.78м</t>
  </si>
  <si>
    <t>Деталь МАК 1371-01 4.14м</t>
  </si>
  <si>
    <t>Деталь МАК 1371-01 4.85м</t>
  </si>
  <si>
    <t>Деталь МАК 1371-02 1.543м</t>
  </si>
  <si>
    <t>Деталь МАК 1371-02 2.329м</t>
  </si>
  <si>
    <t>Деталь МАК 1371-02 3.42м</t>
  </si>
  <si>
    <t>Деталь МАК 1371-02 3.72м</t>
  </si>
  <si>
    <t>Деталь МАК 1371-02 3.78м</t>
  </si>
  <si>
    <t>Деталь МАК 1371-02 4.14м</t>
  </si>
  <si>
    <t>Деталь МАК 1371-02 4.85м</t>
  </si>
  <si>
    <t>Деталь МАК 1371-03 1.543м</t>
  </si>
  <si>
    <t>Деталь МАК 1371-03 2.329м</t>
  </si>
  <si>
    <t>Деталь МАК 1371-03 3.42м</t>
  </si>
  <si>
    <t>Деталь МАК 1371-03 3.72м</t>
  </si>
  <si>
    <t>Деталь МАК 1371-03 3.78м</t>
  </si>
  <si>
    <t>Деталь МАК 1371-03 4.14м</t>
  </si>
  <si>
    <t>Деталь МАК 1371-03 4.85м</t>
  </si>
  <si>
    <t>Деталь МАК 1388-01 гнутый А03 3.6м</t>
  </si>
  <si>
    <t>Деталь МАК 1388-01 прямой А03 4.55м</t>
  </si>
  <si>
    <t>Ось руля 1360-497.01 RAL 9005 0.497м</t>
  </si>
  <si>
    <t>Ось руля 1360-500.01 RAL 9005 0.5м</t>
  </si>
  <si>
    <t>Ось руля 1360-497.01 0.497м</t>
  </si>
  <si>
    <t>Ось руля 1360-497.02 0.497м</t>
  </si>
  <si>
    <t>Ось руля 1360-500.01 0.5м</t>
  </si>
  <si>
    <t>Ось руля 1360-497.01 З 0.5м</t>
  </si>
  <si>
    <t>Ось руля 1360-500.01 З 0.503м</t>
  </si>
  <si>
    <t>Ось руля 1360-500.02 0.503м</t>
  </si>
  <si>
    <t>Дека самоката в сборе 1360.01 RAL 7047 0.8726м</t>
  </si>
  <si>
    <t>Дека самоката в сборе 1360.01 0.8726м</t>
  </si>
  <si>
    <t>Крепление консольное 1360.01 0.1636м</t>
  </si>
  <si>
    <t>Профиль передний 1360.01 0.1775м</t>
  </si>
  <si>
    <t>Втулка рулевая 1360.01 0.145м</t>
  </si>
  <si>
    <t>Профиль торцевой 1360.01 0.0817м</t>
  </si>
  <si>
    <t>Стойка рулевая 1360.01 0.408м</t>
  </si>
  <si>
    <t>Корпус 1360.01 0.711м</t>
  </si>
  <si>
    <t>Крепление консольное 1360.01 З 0.167м</t>
  </si>
  <si>
    <t>Профиль передний 1360.01 З 0.181м</t>
  </si>
  <si>
    <t>Втулка рулевая 1360.01 З 0.148м</t>
  </si>
  <si>
    <t>Профиль торцевой 1360.01 З 0.0847м</t>
  </si>
  <si>
    <t>Стойка рулевая 1360.01 З 0.411м</t>
  </si>
  <si>
    <t>Корпус 1360.01 З 0.714м</t>
  </si>
  <si>
    <t>Годные</t>
  </si>
  <si>
    <t>Профиль крыши МАК 4333-01 13.56м</t>
  </si>
  <si>
    <t>Кронштейн RZ (МАК 1399-02) L120</t>
  </si>
  <si>
    <t>МАК 1394-01 1.14м</t>
  </si>
  <si>
    <t>МАК 1394-01 0.94м</t>
  </si>
  <si>
    <t>МАК 1394-01 1.4м</t>
  </si>
  <si>
    <t>МАК 1394-02 0.73м</t>
  </si>
  <si>
    <t>ПМАК 1074-38 (АВА-7142) RAL7016 4.2м</t>
  </si>
  <si>
    <t>Профиль передний 1388-01 А03 4.57</t>
  </si>
  <si>
    <t>Профиль боковой 1388-01 А03 3.6</t>
  </si>
  <si>
    <t>INO</t>
  </si>
  <si>
    <t>Брак INO</t>
  </si>
  <si>
    <t>Выход годного с INO</t>
  </si>
  <si>
    <t>Выход заготовок с уч-ка распила и гибки профиля</t>
  </si>
  <si>
    <t>Брак уч-ка распила и гибки профиля</t>
  </si>
  <si>
    <t>УЧАСТОК РАСПИЛА И ГИБКИ ПРОФИЛЯ</t>
  </si>
  <si>
    <t>Клиент</t>
  </si>
  <si>
    <t>План</t>
  </si>
  <si>
    <t>Факт</t>
  </si>
  <si>
    <t>Заготовки</t>
  </si>
  <si>
    <t>РУСФАЛЬЦ</t>
  </si>
  <si>
    <t>Хилти</t>
  </si>
  <si>
    <t>НАМИ ИК</t>
  </si>
  <si>
    <t>ТБМ АО</t>
  </si>
  <si>
    <t>Альтернативная Наука</t>
  </si>
  <si>
    <t>АЛ5ЮГ (Бонум)</t>
  </si>
  <si>
    <t>ВЭЛКО</t>
  </si>
  <si>
    <t>Бифаст Групп</t>
  </si>
  <si>
    <t>Тайфун</t>
  </si>
  <si>
    <t>ТРВ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</si>
</sst>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h:mm;@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auto="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2">
    <xf numFmtId="0" fontId="0" fillId="0" borderId="0"/>
    <xf numFmtId="0" fontId="8" fillId="0" borderId="0"/>
  </cellStyleXfs>
  <cellXfs count="10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1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10" fillId="0" borderId="15" xfId="0" applyFont="1" applyBorder="1"/>
    <xf numFmtId="0" fontId="0" fillId="0" borderId="3" xfId="0" applyBorder="1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1" fontId="11" fillId="0" borderId="5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16" xfId="0" applyBorder="1"/>
    <xf numFmtId="0" fontId="0" fillId="4" borderId="16" xfId="0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1" xfId="0" applyFont="1" applyBorder="1"/>
    <xf numFmtId="0" fontId="9" fillId="0" borderId="1" xfId="1" applyFont="1" applyBorder="1" applyAlignment="1">
      <alignment horizontal="left" vertical="center"/>
    </xf>
    <xf numFmtId="166" fontId="0" fillId="0" borderId="0" xfId="0" applyNumberFormat="1"/>
    <xf numFmtId="0" fontId="5" fillId="0" borderId="14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" fontId="0" fillId="0" borderId="3" xfId="0" applyNumberFormat="1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Обычный" xfId="0" builtinId="0"/>
    <cellStyle name="Обычный 2" xfId="1"/>
  </cellStyles>
  <dxfs count="45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numFmt numFmtId="166" formatCode="0.00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H25:J129" totalsRowShown="0">
  <autoFilter ref="H25:J129"/>
  <tableColumns count="3">
    <tableColumn id="1" name="Столбец1"/>
    <tableColumn id="2" name="Столбец2" dataDxfId="7"/>
    <tableColumn id="3" name="вес 1шт, кг2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pageSetUpPr fitToPage="1"/>
  </sheetPr>
  <dimension ref="A1:AD160"/>
  <sheetViews>
    <sheetView tabSelected="1" topLeftCell="A4" zoomScale="72" zoomScaleNormal="72" zoomScaleSheetLayoutView="72" zoomScalePageLayoutView="55" workbookViewId="0">
      <selection activeCell="D89" sqref="D89"/>
    </sheetView>
  </sheetViews>
  <sheetFormatPr defaultRowHeight="15" x14ac:dyDescent="0.25"/>
  <cols>
    <col min="1" max="1" width="23.140625" customWidth="1"/>
    <col min="2" max="2" width="33.28515625" customWidth="1"/>
    <col min="3" max="3" width="12.42578125" customWidth="1"/>
    <col min="4" max="4" width="18.42578125" customWidth="1"/>
    <col min="5" max="5" width="14.7109375" customWidth="1"/>
    <col min="6" max="6" width="10.85546875" customWidth="1"/>
    <col min="7" max="7" width="25.7109375" customWidth="1"/>
    <col min="8" max="8" width="24.7109375" customWidth="1"/>
    <col min="9" max="9" width="13.42578125" customWidth="1"/>
    <col min="10" max="10" width="13.7109375" customWidth="1"/>
    <col min="11" max="11" width="13.42578125" customWidth="1"/>
    <col min="12" max="12" width="14" customWidth="1"/>
    <col min="13" max="13" width="11" customWidth="1"/>
    <col min="14" max="14" width="9.5703125" customWidth="1"/>
    <col min="15" max="15" width="14.7109375" customWidth="1"/>
    <col min="16" max="16" width="8.85546875" customWidth="1"/>
    <col min="17" max="17" width="11.85546875" customWidth="1"/>
    <col min="18" max="18" width="24.42578125" customWidth="1"/>
    <col min="19" max="19" width="13.5703125" bestFit="1" customWidth="1"/>
    <col min="20" max="20" width="13.7109375" customWidth="1"/>
    <col min="21" max="21" width="16" customWidth="1"/>
    <col min="22" max="22" width="15.42578125" customWidth="1"/>
    <col min="23" max="23" width="13.28515625" customWidth="1"/>
    <col min="24" max="24" width="16.85546875" customWidth="1"/>
    <col min="25" max="25" width="14" customWidth="1"/>
    <col min="37" max="38" width="11.28515625" customWidth="1"/>
    <col min="47" max="47" width="10.7109375" customWidth="1"/>
  </cols>
  <sheetData>
    <row r="1" spans="1:26" x14ac:dyDescent="0.25">
      <c r="E1" s="1" t="s">
        <v>0</v>
      </c>
      <c r="N1" s="11" t="s">
        <v>6</v>
      </c>
      <c r="O1" s="9"/>
    </row>
    <row r="2" spans="1:26" ht="14.45" x14ac:dyDescent="0.3">
      <c r="N2" s="9"/>
      <c r="O2" s="9"/>
    </row>
    <row r="3" spans="1:26" ht="15.75" x14ac:dyDescent="0.25">
      <c r="E3" s="3" t="s">
        <v>1</v>
      </c>
      <c r="F3" s="28"/>
      <c r="G3" s="16"/>
      <c r="H3" s="16"/>
      <c r="I3" s="17" t="s">
        <v>2</v>
      </c>
      <c r="J3" s="17"/>
      <c r="K3" s="3"/>
      <c r="L3" s="3"/>
      <c r="M3" s="3" t="s">
        <v>3</v>
      </c>
      <c r="N3" s="20"/>
      <c r="O3" s="9"/>
      <c r="P3" s="4"/>
    </row>
    <row r="4" spans="1:26" ht="14.45" x14ac:dyDescent="0.3">
      <c r="Q4" s="2"/>
    </row>
    <row r="5" spans="1:26" ht="1.9" customHeight="1" x14ac:dyDescent="0.3"/>
    <row r="6" spans="1:26" ht="18" customHeight="1" x14ac:dyDescent="0.25">
      <c r="A6" s="1" t="s">
        <v>173</v>
      </c>
      <c r="B6" s="1"/>
      <c r="C6" s="1"/>
    </row>
    <row r="7" spans="1:26" ht="13.9" customHeight="1" x14ac:dyDescent="0.25">
      <c r="A7" s="65" t="s">
        <v>52</v>
      </c>
      <c r="B7" s="65" t="s">
        <v>8</v>
      </c>
      <c r="C7" s="65" t="s">
        <v>29</v>
      </c>
      <c r="D7" s="65" t="s">
        <v>4</v>
      </c>
      <c r="E7" s="92" t="s">
        <v>10</v>
      </c>
      <c r="F7" s="95" t="s">
        <v>28</v>
      </c>
      <c r="G7" s="75" t="s">
        <v>40</v>
      </c>
      <c r="H7" s="77"/>
      <c r="I7" s="69" t="s">
        <v>14</v>
      </c>
      <c r="J7" s="76"/>
      <c r="K7" s="76"/>
      <c r="L7" s="77"/>
      <c r="M7" s="69" t="s">
        <v>172</v>
      </c>
      <c r="N7" s="70"/>
      <c r="O7" s="70"/>
      <c r="P7" s="71"/>
      <c r="Q7" s="75" t="s">
        <v>171</v>
      </c>
      <c r="R7" s="76"/>
      <c r="S7" s="77"/>
      <c r="T7" s="81" t="s">
        <v>22</v>
      </c>
      <c r="U7" s="82"/>
      <c r="V7" s="82"/>
      <c r="W7" s="82"/>
      <c r="X7" s="82"/>
      <c r="Y7" s="83"/>
    </row>
    <row r="8" spans="1:26" ht="6.6" customHeight="1" x14ac:dyDescent="0.25">
      <c r="A8" s="65"/>
      <c r="B8" s="65"/>
      <c r="C8" s="65"/>
      <c r="D8" s="65"/>
      <c r="E8" s="93"/>
      <c r="F8" s="96"/>
      <c r="G8" s="78"/>
      <c r="H8" s="80"/>
      <c r="I8" s="78"/>
      <c r="J8" s="79"/>
      <c r="K8" s="79"/>
      <c r="L8" s="80"/>
      <c r="M8" s="72"/>
      <c r="N8" s="73"/>
      <c r="O8" s="73"/>
      <c r="P8" s="74"/>
      <c r="Q8" s="78"/>
      <c r="R8" s="79"/>
      <c r="S8" s="80"/>
      <c r="T8" s="84"/>
      <c r="U8" s="85"/>
      <c r="V8" s="85"/>
      <c r="W8" s="85"/>
      <c r="X8" s="85"/>
      <c r="Y8" s="86"/>
    </row>
    <row r="9" spans="1:26" ht="20.45" customHeight="1" x14ac:dyDescent="0.25">
      <c r="A9" s="65"/>
      <c r="B9" s="65"/>
      <c r="C9" s="65"/>
      <c r="D9" s="65"/>
      <c r="E9" s="94"/>
      <c r="F9" s="21" t="s">
        <v>9</v>
      </c>
      <c r="G9" s="87" t="s">
        <v>9</v>
      </c>
      <c r="H9" s="88"/>
      <c r="I9" s="89" t="s">
        <v>9</v>
      </c>
      <c r="J9" s="90"/>
      <c r="K9" s="88"/>
      <c r="L9" s="21" t="s">
        <v>16</v>
      </c>
      <c r="M9" s="89" t="s">
        <v>9</v>
      </c>
      <c r="N9" s="90"/>
      <c r="O9" s="88"/>
      <c r="P9" s="21" t="s">
        <v>16</v>
      </c>
      <c r="Q9" s="87" t="s">
        <v>29</v>
      </c>
      <c r="R9" s="91"/>
      <c r="S9" s="21" t="s">
        <v>9</v>
      </c>
      <c r="T9" s="21" t="s">
        <v>17</v>
      </c>
      <c r="U9" s="21" t="s">
        <v>18</v>
      </c>
      <c r="V9" s="21" t="s">
        <v>26</v>
      </c>
      <c r="W9" s="21" t="s">
        <v>23</v>
      </c>
      <c r="X9" s="21" t="s">
        <v>20</v>
      </c>
      <c r="Y9" s="21" t="s">
        <v>21</v>
      </c>
    </row>
    <row r="10" spans="1:26" ht="21" customHeight="1" x14ac:dyDescent="0.25">
      <c r="A10" s="10"/>
      <c r="B10" s="12"/>
      <c r="C10" s="13"/>
      <c r="D10" s="12"/>
      <c r="E10" s="12"/>
      <c r="F10" s="19"/>
      <c r="G10" s="56"/>
      <c r="H10" s="57"/>
      <c r="I10" s="56"/>
      <c r="J10" s="58"/>
      <c r="K10" s="57"/>
      <c r="L10" s="27"/>
      <c r="M10" s="56"/>
      <c r="N10" s="58"/>
      <c r="O10" s="57"/>
      <c r="P10" s="27"/>
      <c r="Q10" s="56" t="s">
        <v>31</v>
      </c>
      <c r="R10" s="57"/>
      <c r="S10" s="19">
        <v>50</v>
      </c>
      <c r="T10" s="34"/>
      <c r="U10" s="34"/>
      <c r="V10" s="15">
        <f>(U10-T10+(U10&lt;T10))*24</f>
        <v>0</v>
      </c>
      <c r="W10" s="33"/>
      <c r="X10" s="27"/>
      <c r="Y10" s="27"/>
      <c r="Z10" t="s">
        <v>158</v>
      </c>
    </row>
    <row r="11" spans="1:26" ht="21" customHeight="1" x14ac:dyDescent="0.25">
      <c r="A11" s="10"/>
      <c r="B11" s="12"/>
      <c r="C11" s="13"/>
      <c r="D11" s="12"/>
      <c r="E11" s="12"/>
      <c r="F11" s="19"/>
      <c r="G11" s="56"/>
      <c r="H11" s="57"/>
      <c r="I11" s="56"/>
      <c r="J11" s="58"/>
      <c r="K11" s="57"/>
      <c r="L11" s="27"/>
      <c r="M11" s="56"/>
      <c r="N11" s="58"/>
      <c r="O11" s="57"/>
      <c r="P11" s="27"/>
      <c r="Q11" s="56" t="s">
        <v>102</v>
      </c>
      <c r="R11" s="57"/>
      <c r="S11" s="19">
        <v>20</v>
      </c>
      <c r="T11" s="34"/>
      <c r="U11" s="34"/>
      <c r="V11" s="15">
        <f t="shared" ref="V11:V27" si="0">(U11-T11+(U11&lt;T11))*24</f>
        <v>0</v>
      </c>
      <c r="W11" s="33"/>
      <c r="X11" s="27"/>
      <c r="Y11" s="27"/>
      <c r="Z11" t="s">
        <v>177</v>
      </c>
    </row>
    <row r="12" spans="1:26" ht="21" customHeight="1" x14ac:dyDescent="0.3">
      <c r="A12" s="10"/>
      <c r="B12" s="12"/>
      <c r="C12" s="13"/>
      <c r="D12" s="12"/>
      <c r="E12" s="12"/>
      <c r="F12" s="19"/>
      <c r="G12" s="56"/>
      <c r="H12" s="57"/>
      <c r="I12" s="56"/>
      <c r="J12" s="58"/>
      <c r="K12" s="57"/>
      <c r="L12" s="27"/>
      <c r="M12" s="56"/>
      <c r="N12" s="58"/>
      <c r="O12" s="57"/>
      <c r="P12" s="27"/>
      <c r="Q12" s="56"/>
      <c r="R12" s="57"/>
      <c r="S12" s="19">
        <f t="shared" ref="S12:S25" si="1">G12-I12-M12</f>
        <v>0</v>
      </c>
      <c r="T12" s="34"/>
      <c r="U12" s="34"/>
      <c r="V12" s="15">
        <f t="shared" si="0"/>
        <v>0</v>
      </c>
      <c r="W12" s="33"/>
      <c r="X12" s="27"/>
      <c r="Y12" s="27"/>
    </row>
    <row r="13" spans="1:26" ht="21" customHeight="1" x14ac:dyDescent="0.3">
      <c r="A13" s="10"/>
      <c r="B13" s="12"/>
      <c r="C13" s="13"/>
      <c r="D13" s="12"/>
      <c r="E13" s="12"/>
      <c r="F13" s="19"/>
      <c r="G13" s="56"/>
      <c r="H13" s="57"/>
      <c r="I13" s="56"/>
      <c r="J13" s="58"/>
      <c r="K13" s="57"/>
      <c r="L13" s="27"/>
      <c r="M13" s="56"/>
      <c r="N13" s="58"/>
      <c r="O13" s="57"/>
      <c r="P13" s="27"/>
      <c r="Q13" s="56"/>
      <c r="R13" s="57"/>
      <c r="S13" s="19">
        <f t="shared" si="1"/>
        <v>0</v>
      </c>
      <c r="T13" s="36"/>
      <c r="U13" s="36"/>
      <c r="V13" s="15">
        <f t="shared" si="0"/>
        <v>0</v>
      </c>
      <c r="W13" s="33"/>
      <c r="X13" s="27"/>
      <c r="Y13" s="29"/>
    </row>
    <row r="14" spans="1:26" ht="21" customHeight="1" x14ac:dyDescent="0.3">
      <c r="A14" s="10"/>
      <c r="B14" s="12"/>
      <c r="C14" s="13"/>
      <c r="D14" s="12"/>
      <c r="E14" s="12"/>
      <c r="F14" s="19"/>
      <c r="G14" s="56"/>
      <c r="H14" s="57"/>
      <c r="I14" s="56"/>
      <c r="J14" s="58"/>
      <c r="K14" s="57"/>
      <c r="L14" s="27"/>
      <c r="M14" s="56"/>
      <c r="N14" s="58"/>
      <c r="O14" s="57"/>
      <c r="P14" s="27"/>
      <c r="Q14" s="56"/>
      <c r="R14" s="57"/>
      <c r="S14" s="19">
        <f t="shared" si="1"/>
        <v>0</v>
      </c>
      <c r="T14" s="34"/>
      <c r="U14" s="34"/>
      <c r="V14" s="15">
        <f t="shared" si="0"/>
        <v>0</v>
      </c>
      <c r="W14" s="33"/>
      <c r="X14" s="27"/>
      <c r="Y14" s="27"/>
    </row>
    <row r="15" spans="1:26" ht="21" customHeight="1" x14ac:dyDescent="0.3">
      <c r="A15" s="10"/>
      <c r="B15" s="12"/>
      <c r="C15" s="13"/>
      <c r="D15" s="12"/>
      <c r="E15" s="12"/>
      <c r="F15" s="19"/>
      <c r="G15" s="56"/>
      <c r="H15" s="57"/>
      <c r="I15" s="56"/>
      <c r="J15" s="58"/>
      <c r="K15" s="57"/>
      <c r="L15" s="27"/>
      <c r="M15" s="56"/>
      <c r="N15" s="58"/>
      <c r="O15" s="57"/>
      <c r="P15" s="27"/>
      <c r="Q15" s="56"/>
      <c r="R15" s="57"/>
      <c r="S15" s="19">
        <f t="shared" si="1"/>
        <v>0</v>
      </c>
      <c r="T15" s="37"/>
      <c r="U15" s="37"/>
      <c r="V15" s="15">
        <f t="shared" si="0"/>
        <v>0</v>
      </c>
      <c r="W15" s="33"/>
      <c r="X15" s="27"/>
      <c r="Y15" s="30"/>
    </row>
    <row r="16" spans="1:26" ht="21" customHeight="1" x14ac:dyDescent="0.3">
      <c r="A16" s="10"/>
      <c r="B16" s="12"/>
      <c r="C16" s="13"/>
      <c r="D16" s="12"/>
      <c r="E16" s="12"/>
      <c r="F16" s="19"/>
      <c r="G16" s="56"/>
      <c r="H16" s="57"/>
      <c r="I16" s="56"/>
      <c r="J16" s="58"/>
      <c r="K16" s="57"/>
      <c r="L16" s="27"/>
      <c r="M16" s="56"/>
      <c r="N16" s="58"/>
      <c r="O16" s="57"/>
      <c r="P16" s="27"/>
      <c r="Q16" s="56"/>
      <c r="R16" s="57"/>
      <c r="S16" s="19">
        <f t="shared" si="1"/>
        <v>0</v>
      </c>
      <c r="T16" s="34"/>
      <c r="U16" s="34"/>
      <c r="V16" s="15">
        <f t="shared" si="0"/>
        <v>0</v>
      </c>
      <c r="W16" s="33"/>
      <c r="X16" s="27"/>
      <c r="Y16" s="27"/>
    </row>
    <row r="17" spans="1:30" ht="21" customHeight="1" x14ac:dyDescent="0.3">
      <c r="A17" s="10"/>
      <c r="B17" s="12"/>
      <c r="C17" s="13"/>
      <c r="D17" s="12"/>
      <c r="E17" s="12"/>
      <c r="F17" s="19"/>
      <c r="G17" s="56"/>
      <c r="H17" s="57"/>
      <c r="I17" s="56"/>
      <c r="J17" s="58"/>
      <c r="K17" s="57"/>
      <c r="L17" s="27"/>
      <c r="M17" s="56"/>
      <c r="N17" s="58"/>
      <c r="O17" s="57"/>
      <c r="P17" s="27"/>
      <c r="Q17" s="56"/>
      <c r="R17" s="57"/>
      <c r="S17" s="19">
        <f t="shared" si="1"/>
        <v>0</v>
      </c>
      <c r="T17" s="34"/>
      <c r="U17" s="34"/>
      <c r="V17" s="15">
        <f t="shared" si="0"/>
        <v>0</v>
      </c>
      <c r="W17" s="33"/>
      <c r="X17" s="27"/>
      <c r="Y17" s="27"/>
    </row>
    <row r="18" spans="1:30" ht="25.9" customHeight="1" x14ac:dyDescent="0.3">
      <c r="A18" s="10"/>
      <c r="B18" s="12"/>
      <c r="C18" s="13"/>
      <c r="D18" s="12"/>
      <c r="E18" s="12"/>
      <c r="F18" s="19"/>
      <c r="G18" s="56"/>
      <c r="H18" s="57"/>
      <c r="I18" s="56"/>
      <c r="J18" s="58"/>
      <c r="K18" s="57"/>
      <c r="L18" s="27"/>
      <c r="M18" s="56"/>
      <c r="N18" s="58"/>
      <c r="O18" s="57"/>
      <c r="P18" s="27"/>
      <c r="Q18" s="56"/>
      <c r="R18" s="57"/>
      <c r="S18" s="19">
        <f t="shared" si="1"/>
        <v>0</v>
      </c>
      <c r="T18" s="34"/>
      <c r="U18" s="34"/>
      <c r="V18" s="15">
        <f t="shared" si="0"/>
        <v>0</v>
      </c>
      <c r="W18" s="33"/>
      <c r="X18" s="27"/>
      <c r="Y18" s="27"/>
    </row>
    <row r="19" spans="1:30" ht="0.75" customHeight="1" x14ac:dyDescent="0.3">
      <c r="A19" s="10"/>
      <c r="B19" s="12"/>
      <c r="C19" s="13"/>
      <c r="D19" s="12"/>
      <c r="E19" s="12"/>
      <c r="F19" s="19"/>
      <c r="G19" s="56"/>
      <c r="H19" s="57"/>
      <c r="I19" s="56"/>
      <c r="J19" s="58"/>
      <c r="K19" s="57"/>
      <c r="L19" s="27"/>
      <c r="M19" s="56"/>
      <c r="N19" s="58"/>
      <c r="O19" s="57"/>
      <c r="P19" s="27"/>
      <c r="Q19" s="56"/>
      <c r="R19" s="57"/>
      <c r="S19" s="19">
        <f t="shared" si="1"/>
        <v>0</v>
      </c>
      <c r="T19" s="34"/>
      <c r="U19" s="34"/>
      <c r="V19" s="15">
        <f t="shared" si="0"/>
        <v>0</v>
      </c>
      <c r="W19" s="33"/>
      <c r="X19" s="27"/>
      <c r="Y19" s="27"/>
    </row>
    <row r="20" spans="1:30" ht="21" hidden="1" customHeight="1" x14ac:dyDescent="0.3">
      <c r="A20" s="10"/>
      <c r="B20" s="12"/>
      <c r="C20" s="13"/>
      <c r="D20" s="12"/>
      <c r="E20" s="12"/>
      <c r="F20" s="19"/>
      <c r="G20" s="56"/>
      <c r="H20" s="57"/>
      <c r="I20" s="56"/>
      <c r="J20" s="58"/>
      <c r="K20" s="57"/>
      <c r="L20" s="27"/>
      <c r="M20" s="56"/>
      <c r="N20" s="58"/>
      <c r="O20" s="57"/>
      <c r="P20" s="27"/>
      <c r="Q20" s="56"/>
      <c r="R20" s="57"/>
      <c r="S20" s="19">
        <f t="shared" si="1"/>
        <v>0</v>
      </c>
      <c r="T20" s="34"/>
      <c r="U20" s="34"/>
      <c r="V20" s="15">
        <f t="shared" si="0"/>
        <v>0</v>
      </c>
      <c r="W20" s="33"/>
      <c r="X20" s="27"/>
      <c r="Y20" s="27"/>
    </row>
    <row r="21" spans="1:30" ht="3.75" hidden="1" customHeight="1" x14ac:dyDescent="0.3">
      <c r="A21" s="10"/>
      <c r="B21" s="12"/>
      <c r="C21" s="13"/>
      <c r="D21" s="12"/>
      <c r="E21" s="12"/>
      <c r="F21" s="19"/>
      <c r="G21" s="56"/>
      <c r="H21" s="57"/>
      <c r="I21" s="56"/>
      <c r="J21" s="58"/>
      <c r="K21" s="57"/>
      <c r="L21" s="27"/>
      <c r="M21" s="56"/>
      <c r="N21" s="58"/>
      <c r="O21" s="57"/>
      <c r="P21" s="27"/>
      <c r="Q21" s="56"/>
      <c r="R21" s="57"/>
      <c r="S21" s="19">
        <f t="shared" si="1"/>
        <v>0</v>
      </c>
      <c r="T21" s="34"/>
      <c r="U21" s="34"/>
      <c r="V21" s="15">
        <f t="shared" si="0"/>
        <v>0</v>
      </c>
      <c r="W21" s="33"/>
      <c r="X21" s="27"/>
      <c r="Y21" s="27"/>
    </row>
    <row r="22" spans="1:30" ht="21" hidden="1" customHeight="1" x14ac:dyDescent="0.3">
      <c r="A22" s="10"/>
      <c r="B22" s="12"/>
      <c r="C22" s="13"/>
      <c r="D22" s="12"/>
      <c r="E22" s="12"/>
      <c r="F22" s="19"/>
      <c r="G22" s="56"/>
      <c r="H22" s="57"/>
      <c r="I22" s="56"/>
      <c r="J22" s="58"/>
      <c r="K22" s="57"/>
      <c r="L22" s="27"/>
      <c r="M22" s="56"/>
      <c r="N22" s="58"/>
      <c r="O22" s="57"/>
      <c r="P22" s="27"/>
      <c r="Q22" s="56"/>
      <c r="R22" s="57"/>
      <c r="S22" s="19">
        <f t="shared" si="1"/>
        <v>0</v>
      </c>
      <c r="T22" s="34"/>
      <c r="U22" s="34"/>
      <c r="V22" s="15">
        <f t="shared" si="0"/>
        <v>0</v>
      </c>
      <c r="W22" s="33"/>
      <c r="X22" s="27"/>
      <c r="Y22" s="27"/>
    </row>
    <row r="23" spans="1:30" ht="21" hidden="1" customHeight="1" x14ac:dyDescent="0.3">
      <c r="A23" s="10"/>
      <c r="B23" s="12"/>
      <c r="C23" s="13"/>
      <c r="D23" s="12"/>
      <c r="E23" s="12"/>
      <c r="F23" s="19"/>
      <c r="G23" s="56"/>
      <c r="H23" s="57"/>
      <c r="I23" s="56"/>
      <c r="J23" s="58"/>
      <c r="K23" s="57"/>
      <c r="L23" s="27"/>
      <c r="M23" s="56"/>
      <c r="N23" s="58"/>
      <c r="O23" s="57"/>
      <c r="P23" s="27"/>
      <c r="Q23" s="56"/>
      <c r="R23" s="57"/>
      <c r="S23" s="19">
        <f t="shared" si="1"/>
        <v>0</v>
      </c>
      <c r="T23" s="34"/>
      <c r="U23" s="34"/>
      <c r="V23" s="15">
        <f t="shared" si="0"/>
        <v>0</v>
      </c>
      <c r="W23" s="33"/>
      <c r="X23" s="27"/>
      <c r="Y23" s="27"/>
    </row>
    <row r="24" spans="1:30" ht="21" hidden="1" customHeight="1" x14ac:dyDescent="0.3">
      <c r="A24" s="10"/>
      <c r="B24" s="12"/>
      <c r="C24" s="13"/>
      <c r="D24" s="12"/>
      <c r="E24" s="12"/>
      <c r="F24" s="19"/>
      <c r="G24" s="56"/>
      <c r="H24" s="57"/>
      <c r="I24" s="56"/>
      <c r="J24" s="58"/>
      <c r="K24" s="57"/>
      <c r="L24" s="27"/>
      <c r="M24" s="56"/>
      <c r="N24" s="58"/>
      <c r="O24" s="57"/>
      <c r="P24" s="27"/>
      <c r="Q24" s="56"/>
      <c r="R24" s="57"/>
      <c r="S24" s="19">
        <f t="shared" si="1"/>
        <v>0</v>
      </c>
      <c r="T24" s="34"/>
      <c r="U24" s="34"/>
      <c r="V24" s="15">
        <f t="shared" si="0"/>
        <v>0</v>
      </c>
      <c r="W24" s="33"/>
      <c r="X24" s="27"/>
      <c r="Y24" s="27"/>
    </row>
    <row r="25" spans="1:30" ht="21" hidden="1" customHeight="1" x14ac:dyDescent="0.3">
      <c r="A25" s="10"/>
      <c r="B25" s="12"/>
      <c r="C25" s="13"/>
      <c r="D25" s="12"/>
      <c r="E25" s="12"/>
      <c r="F25" s="19"/>
      <c r="G25" s="56"/>
      <c r="H25" s="57"/>
      <c r="I25" s="56"/>
      <c r="J25" s="58"/>
      <c r="K25" s="57"/>
      <c r="L25" s="27"/>
      <c r="M25" s="56"/>
      <c r="N25" s="58"/>
      <c r="O25" s="57"/>
      <c r="P25" s="27"/>
      <c r="Q25" s="56"/>
      <c r="R25" s="57"/>
      <c r="S25" s="19">
        <f t="shared" si="1"/>
        <v>0</v>
      </c>
      <c r="T25" s="34"/>
      <c r="U25" s="34"/>
      <c r="V25" s="15">
        <f t="shared" si="0"/>
        <v>0</v>
      </c>
      <c r="W25" s="33"/>
      <c r="X25" s="27"/>
      <c r="Y25" s="27"/>
    </row>
    <row r="26" spans="1:30" ht="21" hidden="1" customHeight="1" x14ac:dyDescent="0.3">
      <c r="A26" s="10"/>
      <c r="B26" s="12"/>
      <c r="C26" s="13"/>
      <c r="D26" s="12"/>
      <c r="E26" s="12"/>
      <c r="F26" s="19"/>
      <c r="G26" s="56"/>
      <c r="H26" s="57"/>
      <c r="I26" s="56"/>
      <c r="J26" s="58"/>
      <c r="K26" s="57"/>
      <c r="L26" s="27"/>
      <c r="M26" s="56"/>
      <c r="N26" s="58"/>
      <c r="O26" s="57"/>
      <c r="P26" s="27"/>
      <c r="Q26" s="56"/>
      <c r="R26" s="57"/>
      <c r="S26" s="19">
        <f>G26-I26-M26</f>
        <v>0</v>
      </c>
      <c r="T26" s="34"/>
      <c r="U26" s="34"/>
      <c r="V26" s="15">
        <f t="shared" si="0"/>
        <v>0</v>
      </c>
      <c r="W26" s="33"/>
      <c r="X26" s="27"/>
      <c r="Y26" s="27"/>
    </row>
    <row r="27" spans="1:30" s="8" customFormat="1" ht="29.25" customHeight="1" x14ac:dyDescent="0.25">
      <c r="A27" s="66" t="s">
        <v>7</v>
      </c>
      <c r="B27" s="67"/>
      <c r="C27" s="67"/>
      <c r="D27" s="68"/>
      <c r="E27" s="14"/>
      <c r="F27" s="31">
        <f>SUM(F10:F26)</f>
        <v>0</v>
      </c>
      <c r="G27" s="99">
        <f>SUM(G10:H26)</f>
        <v>0</v>
      </c>
      <c r="H27" s="100"/>
      <c r="I27" s="99">
        <f>SUM(I10:K26)</f>
        <v>0</v>
      </c>
      <c r="J27" s="101"/>
      <c r="K27" s="100"/>
      <c r="L27" s="31"/>
      <c r="M27" s="102">
        <f>SUM(M10:O26)</f>
        <v>0</v>
      </c>
      <c r="N27" s="103"/>
      <c r="O27" s="103"/>
      <c r="P27" s="31"/>
      <c r="Q27" s="99"/>
      <c r="R27" s="100"/>
      <c r="S27" s="31">
        <f>SUM(S10:S26)</f>
        <v>70</v>
      </c>
      <c r="T27" s="31"/>
      <c r="U27" s="31"/>
      <c r="V27" s="15">
        <f t="shared" si="0"/>
        <v>0</v>
      </c>
      <c r="W27" s="27"/>
      <c r="X27" s="27"/>
      <c r="Y27" s="27"/>
    </row>
    <row r="28" spans="1:30" ht="0.6" customHeight="1" x14ac:dyDescent="0.3">
      <c r="B28" s="5"/>
      <c r="C28" s="5"/>
      <c r="D28" s="5"/>
      <c r="E28" s="5"/>
      <c r="M28" s="104"/>
      <c r="N28" s="104"/>
      <c r="O28" s="104"/>
    </row>
    <row r="29" spans="1:30" ht="3.6" customHeight="1" x14ac:dyDescent="0.3">
      <c r="B29" s="5"/>
      <c r="C29" s="5"/>
      <c r="D29" s="5"/>
      <c r="E29" s="5"/>
    </row>
    <row r="30" spans="1:30" ht="15" hidden="1" customHeight="1" x14ac:dyDescent="0.3">
      <c r="A30" s="1" t="s">
        <v>63</v>
      </c>
      <c r="C30" s="1"/>
      <c r="E30" s="7"/>
      <c r="F30" s="7"/>
      <c r="G30" s="7"/>
    </row>
    <row r="31" spans="1:30" ht="18" hidden="1" customHeight="1" x14ac:dyDescent="0.3">
      <c r="A31" s="65" t="s">
        <v>52</v>
      </c>
      <c r="B31" s="65" t="s">
        <v>71</v>
      </c>
      <c r="C31" s="89" t="s">
        <v>25</v>
      </c>
      <c r="D31" s="97"/>
      <c r="E31" s="98"/>
      <c r="F31" s="89" t="s">
        <v>59</v>
      </c>
      <c r="G31" s="88"/>
    </row>
    <row r="32" spans="1:30" ht="28.15" hidden="1" customHeight="1" x14ac:dyDescent="0.3">
      <c r="A32" s="65"/>
      <c r="B32" s="65"/>
      <c r="C32" s="21" t="s">
        <v>5</v>
      </c>
      <c r="D32" s="21" t="s">
        <v>11</v>
      </c>
      <c r="E32" s="21" t="s">
        <v>16</v>
      </c>
      <c r="F32" s="21" t="s">
        <v>5</v>
      </c>
      <c r="G32" s="21" t="s">
        <v>11</v>
      </c>
      <c r="AD32" s="9"/>
    </row>
    <row r="33" spans="1:30" ht="15" hidden="1" customHeight="1" x14ac:dyDescent="0.3">
      <c r="A33" s="39"/>
      <c r="B33" s="13"/>
      <c r="C33" s="22"/>
      <c r="D33" s="23">
        <f>C33*H33</f>
        <v>0</v>
      </c>
      <c r="E33" s="27"/>
      <c r="F33" s="42"/>
      <c r="G33" s="43">
        <f t="shared" ref="G33:G65" si="2">F33*H33</f>
        <v>0</v>
      </c>
      <c r="H33" s="38">
        <f>IFERROR(VLOOKUP(B33,Таблица1[#All],3,FALSE),0)</f>
        <v>0</v>
      </c>
      <c r="AD33" s="9"/>
    </row>
    <row r="34" spans="1:30" ht="15" hidden="1" customHeight="1" x14ac:dyDescent="0.3">
      <c r="A34" s="46"/>
      <c r="B34" s="13"/>
      <c r="C34" s="22"/>
      <c r="D34" s="23">
        <f t="shared" ref="D34:D65" si="3">C34*H34</f>
        <v>0</v>
      </c>
      <c r="E34" s="27"/>
      <c r="F34" s="47"/>
      <c r="G34" s="43">
        <f t="shared" si="2"/>
        <v>0</v>
      </c>
      <c r="H34" s="38">
        <f>IFERROR(VLOOKUP(B34,Таблица1[#All],3,FALSE),0)</f>
        <v>0</v>
      </c>
      <c r="AD34" s="9"/>
    </row>
    <row r="35" spans="1:30" ht="15" hidden="1" customHeight="1" x14ac:dyDescent="0.3">
      <c r="A35" s="46"/>
      <c r="B35" s="13"/>
      <c r="C35" s="25"/>
      <c r="D35" s="23">
        <f t="shared" si="3"/>
        <v>0</v>
      </c>
      <c r="E35" s="27"/>
      <c r="F35" s="47"/>
      <c r="G35" s="43">
        <f t="shared" si="2"/>
        <v>0</v>
      </c>
      <c r="H35" s="38">
        <f>IFERROR(VLOOKUP(B35,Таблица1[#All],3,FALSE),0)</f>
        <v>0</v>
      </c>
      <c r="AD35" s="9"/>
    </row>
    <row r="36" spans="1:30" ht="15" hidden="1" customHeight="1" x14ac:dyDescent="0.3">
      <c r="A36" s="46"/>
      <c r="B36" s="13"/>
      <c r="C36" s="25"/>
      <c r="D36" s="23">
        <f t="shared" si="3"/>
        <v>0</v>
      </c>
      <c r="E36" s="27"/>
      <c r="F36" s="47"/>
      <c r="G36" s="43">
        <f t="shared" si="2"/>
        <v>0</v>
      </c>
      <c r="H36" s="38">
        <f>IFERROR(VLOOKUP(B36,Таблица1[#All],3,FALSE),0)</f>
        <v>0</v>
      </c>
      <c r="AD36" s="9"/>
    </row>
    <row r="37" spans="1:30" ht="15" hidden="1" customHeight="1" x14ac:dyDescent="0.3">
      <c r="A37" s="46"/>
      <c r="B37" s="13"/>
      <c r="C37" s="25"/>
      <c r="D37" s="23">
        <f t="shared" si="3"/>
        <v>0</v>
      </c>
      <c r="E37" s="27"/>
      <c r="F37" s="47"/>
      <c r="G37" s="43">
        <f t="shared" si="2"/>
        <v>0</v>
      </c>
      <c r="H37" s="38">
        <f>IFERROR(VLOOKUP(B37,Таблица1[#All],3,FALSE),0)</f>
        <v>0</v>
      </c>
      <c r="AD37" s="9"/>
    </row>
    <row r="38" spans="1:30" ht="15" hidden="1" customHeight="1" x14ac:dyDescent="0.3">
      <c r="A38" s="46"/>
      <c r="B38" s="13"/>
      <c r="C38" s="25"/>
      <c r="D38" s="23">
        <f t="shared" si="3"/>
        <v>0</v>
      </c>
      <c r="E38" s="27"/>
      <c r="F38" s="47"/>
      <c r="G38" s="43">
        <f t="shared" si="2"/>
        <v>0</v>
      </c>
      <c r="H38" s="38">
        <f>IFERROR(VLOOKUP(B38,Таблица1[#All],3,FALSE),0)</f>
        <v>0</v>
      </c>
      <c r="AD38" s="9"/>
    </row>
    <row r="39" spans="1:30" ht="15" hidden="1" customHeight="1" x14ac:dyDescent="0.3">
      <c r="A39" s="46"/>
      <c r="B39" s="13"/>
      <c r="C39" s="25"/>
      <c r="D39" s="23">
        <f t="shared" si="3"/>
        <v>0</v>
      </c>
      <c r="E39" s="27"/>
      <c r="F39" s="47"/>
      <c r="G39" s="43">
        <f t="shared" si="2"/>
        <v>0</v>
      </c>
      <c r="H39" s="38">
        <f>IFERROR(VLOOKUP(B39,Таблица1[#All],3,FALSE),0)</f>
        <v>0</v>
      </c>
      <c r="AD39" s="9"/>
    </row>
    <row r="40" spans="1:30" ht="15" hidden="1" customHeight="1" x14ac:dyDescent="0.3">
      <c r="A40" s="46"/>
      <c r="B40" s="13"/>
      <c r="C40" s="25"/>
      <c r="D40" s="23">
        <f t="shared" si="3"/>
        <v>0</v>
      </c>
      <c r="E40" s="27"/>
      <c r="F40" s="47"/>
      <c r="G40" s="43">
        <f t="shared" si="2"/>
        <v>0</v>
      </c>
      <c r="H40" s="38">
        <f>IFERROR(VLOOKUP(B40,Таблица1[#All],3,FALSE),0)</f>
        <v>0</v>
      </c>
      <c r="AD40" s="9"/>
    </row>
    <row r="41" spans="1:30" ht="15" hidden="1" customHeight="1" x14ac:dyDescent="0.3">
      <c r="A41" s="46"/>
      <c r="B41" s="13"/>
      <c r="C41" s="25"/>
      <c r="D41" s="23">
        <f t="shared" si="3"/>
        <v>0</v>
      </c>
      <c r="E41" s="27"/>
      <c r="F41" s="47"/>
      <c r="G41" s="43">
        <f t="shared" si="2"/>
        <v>0</v>
      </c>
      <c r="H41" s="38">
        <f>IFERROR(VLOOKUP(B41,Таблица1[#All],3,FALSE),0)</f>
        <v>0</v>
      </c>
      <c r="AD41" s="9"/>
    </row>
    <row r="42" spans="1:30" ht="15" hidden="1" customHeight="1" x14ac:dyDescent="0.3">
      <c r="A42" s="46"/>
      <c r="B42" s="13"/>
      <c r="C42" s="25"/>
      <c r="D42" s="23">
        <f t="shared" si="3"/>
        <v>0</v>
      </c>
      <c r="E42" s="27"/>
      <c r="F42" s="47"/>
      <c r="G42" s="43">
        <f t="shared" si="2"/>
        <v>0</v>
      </c>
      <c r="H42" s="38">
        <f>IFERROR(VLOOKUP(B42,Таблица1[#All],3,FALSE),0)</f>
        <v>0</v>
      </c>
      <c r="AD42" s="9"/>
    </row>
    <row r="43" spans="1:30" ht="15" hidden="1" customHeight="1" x14ac:dyDescent="0.3">
      <c r="A43" s="46"/>
      <c r="B43" s="13"/>
      <c r="C43" s="25"/>
      <c r="D43" s="23">
        <f t="shared" si="3"/>
        <v>0</v>
      </c>
      <c r="E43" s="27"/>
      <c r="F43" s="47"/>
      <c r="G43" s="43">
        <f t="shared" si="2"/>
        <v>0</v>
      </c>
      <c r="H43" s="38">
        <f>IFERROR(VLOOKUP(B43,Таблица1[#All],3,FALSE),0)</f>
        <v>0</v>
      </c>
    </row>
    <row r="44" spans="1:30" ht="15" hidden="1" customHeight="1" x14ac:dyDescent="0.3">
      <c r="A44" s="46"/>
      <c r="B44" s="13"/>
      <c r="C44" s="25"/>
      <c r="D44" s="23">
        <f t="shared" si="3"/>
        <v>0</v>
      </c>
      <c r="E44" s="27"/>
      <c r="F44" s="42"/>
      <c r="G44" s="43">
        <f t="shared" si="2"/>
        <v>0</v>
      </c>
      <c r="H44" s="38">
        <f>IFERROR(VLOOKUP(B44,Таблица1[#All],3,FALSE),0)</f>
        <v>0</v>
      </c>
    </row>
    <row r="45" spans="1:30" ht="42" hidden="1" customHeight="1" x14ac:dyDescent="0.3">
      <c r="A45" s="46"/>
      <c r="B45" s="13"/>
      <c r="C45" s="25"/>
      <c r="D45" s="23">
        <f t="shared" si="3"/>
        <v>0</v>
      </c>
      <c r="E45" s="27"/>
      <c r="F45" s="42"/>
      <c r="G45" s="43">
        <f t="shared" si="2"/>
        <v>0</v>
      </c>
      <c r="H45" s="38">
        <f>IFERROR(VLOOKUP(B45,Таблица1[#All],3,FALSE),0)</f>
        <v>0</v>
      </c>
    </row>
    <row r="46" spans="1:30" ht="3" hidden="1" customHeight="1" x14ac:dyDescent="0.3">
      <c r="A46" s="46"/>
      <c r="B46" s="13"/>
      <c r="C46" s="25"/>
      <c r="D46" s="23">
        <f t="shared" si="3"/>
        <v>0</v>
      </c>
      <c r="E46" s="27"/>
      <c r="F46" s="42"/>
      <c r="G46" s="43">
        <f t="shared" si="2"/>
        <v>0</v>
      </c>
      <c r="H46" s="38">
        <f>IFERROR(VLOOKUP(B46,Таблица1[#All],3,FALSE),0)</f>
        <v>0</v>
      </c>
      <c r="L46" t="s">
        <v>72</v>
      </c>
    </row>
    <row r="47" spans="1:30" ht="15" hidden="1" customHeight="1" x14ac:dyDescent="0.3">
      <c r="A47" s="46"/>
      <c r="B47" s="13"/>
      <c r="C47" s="25"/>
      <c r="D47" s="23">
        <f t="shared" si="3"/>
        <v>0</v>
      </c>
      <c r="E47" s="27"/>
      <c r="F47" s="42"/>
      <c r="G47" s="43">
        <f t="shared" si="2"/>
        <v>0</v>
      </c>
      <c r="H47" s="38">
        <f>IFERROR(VLOOKUP(B47,Таблица1[#All],3,FALSE),0)</f>
        <v>0</v>
      </c>
    </row>
    <row r="48" spans="1:30" ht="3" hidden="1" customHeight="1" x14ac:dyDescent="0.3">
      <c r="A48" s="46"/>
      <c r="B48" s="13"/>
      <c r="C48" s="25"/>
      <c r="D48" s="23">
        <f t="shared" si="3"/>
        <v>0</v>
      </c>
      <c r="E48" s="27"/>
      <c r="F48" s="42"/>
      <c r="G48" s="43">
        <f t="shared" si="2"/>
        <v>0</v>
      </c>
      <c r="H48" s="38">
        <f>IFERROR(VLOOKUP(B48,Таблица1[#All],3,FALSE),0)</f>
        <v>0</v>
      </c>
    </row>
    <row r="49" spans="1:30" ht="15" hidden="1" customHeight="1" x14ac:dyDescent="0.3">
      <c r="A49" s="39"/>
      <c r="B49" s="13"/>
      <c r="C49" s="25"/>
      <c r="D49" s="23">
        <f t="shared" si="3"/>
        <v>0</v>
      </c>
      <c r="E49" s="27"/>
      <c r="F49" s="42"/>
      <c r="G49" s="43">
        <f t="shared" si="2"/>
        <v>0</v>
      </c>
      <c r="H49" s="38">
        <f>IFERROR(VLOOKUP(B49,Таблица1[#All],3,FALSE),0)</f>
        <v>0</v>
      </c>
    </row>
    <row r="50" spans="1:30" ht="15" hidden="1" customHeight="1" x14ac:dyDescent="0.3">
      <c r="A50" s="39"/>
      <c r="B50" s="40"/>
      <c r="C50" s="25"/>
      <c r="D50" s="23">
        <f t="shared" si="3"/>
        <v>0</v>
      </c>
      <c r="E50" s="27"/>
      <c r="F50" s="42"/>
      <c r="G50" s="43">
        <f t="shared" si="2"/>
        <v>0</v>
      </c>
      <c r="H50" s="38">
        <f>IFERROR(VLOOKUP(B50,Таблица1[#All],3,FALSE),0)</f>
        <v>0</v>
      </c>
    </row>
    <row r="51" spans="1:30" ht="15" hidden="1" customHeight="1" x14ac:dyDescent="0.3">
      <c r="A51" s="39"/>
      <c r="B51" s="40"/>
      <c r="C51" s="25"/>
      <c r="D51" s="23">
        <f t="shared" si="3"/>
        <v>0</v>
      </c>
      <c r="E51" s="27"/>
      <c r="F51" s="42"/>
      <c r="G51" s="43">
        <f t="shared" si="2"/>
        <v>0</v>
      </c>
      <c r="H51" s="38">
        <f>IFERROR(VLOOKUP(B51,Таблица1[#All],3,FALSE),0)</f>
        <v>0</v>
      </c>
    </row>
    <row r="52" spans="1:30" ht="15" hidden="1" customHeight="1" x14ac:dyDescent="0.3">
      <c r="A52" s="39"/>
      <c r="B52" s="40"/>
      <c r="C52" s="25"/>
      <c r="D52" s="23">
        <f t="shared" si="3"/>
        <v>0</v>
      </c>
      <c r="E52" s="27"/>
      <c r="F52" s="42"/>
      <c r="G52" s="43">
        <f t="shared" si="2"/>
        <v>0</v>
      </c>
      <c r="H52" s="38">
        <f>IFERROR(VLOOKUP(B52,Таблица1[#All],3,FALSE),0)</f>
        <v>0</v>
      </c>
    </row>
    <row r="53" spans="1:30" ht="15" hidden="1" customHeight="1" x14ac:dyDescent="0.3">
      <c r="A53" s="39"/>
      <c r="B53" s="40"/>
      <c r="C53" s="25"/>
      <c r="D53" s="23">
        <f t="shared" si="3"/>
        <v>0</v>
      </c>
      <c r="E53" s="27"/>
      <c r="F53" s="42"/>
      <c r="G53" s="43">
        <f t="shared" si="2"/>
        <v>0</v>
      </c>
      <c r="H53" s="38">
        <f>IFERROR(VLOOKUP(B53,Таблица1[#All],3,FALSE),0)</f>
        <v>0</v>
      </c>
    </row>
    <row r="54" spans="1:30" ht="15" hidden="1" customHeight="1" x14ac:dyDescent="0.3">
      <c r="A54" s="39"/>
      <c r="B54" s="40"/>
      <c r="C54" s="25"/>
      <c r="D54" s="23">
        <f t="shared" si="3"/>
        <v>0</v>
      </c>
      <c r="E54" s="27"/>
      <c r="F54" s="42"/>
      <c r="G54" s="43">
        <f t="shared" si="2"/>
        <v>0</v>
      </c>
      <c r="H54" s="38">
        <f>IFERROR(VLOOKUP(B54,Таблица1[#All],3,FALSE),0)</f>
        <v>0</v>
      </c>
    </row>
    <row r="55" spans="1:30" ht="15" hidden="1" customHeight="1" x14ac:dyDescent="0.3">
      <c r="A55" s="39"/>
      <c r="B55" s="40"/>
      <c r="C55" s="25"/>
      <c r="D55" s="23">
        <f t="shared" si="3"/>
        <v>0</v>
      </c>
      <c r="E55" s="27"/>
      <c r="F55" s="42"/>
      <c r="G55" s="43">
        <f t="shared" si="2"/>
        <v>0</v>
      </c>
      <c r="H55" s="38">
        <f>IFERROR(VLOOKUP(B55,Таблица1[#All],3,FALSE),0)</f>
        <v>0</v>
      </c>
    </row>
    <row r="56" spans="1:30" ht="17.25" hidden="1" customHeight="1" x14ac:dyDescent="0.3">
      <c r="A56" s="39"/>
      <c r="B56" s="40"/>
      <c r="C56" s="25"/>
      <c r="D56" s="23">
        <f t="shared" si="3"/>
        <v>0</v>
      </c>
      <c r="E56" s="27"/>
      <c r="F56" s="42"/>
      <c r="G56" s="43">
        <f t="shared" si="2"/>
        <v>0</v>
      </c>
      <c r="H56" s="38">
        <f>IFERROR(VLOOKUP(B56,Таблица1[#All],3,FALSE),0)</f>
        <v>0</v>
      </c>
    </row>
    <row r="57" spans="1:30" ht="2.4500000000000002" hidden="1" customHeight="1" x14ac:dyDescent="0.3">
      <c r="A57" s="39"/>
      <c r="B57" s="40"/>
      <c r="C57" s="25"/>
      <c r="D57" s="23">
        <f t="shared" si="3"/>
        <v>0</v>
      </c>
      <c r="E57" s="27"/>
      <c r="F57" s="42"/>
      <c r="G57" s="43">
        <f t="shared" si="2"/>
        <v>0</v>
      </c>
      <c r="H57" s="38">
        <f>IFERROR(VLOOKUP(B57,Таблица1[#All],3,FALSE),0)</f>
        <v>0</v>
      </c>
    </row>
    <row r="58" spans="1:30" ht="15.75" hidden="1" customHeight="1" x14ac:dyDescent="0.3">
      <c r="A58" s="39"/>
      <c r="B58" s="40"/>
      <c r="C58" s="25"/>
      <c r="D58" s="23">
        <f t="shared" si="3"/>
        <v>0</v>
      </c>
      <c r="E58" s="27"/>
      <c r="F58" s="42"/>
      <c r="G58" s="43">
        <f>F58*H58</f>
        <v>0</v>
      </c>
      <c r="H58" s="38">
        <f>IFERROR(VLOOKUP(B58,Таблица1[#All],3,FALSE),0)</f>
        <v>0</v>
      </c>
    </row>
    <row r="59" spans="1:30" ht="14.25" hidden="1" customHeight="1" x14ac:dyDescent="0.3">
      <c r="A59" s="39"/>
      <c r="B59" s="40"/>
      <c r="C59" s="25"/>
      <c r="D59" s="23">
        <f t="shared" si="3"/>
        <v>0</v>
      </c>
      <c r="E59" s="27"/>
      <c r="F59" s="42"/>
      <c r="G59" s="43">
        <f t="shared" si="2"/>
        <v>0</v>
      </c>
      <c r="H59" s="38">
        <f>IFERROR(VLOOKUP(B59,Таблица1[#All],3,FALSE),0)</f>
        <v>0</v>
      </c>
    </row>
    <row r="60" spans="1:30" ht="21" hidden="1" customHeight="1" x14ac:dyDescent="0.3">
      <c r="A60" s="39"/>
      <c r="B60" s="40"/>
      <c r="C60" s="25"/>
      <c r="D60" s="23">
        <f t="shared" si="3"/>
        <v>0</v>
      </c>
      <c r="E60" s="27"/>
      <c r="F60" s="42"/>
      <c r="G60" s="43">
        <f t="shared" si="2"/>
        <v>0</v>
      </c>
      <c r="H60" s="38">
        <f>IFERROR(VLOOKUP(B60,Таблица1[#All],3,FALSE),0)</f>
        <v>0</v>
      </c>
    </row>
    <row r="61" spans="1:30" s="9" customFormat="1" ht="17.25" hidden="1" customHeight="1" x14ac:dyDescent="0.3">
      <c r="A61" s="39"/>
      <c r="B61" s="40"/>
      <c r="C61" s="25"/>
      <c r="D61" s="23">
        <f t="shared" si="3"/>
        <v>0</v>
      </c>
      <c r="E61" s="27"/>
      <c r="F61" s="42"/>
      <c r="G61" s="43">
        <f t="shared" si="2"/>
        <v>0</v>
      </c>
      <c r="H61" s="38">
        <f>IFERROR(VLOOKUP(B61,Таблица1[#All],3,FALSE),0)</f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D61" s="7"/>
    </row>
    <row r="62" spans="1:30" s="9" customFormat="1" ht="15" hidden="1" customHeight="1" x14ac:dyDescent="0.3">
      <c r="A62" s="39"/>
      <c r="B62" s="40"/>
      <c r="C62" s="25"/>
      <c r="D62" s="23">
        <f t="shared" si="3"/>
        <v>0</v>
      </c>
      <c r="E62" s="27"/>
      <c r="F62" s="42"/>
      <c r="G62" s="43">
        <f t="shared" si="2"/>
        <v>0</v>
      </c>
      <c r="H62" s="38">
        <f>IFERROR(VLOOKUP(B62,Таблица1[#All],3,FALSE),0)</f>
        <v>0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D62"/>
    </row>
    <row r="63" spans="1:30" s="9" customFormat="1" ht="20.25" hidden="1" customHeight="1" x14ac:dyDescent="0.3">
      <c r="A63" s="39"/>
      <c r="B63" s="40"/>
      <c r="C63" s="25"/>
      <c r="D63" s="23">
        <f t="shared" si="3"/>
        <v>0</v>
      </c>
      <c r="E63" s="27"/>
      <c r="F63" s="42"/>
      <c r="G63" s="43">
        <f t="shared" si="2"/>
        <v>0</v>
      </c>
      <c r="H63" s="38">
        <f>IFERROR(VLOOKUP(B63,Таблица1[#All],3,FALSE),0)</f>
        <v>0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D63" s="7"/>
    </row>
    <row r="64" spans="1:30" s="9" customFormat="1" ht="15" hidden="1" customHeight="1" x14ac:dyDescent="0.3">
      <c r="A64" s="39"/>
      <c r="B64" s="40"/>
      <c r="C64" s="25"/>
      <c r="D64" s="23">
        <f t="shared" si="3"/>
        <v>0</v>
      </c>
      <c r="E64" s="27"/>
      <c r="F64" s="42"/>
      <c r="G64" s="43">
        <f>F64*H64</f>
        <v>0</v>
      </c>
      <c r="H64" s="38">
        <f>IFERROR(VLOOKUP(B64,Таблица1[#All],3,FALSE),0)</f>
        <v>0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D64"/>
    </row>
    <row r="65" spans="1:30" s="9" customFormat="1" ht="15" hidden="1" customHeight="1" x14ac:dyDescent="0.3">
      <c r="A65" s="39"/>
      <c r="B65" s="40"/>
      <c r="C65" s="25"/>
      <c r="D65" s="23">
        <f t="shared" si="3"/>
        <v>0</v>
      </c>
      <c r="E65" s="27"/>
      <c r="F65" s="42"/>
      <c r="G65" s="43">
        <f t="shared" si="2"/>
        <v>0</v>
      </c>
      <c r="H65" s="38">
        <f>IFERROR(VLOOKUP(B65,Таблица1[#All],3,FALSE),0)</f>
        <v>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D65"/>
    </row>
    <row r="66" spans="1:30" s="9" customFormat="1" ht="27.75" hidden="1" customHeight="1" x14ac:dyDescent="0.3">
      <c r="A66" s="66" t="s">
        <v>7</v>
      </c>
      <c r="B66" s="68"/>
      <c r="C66" s="19">
        <f>SUM(C33:C65)</f>
        <v>0</v>
      </c>
      <c r="D66" s="19">
        <f>SUM(D33:D65)</f>
        <v>0</v>
      </c>
      <c r="E66" s="19"/>
      <c r="F66" s="43">
        <f>SUM(F33:F65)</f>
        <v>0</v>
      </c>
      <c r="G66" s="43">
        <f>SUM(G33:G65)</f>
        <v>0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D66"/>
    </row>
    <row r="67" spans="1:30" s="9" customFormat="1" ht="15.6" customHeight="1" x14ac:dyDescent="0.3">
      <c r="A67"/>
      <c r="B67" s="5"/>
      <c r="C67" s="5"/>
      <c r="D67" s="5"/>
      <c r="E67" s="5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D67"/>
    </row>
    <row r="68" spans="1:30" s="9" customFormat="1" ht="13.9" customHeight="1" x14ac:dyDescent="0.3">
      <c r="A68"/>
      <c r="B68" s="1" t="s">
        <v>168</v>
      </c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D68"/>
    </row>
    <row r="69" spans="1:30" s="9" customFormat="1" ht="13.9" customHeight="1" x14ac:dyDescent="0.25">
      <c r="A69"/>
      <c r="B69" s="65" t="s">
        <v>12</v>
      </c>
      <c r="C69" s="89" t="s">
        <v>14</v>
      </c>
      <c r="D69" s="97"/>
      <c r="E69" s="98"/>
      <c r="F69" s="65" t="s">
        <v>169</v>
      </c>
      <c r="G69" s="65"/>
      <c r="H69" s="65"/>
      <c r="I69" s="89" t="s">
        <v>170</v>
      </c>
      <c r="J69" s="97"/>
      <c r="K69" s="98"/>
      <c r="L69" s="105" t="s">
        <v>22</v>
      </c>
      <c r="M69" s="105"/>
      <c r="N69" s="105"/>
      <c r="O69" s="105"/>
      <c r="P69" s="105"/>
      <c r="Q69" s="105"/>
      <c r="R69"/>
      <c r="S69"/>
      <c r="T69"/>
      <c r="U69"/>
      <c r="V69"/>
      <c r="W69"/>
      <c r="X69"/>
      <c r="Y69"/>
      <c r="Z69"/>
      <c r="AD69"/>
    </row>
    <row r="70" spans="1:30" s="9" customFormat="1" ht="35.25" customHeight="1" x14ac:dyDescent="0.25">
      <c r="A70"/>
      <c r="B70" s="65"/>
      <c r="C70" s="21" t="s">
        <v>5</v>
      </c>
      <c r="D70" s="21" t="s">
        <v>11</v>
      </c>
      <c r="E70" s="21" t="s">
        <v>16</v>
      </c>
      <c r="F70" s="21" t="s">
        <v>5</v>
      </c>
      <c r="G70" s="21" t="s">
        <v>11</v>
      </c>
      <c r="H70" s="21" t="s">
        <v>16</v>
      </c>
      <c r="I70" s="21" t="s">
        <v>24</v>
      </c>
      <c r="J70" s="21" t="s">
        <v>5</v>
      </c>
      <c r="K70" s="21" t="s">
        <v>11</v>
      </c>
      <c r="L70" s="21" t="s">
        <v>17</v>
      </c>
      <c r="M70" s="21" t="s">
        <v>18</v>
      </c>
      <c r="N70" s="21" t="s">
        <v>19</v>
      </c>
      <c r="O70" s="21" t="s">
        <v>23</v>
      </c>
      <c r="P70" s="21" t="s">
        <v>20</v>
      </c>
      <c r="Q70" s="21" t="s">
        <v>21</v>
      </c>
      <c r="R70"/>
      <c r="S70"/>
      <c r="T70"/>
      <c r="U70"/>
      <c r="V70"/>
      <c r="W70"/>
      <c r="X70"/>
      <c r="Y70"/>
      <c r="Z70"/>
      <c r="AD70"/>
    </row>
    <row r="71" spans="1:30" s="9" customFormat="1" ht="20.25" customHeight="1" x14ac:dyDescent="0.25">
      <c r="B71" s="12" t="s">
        <v>84</v>
      </c>
      <c r="C71" s="22"/>
      <c r="D71" s="23">
        <f t="shared" ref="D71:D81" si="4">C71*$Z$9</f>
        <v>0</v>
      </c>
      <c r="E71" s="27"/>
      <c r="F71" s="24"/>
      <c r="G71" s="23">
        <f t="shared" ref="G71:G81" si="5">F71*$Z$9</f>
        <v>0</v>
      </c>
      <c r="H71" s="27"/>
      <c r="I71" s="19"/>
      <c r="J71" s="19">
        <v>100</v>
      </c>
      <c r="K71" s="19">
        <f t="shared" ref="K71:K81" si="6">J71*$Z$9</f>
        <v>0</v>
      </c>
      <c r="L71" s="35"/>
      <c r="M71" s="35"/>
      <c r="N71" s="15">
        <f>(M71-L71+(M71&lt;L71))*24</f>
        <v>0</v>
      </c>
      <c r="O71" s="33"/>
      <c r="P71" s="27"/>
      <c r="Q71" s="27"/>
      <c r="R71" t="s">
        <v>158</v>
      </c>
      <c r="S71"/>
      <c r="T71"/>
      <c r="U71"/>
      <c r="AD71"/>
    </row>
    <row r="72" spans="1:30" ht="16.5" customHeight="1" x14ac:dyDescent="0.25">
      <c r="A72" s="9"/>
      <c r="B72" s="12" t="s">
        <v>79</v>
      </c>
      <c r="C72" s="22"/>
      <c r="D72" s="23">
        <f t="shared" si="4"/>
        <v>0</v>
      </c>
      <c r="E72" s="27"/>
      <c r="F72" s="22"/>
      <c r="G72" s="23">
        <f t="shared" si="5"/>
        <v>0</v>
      </c>
      <c r="H72" s="27"/>
      <c r="I72" s="19"/>
      <c r="J72" s="19">
        <v>40</v>
      </c>
      <c r="K72" s="19">
        <f t="shared" si="6"/>
        <v>0</v>
      </c>
      <c r="L72" s="35"/>
      <c r="M72" s="35"/>
      <c r="N72" s="15">
        <f t="shared" ref="N72:N81" si="7">(M72-L72+(M72&lt;L72))*24</f>
        <v>0</v>
      </c>
      <c r="O72" s="33"/>
      <c r="P72" s="27"/>
      <c r="Q72" s="27"/>
      <c r="R72" t="s">
        <v>177</v>
      </c>
      <c r="T72" s="9"/>
      <c r="U72" s="9"/>
      <c r="V72" s="9"/>
      <c r="W72" s="9"/>
      <c r="X72" s="9"/>
    </row>
    <row r="73" spans="1:30" ht="0.6" hidden="1" customHeight="1" x14ac:dyDescent="0.3">
      <c r="A73" s="9"/>
      <c r="B73" s="12"/>
      <c r="C73" s="22"/>
      <c r="D73" s="23">
        <f t="shared" si="4"/>
        <v>0</v>
      </c>
      <c r="E73" s="27"/>
      <c r="F73" s="22"/>
      <c r="G73" s="23">
        <f t="shared" si="5"/>
        <v>0</v>
      </c>
      <c r="H73" s="27"/>
      <c r="I73" s="19"/>
      <c r="J73" s="19"/>
      <c r="K73" s="19">
        <f t="shared" si="6"/>
        <v>0</v>
      </c>
      <c r="L73" s="35"/>
      <c r="M73" s="35"/>
      <c r="N73" s="15">
        <f t="shared" si="7"/>
        <v>0</v>
      </c>
      <c r="O73" s="33"/>
      <c r="P73" s="27"/>
      <c r="Q73" s="27"/>
      <c r="T73" s="9"/>
      <c r="U73" s="9"/>
      <c r="V73" s="9"/>
      <c r="W73" s="9"/>
      <c r="X73" s="9"/>
    </row>
    <row r="74" spans="1:30" ht="16.149999999999999" customHeight="1" x14ac:dyDescent="0.3">
      <c r="A74" s="9"/>
      <c r="B74" s="12"/>
      <c r="C74" s="22"/>
      <c r="D74" s="23">
        <f t="shared" si="4"/>
        <v>0</v>
      </c>
      <c r="E74" s="27"/>
      <c r="F74" s="25"/>
      <c r="G74" s="23">
        <f t="shared" si="5"/>
        <v>0</v>
      </c>
      <c r="H74" s="27"/>
      <c r="I74" s="19"/>
      <c r="J74" s="19"/>
      <c r="K74" s="19">
        <f t="shared" si="6"/>
        <v>0</v>
      </c>
      <c r="L74" s="35"/>
      <c r="M74" s="35"/>
      <c r="N74" s="15">
        <f t="shared" si="7"/>
        <v>0</v>
      </c>
      <c r="O74" s="33"/>
      <c r="P74" s="27"/>
      <c r="Q74" s="27"/>
      <c r="T74" s="9"/>
      <c r="U74" s="9"/>
      <c r="V74" s="9"/>
      <c r="W74" s="9"/>
      <c r="X74" s="9"/>
    </row>
    <row r="75" spans="1:30" ht="14.45" customHeight="1" x14ac:dyDescent="0.3">
      <c r="A75" s="9"/>
      <c r="B75" s="12"/>
      <c r="C75" s="22"/>
      <c r="D75" s="23">
        <f t="shared" si="4"/>
        <v>0</v>
      </c>
      <c r="E75" s="27"/>
      <c r="F75" s="22"/>
      <c r="G75" s="23">
        <f t="shared" si="5"/>
        <v>0</v>
      </c>
      <c r="H75" s="27"/>
      <c r="I75" s="19"/>
      <c r="J75" s="19"/>
      <c r="K75" s="19">
        <f t="shared" si="6"/>
        <v>0</v>
      </c>
      <c r="L75" s="34"/>
      <c r="M75" s="34"/>
      <c r="N75" s="15">
        <f t="shared" si="7"/>
        <v>0</v>
      </c>
      <c r="O75" s="33"/>
      <c r="P75" s="27"/>
      <c r="Q75" s="27"/>
      <c r="T75" s="9"/>
      <c r="U75" s="9"/>
      <c r="V75" s="9"/>
      <c r="W75" s="9"/>
      <c r="X75" s="9"/>
    </row>
    <row r="76" spans="1:30" ht="15" customHeight="1" x14ac:dyDescent="0.3">
      <c r="A76" s="9"/>
      <c r="B76" s="12"/>
      <c r="C76" s="22"/>
      <c r="D76" s="23">
        <f t="shared" si="4"/>
        <v>0</v>
      </c>
      <c r="E76" s="27"/>
      <c r="F76" s="22"/>
      <c r="G76" s="23">
        <f t="shared" si="5"/>
        <v>0</v>
      </c>
      <c r="H76" s="27"/>
      <c r="I76" s="19"/>
      <c r="J76" s="19"/>
      <c r="K76" s="19">
        <f t="shared" si="6"/>
        <v>0</v>
      </c>
      <c r="L76" s="34"/>
      <c r="M76" s="34"/>
      <c r="N76" s="15">
        <f t="shared" si="7"/>
        <v>0</v>
      </c>
      <c r="O76" s="33"/>
      <c r="P76" s="27"/>
      <c r="Q76" s="27"/>
      <c r="T76" s="9"/>
      <c r="U76" s="9"/>
      <c r="V76" s="9"/>
      <c r="W76" s="9"/>
      <c r="X76" s="9"/>
    </row>
    <row r="77" spans="1:30" ht="18.600000000000001" customHeight="1" x14ac:dyDescent="0.3">
      <c r="A77" s="9"/>
      <c r="B77" s="12"/>
      <c r="C77" s="22"/>
      <c r="D77" s="23">
        <f t="shared" si="4"/>
        <v>0</v>
      </c>
      <c r="E77" s="27"/>
      <c r="F77" s="25"/>
      <c r="G77" s="23">
        <f t="shared" si="5"/>
        <v>0</v>
      </c>
      <c r="H77" s="27"/>
      <c r="I77" s="19"/>
      <c r="J77" s="19"/>
      <c r="K77" s="19">
        <f t="shared" si="6"/>
        <v>0</v>
      </c>
      <c r="L77" s="34"/>
      <c r="M77" s="34"/>
      <c r="N77" s="15">
        <f t="shared" si="7"/>
        <v>0</v>
      </c>
      <c r="O77" s="33"/>
      <c r="P77" s="27"/>
      <c r="Q77" s="27"/>
      <c r="T77" s="9"/>
      <c r="U77" s="9"/>
      <c r="V77" s="9"/>
      <c r="W77" s="9"/>
      <c r="X77" s="9"/>
    </row>
    <row r="78" spans="1:30" ht="19.5" customHeight="1" x14ac:dyDescent="0.3">
      <c r="A78" s="9"/>
      <c r="B78" s="12"/>
      <c r="C78" s="22"/>
      <c r="D78" s="23">
        <f t="shared" si="4"/>
        <v>0</v>
      </c>
      <c r="E78" s="27"/>
      <c r="F78" s="25"/>
      <c r="G78" s="23">
        <f t="shared" si="5"/>
        <v>0</v>
      </c>
      <c r="H78" s="27"/>
      <c r="I78" s="19"/>
      <c r="J78" s="19"/>
      <c r="K78" s="19">
        <f t="shared" si="6"/>
        <v>0</v>
      </c>
      <c r="L78" s="34"/>
      <c r="M78" s="34"/>
      <c r="N78" s="15">
        <f t="shared" si="7"/>
        <v>0</v>
      </c>
      <c r="O78" s="33"/>
      <c r="P78" s="27"/>
      <c r="Q78" s="27"/>
      <c r="T78" s="9"/>
      <c r="U78" s="9"/>
      <c r="V78" s="9"/>
      <c r="W78" s="9"/>
      <c r="X78" s="9"/>
    </row>
    <row r="79" spans="1:30" ht="19.5" customHeight="1" x14ac:dyDescent="0.3">
      <c r="A79" s="9"/>
      <c r="B79" s="12"/>
      <c r="C79" s="22"/>
      <c r="D79" s="23">
        <f t="shared" si="4"/>
        <v>0</v>
      </c>
      <c r="E79" s="27"/>
      <c r="F79" s="25"/>
      <c r="G79" s="23">
        <f t="shared" si="5"/>
        <v>0</v>
      </c>
      <c r="H79" s="27"/>
      <c r="I79" s="19"/>
      <c r="J79" s="19"/>
      <c r="K79" s="19">
        <f t="shared" si="6"/>
        <v>0</v>
      </c>
      <c r="L79" s="34"/>
      <c r="M79" s="34"/>
      <c r="N79" s="15">
        <f t="shared" si="7"/>
        <v>0</v>
      </c>
      <c r="O79" s="33"/>
      <c r="P79" s="27"/>
      <c r="Q79" s="27"/>
      <c r="T79" s="9"/>
      <c r="U79" s="9"/>
      <c r="V79" s="9"/>
      <c r="W79" s="9"/>
      <c r="X79" s="9"/>
    </row>
    <row r="80" spans="1:30" ht="15.75" customHeight="1" x14ac:dyDescent="0.3">
      <c r="A80" s="9"/>
      <c r="B80" s="12"/>
      <c r="C80" s="22"/>
      <c r="D80" s="23">
        <f t="shared" si="4"/>
        <v>0</v>
      </c>
      <c r="E80" s="27"/>
      <c r="F80" s="25"/>
      <c r="G80" s="23">
        <f t="shared" si="5"/>
        <v>0</v>
      </c>
      <c r="H80" s="27"/>
      <c r="I80" s="19"/>
      <c r="J80" s="19"/>
      <c r="K80" s="19">
        <f t="shared" si="6"/>
        <v>0</v>
      </c>
      <c r="L80" s="34"/>
      <c r="M80" s="34"/>
      <c r="N80" s="15">
        <f t="shared" si="7"/>
        <v>0</v>
      </c>
      <c r="O80" s="33"/>
      <c r="P80" s="27"/>
      <c r="Q80" s="27"/>
      <c r="S80" s="9"/>
      <c r="T80" s="9"/>
      <c r="U80" s="9"/>
      <c r="V80" s="9"/>
      <c r="W80" s="9"/>
      <c r="X80" s="9"/>
    </row>
    <row r="81" spans="1:26" ht="14.25" customHeight="1" x14ac:dyDescent="0.3">
      <c r="A81" s="9"/>
      <c r="B81" s="12"/>
      <c r="C81" s="22"/>
      <c r="D81" s="23">
        <f t="shared" si="4"/>
        <v>0</v>
      </c>
      <c r="E81" s="27"/>
      <c r="F81" s="25"/>
      <c r="G81" s="23">
        <f t="shared" si="5"/>
        <v>0</v>
      </c>
      <c r="H81" s="27"/>
      <c r="I81" s="19"/>
      <c r="J81" s="19"/>
      <c r="K81" s="19">
        <f t="shared" si="6"/>
        <v>0</v>
      </c>
      <c r="L81" s="34"/>
      <c r="M81" s="34"/>
      <c r="N81" s="15">
        <f t="shared" si="7"/>
        <v>0</v>
      </c>
      <c r="O81" s="33"/>
      <c r="P81" s="27"/>
      <c r="Q81" s="27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5">
      <c r="B82" s="32" t="s">
        <v>7</v>
      </c>
      <c r="C82" s="19">
        <f>SUM(C71:C81)</f>
        <v>0</v>
      </c>
      <c r="D82" s="19">
        <f>SUM(D71:D81)</f>
        <v>0</v>
      </c>
      <c r="E82" s="19"/>
      <c r="F82" s="19">
        <f>SUM(F71:F81)</f>
        <v>0</v>
      </c>
      <c r="G82" s="19">
        <f>SUM(G71:G81)</f>
        <v>0</v>
      </c>
      <c r="H82" s="19"/>
      <c r="I82" s="26">
        <v>140</v>
      </c>
      <c r="J82" s="26">
        <f>SUM(J71:J81)</f>
        <v>140</v>
      </c>
      <c r="K82" s="19">
        <f>SUM(K71:K81)</f>
        <v>0</v>
      </c>
      <c r="L82" s="19"/>
      <c r="M82" s="19"/>
      <c r="N82" s="15">
        <f>SUM(N71:N81)</f>
        <v>0</v>
      </c>
      <c r="O82" s="27"/>
      <c r="P82" s="27"/>
      <c r="Q82" s="27"/>
    </row>
    <row r="83" spans="1:26" ht="14.25" customHeight="1" x14ac:dyDescent="0.3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26" s="41" customFormat="1" ht="14.45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/>
      <c r="M84"/>
      <c r="N84" s="7"/>
      <c r="O84" s="7"/>
      <c r="P84" s="7"/>
      <c r="Q84"/>
      <c r="R84"/>
      <c r="S84"/>
      <c r="T84"/>
    </row>
    <row r="85" spans="1:26" s="41" customFormat="1" ht="14.4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6" s="41" customFormat="1" ht="18.75" x14ac:dyDescent="0.25">
      <c r="A86" s="59" t="s">
        <v>174</v>
      </c>
      <c r="B86" s="62" t="s">
        <v>175</v>
      </c>
      <c r="C86" s="63"/>
      <c r="D86" s="62" t="s">
        <v>176</v>
      </c>
      <c r="E86" s="63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6" s="41" customFormat="1" x14ac:dyDescent="0.25">
      <c r="A87" s="60"/>
      <c r="B87" s="64" t="s">
        <v>158</v>
      </c>
      <c r="C87" s="57"/>
      <c r="D87" s="12" t="s">
        <v>177</v>
      </c>
      <c r="E87" s="12" t="s">
        <v>158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6" s="41" customFormat="1" x14ac:dyDescent="0.25">
      <c r="A88" s="61"/>
      <c r="B88" s="12" t="s">
        <v>9</v>
      </c>
      <c r="C88" s="12" t="s">
        <v>27</v>
      </c>
      <c r="D88" s="12" t="s">
        <v>9</v>
      </c>
      <c r="E88" s="12" t="s">
        <v>9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6" s="41" customFormat="1" ht="15.6" customHeight="1" x14ac:dyDescent="0.25">
      <c r="A89" s="106" t="s">
        <v>102</v>
      </c>
      <c r="B89" s="107"/>
      <c r="C89" s="12"/>
      <c r="D89" s="12">
        <f>SUMIFS($S$10:$S$18,$Z$10:$Z$18,$D$87,$Q$10:$Q$18,'31 (ночь)'!$A89)</f>
        <v>20</v>
      </c>
      <c r="E89" s="12" t="e">
        <f>SUMIFS($S$10:$S$18,$Z$10:$Z$18,$E$87,$Q$10:$R$18,'31 (ночь)'!$A$89:$A$97)</f>
        <v>#VALUE!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6" s="41" customFormat="1" ht="15.75" x14ac:dyDescent="0.25">
      <c r="A90" s="50" t="str">
        <f>Лист1!N48</f>
        <v>АЛ5ЮГ (Бонум)</v>
      </c>
      <c r="B90" s="12"/>
      <c r="C90" s="12"/>
      <c r="D90" s="12">
        <f>SUMPRODUCT(($S$10:$S$18)*($Z$10:$Z$18=D$87)*(ISNUMBER(MATCH($A90&amp;$Q$10:$R$18,Лист1!$G$26:$G$156&amp;Лист1!$H$26:$H$156,0))))</f>
        <v>0</v>
      </c>
      <c r="E90" s="12" t="e">
        <f>SUMIFS($S$10:$S$18,$Z$10:$Z$18,$E$87,$Q$10:$R$18,'31 (ночь)'!$A$89:$A$97)</f>
        <v>#VALUE!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6" s="41" customFormat="1" ht="15.6" x14ac:dyDescent="0.3">
      <c r="A91" s="50" t="str">
        <f>Лист1!N49</f>
        <v>ВЭЛКО</v>
      </c>
      <c r="B91" s="12"/>
      <c r="C91" s="12"/>
      <c r="D91" s="12">
        <f>SUMPRODUCT(($S$10:$S$18)*($Z$10:$Z$18=D$87)*(ISNUMBER(MATCH($A91&amp;$Q$10:$R$18,Лист1!$G$26:$G$156&amp;Лист1!$H$26:$H$156,0))))</f>
        <v>0</v>
      </c>
      <c r="E91" s="12" t="e">
        <f>SUMIFS($S$10:$S$18,$Z$10:$Z$18,$E$87,$Q$10:$R$18,'31 (ночь)'!$A$89:$A$97)</f>
        <v>#VALUE!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6" s="41" customFormat="1" ht="15.6" x14ac:dyDescent="0.3">
      <c r="A92" s="50" t="str">
        <f>Лист1!N50</f>
        <v>НАМИ ИК</v>
      </c>
      <c r="B92" s="12"/>
      <c r="C92" s="12"/>
      <c r="D92" s="12">
        <f>SUMIFS($S$10:$S$18,$Z$10:$Z$18,$D$87,$Q$10:$Q$18,'31 (ночь)'!$A92)</f>
        <v>0</v>
      </c>
      <c r="E92" s="12" t="e">
        <f>SUMIFS($S$10:$S$18,$Z$10:$Z$18,$E$87,$Q$10:$R$18,'31 (ночь)'!$A$89:$A$97)</f>
        <v>#VALUE!</v>
      </c>
      <c r="F92"/>
      <c r="G92"/>
      <c r="H92"/>
      <c r="I92"/>
      <c r="J92"/>
      <c r="K92"/>
      <c r="L92"/>
      <c r="M92"/>
      <c r="N92"/>
      <c r="O92"/>
      <c r="P92"/>
      <c r="Q92"/>
    </row>
    <row r="93" spans="1:26" s="41" customFormat="1" ht="15.6" x14ac:dyDescent="0.3">
      <c r="A93" s="50" t="str">
        <f>Лист1!N51</f>
        <v>РУСФАЛЬЦ</v>
      </c>
      <c r="B93" s="12"/>
      <c r="C93" s="12"/>
      <c r="D93" s="12">
        <f>SUMIFS($S$10:$S$18,$Z$10:$Z$18,$D$87,$Q$10:$Q$18,'31 (ночь)'!$A93)</f>
        <v>0</v>
      </c>
      <c r="E93" s="12" t="e">
        <f>SUMIFS($S$10:$S$18,$Z$10:$Z$18,$E$87,$Q$10:$R$18,'31 (ночь)'!$A$89:$A$97)</f>
        <v>#VALUE!</v>
      </c>
      <c r="F93"/>
      <c r="G93"/>
      <c r="H93"/>
      <c r="I93"/>
      <c r="J93"/>
      <c r="K93"/>
    </row>
    <row r="94" spans="1:26" s="41" customFormat="1" ht="15.6" x14ac:dyDescent="0.3">
      <c r="A94" s="50" t="str">
        <f>Лист1!N52</f>
        <v>Тайфун</v>
      </c>
      <c r="B94" s="12"/>
      <c r="C94" s="12"/>
      <c r="D94" s="12">
        <f>SUMIFS($S$10:$S$18,$Z$10:$Z$18,$D$87,$Q$10:$Q$18,'31 (ночь)'!$A94)</f>
        <v>0</v>
      </c>
      <c r="E94" s="12" t="e">
        <f>SUMIFS($S$10:$S$18,$Z$10:$Z$18,$E$87,$Q$10:$R$18,'31 (ночь)'!$A$89:$A$97)</f>
        <v>#VALUE!</v>
      </c>
      <c r="F94"/>
      <c r="G94"/>
      <c r="H94"/>
      <c r="I94"/>
      <c r="J94"/>
      <c r="K94"/>
    </row>
    <row r="95" spans="1:26" s="41" customFormat="1" ht="15.6" customHeight="1" x14ac:dyDescent="0.3">
      <c r="A95" s="50" t="str">
        <f>Лист1!N53</f>
        <v>ТБМ АО</v>
      </c>
      <c r="B95" s="12"/>
      <c r="C95" s="12"/>
      <c r="D95" s="12">
        <f>SUMIFS($S$10:$S$18,$Z$10:$Z$18,$D$87,$Q$10:$Q$18,'31 (ночь)'!$A95)</f>
        <v>0</v>
      </c>
      <c r="E95" s="12" t="e">
        <f>SUMIFS($S$10:$S$18,$Z$10:$Z$18,$E$87,$Q$10:$R$18,'31 (ночь)'!$A$89:$A$97)</f>
        <v>#VALUE!</v>
      </c>
      <c r="F95"/>
      <c r="G95"/>
      <c r="H95"/>
      <c r="I95"/>
      <c r="J95"/>
      <c r="K95"/>
    </row>
    <row r="96" spans="1:26" s="41" customFormat="1" ht="15.6" x14ac:dyDescent="0.3">
      <c r="A96" s="50" t="str">
        <f>Лист1!N54</f>
        <v>ТРВ</v>
      </c>
      <c r="B96" s="12"/>
      <c r="C96" s="12"/>
      <c r="D96" s="12">
        <f>SUMIFS($S$10:$S$18,$Z$10:$Z$18,$D$87,$Q$10:$Q$18,'31 (ночь)'!$A96)</f>
        <v>0</v>
      </c>
      <c r="E96" s="12" t="e">
        <f>SUMIFS($S$10:$S$18,$Z$10:$Z$18,$E$87,$Q$10:$R$18,'31 (ночь)'!$A$89:$A$97)</f>
        <v>#VALUE!</v>
      </c>
      <c r="I96"/>
      <c r="J96"/>
      <c r="K96"/>
    </row>
    <row r="97" spans="1:11" s="41" customFormat="1" ht="15.6" x14ac:dyDescent="0.3">
      <c r="A97" s="50" t="str">
        <f>Лист1!N55</f>
        <v>Хилти</v>
      </c>
      <c r="B97" s="12"/>
      <c r="C97" s="12"/>
      <c r="D97" s="12">
        <f>SUMIFS($S$10:$S$18,$Z$10:$Z$18,$D$87,$Q$10:$Q$18,'31 (ночь)'!$A97)</f>
        <v>0</v>
      </c>
      <c r="E97" s="12" t="e">
        <f>SUMIFS($S$10:$S$18,$Z$10:$Z$18,$E$87,$Q$10:$R$18,'31 (ночь)'!$A$89:$A$97)</f>
        <v>#VALUE!</v>
      </c>
      <c r="I97"/>
      <c r="J97"/>
      <c r="K97"/>
    </row>
    <row r="98" spans="1:11" s="41" customFormat="1" ht="14.45" x14ac:dyDescent="0.3">
      <c r="I98"/>
      <c r="J98"/>
      <c r="K98"/>
    </row>
    <row r="99" spans="1:11" s="41" customFormat="1" ht="14.45" x14ac:dyDescent="0.3">
      <c r="I99"/>
      <c r="J99"/>
      <c r="K99"/>
    </row>
    <row r="100" spans="1:11" s="41" customFormat="1" ht="14.45" x14ac:dyDescent="0.3">
      <c r="I100"/>
      <c r="J100"/>
      <c r="K100"/>
    </row>
    <row r="101" spans="1:11" s="41" customFormat="1" ht="14.45" x14ac:dyDescent="0.3">
      <c r="I101"/>
      <c r="J101"/>
      <c r="K101"/>
    </row>
    <row r="102" spans="1:11" s="41" customFormat="1" ht="14.25" customHeight="1" x14ac:dyDescent="0.25">
      <c r="I102"/>
      <c r="J102"/>
      <c r="K102"/>
    </row>
    <row r="103" spans="1:11" s="41" customFormat="1" ht="23.25" customHeight="1" x14ac:dyDescent="0.25">
      <c r="I103"/>
      <c r="J103"/>
      <c r="K103"/>
    </row>
    <row r="104" spans="1:11" s="41" customFormat="1" x14ac:dyDescent="0.25">
      <c r="I104"/>
      <c r="J104"/>
      <c r="K104"/>
    </row>
    <row r="105" spans="1:11" s="41" customFormat="1" x14ac:dyDescent="0.25">
      <c r="I105"/>
      <c r="J105"/>
      <c r="K105"/>
    </row>
    <row r="106" spans="1:11" s="41" customFormat="1" x14ac:dyDescent="0.25">
      <c r="I106"/>
      <c r="J106"/>
      <c r="K106"/>
    </row>
    <row r="107" spans="1:11" s="41" customFormat="1" x14ac:dyDescent="0.25">
      <c r="I107"/>
      <c r="J107"/>
      <c r="K107"/>
    </row>
    <row r="108" spans="1:11" s="41" customFormat="1" x14ac:dyDescent="0.25">
      <c r="I108"/>
      <c r="J108"/>
      <c r="K108"/>
    </row>
    <row r="109" spans="1:11" s="41" customFormat="1" x14ac:dyDescent="0.25">
      <c r="I109"/>
      <c r="J109"/>
      <c r="K109"/>
    </row>
    <row r="110" spans="1:11" s="41" customFormat="1" ht="21" customHeight="1" x14ac:dyDescent="0.25">
      <c r="I110"/>
      <c r="J110"/>
      <c r="K110"/>
    </row>
    <row r="111" spans="1:11" s="41" customFormat="1" x14ac:dyDescent="0.25">
      <c r="I111"/>
      <c r="J111"/>
      <c r="K111"/>
    </row>
    <row r="112" spans="1:11" s="41" customFormat="1" x14ac:dyDescent="0.25">
      <c r="I112"/>
      <c r="J112"/>
      <c r="K112"/>
    </row>
    <row r="113" spans="6:18" s="41" customFormat="1" x14ac:dyDescent="0.25">
      <c r="I113"/>
      <c r="J113"/>
      <c r="K113"/>
    </row>
    <row r="114" spans="6:18" s="41" customFormat="1" x14ac:dyDescent="0.25">
      <c r="P114"/>
      <c r="Q114"/>
      <c r="R114"/>
    </row>
    <row r="115" spans="6:18" s="41" customFormat="1" x14ac:dyDescent="0.25">
      <c r="P115"/>
      <c r="Q115"/>
      <c r="R115"/>
    </row>
    <row r="116" spans="6:18" s="41" customFormat="1" x14ac:dyDescent="0.25">
      <c r="P116"/>
      <c r="Q116"/>
      <c r="R116"/>
    </row>
    <row r="117" spans="6:18" s="41" customFormat="1" x14ac:dyDescent="0.25">
      <c r="P117"/>
      <c r="Q117"/>
      <c r="R117"/>
    </row>
    <row r="118" spans="6:18" s="41" customFormat="1" ht="28.5" customHeight="1" x14ac:dyDescent="0.25">
      <c r="P118"/>
      <c r="Q118"/>
      <c r="R118"/>
    </row>
    <row r="119" spans="6:18" s="41" customFormat="1" x14ac:dyDescent="0.25">
      <c r="P119"/>
      <c r="Q119"/>
      <c r="R119"/>
    </row>
    <row r="120" spans="6:18" s="41" customFormat="1" x14ac:dyDescent="0.25">
      <c r="P120"/>
      <c r="Q120"/>
      <c r="R120"/>
    </row>
    <row r="121" spans="6:18" x14ac:dyDescent="0.25"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6:18" x14ac:dyDescent="0.25"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6:18" x14ac:dyDescent="0.25"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6:18" x14ac:dyDescent="0.25"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6:18" x14ac:dyDescent="0.25"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6:18" x14ac:dyDescent="0.25">
      <c r="F126" s="41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6:18" x14ac:dyDescent="0.25">
      <c r="F127" s="41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6:18" x14ac:dyDescent="0.25">
      <c r="F128" s="41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2:15" x14ac:dyDescent="0.25"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2:15" x14ac:dyDescent="0.25">
      <c r="F130" s="41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2:15" x14ac:dyDescent="0.25">
      <c r="F131" s="41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2:15" x14ac:dyDescent="0.2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2:15" x14ac:dyDescent="0.25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2:15" x14ac:dyDescent="0.25"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2:15" x14ac:dyDescent="0.25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2:15" x14ac:dyDescent="0.25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2:15" x14ac:dyDescent="0.25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2:15" x14ac:dyDescent="0.25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</row>
    <row r="139" spans="2:15" x14ac:dyDescent="0.25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</row>
    <row r="140" spans="2:15" x14ac:dyDescent="0.25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</row>
    <row r="141" spans="2:15" x14ac:dyDescent="0.25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</row>
    <row r="142" spans="2:15" x14ac:dyDescent="0.25"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</row>
    <row r="143" spans="2:15" x14ac:dyDescent="0.25"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2:15" x14ac:dyDescent="0.25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</row>
    <row r="145" spans="2:15" x14ac:dyDescent="0.25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</row>
    <row r="146" spans="2:15" x14ac:dyDescent="0.2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</row>
    <row r="147" spans="2:15" x14ac:dyDescent="0.25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2:15" x14ac:dyDescent="0.25"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2:15" x14ac:dyDescent="0.25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</row>
    <row r="150" spans="2:15" x14ac:dyDescent="0.25"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</row>
    <row r="151" spans="2:15" x14ac:dyDescent="0.25">
      <c r="B151" s="41"/>
      <c r="C151" s="41"/>
    </row>
    <row r="154" spans="2:15" x14ac:dyDescent="0.25">
      <c r="B154" s="41"/>
      <c r="C154" s="41"/>
    </row>
    <row r="155" spans="2:15" x14ac:dyDescent="0.25">
      <c r="B155" s="41"/>
      <c r="C155" s="41"/>
    </row>
    <row r="156" spans="2:15" x14ac:dyDescent="0.25">
      <c r="B156" s="41"/>
      <c r="C156" s="41"/>
    </row>
    <row r="157" spans="2:15" x14ac:dyDescent="0.25">
      <c r="B157" s="41"/>
      <c r="C157" s="41"/>
    </row>
    <row r="158" spans="2:15" x14ac:dyDescent="0.25">
      <c r="B158" s="41"/>
      <c r="C158" s="41"/>
    </row>
    <row r="159" spans="2:15" x14ac:dyDescent="0.25">
      <c r="B159" s="41"/>
      <c r="C159" s="41"/>
    </row>
    <row r="160" spans="2:15" x14ac:dyDescent="0.25">
      <c r="B160" s="41"/>
      <c r="C160" s="41"/>
    </row>
  </sheetData>
  <sheetProtection formatCells="0" formatColumns="0" formatRows="0"/>
  <mergeCells count="102">
    <mergeCell ref="B31:B32"/>
    <mergeCell ref="F31:G31"/>
    <mergeCell ref="C31:E31"/>
    <mergeCell ref="A31:A32"/>
    <mergeCell ref="A66:B66"/>
    <mergeCell ref="B69:B70"/>
    <mergeCell ref="C69:E69"/>
    <mergeCell ref="F69:H69"/>
    <mergeCell ref="Q24:R24"/>
    <mergeCell ref="G24:H24"/>
    <mergeCell ref="I24:K24"/>
    <mergeCell ref="Q26:R26"/>
    <mergeCell ref="G27:H27"/>
    <mergeCell ref="I27:K27"/>
    <mergeCell ref="M27:O28"/>
    <mergeCell ref="Q27:R27"/>
    <mergeCell ref="G26:H26"/>
    <mergeCell ref="I69:K69"/>
    <mergeCell ref="L69:Q69"/>
    <mergeCell ref="Q25:R25"/>
    <mergeCell ref="Q21:R21"/>
    <mergeCell ref="G18:H18"/>
    <mergeCell ref="I18:K18"/>
    <mergeCell ref="M18:O18"/>
    <mergeCell ref="Q18:R18"/>
    <mergeCell ref="G19:H19"/>
    <mergeCell ref="I19:K19"/>
    <mergeCell ref="Q19:R19"/>
    <mergeCell ref="Q16:R16"/>
    <mergeCell ref="Q20:R20"/>
    <mergeCell ref="G17:H17"/>
    <mergeCell ref="I17:K17"/>
    <mergeCell ref="M17:O17"/>
    <mergeCell ref="Q17:R17"/>
    <mergeCell ref="G16:H16"/>
    <mergeCell ref="I16:K16"/>
    <mergeCell ref="G20:H20"/>
    <mergeCell ref="I20:K20"/>
    <mergeCell ref="G22:H22"/>
    <mergeCell ref="I22:K22"/>
    <mergeCell ref="M22:O22"/>
    <mergeCell ref="Q22:R22"/>
    <mergeCell ref="G23:H23"/>
    <mergeCell ref="I23:K23"/>
    <mergeCell ref="M23:O23"/>
    <mergeCell ref="Q23:R23"/>
    <mergeCell ref="M24:O24"/>
    <mergeCell ref="G11:H11"/>
    <mergeCell ref="I11:K11"/>
    <mergeCell ref="M11:O11"/>
    <mergeCell ref="Q11:R11"/>
    <mergeCell ref="G12:H12"/>
    <mergeCell ref="I12:K12"/>
    <mergeCell ref="Q14:R14"/>
    <mergeCell ref="G15:H15"/>
    <mergeCell ref="I15:K15"/>
    <mergeCell ref="M15:O15"/>
    <mergeCell ref="Q15:R15"/>
    <mergeCell ref="Q12:R12"/>
    <mergeCell ref="G13:H13"/>
    <mergeCell ref="I13:K13"/>
    <mergeCell ref="M13:O13"/>
    <mergeCell ref="Q13:R13"/>
    <mergeCell ref="I14:K14"/>
    <mergeCell ref="M14:O14"/>
    <mergeCell ref="Q7:S8"/>
    <mergeCell ref="T7:Y8"/>
    <mergeCell ref="G9:H9"/>
    <mergeCell ref="I9:K9"/>
    <mergeCell ref="M9:O9"/>
    <mergeCell ref="Q9:R9"/>
    <mergeCell ref="B7:B9"/>
    <mergeCell ref="C7:C9"/>
    <mergeCell ref="D7:D9"/>
    <mergeCell ref="E7:E9"/>
    <mergeCell ref="F7:F8"/>
    <mergeCell ref="G7:H8"/>
    <mergeCell ref="I7:L8"/>
    <mergeCell ref="G10:H10"/>
    <mergeCell ref="I10:K10"/>
    <mergeCell ref="M10:O10"/>
    <mergeCell ref="Q10:R10"/>
    <mergeCell ref="A86:A88"/>
    <mergeCell ref="B86:C86"/>
    <mergeCell ref="D86:E86"/>
    <mergeCell ref="B87:C87"/>
    <mergeCell ref="A7:A9"/>
    <mergeCell ref="A27:D27"/>
    <mergeCell ref="M7:P8"/>
    <mergeCell ref="M12:O12"/>
    <mergeCell ref="M16:O16"/>
    <mergeCell ref="M20:O20"/>
    <mergeCell ref="G25:H25"/>
    <mergeCell ref="I25:K25"/>
    <mergeCell ref="M25:O25"/>
    <mergeCell ref="I26:K26"/>
    <mergeCell ref="M26:O26"/>
    <mergeCell ref="M19:O19"/>
    <mergeCell ref="G21:H21"/>
    <mergeCell ref="I21:K21"/>
    <mergeCell ref="M21:O21"/>
    <mergeCell ref="G14:H14"/>
  </mergeCells>
  <conditionalFormatting sqref="A33:A65">
    <cfRule type="expression" dxfId="44" priority="62">
      <formula>$A33=""</formula>
    </cfRule>
  </conditionalFormatting>
  <conditionalFormatting sqref="B33:B65">
    <cfRule type="expression" dxfId="43" priority="64">
      <formula>$B33&lt;&gt;""</formula>
    </cfRule>
    <cfRule type="expression" dxfId="42" priority="65">
      <formula>$F33&lt;&gt;""</formula>
    </cfRule>
    <cfRule type="expression" dxfId="41" priority="66">
      <formula>$C33&lt;&gt;""</formula>
    </cfRule>
    <cfRule type="expression" dxfId="40" priority="67">
      <formula>$B33&lt;&gt;""</formula>
    </cfRule>
    <cfRule type="expression" dxfId="39" priority="68">
      <formula>#REF!&lt;&gt;""</formula>
    </cfRule>
  </conditionalFormatting>
  <conditionalFormatting sqref="B71">
    <cfRule type="expression" dxfId="38" priority="84">
      <formula>#REF!&lt;&gt;""</formula>
    </cfRule>
    <cfRule type="expression" dxfId="37" priority="80">
      <formula>$B71&lt;&gt;""</formula>
    </cfRule>
    <cfRule type="expression" dxfId="36" priority="81">
      <formula>$F71&lt;&gt;""</formula>
    </cfRule>
    <cfRule type="expression" dxfId="35" priority="82">
      <formula>$C71&lt;&gt;""</formula>
    </cfRule>
  </conditionalFormatting>
  <conditionalFormatting sqref="B71:B81">
    <cfRule type="expression" dxfId="34" priority="83">
      <formula>$B71&lt;&gt;""</formula>
    </cfRule>
  </conditionalFormatting>
  <conditionalFormatting sqref="B72:B81">
    <cfRule type="expression" dxfId="33" priority="88">
      <formula>#REF!&lt;&gt;""</formula>
    </cfRule>
    <cfRule type="expression" dxfId="32" priority="87">
      <formula>$B72&lt;&gt;""</formula>
    </cfRule>
    <cfRule type="expression" dxfId="31" priority="86">
      <formula>$C72&lt;&gt;""</formula>
    </cfRule>
    <cfRule type="expression" dxfId="30" priority="85">
      <formula>$F72&lt;&gt;""</formula>
    </cfRule>
  </conditionalFormatting>
  <conditionalFormatting sqref="E33:E65 E71:E81">
    <cfRule type="expression" dxfId="29" priority="104">
      <formula>$E33&lt;&gt;""</formula>
    </cfRule>
    <cfRule type="expression" dxfId="28" priority="105">
      <formula>$C33&lt;&gt;""</formula>
    </cfRule>
  </conditionalFormatting>
  <conditionalFormatting sqref="F3">
    <cfRule type="expression" dxfId="27" priority="94">
      <formula>$F$3=""</formula>
    </cfRule>
  </conditionalFormatting>
  <conditionalFormatting sqref="H71:H81">
    <cfRule type="expression" dxfId="26" priority="102">
      <formula>$H71&lt;&gt;""</formula>
    </cfRule>
    <cfRule type="expression" dxfId="25" priority="103">
      <formula>$F71&lt;&gt;""</formula>
    </cfRule>
  </conditionalFormatting>
  <conditionalFormatting sqref="J3">
    <cfRule type="expression" dxfId="24" priority="100">
      <formula>$J$3=""</formula>
    </cfRule>
  </conditionalFormatting>
  <conditionalFormatting sqref="L10:L26">
    <cfRule type="expression" dxfId="23" priority="106">
      <formula>$I10&lt;&gt;""</formula>
    </cfRule>
    <cfRule type="expression" dxfId="22" priority="92">
      <formula>$L10&lt;&gt;""</formula>
    </cfRule>
    <cfRule type="expression" dxfId="21" priority="93">
      <formula>$J10&lt;&gt;""</formula>
    </cfRule>
  </conditionalFormatting>
  <conditionalFormatting sqref="N3">
    <cfRule type="expression" dxfId="20" priority="101">
      <formula>$N$3=""</formula>
    </cfRule>
  </conditionalFormatting>
  <conditionalFormatting sqref="O1">
    <cfRule type="expression" dxfId="19" priority="99">
      <formula>$O$1=""</formula>
    </cfRule>
  </conditionalFormatting>
  <conditionalFormatting sqref="O71:O81">
    <cfRule type="expression" dxfId="18" priority="33">
      <formula>$O71&lt;&gt;""</formula>
    </cfRule>
    <cfRule type="expression" dxfId="17" priority="35">
      <formula>$L71&lt;&gt;""</formula>
    </cfRule>
    <cfRule type="expression" dxfId="16" priority="34">
      <formula>$M71&lt;&gt;""</formula>
    </cfRule>
  </conditionalFormatting>
  <conditionalFormatting sqref="P10:P26">
    <cfRule type="expression" dxfId="15" priority="90">
      <formula>$M10&lt;&gt;""</formula>
    </cfRule>
    <cfRule type="expression" dxfId="14" priority="91">
      <formula>$N10&lt;&gt;""</formula>
    </cfRule>
    <cfRule type="expression" dxfId="13" priority="89">
      <formula>$P10&lt;&gt;""</formula>
    </cfRule>
  </conditionalFormatting>
  <conditionalFormatting sqref="Q10:Q26">
    <cfRule type="expression" dxfId="12" priority="70">
      <formula>$S10&lt;&gt;0</formula>
    </cfRule>
    <cfRule type="expression" dxfId="11" priority="69">
      <formula>$Q10&gt;""</formula>
    </cfRule>
  </conditionalFormatting>
  <conditionalFormatting sqref="W10:W26">
    <cfRule type="expression" dxfId="10" priority="17">
      <formula>$L10&lt;&gt;""</formula>
    </cfRule>
    <cfRule type="expression" dxfId="9" priority="16">
      <formula>$M10&lt;&gt;""</formula>
    </cfRule>
    <cfRule type="expression" dxfId="8" priority="15">
      <formula>$O10&lt;&gt;""</formula>
    </cfRule>
  </conditionalFormatting>
  <conditionalFormatting sqref="A89">
    <cfRule type="expression" dxfId="2" priority="1">
      <formula>$Q89&gt;""</formula>
    </cfRule>
    <cfRule type="expression" dxfId="3" priority="2">
      <formula>$S89&lt;&gt;0</formula>
    </cfRule>
  </conditionalFormatting>
  <dataValidations count="1">
    <dataValidation type="list" allowBlank="1" showInputMessage="1" showErrorMessage="1" sqref="J3 H71:H81 P10:P26 L10:L26 E71:E81 E33:E65 N3">
      <formula1>#REF!</formula1>
    </dataValidation>
  </dataValidations>
  <pageMargins left="0.23622047244094491" right="0.23622047244094491" top="0.19685039370078741" bottom="0" header="0.31496062992125984" footer="0.31496062992125984"/>
  <pageSetup paperSize="9" scale="2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Лист1!$A$16:$A$24</xm:f>
          </x14:formula1>
          <xm:sqref>O82 W27</xm:sqref>
        </x14:dataValidation>
        <x14:dataValidation type="list" allowBlank="1" showInputMessage="1" showErrorMessage="1">
          <x14:formula1>
            <xm:f>Лист1!$H$26:$H$120</xm:f>
          </x14:formula1>
          <xm:sqref>C19:C26</xm:sqref>
        </x14:dataValidation>
        <x14:dataValidation type="list" allowBlank="1" showInputMessage="1" showErrorMessage="1">
          <x14:formula1>
            <xm:f>Лист1!$H$26:$H$129</xm:f>
          </x14:formula1>
          <xm:sqref>B49:B65 Q19:R26</xm:sqref>
        </x14:dataValidation>
        <x14:dataValidation type="list" allowBlank="1" showInputMessage="1" showErrorMessage="1">
          <x14:formula1>
            <xm:f>Лист1!$H$26:$H$156</xm:f>
          </x14:formula1>
          <xm:sqref>Q10:R18 C10:C18 B33:B48 B71:B81 A89:B89</xm:sqref>
        </x14:dataValidation>
        <x14:dataValidation type="list" allowBlank="1" showInputMessage="1" showErrorMessage="1">
          <x14:formula1>
            <xm:f>OFFSET(Лист1!$M$36,1,MATCH(P10,Лист1!$M$36:$O$36,0)-1,COUNTA(OFFSET(Лист1!$M$36,1,MATCH(Лист1!$M$36,Лист1!$M$36:$O$36,0)-1,10,1)),1)</xm:f>
          </x14:formula1>
          <xm:sqref>O71:O81 W10:W26</xm:sqref>
        </x14:dataValidation>
        <x14:dataValidation type="list" allowBlank="1" showInputMessage="1" showErrorMessage="1">
          <x14:formula1>
            <xm:f>Лист1!$M$36:$O$36</xm:f>
          </x14:formula1>
          <xm:sqref>P71:P81 X10:X26</xm:sqref>
        </x14:dataValidation>
        <x14:dataValidation type="list" allowBlank="1" showInputMessage="1" showErrorMessage="1">
          <x14:formula1>
            <xm:f>Лист1!$J$4:$J$5</xm:f>
          </x14:formula1>
          <xm:sqref>R81</xm:sqref>
        </x14:dataValidation>
        <x14:dataValidation type="list" allowBlank="1" showInputMessage="1" showErrorMessage="1">
          <x14:formula1>
            <xm:f>Лист1!$N$41:$N$42</xm:f>
          </x14:formula1>
          <xm:sqref>Z10:Z18 R71:R80</xm:sqref>
        </x14:dataValidation>
        <x14:dataValidation type="list" allowBlank="1" showInputMessage="1" showErrorMessage="1">
          <x14:formula1>
            <xm:f>Лист1!#REF!</xm:f>
          </x14:formula1>
          <xm:sqref>D10:D26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G1:O156"/>
  <sheetViews>
    <sheetView topLeftCell="A25" workbookViewId="0">
      <selection activeCell="H46" sqref="H46"/>
    </sheetView>
  </sheetViews>
  <sheetFormatPr defaultRowHeight="15" x14ac:dyDescent="0.25"/>
  <cols>
    <col min="8" max="8" width="20.42578125" customWidth="1"/>
    <col min="9" max="9" width="22" customWidth="1"/>
    <col min="10" max="10" width="19" customWidth="1"/>
    <col min="12" max="12" width="11.140625" customWidth="1"/>
  </cols>
  <sheetData>
    <row r="1" spans="10:14" ht="14.45" x14ac:dyDescent="0.3">
      <c r="J1" s="6"/>
      <c r="N1" s="6"/>
    </row>
    <row r="2" spans="10:14" ht="14.45" x14ac:dyDescent="0.3">
      <c r="J2" s="6"/>
      <c r="N2" s="6"/>
    </row>
    <row r="3" spans="10:14" ht="14.45" x14ac:dyDescent="0.3">
      <c r="N3" s="6"/>
    </row>
    <row r="4" spans="10:14" ht="14.45" x14ac:dyDescent="0.3">
      <c r="J4" s="6"/>
      <c r="N4" s="6"/>
    </row>
    <row r="5" spans="10:14" ht="14.45" x14ac:dyDescent="0.3">
      <c r="J5" s="1"/>
      <c r="N5" s="6"/>
    </row>
    <row r="6" spans="10:14" ht="14.45" x14ac:dyDescent="0.3">
      <c r="N6" s="6"/>
    </row>
    <row r="7" spans="10:14" ht="14.45" x14ac:dyDescent="0.3">
      <c r="N7" s="6"/>
    </row>
    <row r="8" spans="10:14" ht="14.45" x14ac:dyDescent="0.3">
      <c r="N8" s="6"/>
    </row>
    <row r="9" spans="10:14" ht="14.45" x14ac:dyDescent="0.3">
      <c r="N9" s="6"/>
    </row>
    <row r="10" spans="10:14" ht="14.45" x14ac:dyDescent="0.3">
      <c r="N10" s="6"/>
    </row>
    <row r="11" spans="10:14" ht="14.45" x14ac:dyDescent="0.3">
      <c r="N11" s="6"/>
    </row>
    <row r="12" spans="10:14" ht="14.45" x14ac:dyDescent="0.3">
      <c r="N12" s="1"/>
    </row>
    <row r="13" spans="10:14" ht="14.45" x14ac:dyDescent="0.3">
      <c r="N13" s="6"/>
    </row>
    <row r="15" spans="10:14" ht="14.45" x14ac:dyDescent="0.3">
      <c r="N15" s="6"/>
    </row>
    <row r="17" spans="7:14" ht="14.45" x14ac:dyDescent="0.3">
      <c r="N17" s="6"/>
    </row>
    <row r="18" spans="7:14" ht="14.45" x14ac:dyDescent="0.3">
      <c r="N18" s="6"/>
    </row>
    <row r="19" spans="7:14" ht="14.45" x14ac:dyDescent="0.3">
      <c r="N19" s="6"/>
    </row>
    <row r="20" spans="7:14" ht="14.45" x14ac:dyDescent="0.3">
      <c r="N20" s="6"/>
    </row>
    <row r="22" spans="7:14" ht="14.45" x14ac:dyDescent="0.3">
      <c r="N22" s="6"/>
    </row>
    <row r="23" spans="7:14" ht="14.45" x14ac:dyDescent="0.3">
      <c r="L23" s="53"/>
      <c r="N23" s="6"/>
    </row>
    <row r="24" spans="7:14" ht="14.45" x14ac:dyDescent="0.3">
      <c r="L24" s="53"/>
      <c r="N24" s="6"/>
    </row>
    <row r="25" spans="7:14" x14ac:dyDescent="0.25">
      <c r="H25" t="s">
        <v>60</v>
      </c>
      <c r="I25" t="s">
        <v>61</v>
      </c>
      <c r="J25" t="s">
        <v>62</v>
      </c>
      <c r="L25" s="53"/>
    </row>
    <row r="26" spans="7:14" x14ac:dyDescent="0.25">
      <c r="G26" t="s">
        <v>187</v>
      </c>
      <c r="H26" t="s">
        <v>13</v>
      </c>
      <c r="J26">
        <v>6.5</v>
      </c>
      <c r="L26" s="54"/>
      <c r="N26" s="6"/>
    </row>
    <row r="27" spans="7:14" x14ac:dyDescent="0.25">
      <c r="G27" t="s">
        <v>187</v>
      </c>
      <c r="H27" t="s">
        <v>15</v>
      </c>
      <c r="J27">
        <v>6.5</v>
      </c>
      <c r="L27" s="54"/>
    </row>
    <row r="28" spans="7:14" x14ac:dyDescent="0.25">
      <c r="G28" t="s">
        <v>187</v>
      </c>
      <c r="H28" t="s">
        <v>30</v>
      </c>
      <c r="J28">
        <v>8.8000000000000007</v>
      </c>
      <c r="L28" s="54"/>
    </row>
    <row r="29" spans="7:14" x14ac:dyDescent="0.25">
      <c r="G29" t="s">
        <v>187</v>
      </c>
      <c r="H29" t="s">
        <v>31</v>
      </c>
      <c r="J29">
        <v>8.8000000000000007</v>
      </c>
      <c r="L29" s="54"/>
    </row>
    <row r="30" spans="7:14" x14ac:dyDescent="0.25">
      <c r="H30" t="s">
        <v>64</v>
      </c>
      <c r="J30">
        <f>73*0.132</f>
        <v>9.636000000000001</v>
      </c>
      <c r="L30" s="53"/>
    </row>
    <row r="31" spans="7:14" x14ac:dyDescent="0.25">
      <c r="H31" t="s">
        <v>65</v>
      </c>
      <c r="J31">
        <f>73*0.132</f>
        <v>9.636000000000001</v>
      </c>
      <c r="L31" s="54"/>
    </row>
    <row r="32" spans="7:14" x14ac:dyDescent="0.25">
      <c r="H32" t="s">
        <v>55</v>
      </c>
      <c r="J32" s="52">
        <f>0.8*0.287</f>
        <v>0.2296</v>
      </c>
      <c r="L32" s="51"/>
    </row>
    <row r="33" spans="7:15" x14ac:dyDescent="0.25">
      <c r="H33" t="s">
        <v>56</v>
      </c>
      <c r="J33" s="52">
        <f>0.16*0.574</f>
        <v>9.1839999999999991E-2</v>
      </c>
      <c r="L33" s="53"/>
    </row>
    <row r="34" spans="7:15" x14ac:dyDescent="0.25">
      <c r="H34" t="s">
        <v>66</v>
      </c>
      <c r="J34" s="52">
        <f>100*0.234</f>
        <v>23.400000000000002</v>
      </c>
      <c r="L34" s="55"/>
    </row>
    <row r="35" spans="7:15" x14ac:dyDescent="0.25">
      <c r="H35" t="s">
        <v>67</v>
      </c>
      <c r="J35" s="52">
        <f>100*0.226</f>
        <v>22.6</v>
      </c>
    </row>
    <row r="36" spans="7:15" x14ac:dyDescent="0.25">
      <c r="H36" t="s">
        <v>39</v>
      </c>
      <c r="J36" s="52">
        <v>0.38300000000000001</v>
      </c>
      <c r="M36" s="1"/>
      <c r="N36" s="1"/>
      <c r="O36" s="1"/>
    </row>
    <row r="37" spans="7:15" x14ac:dyDescent="0.25">
      <c r="H37" t="s">
        <v>38</v>
      </c>
      <c r="J37" s="52">
        <v>0.76500000000000001</v>
      </c>
      <c r="O37" s="48"/>
    </row>
    <row r="38" spans="7:15" x14ac:dyDescent="0.25">
      <c r="H38" t="s">
        <v>107</v>
      </c>
      <c r="J38" s="52">
        <v>0.77</v>
      </c>
      <c r="O38" s="48"/>
    </row>
    <row r="39" spans="7:15" x14ac:dyDescent="0.25">
      <c r="H39" t="s">
        <v>77</v>
      </c>
      <c r="J39" s="52">
        <v>6.1440000000000001</v>
      </c>
      <c r="L39" s="48"/>
    </row>
    <row r="40" spans="7:15" x14ac:dyDescent="0.25">
      <c r="H40" t="s">
        <v>76</v>
      </c>
      <c r="J40" s="52">
        <v>6.1440000000000001</v>
      </c>
      <c r="L40" s="48"/>
      <c r="N40" s="49"/>
    </row>
    <row r="41" spans="7:15" x14ac:dyDescent="0.25">
      <c r="G41" t="s">
        <v>186</v>
      </c>
      <c r="H41" t="s">
        <v>78</v>
      </c>
      <c r="J41" s="52">
        <v>15.878</v>
      </c>
      <c r="L41" s="48"/>
      <c r="N41" s="49" t="s">
        <v>158</v>
      </c>
    </row>
    <row r="42" spans="7:15" x14ac:dyDescent="0.25">
      <c r="G42" t="s">
        <v>186</v>
      </c>
      <c r="H42" t="s">
        <v>79</v>
      </c>
      <c r="J42" s="52">
        <v>15.878</v>
      </c>
      <c r="L42" s="48"/>
      <c r="N42" s="49" t="s">
        <v>177</v>
      </c>
    </row>
    <row r="43" spans="7:15" x14ac:dyDescent="0.25">
      <c r="H43" t="s">
        <v>92</v>
      </c>
      <c r="J43" s="52">
        <v>7.4999999999999997E-2</v>
      </c>
      <c r="N43" s="49"/>
    </row>
    <row r="44" spans="7:15" x14ac:dyDescent="0.25">
      <c r="H44" t="s">
        <v>80</v>
      </c>
      <c r="J44" s="52">
        <v>19.588000000000001</v>
      </c>
    </row>
    <row r="45" spans="7:15" x14ac:dyDescent="0.25">
      <c r="H45" t="s">
        <v>81</v>
      </c>
      <c r="J45" s="52">
        <v>19.588000000000001</v>
      </c>
    </row>
    <row r="46" spans="7:15" x14ac:dyDescent="0.25">
      <c r="G46" t="s">
        <v>186</v>
      </c>
      <c r="H46" t="s">
        <v>82</v>
      </c>
      <c r="J46" s="52">
        <v>10</v>
      </c>
    </row>
    <row r="47" spans="7:15" x14ac:dyDescent="0.25">
      <c r="G47" t="s">
        <v>186</v>
      </c>
      <c r="H47" t="s">
        <v>83</v>
      </c>
      <c r="J47" s="52">
        <v>10</v>
      </c>
      <c r="N47" t="s">
        <v>182</v>
      </c>
    </row>
    <row r="48" spans="7:15" x14ac:dyDescent="0.25">
      <c r="G48" t="s">
        <v>186</v>
      </c>
      <c r="H48" t="s">
        <v>84</v>
      </c>
      <c r="J48" s="52">
        <v>40.9</v>
      </c>
      <c r="N48" t="s">
        <v>183</v>
      </c>
    </row>
    <row r="49" spans="7:14" x14ac:dyDescent="0.25">
      <c r="G49" t="s">
        <v>186</v>
      </c>
      <c r="H49" t="s">
        <v>85</v>
      </c>
      <c r="J49" s="52">
        <v>40.9</v>
      </c>
      <c r="N49" t="s">
        <v>184</v>
      </c>
    </row>
    <row r="50" spans="7:14" x14ac:dyDescent="0.25">
      <c r="G50" t="s">
        <v>182</v>
      </c>
      <c r="H50" t="s">
        <v>161</v>
      </c>
      <c r="J50" s="52">
        <v>25.001999999999999</v>
      </c>
      <c r="N50" t="s">
        <v>180</v>
      </c>
    </row>
    <row r="51" spans="7:14" x14ac:dyDescent="0.25">
      <c r="G51" t="s">
        <v>182</v>
      </c>
      <c r="H51" t="s">
        <v>162</v>
      </c>
      <c r="J51" s="52">
        <v>25.001999999999999</v>
      </c>
      <c r="N51" t="s">
        <v>178</v>
      </c>
    </row>
    <row r="52" spans="7:14" x14ac:dyDescent="0.25">
      <c r="G52" t="s">
        <v>182</v>
      </c>
      <c r="H52" t="s">
        <v>163</v>
      </c>
      <c r="J52" s="52">
        <v>25.001999999999999</v>
      </c>
      <c r="N52" t="s">
        <v>186</v>
      </c>
    </row>
    <row r="53" spans="7:14" x14ac:dyDescent="0.25">
      <c r="G53" t="s">
        <v>182</v>
      </c>
      <c r="H53" t="s">
        <v>164</v>
      </c>
      <c r="J53" s="52">
        <v>12.994</v>
      </c>
      <c r="N53" t="s">
        <v>181</v>
      </c>
    </row>
    <row r="54" spans="7:14" x14ac:dyDescent="0.25">
      <c r="G54" t="s">
        <v>184</v>
      </c>
      <c r="H54" t="s">
        <v>165</v>
      </c>
      <c r="J54" s="52">
        <v>3.46</v>
      </c>
      <c r="N54" t="s">
        <v>187</v>
      </c>
    </row>
    <row r="55" spans="7:14" x14ac:dyDescent="0.25">
      <c r="H55" t="s">
        <v>96</v>
      </c>
      <c r="J55" s="52">
        <v>0.13300000000000001</v>
      </c>
      <c r="N55" t="s">
        <v>179</v>
      </c>
    </row>
    <row r="56" spans="7:14" x14ac:dyDescent="0.25">
      <c r="H56" t="s">
        <v>97</v>
      </c>
      <c r="J56" s="52">
        <v>0.13300000000000001</v>
      </c>
    </row>
    <row r="57" spans="7:14" x14ac:dyDescent="0.25">
      <c r="H57" t="s">
        <v>108</v>
      </c>
      <c r="J57" s="52">
        <v>1.0680000000000001</v>
      </c>
    </row>
    <row r="58" spans="7:14" x14ac:dyDescent="0.25">
      <c r="H58" t="s">
        <v>49</v>
      </c>
      <c r="J58" s="52">
        <f>0.051*3</f>
        <v>0.153</v>
      </c>
    </row>
    <row r="59" spans="7:14" x14ac:dyDescent="0.25">
      <c r="H59" t="s">
        <v>90</v>
      </c>
      <c r="J59" s="52">
        <f>0.548*2</f>
        <v>1.0960000000000001</v>
      </c>
    </row>
    <row r="60" spans="7:14" x14ac:dyDescent="0.25">
      <c r="H60" t="s">
        <v>106</v>
      </c>
      <c r="J60" s="52">
        <v>1.6279999999999999</v>
      </c>
    </row>
    <row r="61" spans="7:14" x14ac:dyDescent="0.25">
      <c r="H61" t="s">
        <v>53</v>
      </c>
      <c r="J61" s="52">
        <f>0.081*2</f>
        <v>0.16200000000000001</v>
      </c>
    </row>
    <row r="62" spans="7:14" x14ac:dyDescent="0.25">
      <c r="H62" t="s">
        <v>95</v>
      </c>
      <c r="J62" s="52">
        <v>2.1000000000000001E-2</v>
      </c>
    </row>
    <row r="63" spans="7:14" x14ac:dyDescent="0.25">
      <c r="H63" t="s">
        <v>46</v>
      </c>
      <c r="J63" s="52">
        <f>0.35*0.64</f>
        <v>0.22399999999999998</v>
      </c>
    </row>
    <row r="64" spans="7:14" x14ac:dyDescent="0.25">
      <c r="H64" t="s">
        <v>58</v>
      </c>
      <c r="J64" s="52">
        <f>0.228*2.5</f>
        <v>0.57000000000000006</v>
      </c>
    </row>
    <row r="65" spans="8:10" x14ac:dyDescent="0.25">
      <c r="H65" t="s">
        <v>47</v>
      </c>
      <c r="J65" s="52">
        <f>0.272*2.5</f>
        <v>0.68</v>
      </c>
    </row>
    <row r="66" spans="8:10" x14ac:dyDescent="0.25">
      <c r="H66" t="s">
        <v>54</v>
      </c>
      <c r="J66" s="52">
        <f>0.289*2.5</f>
        <v>0.72249999999999992</v>
      </c>
    </row>
    <row r="67" spans="8:10" x14ac:dyDescent="0.25">
      <c r="H67" t="s">
        <v>103</v>
      </c>
      <c r="J67" s="52">
        <v>3.9470000000000001</v>
      </c>
    </row>
    <row r="68" spans="8:10" x14ac:dyDescent="0.25">
      <c r="H68" t="s">
        <v>104</v>
      </c>
      <c r="J68" s="52">
        <v>4.1050000000000004</v>
      </c>
    </row>
    <row r="69" spans="8:10" x14ac:dyDescent="0.25">
      <c r="H69" t="s">
        <v>48</v>
      </c>
      <c r="J69" s="52">
        <f>0.0155*0.098</f>
        <v>1.519E-3</v>
      </c>
    </row>
    <row r="70" spans="8:10" x14ac:dyDescent="0.25">
      <c r="H70" t="s">
        <v>94</v>
      </c>
      <c r="J70" s="52">
        <v>1.526</v>
      </c>
    </row>
    <row r="71" spans="8:10" x14ac:dyDescent="0.25">
      <c r="H71" t="s">
        <v>57</v>
      </c>
      <c r="J71" s="52">
        <f>6.189*1.6</f>
        <v>9.9024000000000001</v>
      </c>
    </row>
    <row r="72" spans="8:10" x14ac:dyDescent="0.25">
      <c r="H72" t="s">
        <v>42</v>
      </c>
      <c r="J72" s="52">
        <f>0.145*39.5</f>
        <v>5.7275</v>
      </c>
    </row>
    <row r="73" spans="8:10" x14ac:dyDescent="0.25">
      <c r="H73" t="s">
        <v>43</v>
      </c>
      <c r="J73" s="52">
        <f>0.163*44.4</f>
        <v>7.2371999999999996</v>
      </c>
    </row>
    <row r="74" spans="8:10" x14ac:dyDescent="0.25">
      <c r="H74" t="s">
        <v>91</v>
      </c>
      <c r="J74" s="52">
        <v>4.18</v>
      </c>
    </row>
    <row r="75" spans="8:10" x14ac:dyDescent="0.25">
      <c r="H75" t="s">
        <v>87</v>
      </c>
      <c r="J75" s="52">
        <v>0.29699999999999999</v>
      </c>
    </row>
    <row r="76" spans="8:10" x14ac:dyDescent="0.25">
      <c r="H76" t="s">
        <v>93</v>
      </c>
      <c r="J76" s="52">
        <v>1.526</v>
      </c>
    </row>
    <row r="77" spans="8:10" x14ac:dyDescent="0.25">
      <c r="H77" t="s">
        <v>86</v>
      </c>
      <c r="J77" s="52">
        <v>1.526</v>
      </c>
    </row>
    <row r="78" spans="8:10" x14ac:dyDescent="0.25">
      <c r="H78" t="s">
        <v>68</v>
      </c>
      <c r="J78" s="52">
        <v>9.4250000000000007</v>
      </c>
    </row>
    <row r="79" spans="8:10" x14ac:dyDescent="0.25">
      <c r="H79" t="s">
        <v>69</v>
      </c>
      <c r="J79" s="52">
        <v>7.5019999999999998</v>
      </c>
    </row>
    <row r="80" spans="8:10" x14ac:dyDescent="0.25">
      <c r="H80" t="s">
        <v>70</v>
      </c>
      <c r="J80" s="52">
        <v>8.4060000000000006</v>
      </c>
    </row>
    <row r="81" spans="8:10" x14ac:dyDescent="0.25">
      <c r="H81" t="s">
        <v>113</v>
      </c>
      <c r="J81" s="52">
        <v>3.254</v>
      </c>
    </row>
    <row r="82" spans="8:10" x14ac:dyDescent="0.25">
      <c r="H82" t="s">
        <v>114</v>
      </c>
      <c r="J82" s="52">
        <v>4.9119999999999999</v>
      </c>
    </row>
    <row r="83" spans="8:10" x14ac:dyDescent="0.25">
      <c r="H83" t="s">
        <v>115</v>
      </c>
      <c r="J83" s="52">
        <v>7.2130000000000001</v>
      </c>
    </row>
    <row r="84" spans="8:10" x14ac:dyDescent="0.25">
      <c r="H84" t="s">
        <v>116</v>
      </c>
      <c r="J84" s="52">
        <v>7.8449999999999998</v>
      </c>
    </row>
    <row r="85" spans="8:10" x14ac:dyDescent="0.25">
      <c r="H85" t="s">
        <v>117</v>
      </c>
      <c r="J85" s="52">
        <v>7.9720000000000004</v>
      </c>
    </row>
    <row r="86" spans="8:10" x14ac:dyDescent="0.25">
      <c r="H86" t="s">
        <v>118</v>
      </c>
      <c r="J86" s="52">
        <v>8.7309999999999999</v>
      </c>
    </row>
    <row r="87" spans="8:10" x14ac:dyDescent="0.25">
      <c r="H87" t="s">
        <v>119</v>
      </c>
      <c r="J87" s="52">
        <v>10.228999999999999</v>
      </c>
    </row>
    <row r="88" spans="8:10" x14ac:dyDescent="0.25">
      <c r="H88" t="s">
        <v>120</v>
      </c>
      <c r="J88" s="52">
        <v>2.5950000000000002</v>
      </c>
    </row>
    <row r="89" spans="8:10" x14ac:dyDescent="0.25">
      <c r="H89" t="s">
        <v>121</v>
      </c>
      <c r="J89" s="52">
        <v>3.9169999999999998</v>
      </c>
    </row>
    <row r="90" spans="8:10" x14ac:dyDescent="0.25">
      <c r="H90" t="s">
        <v>122</v>
      </c>
      <c r="J90" s="52">
        <v>5.7519999999999998</v>
      </c>
    </row>
    <row r="91" spans="8:10" x14ac:dyDescent="0.25">
      <c r="H91" t="s">
        <v>123</v>
      </c>
      <c r="J91" s="52">
        <v>6.2569999999999997</v>
      </c>
    </row>
    <row r="92" spans="8:10" x14ac:dyDescent="0.25">
      <c r="H92" t="s">
        <v>124</v>
      </c>
      <c r="J92" s="52">
        <v>6.3579999999999997</v>
      </c>
    </row>
    <row r="93" spans="8:10" x14ac:dyDescent="0.25">
      <c r="H93" t="s">
        <v>125</v>
      </c>
      <c r="J93" s="52">
        <v>6.9630000000000001</v>
      </c>
    </row>
    <row r="94" spans="8:10" x14ac:dyDescent="0.25">
      <c r="H94" t="s">
        <v>126</v>
      </c>
      <c r="J94" s="52">
        <v>8.1579999999999995</v>
      </c>
    </row>
    <row r="95" spans="8:10" x14ac:dyDescent="0.25">
      <c r="H95" t="s">
        <v>127</v>
      </c>
      <c r="J95" s="52">
        <v>2.9020000000000001</v>
      </c>
    </row>
    <row r="96" spans="8:10" x14ac:dyDescent="0.25">
      <c r="H96" t="s">
        <v>128</v>
      </c>
      <c r="J96" s="52">
        <v>4.3810000000000002</v>
      </c>
    </row>
    <row r="97" spans="8:10" x14ac:dyDescent="0.25">
      <c r="H97" t="s">
        <v>129</v>
      </c>
      <c r="J97" s="52">
        <v>6.4329999999999998</v>
      </c>
    </row>
    <row r="98" spans="8:10" x14ac:dyDescent="0.25">
      <c r="H98" t="s">
        <v>130</v>
      </c>
      <c r="J98" s="52">
        <v>6.9969999999999999</v>
      </c>
    </row>
    <row r="99" spans="8:10" x14ac:dyDescent="0.25">
      <c r="H99" t="s">
        <v>131</v>
      </c>
      <c r="J99" s="52">
        <v>7.11</v>
      </c>
    </row>
    <row r="100" spans="8:10" x14ac:dyDescent="0.25">
      <c r="H100" t="s">
        <v>132</v>
      </c>
      <c r="J100" s="52">
        <v>7.7869999999999999</v>
      </c>
    </row>
    <row r="101" spans="8:10" x14ac:dyDescent="0.25">
      <c r="H101" t="s">
        <v>133</v>
      </c>
      <c r="J101" s="52">
        <v>9.1229999999999993</v>
      </c>
    </row>
    <row r="102" spans="8:10" x14ac:dyDescent="0.25">
      <c r="H102" t="s">
        <v>44</v>
      </c>
      <c r="J102" s="52">
        <v>1.008</v>
      </c>
    </row>
    <row r="103" spans="8:10" x14ac:dyDescent="0.25">
      <c r="H103" t="s">
        <v>51</v>
      </c>
      <c r="J103" s="52">
        <f>0.291*3</f>
        <v>0.873</v>
      </c>
    </row>
    <row r="104" spans="8:10" x14ac:dyDescent="0.25">
      <c r="H104" t="s">
        <v>73</v>
      </c>
      <c r="J104" s="52">
        <v>1.456</v>
      </c>
    </row>
    <row r="105" spans="8:10" x14ac:dyDescent="0.25">
      <c r="H105" t="s">
        <v>74</v>
      </c>
      <c r="J105" s="52">
        <v>3.915</v>
      </c>
    </row>
    <row r="106" spans="8:10" x14ac:dyDescent="0.25">
      <c r="H106" t="s">
        <v>75</v>
      </c>
      <c r="J106" s="52">
        <v>3.915</v>
      </c>
    </row>
    <row r="107" spans="8:10" x14ac:dyDescent="0.25">
      <c r="H107" t="s">
        <v>105</v>
      </c>
      <c r="J107" s="52">
        <v>0.109</v>
      </c>
    </row>
    <row r="108" spans="8:10" x14ac:dyDescent="0.25">
      <c r="H108" t="s">
        <v>50</v>
      </c>
      <c r="J108" s="52">
        <f>0.043*3</f>
        <v>0.129</v>
      </c>
    </row>
    <row r="109" spans="8:10" x14ac:dyDescent="0.25">
      <c r="H109" t="s">
        <v>45</v>
      </c>
      <c r="J109" s="52">
        <f>0.155*2.65</f>
        <v>0.41075</v>
      </c>
    </row>
    <row r="110" spans="8:10" x14ac:dyDescent="0.25">
      <c r="H110" t="s">
        <v>41</v>
      </c>
      <c r="J110" s="52">
        <v>1.2E-2</v>
      </c>
    </row>
    <row r="111" spans="8:10" x14ac:dyDescent="0.25">
      <c r="H111" t="s">
        <v>88</v>
      </c>
      <c r="J111" s="52">
        <v>4.1000000000000002E-2</v>
      </c>
    </row>
    <row r="112" spans="8:10" x14ac:dyDescent="0.25">
      <c r="H112" t="s">
        <v>89</v>
      </c>
      <c r="J112" s="52">
        <v>5.0999999999999997E-2</v>
      </c>
    </row>
    <row r="113" spans="7:10" x14ac:dyDescent="0.25">
      <c r="G113" t="s">
        <v>178</v>
      </c>
      <c r="H113" t="s">
        <v>111</v>
      </c>
      <c r="J113" s="52">
        <v>0.159</v>
      </c>
    </row>
    <row r="114" spans="7:10" x14ac:dyDescent="0.25">
      <c r="H114" t="s">
        <v>101</v>
      </c>
      <c r="J114" s="52">
        <v>0.08</v>
      </c>
    </row>
    <row r="115" spans="7:10" x14ac:dyDescent="0.25">
      <c r="G115" t="s">
        <v>178</v>
      </c>
      <c r="H115" t="s">
        <v>112</v>
      </c>
      <c r="J115" s="52">
        <v>0.182</v>
      </c>
    </row>
    <row r="116" spans="7:10" x14ac:dyDescent="0.25">
      <c r="G116" t="s">
        <v>178</v>
      </c>
      <c r="H116" t="s">
        <v>160</v>
      </c>
      <c r="J116" s="52">
        <v>0.81799999999999995</v>
      </c>
    </row>
    <row r="117" spans="7:10" x14ac:dyDescent="0.25">
      <c r="G117" t="s">
        <v>179</v>
      </c>
      <c r="H117" t="s">
        <v>98</v>
      </c>
      <c r="J117" s="52">
        <v>0.03</v>
      </c>
    </row>
    <row r="118" spans="7:10" x14ac:dyDescent="0.25">
      <c r="G118" t="s">
        <v>179</v>
      </c>
      <c r="H118" t="s">
        <v>102</v>
      </c>
      <c r="J118" s="52">
        <v>0.25380000000000003</v>
      </c>
    </row>
    <row r="119" spans="7:10" x14ac:dyDescent="0.25">
      <c r="H119" t="s">
        <v>99</v>
      </c>
      <c r="J119" s="52">
        <v>2E-3</v>
      </c>
    </row>
    <row r="120" spans="7:10" x14ac:dyDescent="0.25">
      <c r="H120" t="s">
        <v>100</v>
      </c>
      <c r="J120" s="52">
        <v>0.11</v>
      </c>
    </row>
    <row r="121" spans="7:10" x14ac:dyDescent="0.25">
      <c r="G121" t="s">
        <v>181</v>
      </c>
      <c r="H121" t="s">
        <v>109</v>
      </c>
      <c r="J121" s="52">
        <v>0.13700000000000001</v>
      </c>
    </row>
    <row r="122" spans="7:10" x14ac:dyDescent="0.25">
      <c r="G122" t="s">
        <v>181</v>
      </c>
      <c r="H122" t="s">
        <v>110</v>
      </c>
      <c r="J122" s="52">
        <v>3.4000000000000002E-2</v>
      </c>
    </row>
    <row r="123" spans="7:10" x14ac:dyDescent="0.25">
      <c r="H123" t="s">
        <v>32</v>
      </c>
      <c r="J123" s="52">
        <v>0.61</v>
      </c>
    </row>
    <row r="124" spans="7:10" x14ac:dyDescent="0.25">
      <c r="H124" t="s">
        <v>33</v>
      </c>
      <c r="J124" s="52">
        <v>0.7</v>
      </c>
    </row>
    <row r="125" spans="7:10" x14ac:dyDescent="0.25">
      <c r="G125" t="s">
        <v>180</v>
      </c>
      <c r="H125" t="s">
        <v>34</v>
      </c>
      <c r="J125" s="52">
        <v>0.83</v>
      </c>
    </row>
    <row r="126" spans="7:10" x14ac:dyDescent="0.25">
      <c r="H126" t="s">
        <v>35</v>
      </c>
      <c r="J126" s="52">
        <v>0.87</v>
      </c>
    </row>
    <row r="127" spans="7:10" x14ac:dyDescent="0.25">
      <c r="G127" t="s">
        <v>183</v>
      </c>
      <c r="H127" t="s">
        <v>159</v>
      </c>
      <c r="J127" s="52">
        <v>69.400000000000006</v>
      </c>
    </row>
    <row r="128" spans="7:10" x14ac:dyDescent="0.25">
      <c r="H128" t="s">
        <v>36</v>
      </c>
      <c r="J128" s="52">
        <v>0.66</v>
      </c>
    </row>
    <row r="129" spans="8:10" x14ac:dyDescent="0.25">
      <c r="H129" t="s">
        <v>37</v>
      </c>
      <c r="J129" s="52">
        <v>0.95</v>
      </c>
    </row>
    <row r="130" spans="8:10" x14ac:dyDescent="0.25">
      <c r="H130" s="44" t="s">
        <v>91</v>
      </c>
      <c r="J130">
        <v>14.776</v>
      </c>
    </row>
    <row r="131" spans="8:10" x14ac:dyDescent="0.25">
      <c r="H131" s="44" t="s">
        <v>134</v>
      </c>
      <c r="J131">
        <v>14.776</v>
      </c>
    </row>
    <row r="132" spans="8:10" x14ac:dyDescent="0.25">
      <c r="H132" s="45" t="s">
        <v>135</v>
      </c>
      <c r="J132">
        <v>19.018999999999998</v>
      </c>
    </row>
    <row r="133" spans="8:10" x14ac:dyDescent="0.25">
      <c r="H133" t="s">
        <v>136</v>
      </c>
      <c r="J133">
        <v>0.28000000000000003</v>
      </c>
    </row>
    <row r="134" spans="8:10" x14ac:dyDescent="0.25">
      <c r="H134" t="s">
        <v>137</v>
      </c>
      <c r="J134">
        <v>0.28000000000000003</v>
      </c>
    </row>
    <row r="135" spans="8:10" x14ac:dyDescent="0.25">
      <c r="H135" t="s">
        <v>138</v>
      </c>
      <c r="J135">
        <v>0.28000000000000003</v>
      </c>
    </row>
    <row r="136" spans="8:10" x14ac:dyDescent="0.25">
      <c r="H136" t="s">
        <v>139</v>
      </c>
      <c r="J136">
        <v>0.28000000000000003</v>
      </c>
    </row>
    <row r="137" spans="8:10" x14ac:dyDescent="0.25">
      <c r="H137" t="s">
        <v>140</v>
      </c>
      <c r="J137">
        <v>0.28000000000000003</v>
      </c>
    </row>
    <row r="138" spans="8:10" x14ac:dyDescent="0.25">
      <c r="H138" t="s">
        <v>141</v>
      </c>
      <c r="J138">
        <v>0.28000000000000003</v>
      </c>
    </row>
    <row r="139" spans="8:10" x14ac:dyDescent="0.25">
      <c r="H139" t="s">
        <v>142</v>
      </c>
      <c r="J139">
        <v>0.28000000000000003</v>
      </c>
    </row>
    <row r="140" spans="8:10" x14ac:dyDescent="0.25">
      <c r="H140" t="s">
        <v>143</v>
      </c>
      <c r="J140">
        <v>0.28000000000000003</v>
      </c>
    </row>
    <row r="141" spans="8:10" x14ac:dyDescent="0.25">
      <c r="H141" t="s">
        <v>144</v>
      </c>
      <c r="J141">
        <v>4.6159999999999997</v>
      </c>
    </row>
    <row r="142" spans="8:10" x14ac:dyDescent="0.25">
      <c r="H142" t="s">
        <v>145</v>
      </c>
      <c r="J142">
        <v>4.6159999999999997</v>
      </c>
    </row>
    <row r="143" spans="8:10" x14ac:dyDescent="0.25">
      <c r="H143" t="s">
        <v>146</v>
      </c>
      <c r="J143">
        <v>0.25</v>
      </c>
    </row>
    <row r="144" spans="8:10" x14ac:dyDescent="0.25">
      <c r="H144" t="s">
        <v>147</v>
      </c>
      <c r="J144">
        <v>0.4</v>
      </c>
    </row>
    <row r="145" spans="7:10" x14ac:dyDescent="0.25">
      <c r="G145" t="s">
        <v>185</v>
      </c>
      <c r="H145" t="s">
        <v>166</v>
      </c>
      <c r="J145">
        <v>19.100000000000001</v>
      </c>
    </row>
    <row r="146" spans="7:10" x14ac:dyDescent="0.25">
      <c r="H146" t="s">
        <v>148</v>
      </c>
      <c r="J146">
        <v>0.42699999999999999</v>
      </c>
    </row>
    <row r="147" spans="7:10" x14ac:dyDescent="0.25">
      <c r="H147" t="s">
        <v>149</v>
      </c>
      <c r="J147">
        <v>0.21</v>
      </c>
    </row>
    <row r="148" spans="7:10" x14ac:dyDescent="0.25">
      <c r="G148" t="s">
        <v>185</v>
      </c>
      <c r="H148" t="s">
        <v>167</v>
      </c>
      <c r="J148">
        <v>15.05</v>
      </c>
    </row>
    <row r="149" spans="7:10" x14ac:dyDescent="0.25">
      <c r="H149" t="s">
        <v>150</v>
      </c>
      <c r="J149">
        <v>1.2569999999999999</v>
      </c>
    </row>
    <row r="150" spans="7:10" x14ac:dyDescent="0.25">
      <c r="H150" t="s">
        <v>151</v>
      </c>
      <c r="J150">
        <v>1.821</v>
      </c>
    </row>
    <row r="151" spans="7:10" x14ac:dyDescent="0.25">
      <c r="H151" t="s">
        <v>152</v>
      </c>
      <c r="J151">
        <v>0.25</v>
      </c>
    </row>
    <row r="152" spans="7:10" x14ac:dyDescent="0.25">
      <c r="H152" t="s">
        <v>153</v>
      </c>
      <c r="J152">
        <v>0.4</v>
      </c>
    </row>
    <row r="153" spans="7:10" x14ac:dyDescent="0.25">
      <c r="H153" t="s">
        <v>154</v>
      </c>
      <c r="J153">
        <v>0.42699999999999999</v>
      </c>
    </row>
    <row r="154" spans="7:10" x14ac:dyDescent="0.25">
      <c r="H154" t="s">
        <v>155</v>
      </c>
      <c r="J154">
        <v>0.21</v>
      </c>
    </row>
    <row r="155" spans="7:10" x14ac:dyDescent="0.25">
      <c r="H155" t="s">
        <v>156</v>
      </c>
      <c r="J155">
        <v>1.2569999999999999</v>
      </c>
    </row>
    <row r="156" spans="7:10" x14ac:dyDescent="0.25">
      <c r="H156" t="s">
        <v>157</v>
      </c>
      <c r="J156">
        <v>1.821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31 (ночь)</vt:lpstr>
      <vt:lpstr>Лист1</vt:lpstr>
      <vt:lpstr>'31 (ночь)'!Область_печати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Широкова Ольга</dc:creator>
  <cp:lastModifiedBy>ААА</cp:lastModifiedBy>
  <cp:lastPrinted>2025-11-21T05:58:50Z</cp:lastPrinted>
  <dcterms:created xsi:type="dcterms:W3CDTF">2024-08-20T14:15:08Z</dcterms:created>
  <dcterms:modified xsi:type="dcterms:W3CDTF">2025-11-23T08:04:22Z</dcterms:modified>
</cp:coreProperties>
</file>