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7AF14BC-BD8C-4D90-A6AE-E5C3A35424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отпуск" sheetId="2" r:id="rId1"/>
    <sheet name="праздники" sheetId="3" r:id="rId2"/>
    <sheet name="Лист1" sheetId="1" r:id="rId3"/>
  </sheets>
  <externalReferences>
    <externalReference r:id="rId4"/>
    <externalReference r:id="rId5"/>
    <externalReference r:id="rId6"/>
  </externalReferences>
  <definedNames>
    <definedName name="_xlnm._FilterDatabase" localSheetId="1" hidden="1">праздники!$Q$2:$R$121</definedName>
    <definedName name="n_1" localSheetId="1">{"","одинz","дваz","триz","четыреz","пятьz","шестьz","семьz","восемьz","девятьz"}</definedName>
    <definedName name="n_1">{"","одинz","дваz","триz","четыреz","пятьz","шестьz","семьz","восемьz","девятьz"}</definedName>
    <definedName name="n_2" localSheetId="1">{"десятьz","одиннадцатьz","двенадцатьz","тринадцатьz","четырнадцатьz","пятнадцатьz","шестнадцатьz","семнадцатьz","восемнадцатьz","девятнадцатьz"}</definedName>
    <definedName name="n_2">{"десятьz","одиннадцатьz","двенадцатьz","тринадцатьz","четырнадцатьz","пятнадцатьz","шестнадцатьz","семнадцатьz","восемнадцатьz","девятнадцатьz"}</definedName>
    <definedName name="n_3" localSheetId="1">{"";1;"двадцатьz";"тридцатьz";"сорокz";"пятьдесятz";"шестьдесятz";"семьдесятz";"восемьдесятz";"девяностоz"}</definedName>
    <definedName name="n_3">{"";1;"двадцатьz";"тридцатьz";"сорокz";"пятьдесятz";"шестьдесятz";"семьдесятz";"восемьдесятz";"девяностоz"}</definedName>
    <definedName name="n_4" localSheetId="1">{"","стоz","двестиz","тристаz","четырестаz","пятьсотz","шестьсотz","семьсотz","восемьсотz","девятьсотz"}</definedName>
    <definedName name="n_4">{"","стоz","двестиz","тристаz","четырестаz","пятьсотz","шестьсотz","семьсотz","восемьсотz","девятьсотz"}</definedName>
    <definedName name="n_5" localSheetId="1">{"","однаz","двеz","триz","четыреz","пятьz","шестьz","семьz","восемьz","девятьz"}</definedName>
    <definedName name="n_5">{"","однаz","двеz","триz","четыреz","пятьz","шестьz","семьz","восемьz","девятьz"}</definedName>
    <definedName name="n0">"000000000000"&amp;MID(1/2,2,1)&amp;"0#####"</definedName>
    <definedName name="n0x" localSheetId="1">IF(праздники!n_3=1,праздники!n_2,праздники!n_3&amp;праздники!n_1)</definedName>
    <definedName name="n0x">IF(n_3=1,n_2,n_3&amp;n_1)</definedName>
    <definedName name="n1x" localSheetId="1">IF(праздники!n_3=1,праздники!n_2,праздники!n_3&amp;праздники!n_5)</definedName>
    <definedName name="n1x">IF(n_3=1,n_2,n_3&amp;n_5)</definedName>
    <definedName name="People">OFFSET([1]Лист1!$A$1,0,0,COUNTA([1]Лист1!$A$1:$A$23),1)</definedName>
    <definedName name="г">[2]июль!$BG$11:$BG$19</definedName>
    <definedName name="доля" localSheetId="1">{"десятая","десятых";"сотая","сотых";"тысячная","тысячных";"десятитысячная","десятитысячных";"стотысячная","стотысячных";"миллионная ","миллионных"}</definedName>
    <definedName name="доля">{"десятая","десятых";"сотая","сотых";"тысячная","тысячных";"десятитысячная","десятитысячных";"стотысячная","стотысячных";"миллионная ","миллионных"}</definedName>
    <definedName name="ИнструкцияНадстройка" localSheetId="0">[3]Расчёт!#REF!</definedName>
    <definedName name="ИнструкцияНадстройка" localSheetId="1">[3]Расчёт!#REF!</definedName>
    <definedName name="ИнструкцияНадстройка">[3]Расчёт!#REF!</definedName>
    <definedName name="месяц">[2]июль!$BE$11:$BE$22</definedName>
    <definedName name="мил" localSheetId="1">{0,"овz";1,"z";2,"аz";5,"овz"}</definedName>
    <definedName name="мил">{0,"овz";1,"z";2,"аz";5,"овz"}</definedName>
    <definedName name="ОтпПо">[3]Расчёт!$L$3</definedName>
    <definedName name="ОтпС">[3]Расчёт!$K$3</definedName>
    <definedName name="ПраздникиАктуальныеКонец">[3]Праздники!$D$2:$D$37</definedName>
    <definedName name="ПраздникиАктуальныеНачало">[3]Праздники!$C$2:$C$37</definedName>
    <definedName name="Тип_Мероприятия">праздники!$B$2:$B$5</definedName>
    <definedName name="тыс" localSheetId="1">{0,"тысячz";1,"тысячаz";2,"тысячиz";5,"тысячz"}</definedName>
    <definedName name="тыс">{0,"тысячz";1,"тысячаz";2,"тысячиz";5,"тысячz"}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7" i="2" l="1" a="1"/>
  <c r="X27" i="2" s="1"/>
  <c r="W27" i="2" a="1"/>
  <c r="W27" i="2" s="1"/>
  <c r="X24" i="2" a="1"/>
  <c r="X24" i="2" s="1"/>
  <c r="W24" i="2" a="1"/>
  <c r="W24" i="2" s="1"/>
  <c r="W20" i="2" a="1"/>
  <c r="W20" i="2"/>
  <c r="W16" i="2" a="1"/>
  <c r="W16" i="2" s="1"/>
  <c r="X16" i="2" a="1"/>
  <c r="X16" i="2" s="1"/>
  <c r="X13" i="2" a="1"/>
  <c r="X13" i="2" s="1"/>
  <c r="W13" i="2" a="1"/>
  <c r="W13" i="2" s="1"/>
  <c r="F29" i="3" l="1"/>
  <c r="E29" i="3"/>
  <c r="F28" i="3"/>
  <c r="E28" i="3"/>
  <c r="F27" i="3"/>
  <c r="E27" i="3"/>
  <c r="F26" i="3"/>
  <c r="E26" i="3"/>
  <c r="F25" i="3"/>
  <c r="E25" i="3"/>
  <c r="F24" i="3"/>
  <c r="E24" i="3"/>
  <c r="F23" i="3"/>
  <c r="E23" i="3"/>
  <c r="F22" i="3"/>
  <c r="E22" i="3"/>
  <c r="F21" i="3"/>
  <c r="E21" i="3"/>
  <c r="F20" i="3"/>
  <c r="E20" i="3"/>
  <c r="F19" i="3"/>
  <c r="E19" i="3"/>
  <c r="F18" i="3"/>
  <c r="E18" i="3"/>
  <c r="F17" i="3"/>
  <c r="E17" i="3"/>
  <c r="F16" i="3"/>
  <c r="E16" i="3"/>
  <c r="G2" i="3"/>
  <c r="K18" i="3" s="1"/>
  <c r="J6" i="3" l="1"/>
  <c r="J8" i="3"/>
  <c r="J10" i="3"/>
  <c r="J12" i="3"/>
  <c r="J14" i="3"/>
  <c r="J15" i="3"/>
  <c r="L16" i="3"/>
  <c r="J17" i="3"/>
  <c r="L18" i="3"/>
  <c r="M16" i="3"/>
  <c r="K17" i="3"/>
  <c r="M17" i="3"/>
  <c r="M19" i="3"/>
  <c r="J7" i="3"/>
  <c r="J9" i="3"/>
  <c r="J11" i="3"/>
  <c r="J13" i="3"/>
  <c r="J19" i="3"/>
  <c r="K6" i="3"/>
  <c r="K7" i="3"/>
  <c r="K8" i="3"/>
  <c r="K9" i="3"/>
  <c r="K10" i="3"/>
  <c r="K11" i="3"/>
  <c r="K12" i="3"/>
  <c r="K13" i="3"/>
  <c r="K14" i="3"/>
  <c r="K15" i="3"/>
  <c r="M18" i="3"/>
  <c r="K19" i="3"/>
  <c r="L6" i="3"/>
  <c r="L7" i="3"/>
  <c r="L8" i="3"/>
  <c r="L9" i="3"/>
  <c r="L10" i="3"/>
  <c r="L11" i="3"/>
  <c r="L12" i="3"/>
  <c r="L13" i="3"/>
  <c r="L14" i="3"/>
  <c r="L15" i="3"/>
  <c r="J16" i="3"/>
  <c r="L17" i="3"/>
  <c r="J18" i="3"/>
  <c r="L19" i="3"/>
  <c r="M6" i="3"/>
  <c r="M7" i="3"/>
  <c r="M8" i="3"/>
  <c r="M9" i="3"/>
  <c r="M10" i="3"/>
  <c r="M11" i="3"/>
  <c r="M12" i="3"/>
  <c r="M13" i="3"/>
  <c r="M14" i="3"/>
  <c r="M15" i="3"/>
  <c r="K16" i="3"/>
  <c r="U33" i="2" l="1"/>
  <c r="K31" i="2"/>
  <c r="K30" i="2"/>
  <c r="H30" i="2"/>
  <c r="U29" i="2"/>
  <c r="K27" i="2"/>
  <c r="K26" i="2"/>
  <c r="H26" i="2"/>
  <c r="K23" i="2"/>
  <c r="T22" i="2"/>
  <c r="U25" i="2" s="1"/>
  <c r="K22" i="2"/>
  <c r="H22" i="2"/>
  <c r="K18" i="2"/>
  <c r="K17" i="2"/>
  <c r="K16" i="2"/>
  <c r="T15" i="2"/>
  <c r="K15" i="2"/>
  <c r="K14" i="2"/>
  <c r="K13" i="2"/>
  <c r="T12" i="2"/>
  <c r="U21" i="2" s="1"/>
  <c r="K12" i="2"/>
  <c r="H12" i="2"/>
  <c r="L12" i="2" s="1"/>
  <c r="M12" i="2" s="1"/>
  <c r="E10" i="2"/>
  <c r="U6" i="2"/>
  <c r="K33" i="2" l="1"/>
  <c r="L22" i="2"/>
  <c r="H23" i="2" s="1"/>
  <c r="L23" i="2" s="1"/>
  <c r="H15" i="2"/>
  <c r="K25" i="2"/>
  <c r="L30" i="2"/>
  <c r="F30" i="2"/>
  <c r="G30" i="2" s="1"/>
  <c r="V33" i="2" s="1"/>
  <c r="E22" i="2"/>
  <c r="E30" i="2"/>
  <c r="F22" i="2"/>
  <c r="F26" i="2"/>
  <c r="E26" i="2"/>
  <c r="F12" i="2"/>
  <c r="E12" i="2"/>
  <c r="K29" i="2"/>
  <c r="L26" i="2"/>
  <c r="K21" i="2"/>
  <c r="G12" i="2" l="1"/>
  <c r="V21" i="2" s="1"/>
  <c r="L15" i="2"/>
  <c r="M15" i="2" s="1"/>
  <c r="G22" i="2"/>
  <c r="V25" i="2" s="1"/>
  <c r="G26" i="2"/>
  <c r="V29" i="2" s="1"/>
  <c r="H19" i="2" l="1"/>
  <c r="L19" i="2" s="1"/>
  <c r="M19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<sst xmlns="http://schemas.openxmlformats.org/spreadsheetml/2006/main" count="108" uniqueCount="84">
  <si>
    <t xml:space="preserve">ОТПУСК  </t>
  </si>
  <si>
    <t xml:space="preserve">Стаж на </t>
  </si>
  <si>
    <t>Отработанно дней</t>
  </si>
  <si>
    <t>На текущую дату положенно дней</t>
  </si>
  <si>
    <t>Расчетный период (рабочий год)</t>
  </si>
  <si>
    <t xml:space="preserve">За полный год </t>
  </si>
  <si>
    <t>Период отпуска</t>
  </si>
  <si>
    <t>Итого дней</t>
  </si>
  <si>
    <t>Итого отгуляно</t>
  </si>
  <si>
    <t>Осталось отгулять в периоде</t>
  </si>
  <si>
    <t>Ф.И.О</t>
  </si>
  <si>
    <t>должность</t>
  </si>
  <si>
    <t>Дата приема</t>
  </si>
  <si>
    <t>Начало</t>
  </si>
  <si>
    <t>не включается в трудовой стаж: отпуск без сохранения зп, по уходу за ребенком</t>
  </si>
  <si>
    <t>Окончание</t>
  </si>
  <si>
    <t>количество дней</t>
  </si>
  <si>
    <t>период отпуска если на две части</t>
  </si>
  <si>
    <t>этот работник работает 2/2</t>
  </si>
  <si>
    <t>у этого график 3/3</t>
  </si>
  <si>
    <t xml:space="preserve">тут формула от даты ячейки L12. </t>
  </si>
  <si>
    <t xml:space="preserve">тут формула от даты ячейки О12. </t>
  </si>
  <si>
    <t xml:space="preserve">тут формула от даты ячейки L15. </t>
  </si>
  <si>
    <t xml:space="preserve">тут формула от даты ячейки О15. </t>
  </si>
  <si>
    <t xml:space="preserve">тут формула от даты ячейки L19. </t>
  </si>
  <si>
    <t xml:space="preserve">тут формула от даты ячейки О19. </t>
  </si>
  <si>
    <t xml:space="preserve">тут формула от даты ячейки L22. </t>
  </si>
  <si>
    <t xml:space="preserve">тут формула от даты ячейки О22. </t>
  </si>
  <si>
    <t xml:space="preserve">тут формула от даты ячейки L23. </t>
  </si>
  <si>
    <t xml:space="preserve">тут формула от даты ячейки О23. </t>
  </si>
  <si>
    <t>график 5/2 по производственному календарю</t>
  </si>
  <si>
    <t>ближайщий раб день после кален года</t>
  </si>
  <si>
    <t>ближайщий раб день  после отпуска</t>
  </si>
  <si>
    <t>Отпуск</t>
  </si>
  <si>
    <t>вс</t>
  </si>
  <si>
    <t>пн</t>
  </si>
  <si>
    <t>вт</t>
  </si>
  <si>
    <t>ГОСПраздники</t>
  </si>
  <si>
    <r>
      <t xml:space="preserve">Даты праздников
</t>
    </r>
    <r>
      <rPr>
        <sz val="11"/>
        <color theme="1"/>
        <rFont val="Arial Narrow"/>
        <family val="2"/>
        <charset val="204"/>
      </rPr>
      <t>(на прошлый, текщий и 2 будущих года)</t>
    </r>
  </si>
  <si>
    <t>ср</t>
  </si>
  <si>
    <t>Название</t>
  </si>
  <si>
    <t>Число</t>
  </si>
  <si>
    <t>Месяц</t>
  </si>
  <si>
    <t>чт</t>
  </si>
  <si>
    <t>Новый год</t>
  </si>
  <si>
    <t>Январь</t>
  </si>
  <si>
    <t>пт</t>
  </si>
  <si>
    <t>сб</t>
  </si>
  <si>
    <t>Рождество</t>
  </si>
  <si>
    <t>Международный женский день</t>
  </si>
  <si>
    <t>Март</t>
  </si>
  <si>
    <t>Наурыз мейрамы (суббота 22 марта и воскресенье 23 марта переносятся на понедельник 24 марта и вторник 25 марта)</t>
  </si>
  <si>
    <t>Праздник единства народа Казахстана</t>
  </si>
  <si>
    <t>Май</t>
  </si>
  <si>
    <t>День защитника Отечества</t>
  </si>
  <si>
    <t xml:space="preserve">Красные даты: </t>
  </si>
  <si>
    <t>День Победы</t>
  </si>
  <si>
    <t>День Столицы (воскресенье 6 июля переносится на понедельник 7 июля)</t>
  </si>
  <si>
    <t>Июль</t>
  </si>
  <si>
    <t>День Конституции Республики Казахстан (суббота 30 августа переносится на понедельник 1 сентября)</t>
  </si>
  <si>
    <t>Август</t>
  </si>
  <si>
    <t>День Республики (суббота 25 октября переносится на понедельник 27 октября)</t>
  </si>
  <si>
    <t>Октябрь</t>
  </si>
  <si>
    <t>День Независимости</t>
  </si>
  <si>
    <t>Декабрь</t>
  </si>
  <si>
    <t>Наурыз мейрамы</t>
  </si>
  <si>
    <t xml:space="preserve">День Столицы </t>
  </si>
  <si>
    <t xml:space="preserve">День Конституции Республики Казахстан </t>
  </si>
  <si>
    <t>День Республики (</t>
  </si>
  <si>
    <t xml:space="preserve">тут формула от даты ячейки L26. </t>
  </si>
  <si>
    <t xml:space="preserve">тут формула от даты ячейки О26. </t>
  </si>
  <si>
    <t>перенос праздников на будни</t>
  </si>
  <si>
    <t>с 8 марта на 9 марта</t>
  </si>
  <si>
    <t>с 21 марта на 24 марта</t>
  </si>
  <si>
    <t>с 22 марта на 25 марта</t>
  </si>
  <si>
    <t>с 9 мая на 11 мая</t>
  </si>
  <si>
    <t>с 30 августа на 31 августа</t>
  </si>
  <si>
    <t>с 25 октября на 26 октября</t>
  </si>
  <si>
    <t>ОБЩИЙ ВЫХОДНОЙ</t>
  </si>
  <si>
    <t>как в пятидневку вычесть ближайший раб день с учетом -  праздничые дни, перенос праздников и общий выходной</t>
  </si>
  <si>
    <t>рождество</t>
  </si>
  <si>
    <t>курбан-айт</t>
  </si>
  <si>
    <t>Н/Р</t>
  </si>
  <si>
    <t>Нерабочие дни 2026 кроме выхонных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</si>
</sst>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40">
    <font>
      <sz val="11"/>
      <color theme="1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indexed="8"/>
      <name val="Arial Narrow"/>
      <family val="2"/>
      <charset val="204"/>
    </font>
    <font>
      <sz val="10"/>
      <name val="Times New Roman"/>
      <family val="1"/>
      <charset val="204"/>
    </font>
    <font>
      <sz val="10"/>
      <name val="Arial Narrow"/>
      <family val="2"/>
      <charset val="204"/>
    </font>
    <font>
      <i/>
      <sz val="10"/>
      <name val="Arial Narrow"/>
      <family val="2"/>
      <charset val="204"/>
    </font>
    <font>
      <sz val="10"/>
      <color rgb="FF000000"/>
      <name val="Arimo"/>
    </font>
    <font>
      <sz val="10"/>
      <color theme="1"/>
      <name val="Arial Narrow"/>
      <family val="2"/>
      <charset val="204"/>
    </font>
    <font>
      <b/>
      <sz val="10"/>
      <name val="Arial Narrow"/>
      <family val="2"/>
      <charset val="204"/>
    </font>
    <font>
      <sz val="18"/>
      <color indexed="8"/>
      <name val="Arial Narrow"/>
      <family val="2"/>
      <charset val="204"/>
    </font>
    <font>
      <sz val="11"/>
      <color rgb="FF3C4043"/>
      <name val="Arial"/>
      <family val="2"/>
      <charset val="204"/>
    </font>
    <font>
      <i/>
      <sz val="10"/>
      <color indexed="8"/>
      <name val="Arial Narrow"/>
      <family val="2"/>
      <charset val="204"/>
    </font>
    <font>
      <i/>
      <sz val="9"/>
      <name val="Arial Narrow"/>
      <family val="2"/>
      <charset val="204"/>
    </font>
    <font>
      <i/>
      <sz val="8"/>
      <name val="Times New Roman"/>
      <family val="1"/>
      <charset val="204"/>
    </font>
    <font>
      <b/>
      <sz val="10"/>
      <color indexed="8"/>
      <name val="Arial Narrow"/>
      <family val="2"/>
      <charset val="204"/>
    </font>
    <font>
      <sz val="11"/>
      <color indexed="8"/>
      <name val="Calibri"/>
      <family val="2"/>
      <charset val="1"/>
    </font>
    <font>
      <i/>
      <sz val="10"/>
      <color rgb="FFFF0000"/>
      <name val="Arial Narrow"/>
      <family val="2"/>
      <charset val="204"/>
    </font>
    <font>
      <sz val="10"/>
      <color rgb="FFFF0000"/>
      <name val="Arial Narrow"/>
      <family val="2"/>
      <charset val="204"/>
    </font>
    <font>
      <sz val="9"/>
      <name val="Arial Narrow"/>
      <family val="2"/>
      <charset val="204"/>
    </font>
    <font>
      <sz val="10"/>
      <color rgb="FFFFC000"/>
      <name val="Arial Narrow"/>
      <family val="2"/>
      <charset val="204"/>
    </font>
    <font>
      <sz val="10"/>
      <color rgb="FF0070C0"/>
      <name val="Arial Narrow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0"/>
      <name val="Times New Roman Cyr"/>
      <charset val="204"/>
    </font>
    <font>
      <b/>
      <sz val="1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212529"/>
      <name val="Arial Narrow"/>
      <family val="2"/>
      <charset val="204"/>
    </font>
    <font>
      <sz val="11"/>
      <name val="Arial Narrow"/>
      <family val="2"/>
      <charset val="204"/>
    </font>
    <font>
      <sz val="9"/>
      <color rgb="FF212529"/>
      <name val="Segoe UI"/>
      <family val="2"/>
      <charset val="204"/>
    </font>
    <font>
      <b/>
      <sz val="10"/>
      <color rgb="FF767676"/>
      <name val="Arial"/>
      <family val="2"/>
      <charset val="204"/>
    </font>
    <font>
      <sz val="11"/>
      <color rgb="FFB12722"/>
      <name val="Arial Narrow"/>
      <family val="2"/>
      <charset val="204"/>
    </font>
    <font>
      <sz val="9"/>
      <color rgb="FFB12722"/>
      <name val="Segoe UI"/>
      <family val="2"/>
      <charset val="204"/>
    </font>
    <font>
      <sz val="8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sz val="8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 Narrow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hair">
        <color auto="1"/>
      </right>
      <top style="medium">
        <color indexed="64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2" borderId="1" applyNumberFormat="0" applyAlignment="0" applyProtection="0"/>
    <xf numFmtId="0" fontId="2" fillId="0" borderId="0"/>
    <xf numFmtId="0" fontId="4" fillId="0" borderId="0"/>
    <xf numFmtId="0" fontId="7" fillId="0" borderId="0"/>
    <xf numFmtId="0" fontId="16" fillId="0" borderId="0"/>
    <xf numFmtId="0" fontId="2" fillId="0" borderId="0"/>
    <xf numFmtId="0" fontId="4" fillId="0" borderId="0"/>
    <xf numFmtId="0" fontId="22" fillId="0" borderId="0"/>
    <xf numFmtId="0" fontId="23" fillId="0" borderId="0"/>
    <xf numFmtId="0" fontId="24" fillId="0" borderId="0"/>
    <xf numFmtId="0" fontId="25" fillId="0" borderId="0"/>
  </cellStyleXfs>
  <cellXfs count="168">
    <xf numFmtId="0" fontId="0" fillId="0" borderId="0" xfId="0"/>
    <xf numFmtId="0" fontId="3" fillId="0" borderId="0" xfId="2" applyFont="1"/>
    <xf numFmtId="0" fontId="3" fillId="0" borderId="0" xfId="2" applyFont="1" applyAlignment="1">
      <alignment horizontal="fill" vertical="center"/>
    </xf>
    <xf numFmtId="0" fontId="5" fillId="0" borderId="0" xfId="3" applyFont="1" applyAlignment="1">
      <alignment horizontal="center"/>
    </xf>
    <xf numFmtId="0" fontId="5" fillId="0" borderId="0" xfId="3" applyFont="1"/>
    <xf numFmtId="0" fontId="6" fillId="0" borderId="0" xfId="3" applyFont="1" applyAlignment="1">
      <alignment horizontal="center"/>
    </xf>
    <xf numFmtId="14" fontId="5" fillId="0" borderId="0" xfId="3" applyNumberFormat="1" applyFont="1"/>
    <xf numFmtId="14" fontId="5" fillId="0" borderId="0" xfId="3" applyNumberFormat="1" applyFont="1" applyAlignment="1">
      <alignment horizontal="center"/>
    </xf>
    <xf numFmtId="14" fontId="3" fillId="0" borderId="0" xfId="2" applyNumberFormat="1" applyFont="1"/>
    <xf numFmtId="14" fontId="5" fillId="0" borderId="0" xfId="1" applyNumberFormat="1" applyFont="1" applyFill="1" applyBorder="1" applyAlignment="1">
      <alignment horizontal="center"/>
    </xf>
    <xf numFmtId="0" fontId="5" fillId="0" borderId="0" xfId="3" applyFont="1" applyAlignment="1">
      <alignment horizontal="center" vertical="center"/>
    </xf>
    <xf numFmtId="1" fontId="5" fillId="0" borderId="0" xfId="3" applyNumberFormat="1" applyFont="1" applyAlignment="1">
      <alignment horizontal="center"/>
    </xf>
    <xf numFmtId="14" fontId="6" fillId="0" borderId="0" xfId="1" applyNumberFormat="1" applyFont="1" applyFill="1" applyBorder="1" applyAlignment="1">
      <alignment horizontal="center"/>
    </xf>
    <xf numFmtId="1" fontId="8" fillId="0" borderId="0" xfId="4" applyNumberFormat="1" applyFont="1" applyAlignment="1">
      <alignment horizontal="center" vertical="center"/>
    </xf>
    <xf numFmtId="14" fontId="6" fillId="0" borderId="0" xfId="3" applyNumberFormat="1" applyFont="1" applyAlignment="1">
      <alignment horizontal="center"/>
    </xf>
    <xf numFmtId="0" fontId="6" fillId="0" borderId="0" xfId="3" applyFont="1" applyAlignment="1">
      <alignment horizontal="center" vertical="center" wrapText="1"/>
    </xf>
    <xf numFmtId="1" fontId="9" fillId="0" borderId="0" xfId="3" applyNumberFormat="1" applyFont="1" applyAlignment="1">
      <alignment horizontal="center"/>
    </xf>
    <xf numFmtId="0" fontId="3" fillId="0" borderId="0" xfId="2" applyFont="1" applyAlignment="1">
      <alignment horizontal="center"/>
    </xf>
    <xf numFmtId="4" fontId="3" fillId="0" borderId="0" xfId="2" applyNumberFormat="1" applyFont="1" applyAlignment="1">
      <alignment horizontal="center" vertical="top"/>
    </xf>
    <xf numFmtId="1" fontId="6" fillId="0" borderId="0" xfId="3" applyNumberFormat="1" applyFont="1" applyAlignment="1">
      <alignment horizontal="center"/>
    </xf>
    <xf numFmtId="0" fontId="11" fillId="0" borderId="0" xfId="0" applyFont="1"/>
    <xf numFmtId="0" fontId="6" fillId="3" borderId="0" xfId="3" applyFont="1" applyFill="1" applyAlignment="1">
      <alignment horizontal="center"/>
    </xf>
    <xf numFmtId="0" fontId="3" fillId="0" borderId="0" xfId="2" applyFont="1" applyAlignment="1">
      <alignment horizontal="center" vertical="center"/>
    </xf>
    <xf numFmtId="0" fontId="12" fillId="0" borderId="3" xfId="3" applyFont="1" applyBorder="1" applyAlignment="1">
      <alignment horizontal="center" vertical="center" wrapText="1"/>
    </xf>
    <xf numFmtId="0" fontId="6" fillId="0" borderId="8" xfId="3" applyFont="1" applyBorder="1" applyAlignment="1">
      <alignment horizontal="center" vertical="center" wrapText="1"/>
    </xf>
    <xf numFmtId="0" fontId="15" fillId="0" borderId="11" xfId="2" applyFont="1" applyBorder="1" applyAlignment="1">
      <alignment horizontal="center" vertical="center"/>
    </xf>
    <xf numFmtId="0" fontId="15" fillId="0" borderId="12" xfId="2" applyFont="1" applyBorder="1" applyAlignment="1">
      <alignment horizontal="fill" vertical="center"/>
    </xf>
    <xf numFmtId="0" fontId="6" fillId="0" borderId="13" xfId="3" applyFont="1" applyBorder="1" applyAlignment="1">
      <alignment horizontal="center" vertical="center" wrapText="1"/>
    </xf>
    <xf numFmtId="14" fontId="6" fillId="5" borderId="3" xfId="3" applyNumberFormat="1" applyFont="1" applyFill="1" applyBorder="1" applyAlignment="1">
      <alignment horizontal="center" vertical="center" wrapText="1"/>
    </xf>
    <xf numFmtId="14" fontId="6" fillId="0" borderId="13" xfId="3" applyNumberFormat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14" fontId="6" fillId="0" borderId="2" xfId="3" applyNumberFormat="1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15" fillId="0" borderId="0" xfId="2" applyFont="1" applyAlignment="1">
      <alignment horizontal="center" vertical="center"/>
    </xf>
    <xf numFmtId="0" fontId="13" fillId="0" borderId="0" xfId="3" applyFont="1" applyAlignment="1">
      <alignment horizontal="center" vertical="center" wrapText="1"/>
    </xf>
    <xf numFmtId="0" fontId="6" fillId="3" borderId="13" xfId="3" applyFont="1" applyFill="1" applyBorder="1" applyAlignment="1">
      <alignment horizontal="center" vertical="center" wrapText="1"/>
    </xf>
    <xf numFmtId="14" fontId="6" fillId="0" borderId="0" xfId="3" applyNumberFormat="1" applyFont="1" applyAlignment="1">
      <alignment horizontal="center" vertical="center" wrapText="1"/>
    </xf>
    <xf numFmtId="14" fontId="6" fillId="6" borderId="0" xfId="3" applyNumberFormat="1" applyFont="1" applyFill="1" applyAlignment="1">
      <alignment horizontal="center" vertical="center" wrapText="1"/>
    </xf>
    <xf numFmtId="0" fontId="6" fillId="6" borderId="0" xfId="3" applyFont="1" applyFill="1" applyAlignment="1">
      <alignment horizontal="center" vertical="center" wrapText="1"/>
    </xf>
    <xf numFmtId="0" fontId="14" fillId="4" borderId="0" xfId="3" applyFont="1" applyFill="1" applyAlignment="1">
      <alignment horizontal="center" vertical="center" wrapText="1"/>
    </xf>
    <xf numFmtId="0" fontId="5" fillId="6" borderId="0" xfId="3" applyFont="1" applyFill="1" applyAlignment="1">
      <alignment horizontal="center"/>
    </xf>
    <xf numFmtId="14" fontId="6" fillId="3" borderId="0" xfId="1" applyNumberFormat="1" applyFont="1" applyFill="1" applyBorder="1" applyAlignment="1">
      <alignment horizontal="center"/>
    </xf>
    <xf numFmtId="14" fontId="5" fillId="6" borderId="0" xfId="3" applyNumberFormat="1" applyFont="1" applyFill="1" applyAlignment="1">
      <alignment horizontal="center"/>
    </xf>
    <xf numFmtId="14" fontId="5" fillId="6" borderId="0" xfId="3" applyNumberFormat="1" applyFont="1" applyFill="1"/>
    <xf numFmtId="1" fontId="6" fillId="3" borderId="0" xfId="1" applyNumberFormat="1" applyFont="1" applyFill="1" applyBorder="1" applyAlignment="1">
      <alignment horizontal="center"/>
    </xf>
    <xf numFmtId="0" fontId="5" fillId="6" borderId="0" xfId="3" applyFont="1" applyFill="1"/>
    <xf numFmtId="0" fontId="5" fillId="0" borderId="16" xfId="3" applyFont="1" applyBorder="1" applyAlignment="1">
      <alignment horizontal="center"/>
    </xf>
    <xf numFmtId="1" fontId="9" fillId="0" borderId="16" xfId="3" applyNumberFormat="1" applyFont="1" applyBorder="1" applyAlignment="1">
      <alignment horizontal="center"/>
    </xf>
    <xf numFmtId="1" fontId="8" fillId="3" borderId="0" xfId="4" applyNumberFormat="1" applyFont="1" applyFill="1" applyAlignment="1">
      <alignment horizontal="center" vertical="center"/>
    </xf>
    <xf numFmtId="1" fontId="6" fillId="3" borderId="16" xfId="1" applyNumberFormat="1" applyFont="1" applyFill="1" applyBorder="1" applyAlignment="1">
      <alignment horizontal="center"/>
    </xf>
    <xf numFmtId="14" fontId="6" fillId="0" borderId="16" xfId="3" applyNumberFormat="1" applyFont="1" applyBorder="1" applyAlignment="1">
      <alignment horizontal="center"/>
    </xf>
    <xf numFmtId="0" fontId="5" fillId="6" borderId="16" xfId="3" applyFont="1" applyFill="1" applyBorder="1" applyAlignment="1">
      <alignment horizontal="center"/>
    </xf>
    <xf numFmtId="0" fontId="5" fillId="0" borderId="0" xfId="2" applyFont="1"/>
    <xf numFmtId="14" fontId="5" fillId="0" borderId="17" xfId="1" applyNumberFormat="1" applyFont="1" applyFill="1" applyBorder="1" applyAlignment="1">
      <alignment horizontal="center"/>
    </xf>
    <xf numFmtId="0" fontId="5" fillId="0" borderId="17" xfId="3" applyFont="1" applyBorder="1" applyAlignment="1">
      <alignment horizontal="center" vertical="center"/>
    </xf>
    <xf numFmtId="1" fontId="5" fillId="0" borderId="17" xfId="3" applyNumberFormat="1" applyFont="1" applyBorder="1" applyAlignment="1">
      <alignment horizontal="center"/>
    </xf>
    <xf numFmtId="1" fontId="17" fillId="0" borderId="17" xfId="3" applyNumberFormat="1" applyFont="1" applyBorder="1" applyAlignment="1">
      <alignment horizontal="center" vertical="center" wrapText="1"/>
    </xf>
    <xf numFmtId="14" fontId="5" fillId="0" borderId="16" xfId="1" applyNumberFormat="1" applyFont="1" applyFill="1" applyBorder="1" applyAlignment="1">
      <alignment horizontal="center"/>
    </xf>
    <xf numFmtId="0" fontId="5" fillId="0" borderId="16" xfId="3" applyFont="1" applyBorder="1" applyAlignment="1">
      <alignment horizontal="center" vertical="center"/>
    </xf>
    <xf numFmtId="1" fontId="5" fillId="0" borderId="16" xfId="3" applyNumberFormat="1" applyFont="1" applyBorder="1" applyAlignment="1">
      <alignment horizontal="center"/>
    </xf>
    <xf numFmtId="14" fontId="6" fillId="0" borderId="17" xfId="3" applyNumberFormat="1" applyFont="1" applyBorder="1" applyAlignment="1">
      <alignment horizontal="center"/>
    </xf>
    <xf numFmtId="0" fontId="5" fillId="6" borderId="17" xfId="3" applyFont="1" applyFill="1" applyBorder="1" applyAlignment="1">
      <alignment horizontal="center"/>
    </xf>
    <xf numFmtId="0" fontId="3" fillId="0" borderId="16" xfId="2" applyFont="1" applyBorder="1"/>
    <xf numFmtId="0" fontId="18" fillId="0" borderId="0" xfId="2" applyFont="1"/>
    <xf numFmtId="14" fontId="5" fillId="6" borderId="16" xfId="3" applyNumberFormat="1" applyFont="1" applyFill="1" applyBorder="1"/>
    <xf numFmtId="14" fontId="6" fillId="0" borderId="16" xfId="1" applyNumberFormat="1" applyFont="1" applyFill="1" applyBorder="1" applyAlignment="1">
      <alignment horizontal="center"/>
    </xf>
    <xf numFmtId="14" fontId="6" fillId="3" borderId="16" xfId="1" applyNumberFormat="1" applyFont="1" applyFill="1" applyBorder="1" applyAlignment="1">
      <alignment horizontal="center"/>
    </xf>
    <xf numFmtId="1" fontId="5" fillId="3" borderId="0" xfId="4" applyNumberFormat="1" applyFont="1" applyFill="1" applyAlignment="1">
      <alignment horizontal="center" vertical="center"/>
    </xf>
    <xf numFmtId="0" fontId="6" fillId="0" borderId="16" xfId="3" applyFont="1" applyBorder="1" applyAlignment="1">
      <alignment horizontal="center" vertical="center" wrapText="1"/>
    </xf>
    <xf numFmtId="0" fontId="5" fillId="6" borderId="16" xfId="3" applyFont="1" applyFill="1" applyBorder="1"/>
    <xf numFmtId="0" fontId="19" fillId="0" borderId="0" xfId="0" applyFont="1" applyAlignment="1">
      <alignment horizontal="fill" vertical="center" wrapText="1" shrinkToFit="1"/>
    </xf>
    <xf numFmtId="0" fontId="6" fillId="0" borderId="17" xfId="3" applyFont="1" applyBorder="1" applyAlignment="1">
      <alignment horizontal="center" vertical="center" wrapText="1"/>
    </xf>
    <xf numFmtId="0" fontId="5" fillId="0" borderId="17" xfId="3" applyFont="1" applyBorder="1" applyAlignment="1">
      <alignment horizontal="center"/>
    </xf>
    <xf numFmtId="1" fontId="8" fillId="3" borderId="17" xfId="4" applyNumberFormat="1" applyFont="1" applyFill="1" applyBorder="1" applyAlignment="1">
      <alignment horizontal="center" vertical="center"/>
    </xf>
    <xf numFmtId="14" fontId="5" fillId="6" borderId="17" xfId="3" applyNumberFormat="1" applyFont="1" applyFill="1" applyBorder="1"/>
    <xf numFmtId="14" fontId="5" fillId="6" borderId="17" xfId="3" applyNumberFormat="1" applyFont="1" applyFill="1" applyBorder="1" applyAlignment="1">
      <alignment horizontal="center"/>
    </xf>
    <xf numFmtId="1" fontId="9" fillId="0" borderId="17" xfId="3" applyNumberFormat="1" applyFont="1" applyBorder="1" applyAlignment="1">
      <alignment horizontal="center"/>
    </xf>
    <xf numFmtId="14" fontId="6" fillId="0" borderId="17" xfId="1" applyNumberFormat="1" applyFont="1" applyFill="1" applyBorder="1" applyAlignment="1">
      <alignment horizontal="center"/>
    </xf>
    <xf numFmtId="14" fontId="6" fillId="3" borderId="17" xfId="1" applyNumberFormat="1" applyFont="1" applyFill="1" applyBorder="1" applyAlignment="1">
      <alignment horizontal="center"/>
    </xf>
    <xf numFmtId="1" fontId="5" fillId="3" borderId="17" xfId="4" applyNumberFormat="1" applyFont="1" applyFill="1" applyBorder="1" applyAlignment="1">
      <alignment horizontal="center" vertical="center"/>
    </xf>
    <xf numFmtId="0" fontId="21" fillId="0" borderId="0" xfId="2" applyFont="1"/>
    <xf numFmtId="14" fontId="20" fillId="0" borderId="0" xfId="1" applyNumberFormat="1" applyFont="1" applyFill="1" applyBorder="1" applyAlignment="1">
      <alignment horizontal="center"/>
    </xf>
    <xf numFmtId="0" fontId="20" fillId="0" borderId="0" xfId="3" applyFont="1" applyAlignment="1">
      <alignment horizontal="center" vertical="center"/>
    </xf>
    <xf numFmtId="14" fontId="0" fillId="0" borderId="0" xfId="0" applyNumberFormat="1"/>
    <xf numFmtId="0" fontId="19" fillId="0" borderId="0" xfId="10" applyFont="1"/>
    <xf numFmtId="0" fontId="26" fillId="7" borderId="5" xfId="11" applyFont="1" applyFill="1" applyBorder="1" applyAlignment="1">
      <alignment horizontal="left"/>
    </xf>
    <xf numFmtId="0" fontId="26" fillId="7" borderId="6" xfId="11" applyFont="1" applyFill="1" applyBorder="1" applyAlignment="1">
      <alignment horizontal="left" wrapText="1"/>
    </xf>
    <xf numFmtId="0" fontId="26" fillId="7" borderId="7" xfId="11" applyFont="1" applyFill="1" applyBorder="1" applyAlignment="1">
      <alignment horizontal="left" wrapText="1"/>
    </xf>
    <xf numFmtId="0" fontId="26" fillId="7" borderId="21" xfId="11" applyFont="1" applyFill="1" applyBorder="1" applyAlignment="1">
      <alignment horizontal="left"/>
    </xf>
    <xf numFmtId="0" fontId="26" fillId="7" borderId="4" xfId="11" applyFont="1" applyFill="1" applyBorder="1" applyAlignment="1">
      <alignment horizontal="left" wrapText="1"/>
    </xf>
    <xf numFmtId="0" fontId="28" fillId="0" borderId="10" xfId="0" applyFont="1" applyBorder="1" applyAlignment="1">
      <alignment horizontal="left" vertical="center"/>
    </xf>
    <xf numFmtId="1" fontId="29" fillId="7" borderId="7" xfId="11" applyNumberFormat="1" applyFont="1" applyFill="1" applyBorder="1" applyAlignment="1" applyProtection="1">
      <alignment horizontal="center" vertical="center"/>
      <protection locked="0"/>
    </xf>
    <xf numFmtId="0" fontId="29" fillId="7" borderId="10" xfId="11" applyFont="1" applyFill="1" applyBorder="1" applyAlignment="1" applyProtection="1">
      <alignment horizontal="center" vertical="center"/>
      <protection locked="0"/>
    </xf>
    <xf numFmtId="164" fontId="29" fillId="8" borderId="10" xfId="11" applyNumberFormat="1" applyFont="1" applyFill="1" applyBorder="1" applyAlignment="1" applyProtection="1">
      <alignment horizontal="center" vertical="center" wrapText="1"/>
      <protection hidden="1"/>
    </xf>
    <xf numFmtId="0" fontId="27" fillId="0" borderId="10" xfId="0" applyFont="1" applyBorder="1" applyAlignment="1">
      <alignment horizontal="left"/>
    </xf>
    <xf numFmtId="1" fontId="29" fillId="7" borderId="25" xfId="11" applyNumberFormat="1" applyFont="1" applyFill="1" applyBorder="1" applyAlignment="1" applyProtection="1">
      <alignment horizontal="center" vertical="center"/>
      <protection locked="0"/>
    </xf>
    <xf numFmtId="0" fontId="27" fillId="0" borderId="0" xfId="0" applyFont="1" applyAlignment="1">
      <alignment horizontal="center"/>
    </xf>
    <xf numFmtId="0" fontId="30" fillId="0" borderId="0" xfId="0" applyFont="1" applyAlignment="1">
      <alignment horizontal="left" vertical="center" wrapText="1"/>
    </xf>
    <xf numFmtId="14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1" fillId="0" borderId="0" xfId="0" applyFont="1"/>
    <xf numFmtId="0" fontId="32" fillId="0" borderId="0" xfId="0" applyFont="1" applyAlignment="1">
      <alignment horizontal="center" vertical="center" wrapText="1"/>
    </xf>
    <xf numFmtId="0" fontId="0" fillId="0" borderId="10" xfId="0" applyBorder="1"/>
    <xf numFmtId="0" fontId="28" fillId="0" borderId="0" xfId="0" applyFont="1" applyAlignment="1">
      <alignment horizontal="center" vertical="center" wrapText="1"/>
    </xf>
    <xf numFmtId="0" fontId="33" fillId="0" borderId="0" xfId="0" applyFont="1" applyAlignment="1">
      <alignment horizontal="left" vertical="center" wrapText="1"/>
    </xf>
    <xf numFmtId="0" fontId="34" fillId="0" borderId="0" xfId="10" applyFont="1"/>
    <xf numFmtId="0" fontId="15" fillId="0" borderId="0" xfId="2" applyFont="1" applyAlignment="1">
      <alignment horizontal="fill" vertical="center"/>
    </xf>
    <xf numFmtId="0" fontId="35" fillId="0" borderId="26" xfId="0" applyFont="1" applyBorder="1" applyAlignment="1">
      <alignment vertical="center" wrapText="1"/>
    </xf>
    <xf numFmtId="0" fontId="3" fillId="0" borderId="0" xfId="2" applyFont="1" applyAlignment="1">
      <alignment vertical="center"/>
    </xf>
    <xf numFmtId="0" fontId="35" fillId="0" borderId="27" xfId="0" applyFont="1" applyBorder="1" applyAlignment="1">
      <alignment vertical="center" wrapText="1"/>
    </xf>
    <xf numFmtId="0" fontId="35" fillId="0" borderId="28" xfId="0" applyFont="1" applyBorder="1" applyAlignment="1">
      <alignment vertical="center" wrapText="1"/>
    </xf>
    <xf numFmtId="0" fontId="35" fillId="0" borderId="11" xfId="0" applyFont="1" applyBorder="1" applyAlignment="1">
      <alignment vertical="center" wrapText="1"/>
    </xf>
    <xf numFmtId="0" fontId="30" fillId="0" borderId="10" xfId="0" applyFont="1" applyBorder="1" applyAlignment="1">
      <alignment horizontal="left" vertical="center" wrapText="1"/>
    </xf>
    <xf numFmtId="14" fontId="33" fillId="0" borderId="0" xfId="0" applyNumberFormat="1" applyFont="1" applyAlignment="1">
      <alignment horizontal="left" vertical="center" wrapText="1"/>
    </xf>
    <xf numFmtId="14" fontId="30" fillId="0" borderId="0" xfId="0" applyNumberFormat="1" applyFont="1" applyAlignment="1">
      <alignment horizontal="left" vertical="center" wrapText="1"/>
    </xf>
    <xf numFmtId="14" fontId="35" fillId="0" borderId="26" xfId="0" applyNumberFormat="1" applyFont="1" applyBorder="1" applyAlignment="1">
      <alignment vertical="center" wrapText="1"/>
    </xf>
    <xf numFmtId="0" fontId="35" fillId="0" borderId="0" xfId="0" applyFont="1" applyAlignment="1">
      <alignment vertical="center" wrapText="1"/>
    </xf>
    <xf numFmtId="0" fontId="36" fillId="0" borderId="29" xfId="0" applyFont="1" applyBorder="1" applyAlignment="1">
      <alignment vertical="center" wrapText="1"/>
    </xf>
    <xf numFmtId="14" fontId="3" fillId="0" borderId="0" xfId="2" applyNumberFormat="1" applyFont="1" applyAlignment="1">
      <alignment vertical="center"/>
    </xf>
    <xf numFmtId="14" fontId="3" fillId="0" borderId="12" xfId="2" applyNumberFormat="1" applyFont="1" applyBorder="1" applyAlignment="1">
      <alignment vertical="center"/>
    </xf>
    <xf numFmtId="14" fontId="18" fillId="0" borderId="0" xfId="2" applyNumberFormat="1" applyFont="1" applyAlignment="1">
      <alignment vertical="center"/>
    </xf>
    <xf numFmtId="49" fontId="0" fillId="0" borderId="0" xfId="0" applyNumberFormat="1"/>
    <xf numFmtId="14" fontId="3" fillId="0" borderId="16" xfId="2" applyNumberFormat="1" applyFont="1" applyBorder="1"/>
    <xf numFmtId="14" fontId="21" fillId="0" borderId="0" xfId="2" applyNumberFormat="1" applyFont="1"/>
    <xf numFmtId="14" fontId="18" fillId="0" borderId="0" xfId="2" applyNumberFormat="1" applyFont="1"/>
    <xf numFmtId="0" fontId="14" fillId="4" borderId="10" xfId="3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/>
    </xf>
    <xf numFmtId="0" fontId="6" fillId="0" borderId="4" xfId="3" applyFont="1" applyBorder="1" applyAlignment="1">
      <alignment horizontal="center" vertical="center" wrapText="1"/>
    </xf>
    <xf numFmtId="0" fontId="6" fillId="0" borderId="13" xfId="3" applyFont="1" applyBorder="1" applyAlignment="1">
      <alignment horizontal="center" vertical="center" wrapText="1"/>
    </xf>
    <xf numFmtId="0" fontId="13" fillId="0" borderId="4" xfId="3" applyFont="1" applyBorder="1" applyAlignment="1">
      <alignment horizontal="center" vertical="center" wrapText="1"/>
    </xf>
    <xf numFmtId="0" fontId="13" fillId="0" borderId="13" xfId="3" applyFont="1" applyBorder="1" applyAlignment="1">
      <alignment horizontal="center" vertical="center" wrapText="1"/>
    </xf>
    <xf numFmtId="0" fontId="6" fillId="0" borderId="5" xfId="3" applyFont="1" applyBorder="1" applyAlignment="1">
      <alignment horizontal="center" vertical="center" wrapText="1"/>
    </xf>
    <xf numFmtId="0" fontId="6" fillId="0" borderId="6" xfId="3" applyFont="1" applyBorder="1" applyAlignment="1">
      <alignment horizontal="center" vertical="center" wrapText="1"/>
    </xf>
    <xf numFmtId="0" fontId="6" fillId="0" borderId="7" xfId="3" applyFont="1" applyBorder="1" applyAlignment="1">
      <alignment horizontal="center" vertical="center" wrapText="1"/>
    </xf>
    <xf numFmtId="14" fontId="6" fillId="0" borderId="4" xfId="3" applyNumberFormat="1" applyFont="1" applyBorder="1" applyAlignment="1">
      <alignment horizontal="center" vertical="center" wrapText="1"/>
    </xf>
    <xf numFmtId="14" fontId="6" fillId="0" borderId="13" xfId="3" applyNumberFormat="1" applyFont="1" applyBorder="1" applyAlignment="1">
      <alignment horizontal="center" vertical="center" wrapText="1"/>
    </xf>
    <xf numFmtId="14" fontId="6" fillId="0" borderId="5" xfId="3" applyNumberFormat="1" applyFont="1" applyBorder="1" applyAlignment="1">
      <alignment horizontal="center" vertical="center" wrapText="1"/>
    </xf>
    <xf numFmtId="14" fontId="6" fillId="0" borderId="7" xfId="3" applyNumberFormat="1" applyFont="1" applyBorder="1" applyAlignment="1">
      <alignment horizontal="center" vertical="center" wrapText="1"/>
    </xf>
    <xf numFmtId="0" fontId="6" fillId="3" borderId="9" xfId="3" applyFont="1" applyFill="1" applyBorder="1" applyAlignment="1">
      <alignment horizontal="center" vertical="center" wrapText="1"/>
    </xf>
    <xf numFmtId="0" fontId="6" fillId="3" borderId="8" xfId="3" applyFont="1" applyFill="1" applyBorder="1" applyAlignment="1">
      <alignment horizontal="center" vertical="center" wrapText="1"/>
    </xf>
    <xf numFmtId="0" fontId="6" fillId="3" borderId="14" xfId="3" applyFont="1" applyFill="1" applyBorder="1" applyAlignment="1">
      <alignment horizontal="center" vertical="center" wrapText="1"/>
    </xf>
    <xf numFmtId="14" fontId="6" fillId="0" borderId="8" xfId="3" applyNumberFormat="1" applyFont="1" applyBorder="1" applyAlignment="1">
      <alignment horizontal="center" vertical="center" wrapText="1"/>
    </xf>
    <xf numFmtId="0" fontId="5" fillId="0" borderId="17" xfId="2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0" borderId="16" xfId="2" applyFont="1" applyBorder="1" applyAlignment="1">
      <alignment horizontal="center" vertical="center" wrapText="1"/>
    </xf>
    <xf numFmtId="0" fontId="3" fillId="0" borderId="17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16" xfId="2" applyFont="1" applyBorder="1" applyAlignment="1">
      <alignment horizontal="center" vertical="center" wrapText="1"/>
    </xf>
    <xf numFmtId="0" fontId="5" fillId="0" borderId="18" xfId="5" applyFont="1" applyBorder="1" applyAlignment="1">
      <alignment horizontal="center" vertical="top" wrapText="1"/>
    </xf>
    <xf numFmtId="0" fontId="5" fillId="0" borderId="19" xfId="5" applyFont="1" applyBorder="1" applyAlignment="1">
      <alignment horizontal="center" vertical="top" wrapText="1"/>
    </xf>
    <xf numFmtId="0" fontId="5" fillId="0" borderId="20" xfId="5" applyFont="1" applyBorder="1" applyAlignment="1">
      <alignment horizontal="center" vertical="top" wrapText="1"/>
    </xf>
    <xf numFmtId="0" fontId="6" fillId="0" borderId="9" xfId="3" applyFont="1" applyBorder="1" applyAlignment="1">
      <alignment horizontal="center" vertical="center" wrapText="1"/>
    </xf>
    <xf numFmtId="0" fontId="6" fillId="0" borderId="15" xfId="3" applyFont="1" applyBorder="1" applyAlignment="1">
      <alignment horizontal="center" vertical="center" wrapText="1"/>
    </xf>
    <xf numFmtId="0" fontId="26" fillId="7" borderId="9" xfId="11" applyFont="1" applyFill="1" applyBorder="1" applyAlignment="1">
      <alignment horizontal="left" vertical="center" wrapText="1"/>
    </xf>
    <xf numFmtId="0" fontId="26" fillId="7" borderId="8" xfId="11" applyFont="1" applyFill="1" applyBorder="1" applyAlignment="1">
      <alignment horizontal="left" vertical="center" wrapText="1"/>
    </xf>
    <xf numFmtId="0" fontId="26" fillId="7" borderId="14" xfId="11" applyFont="1" applyFill="1" applyBorder="1" applyAlignment="1">
      <alignment horizontal="left" vertical="center" wrapText="1"/>
    </xf>
    <xf numFmtId="0" fontId="26" fillId="7" borderId="22" xfId="11" applyFont="1" applyFill="1" applyBorder="1" applyAlignment="1">
      <alignment horizontal="left" vertical="center" wrapText="1"/>
    </xf>
    <xf numFmtId="0" fontId="26" fillId="7" borderId="23" xfId="11" applyFont="1" applyFill="1" applyBorder="1" applyAlignment="1">
      <alignment horizontal="left" vertical="center" wrapText="1"/>
    </xf>
    <xf numFmtId="0" fontId="26" fillId="7" borderId="24" xfId="11" applyFont="1" applyFill="1" applyBorder="1" applyAlignment="1">
      <alignment horizontal="left" vertical="center" wrapText="1"/>
    </xf>
    <xf numFmtId="14" fontId="9" fillId="10" borderId="0" xfId="2" applyNumberFormat="1" applyFont="1" applyFill="1" applyAlignment="1">
      <alignment horizontal="center"/>
    </xf>
    <xf numFmtId="14" fontId="39" fillId="10" borderId="0" xfId="2" applyNumberFormat="1" applyFont="1" applyFill="1" applyAlignment="1">
      <alignment horizontal="center"/>
    </xf>
    <xf numFmtId="14" fontId="15" fillId="10" borderId="0" xfId="2" applyNumberFormat="1" applyFont="1" applyFill="1" applyAlignment="1">
      <alignment horizontal="center"/>
    </xf>
    <xf numFmtId="14" fontId="0" fillId="0" borderId="0" xfId="0" applyNumberFormat="1" applyAlignment="1">
      <alignment horizontal="center"/>
    </xf>
    <xf numFmtId="14" fontId="38" fillId="0" borderId="0" xfId="0" applyNumberFormat="1" applyFont="1" applyAlignment="1">
      <alignment horizontal="center"/>
    </xf>
    <xf numFmtId="0" fontId="0" fillId="0" borderId="23" xfId="0" applyBorder="1" applyAlignment="1">
      <alignment horizontal="center"/>
    </xf>
    <xf numFmtId="14" fontId="0" fillId="9" borderId="6" xfId="0" applyNumberFormat="1" applyFill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14" fontId="0" fillId="9" borderId="8" xfId="0" applyNumberFormat="1" applyFill="1" applyBorder="1" applyAlignment="1">
      <alignment horizontal="center"/>
    </xf>
  </cellXfs>
  <cellStyles count="12">
    <cellStyle name="Excel Built-in Normal" xfId="5" xr:uid="{00000000-0005-0000-0000-000000000000}"/>
    <cellStyle name="Excel Built-in Normal 2" xfId="2" xr:uid="{00000000-0005-0000-0000-000001000000}"/>
    <cellStyle name="Excel Built-in Normal 2 3" xfId="6" xr:uid="{00000000-0005-0000-0000-000002000000}"/>
    <cellStyle name="Вывод" xfId="1" builtinId="21"/>
    <cellStyle name="Обычный" xfId="0" builtinId="0"/>
    <cellStyle name="Обычный 2" xfId="3" xr:uid="{00000000-0005-0000-0000-000005000000}"/>
    <cellStyle name="Обычный 2 3 2" xfId="7" xr:uid="{00000000-0005-0000-0000-000006000000}"/>
    <cellStyle name="Обычный 3 2" xfId="10" xr:uid="{00000000-0005-0000-0000-000007000000}"/>
    <cellStyle name="Обычный 3 6 2" xfId="8" xr:uid="{00000000-0005-0000-0000-000008000000}"/>
    <cellStyle name="Обычный 4" xfId="4" xr:uid="{00000000-0005-0000-0000-000009000000}"/>
    <cellStyle name="Обычный 5" xfId="9" xr:uid="{00000000-0005-0000-0000-00000A000000}"/>
    <cellStyle name="Обычный_07. Электронный табель 001027 001 осторожно делать выпившим" xfId="11" xr:uid="{00000000-0005-0000-0000-00000B000000}"/>
  </cellStyles>
  <dxfs count="14"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19" formatCode="dd/mm/yyyy"/>
      <fill>
        <patternFill patternType="solid">
          <fgColor theme="0" tint="-0.14999847407452621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center" vertical="bottom" textRotation="0" wrapText="0" indent="0" justifyLastLine="0" shrinkToFit="0" readingOrder="0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&#1054;&#1090;&#1076;&#1077;&#1083;%20&#1082;&#1072;&#1076;&#1088;&#1086;&#1074;/Downloads/130117_list_a_1.xlsm" TargetMode="External"/><Relationship Id="rId1" Type="http://schemas.openxmlformats.org/officeDocument/2006/relationships/externalLinkPath" Target="/Users/&#1054;&#1090;&#1076;&#1077;&#1083;%20&#1082;&#1072;&#1076;&#1088;&#1086;&#1074;/Downloads/130117_list_a_1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kadri/Desktop/&#1076;&#1083;&#1103;%20&#1073;&#1091;&#1093;&#1075;&#1072;&#1083;&#1090;&#1077;&#1088;&#1072;%20&#1080;&#1102;&#1083;&#1100;.xlsx" TargetMode="External"/><Relationship Id="rId1" Type="http://schemas.openxmlformats.org/officeDocument/2006/relationships/externalLinkPath" Target="/Users/kadri/Desktop/&#1076;&#1083;&#1103;%20&#1073;&#1091;&#1093;&#1075;&#1072;&#1083;&#1090;&#1077;&#1088;&#1072;%20&#1080;&#1102;&#1083;&#110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15FB~1\LOCALS~1\Temp\&#1056;&#1072;&#1073;&#1086;&#1090;&#1072;\&#1051;&#1080;&#1095;&#1085;&#1086;&#1077;\&#1050;&#1086;&#1077;%20&#1095;&#1090;&#1086;%20&#1086;%20&#1088;&#1072;&#1073;&#1086;&#1090;&#1077;\537%20&#1056;&#1072;&#1089;&#1095;&#1105;&#1090;%20&#1087;&#1088;&#1086;&#1076;&#1086;&#1083;&#1078;&#1080;&#1090;&#1077;&#1083;&#1100;&#1085;&#1086;&#1089;&#1090;&#1080;%20&#1086;&#1090;&#1087;&#1091;&#1089;&#1082;&#1072;%202.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Лист1"/>
    </sheetNames>
    <sheetDataSet>
      <sheetData sheetId="0">
        <row r="1">
          <cell r="A1" t="str">
            <v>Саша</v>
          </cell>
        </row>
        <row r="2">
          <cell r="A2" t="str">
            <v>Маша</v>
          </cell>
        </row>
        <row r="3">
          <cell r="A3" t="str">
            <v>Петя</v>
          </cell>
        </row>
        <row r="4">
          <cell r="A4" t="str">
            <v>Вася</v>
          </cell>
        </row>
        <row r="5">
          <cell r="A5" t="str">
            <v>Коля</v>
          </cell>
        </row>
        <row r="6">
          <cell r="A6" t="str">
            <v>Лена</v>
          </cell>
        </row>
        <row r="7">
          <cell r="A7" t="str">
            <v>Иван</v>
          </cell>
        </row>
        <row r="8">
          <cell r="A8" t="str">
            <v>Миша</v>
          </cell>
        </row>
        <row r="9">
          <cell r="A9" t="str">
            <v>Махмуд</v>
          </cell>
        </row>
        <row r="10">
          <cell r="A10" t="str">
            <v>Ирина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июль"/>
      <sheetName val="перевод"/>
      <sheetName val="прием на работу"/>
      <sheetName val="увольнение"/>
      <sheetName val="отпуск"/>
    </sheetNames>
    <sheetDataSet>
      <sheetData sheetId="0">
        <row r="11">
          <cell r="BE11" t="str">
            <v>январь</v>
          </cell>
          <cell r="BG11">
            <v>2017</v>
          </cell>
        </row>
        <row r="12">
          <cell r="BE12" t="str">
            <v>февраль</v>
          </cell>
          <cell r="BG12">
            <v>2018</v>
          </cell>
        </row>
        <row r="13">
          <cell r="BE13" t="str">
            <v>март</v>
          </cell>
          <cell r="BG13">
            <v>2019</v>
          </cell>
        </row>
        <row r="14">
          <cell r="BE14" t="str">
            <v>апрель</v>
          </cell>
          <cell r="BG14">
            <v>2020</v>
          </cell>
        </row>
        <row r="15">
          <cell r="BE15" t="str">
            <v>май</v>
          </cell>
          <cell r="BG15">
            <v>2021</v>
          </cell>
        </row>
        <row r="16">
          <cell r="BE16" t="str">
            <v>июнь</v>
          </cell>
          <cell r="BG16">
            <v>2022</v>
          </cell>
        </row>
        <row r="17">
          <cell r="BE17" t="str">
            <v>июль</v>
          </cell>
          <cell r="BG17">
            <v>2023</v>
          </cell>
        </row>
        <row r="18">
          <cell r="BE18" t="str">
            <v>август</v>
          </cell>
          <cell r="BG18">
            <v>2024</v>
          </cell>
        </row>
        <row r="19">
          <cell r="BE19" t="str">
            <v>сентябрь</v>
          </cell>
          <cell r="BG19">
            <v>2025</v>
          </cell>
        </row>
        <row r="20">
          <cell r="BE20" t="str">
            <v>октябрь</v>
          </cell>
        </row>
        <row r="21">
          <cell r="BE21" t="str">
            <v>ноябрь</v>
          </cell>
        </row>
        <row r="22">
          <cell r="BE22" t="str">
            <v>декабрь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Праздники"/>
      <sheetName val="Расчёт"/>
      <sheetName val="Лист1"/>
      <sheetName val="Лист2"/>
      <sheetName val="Лист2 (2)"/>
    </sheetNames>
    <sheetDataSet>
      <sheetData sheetId="0">
        <row r="2">
          <cell r="C2">
            <v>40179</v>
          </cell>
          <cell r="D2">
            <v>40544</v>
          </cell>
        </row>
        <row r="3">
          <cell r="C3">
            <v>40180</v>
          </cell>
          <cell r="D3">
            <v>40545</v>
          </cell>
        </row>
        <row r="4">
          <cell r="C4">
            <v>40181</v>
          </cell>
          <cell r="D4">
            <v>40546</v>
          </cell>
        </row>
        <row r="5">
          <cell r="C5">
            <v>40182</v>
          </cell>
          <cell r="D5">
            <v>40547</v>
          </cell>
        </row>
        <row r="6">
          <cell r="C6">
            <v>40183</v>
          </cell>
          <cell r="D6">
            <v>40548</v>
          </cell>
        </row>
        <row r="7">
          <cell r="C7">
            <v>40185</v>
          </cell>
          <cell r="D7">
            <v>40550</v>
          </cell>
        </row>
        <row r="8">
          <cell r="C8">
            <v>40232</v>
          </cell>
          <cell r="D8">
            <v>40597</v>
          </cell>
        </row>
        <row r="9">
          <cell r="C9">
            <v>40245</v>
          </cell>
          <cell r="D9">
            <v>40610</v>
          </cell>
        </row>
        <row r="10">
          <cell r="C10">
            <v>40299</v>
          </cell>
          <cell r="D10">
            <v>40664</v>
          </cell>
        </row>
        <row r="11">
          <cell r="C11">
            <v>40307</v>
          </cell>
          <cell r="D11">
            <v>40672</v>
          </cell>
        </row>
        <row r="12">
          <cell r="C12">
            <v>40341</v>
          </cell>
          <cell r="D12">
            <v>40706</v>
          </cell>
        </row>
        <row r="13">
          <cell r="C13">
            <v>40486</v>
          </cell>
          <cell r="D13">
            <v>40851</v>
          </cell>
        </row>
        <row r="14">
          <cell r="C14">
            <v>0</v>
          </cell>
          <cell r="D14">
            <v>0</v>
          </cell>
        </row>
        <row r="15">
          <cell r="C15">
            <v>0</v>
          </cell>
          <cell r="D15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  <cell r="D19">
            <v>0</v>
          </cell>
        </row>
        <row r="20">
          <cell r="C20">
            <v>40544</v>
          </cell>
          <cell r="D20">
            <v>40544</v>
          </cell>
        </row>
        <row r="21">
          <cell r="C21">
            <v>40545</v>
          </cell>
          <cell r="D21">
            <v>40545</v>
          </cell>
        </row>
        <row r="22">
          <cell r="C22">
            <v>40546</v>
          </cell>
          <cell r="D22">
            <v>40546</v>
          </cell>
        </row>
        <row r="23">
          <cell r="C23">
            <v>40547</v>
          </cell>
          <cell r="D23">
            <v>40547</v>
          </cell>
        </row>
        <row r="24">
          <cell r="C24">
            <v>40548</v>
          </cell>
          <cell r="D24">
            <v>40548</v>
          </cell>
        </row>
        <row r="25">
          <cell r="C25">
            <v>40550</v>
          </cell>
          <cell r="D25">
            <v>40550</v>
          </cell>
        </row>
        <row r="26">
          <cell r="C26">
            <v>40597</v>
          </cell>
          <cell r="D26">
            <v>40597</v>
          </cell>
        </row>
        <row r="27">
          <cell r="C27">
            <v>40610</v>
          </cell>
          <cell r="D27">
            <v>40610</v>
          </cell>
        </row>
        <row r="28">
          <cell r="C28">
            <v>40664</v>
          </cell>
          <cell r="D28">
            <v>40664</v>
          </cell>
        </row>
        <row r="29">
          <cell r="C29">
            <v>40672</v>
          </cell>
          <cell r="D29">
            <v>40672</v>
          </cell>
        </row>
        <row r="30">
          <cell r="C30">
            <v>40706</v>
          </cell>
          <cell r="D30">
            <v>40706</v>
          </cell>
        </row>
        <row r="31">
          <cell r="C31">
            <v>40851</v>
          </cell>
          <cell r="D31">
            <v>40851</v>
          </cell>
        </row>
        <row r="32">
          <cell r="C32">
            <v>0</v>
          </cell>
          <cell r="D32">
            <v>0</v>
          </cell>
        </row>
        <row r="33">
          <cell r="C33">
            <v>0</v>
          </cell>
          <cell r="D33">
            <v>0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</sheetData>
      <sheetData sheetId="1">
        <row r="3">
          <cell r="K3">
            <v>40554</v>
          </cell>
          <cell r="L3">
            <v>40918</v>
          </cell>
        </row>
      </sheetData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D97EF80-EC24-4A5E-BB58-715BA23F4799}" name="Табл4" displayName="Табл4" ref="O4:O19" totalsRowShown="0" headerRowDxfId="0" dataDxfId="5" headerRowBorderDxfId="3" tableBorderDxfId="4" totalsRowBorderDxfId="2">
  <autoFilter ref="O4:O19" xr:uid="{ED97EF80-EC24-4A5E-BB58-715BA23F4799}"/>
  <tableColumns count="1">
    <tableColumn id="1" xr3:uid="{7BA300F1-7B03-48DB-8237-FF8FF5E1CCD5}" name="Н/Р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3"/>
  <dimension ref="A1:AB84"/>
  <sheetViews>
    <sheetView tabSelected="1" zoomScale="90" zoomScaleNormal="90" workbookViewId="0">
      <pane xSplit="2" ySplit="10" topLeftCell="D11" activePane="bottomRight" state="frozen"/>
      <selection pane="topRight" activeCell="C1" sqref="C1"/>
      <selection pane="bottomLeft" activeCell="A6" sqref="A6"/>
      <selection pane="bottomRight" activeCell="AA23" sqref="AA23"/>
    </sheetView>
  </sheetViews>
  <sheetFormatPr defaultColWidth="8.7109375" defaultRowHeight="12.75"/>
  <cols>
    <col min="1" max="1" width="5.5703125" style="1" hidden="1" customWidth="1"/>
    <col min="2" max="2" width="9.5703125" style="1" customWidth="1"/>
    <col min="3" max="3" width="3.28515625" style="2" hidden="1" customWidth="1"/>
    <col min="4" max="4" width="10.140625" style="3" customWidth="1"/>
    <col min="5" max="5" width="13" style="4" customWidth="1"/>
    <col min="6" max="6" width="6.42578125" style="4" customWidth="1"/>
    <col min="7" max="7" width="7" style="3" customWidth="1"/>
    <col min="8" max="8" width="10.140625" style="5" customWidth="1"/>
    <col min="9" max="10" width="10.5703125" style="21" customWidth="1"/>
    <col min="11" max="11" width="6.5703125" style="21" customWidth="1"/>
    <col min="12" max="12" width="10.28515625" style="5" customWidth="1"/>
    <col min="13" max="13" width="7.42578125" style="5" customWidth="1"/>
    <col min="14" max="14" width="10.28515625" style="43" customWidth="1"/>
    <col min="15" max="15" width="10.5703125" style="42" customWidth="1"/>
    <col min="16" max="16" width="4" style="40" customWidth="1"/>
    <col min="17" max="18" width="10.5703125" style="42" customWidth="1"/>
    <col min="19" max="19" width="4.28515625" style="40" customWidth="1"/>
    <col min="20" max="20" width="7.140625" style="45" customWidth="1"/>
    <col min="21" max="21" width="7.5703125" style="4" customWidth="1"/>
    <col min="22" max="22" width="9.42578125" style="4" customWidth="1"/>
    <col min="23" max="23" width="15" style="1" customWidth="1"/>
    <col min="24" max="24" width="15.28515625" style="1" customWidth="1"/>
    <col min="25" max="25" width="6.140625" style="1" customWidth="1"/>
    <col min="26" max="27" width="8.7109375" style="1"/>
    <col min="28" max="28" width="8.7109375" style="8"/>
    <col min="29" max="16384" width="8.7109375" style="1"/>
  </cols>
  <sheetData>
    <row r="1" spans="2:25">
      <c r="I1" s="5"/>
      <c r="J1" s="5"/>
      <c r="K1" s="5"/>
      <c r="N1" s="6"/>
      <c r="O1" s="7"/>
      <c r="P1" s="3"/>
      <c r="Q1" s="7"/>
      <c r="R1" s="7"/>
      <c r="S1" s="3"/>
      <c r="T1" s="4"/>
    </row>
    <row r="2" spans="2:25">
      <c r="D2" s="9"/>
      <c r="E2" s="10"/>
      <c r="F2" s="11"/>
      <c r="G2" s="11"/>
      <c r="H2" s="12"/>
      <c r="I2" s="12"/>
      <c r="J2" s="12"/>
      <c r="K2" s="13"/>
      <c r="L2" s="14"/>
      <c r="M2" s="15"/>
      <c r="N2" s="6"/>
      <c r="O2" s="7"/>
      <c r="P2" s="3"/>
      <c r="Q2" s="7"/>
      <c r="R2" s="7"/>
      <c r="S2" s="3"/>
      <c r="T2" s="3"/>
      <c r="U2" s="3"/>
      <c r="V2" s="16"/>
    </row>
    <row r="3" spans="2:25" ht="14.25" customHeight="1">
      <c r="D3" s="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3"/>
      <c r="Q3" s="7"/>
      <c r="R3" s="7"/>
      <c r="S3" s="3"/>
      <c r="T3" s="4"/>
      <c r="U3" s="3"/>
      <c r="V3" s="16"/>
    </row>
    <row r="4" spans="2:25" ht="14.25" customHeight="1">
      <c r="D4" s="17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3"/>
      <c r="Q4" s="7"/>
      <c r="R4" s="7"/>
      <c r="S4" s="3"/>
      <c r="T4" s="4"/>
      <c r="U4" s="3"/>
      <c r="V4" s="16"/>
    </row>
    <row r="5" spans="2:25" ht="15" customHeight="1">
      <c r="D5" s="17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3"/>
      <c r="Q5" s="7"/>
      <c r="R5" s="7"/>
      <c r="S5" s="3"/>
      <c r="T5" s="4"/>
      <c r="U5" s="3"/>
      <c r="V5" s="16"/>
    </row>
    <row r="6" spans="2:25">
      <c r="D6" s="17"/>
      <c r="E6" s="1"/>
      <c r="F6" s="18"/>
      <c r="I6" s="5"/>
      <c r="J6" s="5"/>
      <c r="K6" s="19"/>
      <c r="N6" s="6"/>
      <c r="O6" s="7"/>
      <c r="P6" s="3"/>
      <c r="Q6" s="7"/>
      <c r="R6" s="7"/>
      <c r="S6" s="3"/>
      <c r="T6" s="4"/>
      <c r="U6" s="3">
        <f>SUM(T2:T4)</f>
        <v>0</v>
      </c>
      <c r="V6" s="16"/>
    </row>
    <row r="7" spans="2:25" ht="14.25">
      <c r="I7" s="5"/>
      <c r="J7" s="5"/>
      <c r="K7" s="5"/>
      <c r="M7" s="20"/>
      <c r="N7" s="6"/>
      <c r="O7" s="7"/>
      <c r="P7" s="3"/>
      <c r="Q7" s="7"/>
      <c r="R7" s="7"/>
      <c r="S7" s="3"/>
      <c r="T7" s="20"/>
    </row>
    <row r="8" spans="2:25" ht="9.75" customHeight="1" thickBot="1">
      <c r="N8" s="6"/>
      <c r="O8" s="7"/>
      <c r="P8" s="3"/>
      <c r="Q8" s="7"/>
      <c r="R8" s="7"/>
      <c r="S8" s="3"/>
      <c r="T8" s="4"/>
    </row>
    <row r="9" spans="2:25" ht="19.5" customHeight="1" thickBot="1">
      <c r="B9" s="1" t="s">
        <v>0</v>
      </c>
      <c r="D9" s="22"/>
      <c r="E9" s="23" t="s">
        <v>1</v>
      </c>
      <c r="F9" s="127" t="s">
        <v>2</v>
      </c>
      <c r="G9" s="129" t="s">
        <v>3</v>
      </c>
      <c r="H9" s="131" t="s">
        <v>4</v>
      </c>
      <c r="I9" s="132"/>
      <c r="J9" s="132"/>
      <c r="K9" s="132"/>
      <c r="L9" s="133"/>
      <c r="M9" s="134" t="s">
        <v>5</v>
      </c>
      <c r="N9" s="136" t="s">
        <v>6</v>
      </c>
      <c r="O9" s="137"/>
      <c r="P9" s="24"/>
      <c r="Q9" s="141" t="s">
        <v>17</v>
      </c>
      <c r="R9" s="141"/>
      <c r="S9" s="24"/>
      <c r="T9" s="151" t="s">
        <v>7</v>
      </c>
      <c r="U9" s="125" t="s">
        <v>8</v>
      </c>
      <c r="V9" s="125" t="s">
        <v>9</v>
      </c>
    </row>
    <row r="10" spans="2:25" ht="55.5" customHeight="1" thickBot="1">
      <c r="B10" s="25" t="s">
        <v>10</v>
      </c>
      <c r="C10" s="26" t="s">
        <v>11</v>
      </c>
      <c r="D10" s="27" t="s">
        <v>12</v>
      </c>
      <c r="E10" s="28">
        <f ca="1">TODAY()</f>
        <v>46084</v>
      </c>
      <c r="F10" s="128"/>
      <c r="G10" s="130"/>
      <c r="H10" s="27" t="s">
        <v>13</v>
      </c>
      <c r="I10" s="138" t="s">
        <v>14</v>
      </c>
      <c r="J10" s="139"/>
      <c r="K10" s="140"/>
      <c r="L10" s="27" t="s">
        <v>15</v>
      </c>
      <c r="M10" s="135"/>
      <c r="N10" s="29" t="s">
        <v>13</v>
      </c>
      <c r="O10" s="29" t="s">
        <v>15</v>
      </c>
      <c r="P10" s="30"/>
      <c r="Q10" s="31"/>
      <c r="R10" s="31"/>
      <c r="S10" s="30"/>
      <c r="T10" s="152"/>
      <c r="U10" s="125"/>
      <c r="V10" s="125"/>
      <c r="W10" s="32" t="s">
        <v>31</v>
      </c>
      <c r="X10" s="32" t="s">
        <v>32</v>
      </c>
      <c r="Y10" s="8"/>
    </row>
    <row r="11" spans="2:25" ht="24.95" customHeight="1" thickBot="1">
      <c r="B11" s="33"/>
      <c r="D11" s="15"/>
      <c r="E11" s="28"/>
      <c r="F11" s="15"/>
      <c r="G11" s="34"/>
      <c r="H11" s="15"/>
      <c r="I11" s="35" t="s">
        <v>13</v>
      </c>
      <c r="J11" s="35" t="s">
        <v>15</v>
      </c>
      <c r="K11" s="35" t="s">
        <v>16</v>
      </c>
      <c r="L11" s="15"/>
      <c r="M11" s="36"/>
      <c r="N11" s="37"/>
      <c r="O11" s="37"/>
      <c r="P11" s="38"/>
      <c r="Q11" s="37"/>
      <c r="R11" s="37"/>
      <c r="S11" s="38"/>
      <c r="T11" s="38"/>
      <c r="U11" s="39"/>
      <c r="V11" s="39"/>
    </row>
    <row r="12" spans="2:25" ht="15" customHeight="1">
      <c r="B12" s="142" t="s">
        <v>18</v>
      </c>
      <c r="D12" s="53">
        <v>44995</v>
      </c>
      <c r="E12" s="54" t="str">
        <f ca="1">IF(D12="","Нет даты приема!",DATEDIF(D12,E$10,"y")&amp;" г. "&amp;DATEDIF(D12,E$10,"ym")&amp;" мес. "&amp;DATEDIF(D12,E$10,"md")&amp;" дн.")</f>
        <v>2 г. 11 мес. 21 дн.</v>
      </c>
      <c r="F12" s="55">
        <f ca="1">E$10-D12</f>
        <v>1089</v>
      </c>
      <c r="G12" s="55">
        <f ca="1">IF(D12="","Нет даты приема!",24/(365*12/12)*(F12-K21))</f>
        <v>70.421917808219177</v>
      </c>
      <c r="H12" s="77">
        <f>D12</f>
        <v>44995</v>
      </c>
      <c r="I12" s="78">
        <v>45147</v>
      </c>
      <c r="J12" s="78">
        <v>45147</v>
      </c>
      <c r="K12" s="79">
        <f t="shared" ref="K12:K18" si="0">IF(OR(J12="",I12=""),0,J12-I12+1)</f>
        <v>1</v>
      </c>
      <c r="L12" s="60">
        <f>EDATE(H12,12)-1+(SUM(K12:K14))</f>
        <v>45363</v>
      </c>
      <c r="M12" s="56">
        <f>((L12-H12)-SUM(K12:K14))*(24/365)</f>
        <v>23.999999999999996</v>
      </c>
      <c r="N12" s="74">
        <v>45369</v>
      </c>
      <c r="O12" s="75">
        <v>45395</v>
      </c>
      <c r="P12" s="61"/>
      <c r="Q12" s="75">
        <v>1</v>
      </c>
      <c r="R12" s="75">
        <v>1</v>
      </c>
      <c r="S12" s="61"/>
      <c r="T12" s="61">
        <f>O12-N12-2</f>
        <v>24</v>
      </c>
      <c r="U12" s="72"/>
      <c r="V12" s="76"/>
      <c r="W12" s="63" t="s">
        <v>20</v>
      </c>
      <c r="X12" s="63" t="s">
        <v>21</v>
      </c>
      <c r="Y12" s="63"/>
    </row>
    <row r="13" spans="2:25" ht="15" customHeight="1">
      <c r="B13" s="143"/>
      <c r="D13" s="81"/>
      <c r="E13" s="82"/>
      <c r="F13" s="11"/>
      <c r="G13" s="11"/>
      <c r="H13" s="12"/>
      <c r="I13" s="41">
        <v>45171</v>
      </c>
      <c r="J13" s="41">
        <v>45171</v>
      </c>
      <c r="K13" s="67">
        <f t="shared" si="0"/>
        <v>1</v>
      </c>
      <c r="L13" s="14"/>
      <c r="M13" s="15"/>
      <c r="N13" s="43">
        <v>1</v>
      </c>
      <c r="O13" s="43">
        <v>1</v>
      </c>
      <c r="P13" s="45"/>
      <c r="Q13" s="43">
        <v>1</v>
      </c>
      <c r="R13" s="43">
        <v>1</v>
      </c>
      <c r="S13" s="45"/>
      <c r="T13" s="40"/>
      <c r="U13" s="3"/>
      <c r="V13" s="16"/>
      <c r="W13" s="159" cm="1">
        <f t="array" ref="W13">_xlfn.AGGREGATE(15,6,L12+ROW($A$1:$A$10)/(MOD(L12-D12+3+ROW($A$1:$A$10),4)&gt;1),1)</f>
        <v>45366</v>
      </c>
      <c r="X13" s="159" cm="1">
        <f t="array" ref="X13">_xlfn.AGGREGATE(15,6,O12+ROW($A$1:$A$10)/(MOD(O12-D12+3+ROW($A$1:$A$10),4)&gt;1),1)</f>
        <v>45398</v>
      </c>
      <c r="Y13" s="63"/>
    </row>
    <row r="14" spans="2:25" ht="15" customHeight="1" thickBot="1">
      <c r="B14" s="143"/>
      <c r="D14" s="81"/>
      <c r="E14" s="82"/>
      <c r="F14" s="11"/>
      <c r="G14" s="11"/>
      <c r="H14" s="12"/>
      <c r="I14" s="41">
        <v>45259</v>
      </c>
      <c r="J14" s="41">
        <v>45259</v>
      </c>
      <c r="K14" s="67">
        <f t="shared" si="0"/>
        <v>1</v>
      </c>
      <c r="L14" s="14"/>
      <c r="M14" s="15"/>
      <c r="N14" s="43">
        <v>1</v>
      </c>
      <c r="O14" s="43">
        <v>1</v>
      </c>
      <c r="P14" s="45"/>
      <c r="Q14" s="43">
        <v>1</v>
      </c>
      <c r="R14" s="43">
        <v>1</v>
      </c>
      <c r="S14" s="45"/>
      <c r="T14" s="40"/>
      <c r="U14" s="3"/>
      <c r="V14" s="16"/>
      <c r="W14" s="63"/>
      <c r="X14" s="63"/>
      <c r="Y14" s="63"/>
    </row>
    <row r="15" spans="2:25" ht="15" customHeight="1">
      <c r="B15" s="143"/>
      <c r="D15" s="9"/>
      <c r="E15" s="10"/>
      <c r="F15" s="11"/>
      <c r="G15" s="11"/>
      <c r="H15" s="12">
        <f>L12+1</f>
        <v>45364</v>
      </c>
      <c r="I15" s="41">
        <v>45548</v>
      </c>
      <c r="J15" s="41">
        <v>45548</v>
      </c>
      <c r="K15" s="67">
        <f t="shared" si="0"/>
        <v>1</v>
      </c>
      <c r="L15" s="14">
        <f>EDATE(H15,12)-1+SUM(K15:K18)</f>
        <v>45743</v>
      </c>
      <c r="M15" s="56">
        <f>((L15-H15)-SUM(K15:K18))*(24/365)</f>
        <v>23.934246575342463</v>
      </c>
      <c r="N15" s="43">
        <v>45751</v>
      </c>
      <c r="O15" s="43">
        <v>45774</v>
      </c>
      <c r="P15" s="45"/>
      <c r="Q15" s="43">
        <v>1</v>
      </c>
      <c r="R15" s="43">
        <v>1</v>
      </c>
      <c r="S15" s="45"/>
      <c r="T15" s="61">
        <f>O15-N15+1</f>
        <v>24</v>
      </c>
      <c r="U15" s="3"/>
      <c r="V15" s="16"/>
      <c r="W15" s="63" t="s">
        <v>22</v>
      </c>
      <c r="X15" s="63" t="s">
        <v>23</v>
      </c>
      <c r="Y15" s="63"/>
    </row>
    <row r="16" spans="2:25" ht="15" customHeight="1">
      <c r="B16" s="143"/>
      <c r="D16" s="9"/>
      <c r="E16" s="10"/>
      <c r="F16" s="11"/>
      <c r="G16" s="11"/>
      <c r="H16" s="12"/>
      <c r="I16" s="41">
        <v>45579</v>
      </c>
      <c r="J16" s="41">
        <v>45590</v>
      </c>
      <c r="K16" s="67">
        <f t="shared" si="0"/>
        <v>12</v>
      </c>
      <c r="L16" s="14"/>
      <c r="M16" s="15"/>
      <c r="N16" s="43">
        <v>1</v>
      </c>
      <c r="O16" s="43">
        <v>1</v>
      </c>
      <c r="P16" s="45"/>
      <c r="Q16" s="43">
        <v>1</v>
      </c>
      <c r="R16" s="43">
        <v>1</v>
      </c>
      <c r="S16" s="45"/>
      <c r="T16" s="40"/>
      <c r="U16" s="3"/>
      <c r="V16" s="16"/>
      <c r="W16" s="160" cm="1">
        <f t="array" ref="W16">_xlfn.AGGREGATE(15,6,L15+ROW($A$1:$A$10)/(MOD(L15-D12+3+ROW($A$1:$A$10),4)&gt;1),1)</f>
        <v>45746</v>
      </c>
      <c r="X16" s="160" cm="1">
        <f t="array" ref="X16">_xlfn.AGGREGATE(15,6,O15+ROW($A$1:$A$10)/(MOD(O15-D12+3+ROW($A$1:$A$10),4)&gt;1),1)</f>
        <v>45775</v>
      </c>
      <c r="Y16" s="63"/>
    </row>
    <row r="17" spans="1:28" ht="15" customHeight="1">
      <c r="B17" s="143"/>
      <c r="D17" s="9"/>
      <c r="E17" s="10"/>
      <c r="F17" s="11"/>
      <c r="G17" s="11"/>
      <c r="H17" s="12"/>
      <c r="I17" s="41">
        <v>45621</v>
      </c>
      <c r="J17" s="41">
        <v>45621</v>
      </c>
      <c r="K17" s="67">
        <f t="shared" si="0"/>
        <v>1</v>
      </c>
      <c r="L17" s="14"/>
      <c r="M17" s="15"/>
      <c r="N17" s="43">
        <v>1</v>
      </c>
      <c r="O17" s="43">
        <v>1</v>
      </c>
      <c r="P17" s="45"/>
      <c r="Q17" s="43">
        <v>1</v>
      </c>
      <c r="R17" s="43">
        <v>1</v>
      </c>
      <c r="S17" s="45"/>
      <c r="T17" s="40"/>
      <c r="U17" s="3"/>
      <c r="V17" s="16"/>
      <c r="W17" s="63"/>
      <c r="X17" s="63"/>
      <c r="Y17" s="63"/>
    </row>
    <row r="18" spans="1:28" s="62" customFormat="1" ht="15" customHeight="1" thickBot="1">
      <c r="A18" s="1"/>
      <c r="B18" s="143"/>
      <c r="C18" s="2"/>
      <c r="D18" s="9"/>
      <c r="E18" s="10"/>
      <c r="F18" s="11"/>
      <c r="G18" s="11"/>
      <c r="H18" s="12"/>
      <c r="I18" s="41">
        <v>45632</v>
      </c>
      <c r="J18" s="41">
        <v>45632</v>
      </c>
      <c r="K18" s="67">
        <f t="shared" si="0"/>
        <v>1</v>
      </c>
      <c r="L18" s="14"/>
      <c r="M18" s="15"/>
      <c r="N18" s="43">
        <v>1</v>
      </c>
      <c r="O18" s="43">
        <v>1</v>
      </c>
      <c r="P18" s="45"/>
      <c r="Q18" s="43">
        <v>1</v>
      </c>
      <c r="R18" s="43">
        <v>1</v>
      </c>
      <c r="S18" s="45"/>
      <c r="T18" s="40"/>
      <c r="U18" s="3"/>
      <c r="V18" s="16"/>
      <c r="W18" s="63"/>
      <c r="X18" s="63"/>
      <c r="Y18" s="63"/>
      <c r="AB18" s="122"/>
    </row>
    <row r="19" spans="1:28" s="80" customFormat="1" ht="15" customHeight="1">
      <c r="A19" s="1"/>
      <c r="B19" s="143"/>
      <c r="C19" s="2"/>
      <c r="D19" s="9"/>
      <c r="E19" s="10"/>
      <c r="F19" s="11"/>
      <c r="G19" s="11"/>
      <c r="H19" s="12">
        <f>L15+1</f>
        <v>45744</v>
      </c>
      <c r="I19" s="41"/>
      <c r="J19" s="41"/>
      <c r="K19" s="44"/>
      <c r="L19" s="14">
        <f>EDATE(H19,12)-1+SUM(K19)</f>
        <v>46108</v>
      </c>
      <c r="M19" s="56">
        <f>((L19-H19)-SUM(K19))*(24/365)</f>
        <v>23.934246575342463</v>
      </c>
      <c r="N19" s="43">
        <v>1</v>
      </c>
      <c r="O19" s="43">
        <v>1</v>
      </c>
      <c r="P19" s="45"/>
      <c r="Q19" s="43">
        <v>1</v>
      </c>
      <c r="R19" s="43">
        <v>1</v>
      </c>
      <c r="S19" s="45"/>
      <c r="T19" s="40"/>
      <c r="U19" s="3"/>
      <c r="V19" s="16"/>
      <c r="W19" s="63" t="s">
        <v>24</v>
      </c>
      <c r="X19" s="63" t="s">
        <v>25</v>
      </c>
      <c r="Y19" s="63"/>
      <c r="AB19" s="123"/>
    </row>
    <row r="20" spans="1:28" s="80" customFormat="1" ht="15" customHeight="1">
      <c r="A20" s="1"/>
      <c r="B20" s="143"/>
      <c r="C20" s="2"/>
      <c r="D20" s="9"/>
      <c r="E20" s="10"/>
      <c r="F20" s="11"/>
      <c r="G20" s="11"/>
      <c r="H20" s="12"/>
      <c r="I20" s="41"/>
      <c r="J20" s="41"/>
      <c r="K20" s="44"/>
      <c r="L20" s="14"/>
      <c r="M20" s="15"/>
      <c r="N20" s="43">
        <v>1</v>
      </c>
      <c r="O20" s="43">
        <v>1</v>
      </c>
      <c r="P20" s="45"/>
      <c r="Q20" s="43">
        <v>1</v>
      </c>
      <c r="R20" s="43">
        <v>1</v>
      </c>
      <c r="S20" s="45"/>
      <c r="T20" s="40"/>
      <c r="U20" s="3"/>
      <c r="V20" s="16"/>
      <c r="W20" s="160" cm="1">
        <f t="array" ref="W20">_xlfn.AGGREGATE(15,6,L19+ROW($A$1:$A$10)/(MOD(L19-D12+3+ROW($A$1:$A$10),4)&gt;1),1)</f>
        <v>46110</v>
      </c>
      <c r="X20" s="124"/>
      <c r="Y20" s="63"/>
      <c r="AB20" s="123"/>
    </row>
    <row r="21" spans="1:28" s="80" customFormat="1" ht="15" customHeight="1" thickBot="1">
      <c r="A21" s="1"/>
      <c r="B21" s="144"/>
      <c r="C21" s="2"/>
      <c r="D21" s="57"/>
      <c r="E21" s="58"/>
      <c r="F21" s="59"/>
      <c r="G21" s="59"/>
      <c r="H21" s="65"/>
      <c r="I21" s="66"/>
      <c r="J21" s="66"/>
      <c r="K21" s="49">
        <f>SUM(K12:K19)</f>
        <v>18</v>
      </c>
      <c r="L21" s="50"/>
      <c r="M21" s="68"/>
      <c r="N21" s="64">
        <v>1</v>
      </c>
      <c r="O21" s="64">
        <v>1</v>
      </c>
      <c r="P21" s="69"/>
      <c r="Q21" s="64">
        <v>1</v>
      </c>
      <c r="R21" s="64">
        <v>1</v>
      </c>
      <c r="S21" s="69"/>
      <c r="T21" s="51"/>
      <c r="U21" s="46">
        <f>SUM(T12:T19)</f>
        <v>48</v>
      </c>
      <c r="V21" s="47">
        <f ca="1">G12-U21</f>
        <v>22.421917808219177</v>
      </c>
      <c r="W21" s="63"/>
      <c r="X21" s="63"/>
      <c r="Y21" s="63"/>
      <c r="AB21" s="123"/>
    </row>
    <row r="22" spans="1:28" s="63" customFormat="1" ht="15" customHeight="1">
      <c r="A22" s="1"/>
      <c r="B22" s="145" t="s">
        <v>19</v>
      </c>
      <c r="C22" s="2"/>
      <c r="D22" s="53">
        <v>45405</v>
      </c>
      <c r="E22" s="54" t="str">
        <f ca="1">IF(D22="","Нет даты приема!",DATEDIF(D22,E$10,"y")&amp;" г. "&amp;DATEDIF(D22,E$10,"ym")&amp;" мес. "&amp;DATEDIF(D22,E$10,"md")&amp;" дн.")</f>
        <v>1 г. 10 мес. 8 дн.</v>
      </c>
      <c r="F22" s="55">
        <f ca="1">E$10-D22</f>
        <v>679</v>
      </c>
      <c r="G22" s="55">
        <f ca="1">IF(D22="","Нет даты приема!",24/(365*12/12)*(F22-K25))</f>
        <v>44.646575342465752</v>
      </c>
      <c r="H22" s="77">
        <f>D22</f>
        <v>45405</v>
      </c>
      <c r="I22" s="78"/>
      <c r="J22" s="78"/>
      <c r="K22" s="73">
        <f>IF(OR(J22="",I22=""),0,J22-I22+1)</f>
        <v>0</v>
      </c>
      <c r="L22" s="60">
        <f>EDATE(H22,12)-1+(SUM(K22))</f>
        <v>45769</v>
      </c>
      <c r="M22" s="71">
        <v>24</v>
      </c>
      <c r="N22" s="74">
        <v>45779</v>
      </c>
      <c r="O22" s="75">
        <v>45804</v>
      </c>
      <c r="P22" s="40"/>
      <c r="Q22" s="42">
        <v>1</v>
      </c>
      <c r="R22" s="42">
        <v>1</v>
      </c>
      <c r="S22" s="40"/>
      <c r="T22" s="40">
        <f>O22-N22-1</f>
        <v>24</v>
      </c>
      <c r="U22" s="72"/>
      <c r="W22" s="63" t="s">
        <v>26</v>
      </c>
      <c r="X22" s="63" t="s">
        <v>27</v>
      </c>
      <c r="AB22" s="124"/>
    </row>
    <row r="23" spans="1:28" s="63" customFormat="1" ht="15" customHeight="1">
      <c r="A23" s="1"/>
      <c r="B23" s="146"/>
      <c r="C23" s="2"/>
      <c r="D23" s="9"/>
      <c r="E23" s="10"/>
      <c r="F23" s="11"/>
      <c r="G23" s="11"/>
      <c r="H23" s="12">
        <f>L22+1</f>
        <v>45770</v>
      </c>
      <c r="I23" s="41"/>
      <c r="J23" s="41"/>
      <c r="K23" s="48">
        <f>IF(OR(J23="",I23=""),0,J23-I23+1)</f>
        <v>0</v>
      </c>
      <c r="L23" s="14">
        <f>EDATE(H23,12)-1+(SUM(K23:K24))</f>
        <v>46134</v>
      </c>
      <c r="M23" s="15">
        <v>24</v>
      </c>
      <c r="N23" s="43">
        <v>1</v>
      </c>
      <c r="O23" s="43">
        <v>1</v>
      </c>
      <c r="P23" s="45"/>
      <c r="Q23" s="43">
        <v>1</v>
      </c>
      <c r="R23" s="43">
        <v>1</v>
      </c>
      <c r="S23" s="45"/>
      <c r="T23" s="40"/>
      <c r="U23" s="3"/>
      <c r="V23" s="16"/>
      <c r="W23" s="63" t="s">
        <v>28</v>
      </c>
      <c r="X23" s="63" t="s">
        <v>29</v>
      </c>
      <c r="AB23" s="124"/>
    </row>
    <row r="24" spans="1:28" s="63" customFormat="1" ht="15" customHeight="1">
      <c r="A24" s="1"/>
      <c r="B24" s="146"/>
      <c r="C24" s="2"/>
      <c r="D24" s="9"/>
      <c r="E24" s="10"/>
      <c r="F24" s="11"/>
      <c r="G24" s="11"/>
      <c r="H24" s="12"/>
      <c r="I24" s="41"/>
      <c r="J24" s="41"/>
      <c r="K24" s="44"/>
      <c r="L24" s="14"/>
      <c r="M24" s="15"/>
      <c r="N24" s="43">
        <v>1</v>
      </c>
      <c r="O24" s="43">
        <v>1</v>
      </c>
      <c r="P24" s="45"/>
      <c r="Q24" s="43">
        <v>1</v>
      </c>
      <c r="R24" s="43">
        <v>1</v>
      </c>
      <c r="S24" s="45"/>
      <c r="T24" s="40"/>
      <c r="U24" s="3"/>
      <c r="V24" s="16"/>
      <c r="W24" s="160" cm="1">
        <f t="array" ref="W24">_xlfn.AGGREGATE(15,6,L22+ROW($A$1:$A$10)/(MOD(L22-D22+4+ROW($A$1:$A$10),6)&gt;2),1)</f>
        <v>45770</v>
      </c>
      <c r="X24" s="160" cm="1">
        <f t="array" ref="X24">_xlfn.AGGREGATE(15,6,O22+ROW($A$1:$A$10)/(MOD(O22-D22+4+ROW($A$1:$A$10),6)&gt;2),1)</f>
        <v>45806</v>
      </c>
      <c r="AB24" s="124"/>
    </row>
    <row r="25" spans="1:28" s="63" customFormat="1" ht="15" customHeight="1" thickBot="1">
      <c r="A25" s="1"/>
      <c r="B25" s="147"/>
      <c r="C25" s="2"/>
      <c r="D25" s="57"/>
      <c r="E25" s="58"/>
      <c r="F25" s="59"/>
      <c r="G25" s="59"/>
      <c r="H25" s="65"/>
      <c r="I25" s="66"/>
      <c r="J25" s="66"/>
      <c r="K25" s="49">
        <f>SUM(K22:K24)</f>
        <v>0</v>
      </c>
      <c r="L25" s="50"/>
      <c r="M25" s="68"/>
      <c r="N25" s="64">
        <v>1</v>
      </c>
      <c r="O25" s="64">
        <v>1</v>
      </c>
      <c r="P25" s="69"/>
      <c r="Q25" s="64">
        <v>1</v>
      </c>
      <c r="R25" s="64">
        <v>1</v>
      </c>
      <c r="S25" s="69"/>
      <c r="T25" s="51"/>
      <c r="U25" s="46">
        <f>SUM(T22:T23)</f>
        <v>24</v>
      </c>
      <c r="V25" s="47">
        <f ca="1">G22-U25</f>
        <v>20.646575342465752</v>
      </c>
      <c r="AB25" s="124"/>
    </row>
    <row r="26" spans="1:28" s="63" customFormat="1" ht="15" customHeight="1">
      <c r="A26" s="1"/>
      <c r="B26" s="148" t="s">
        <v>30</v>
      </c>
      <c r="C26" s="2"/>
      <c r="D26" s="53">
        <v>45925</v>
      </c>
      <c r="E26" s="54" t="str">
        <f ca="1">IF(D26="","Нет даты приема!",DATEDIF(D26,E$10,"y")&amp;" г. "&amp;DATEDIF(D26,E$10,"ym")&amp;" мес. "&amp;DATEDIF(D26,E$10,"md")&amp;" дн.")</f>
        <v>0 г. 5 мес. 6 дн.</v>
      </c>
      <c r="F26" s="55">
        <f ca="1">E$10-D26</f>
        <v>159</v>
      </c>
      <c r="G26" s="55">
        <f ca="1">IF(D26="","Нет даты приема!",24/(365*12/12)*(F26-K29))</f>
        <v>10.454794520547944</v>
      </c>
      <c r="H26" s="77">
        <f>D26</f>
        <v>45925</v>
      </c>
      <c r="I26" s="78"/>
      <c r="J26" s="78"/>
      <c r="K26" s="73">
        <f>IF(OR(J26="",I26=""),0,J26-I26+1)</f>
        <v>0</v>
      </c>
      <c r="L26" s="60">
        <f>EDATE(H26,12)-1+(SUM(K26:K27))</f>
        <v>46289</v>
      </c>
      <c r="M26" s="71">
        <v>24</v>
      </c>
      <c r="N26" s="74">
        <v>46055</v>
      </c>
      <c r="O26" s="75">
        <v>46059</v>
      </c>
      <c r="P26" s="61"/>
      <c r="Q26" s="75">
        <v>1</v>
      </c>
      <c r="R26" s="75">
        <v>1</v>
      </c>
      <c r="S26" s="61"/>
      <c r="T26" s="61">
        <v>5</v>
      </c>
      <c r="U26" s="72"/>
      <c r="V26" s="76"/>
      <c r="W26" s="63" t="s">
        <v>69</v>
      </c>
      <c r="X26" s="63" t="s">
        <v>70</v>
      </c>
      <c r="Y26" s="1"/>
      <c r="AB26" s="124"/>
    </row>
    <row r="27" spans="1:28" ht="15" customHeight="1">
      <c r="B27" s="149"/>
      <c r="D27" s="9"/>
      <c r="E27" s="10"/>
      <c r="F27" s="11"/>
      <c r="G27" s="11"/>
      <c r="H27" s="12"/>
      <c r="I27" s="41"/>
      <c r="J27" s="41"/>
      <c r="K27" s="48">
        <f>IF(OR(J27="",I27=""),0,J27-I27+1)</f>
        <v>0</v>
      </c>
      <c r="L27" s="14"/>
      <c r="M27" s="15"/>
      <c r="N27" s="43">
        <v>1</v>
      </c>
      <c r="O27" s="43">
        <v>1</v>
      </c>
      <c r="P27" s="45"/>
      <c r="Q27" s="43">
        <v>1</v>
      </c>
      <c r="R27" s="43">
        <v>1</v>
      </c>
      <c r="S27" s="45"/>
      <c r="T27" s="40"/>
      <c r="U27" s="3"/>
      <c r="V27" s="16"/>
      <c r="W27" s="161" cm="1">
        <f t="array" ref="W27">_xlfn.AGGREGATE(15,6,L26+ROW($A$1:$A$10)/(ISNA(MATCH(L26+ROW($A$1:$A$10),Табл4[Н/Р],0)))/(WEEKDAY(L26+ROW($A$1:$A$10),2)&lt;6),1)</f>
        <v>46290</v>
      </c>
      <c r="X27" s="161" cm="1">
        <f t="array" ref="X27">_xlfn.AGGREGATE(15,6,O26+ROW($A$1:$A$10)/(ISNA(MATCH(O26+ROW($A$1:$A$10),Табл4[Н/Р],0)))/(WEEKDAY(O26+ROW($A$1:$A$10),2)&lt;6),1)</f>
        <v>46062</v>
      </c>
    </row>
    <row r="28" spans="1:28" ht="15" customHeight="1">
      <c r="B28" s="149"/>
      <c r="D28" s="9"/>
      <c r="E28" s="10"/>
      <c r="F28" s="11"/>
      <c r="G28" s="11"/>
      <c r="H28" s="12"/>
      <c r="I28" s="41"/>
      <c r="J28" s="41"/>
      <c r="K28" s="44"/>
      <c r="L28" s="14"/>
      <c r="M28" s="15"/>
      <c r="N28" s="43">
        <v>1</v>
      </c>
      <c r="O28" s="43">
        <v>1</v>
      </c>
      <c r="P28" s="45"/>
      <c r="Q28" s="43">
        <v>1</v>
      </c>
      <c r="R28" s="43">
        <v>1</v>
      </c>
      <c r="S28" s="45"/>
      <c r="T28" s="40"/>
      <c r="U28" s="3"/>
      <c r="V28" s="16"/>
      <c r="W28" s="1" t="s">
        <v>79</v>
      </c>
    </row>
    <row r="29" spans="1:28" ht="19.350000000000001" customHeight="1" thickBot="1">
      <c r="B29" s="150"/>
      <c r="D29" s="57"/>
      <c r="E29" s="58"/>
      <c r="F29" s="59"/>
      <c r="G29" s="59"/>
      <c r="H29" s="65"/>
      <c r="I29" s="66"/>
      <c r="J29" s="66"/>
      <c r="K29" s="49">
        <f>SUM(K26:K28)</f>
        <v>0</v>
      </c>
      <c r="L29" s="50"/>
      <c r="M29" s="68"/>
      <c r="N29" s="64">
        <v>1</v>
      </c>
      <c r="O29" s="64">
        <v>1</v>
      </c>
      <c r="P29" s="69"/>
      <c r="Q29" s="64">
        <v>1</v>
      </c>
      <c r="R29" s="64">
        <v>1</v>
      </c>
      <c r="S29" s="69"/>
      <c r="T29" s="51"/>
      <c r="U29" s="46">
        <f>SUM(T26:T27)</f>
        <v>5</v>
      </c>
      <c r="V29" s="47">
        <f ca="1">G26-U29</f>
        <v>5.454794520547944</v>
      </c>
    </row>
    <row r="30" spans="1:28" ht="15" customHeight="1">
      <c r="B30" s="52"/>
      <c r="C30" s="70"/>
      <c r="D30" s="9">
        <v>45931</v>
      </c>
      <c r="E30" s="54" t="str">
        <f ca="1">IF(D30="","Нет даты приема!",DATEDIF(D30,E$10,"y")&amp;" г. "&amp;DATEDIF(D30,E$10,"ym")&amp;" мес. "&amp;DATEDIF(D30,E$10,"md")&amp;" дн.")</f>
        <v>0 г. 5 мес. 2 дн.</v>
      </c>
      <c r="F30" s="55">
        <f ca="1">E$10-D30</f>
        <v>153</v>
      </c>
      <c r="G30" s="55">
        <f ca="1">IF(D30="","Нет даты приема!",24/(365*12/12)*(F30-K33))</f>
        <v>9.9287671232876704</v>
      </c>
      <c r="H30" s="77">
        <f>D30</f>
        <v>45931</v>
      </c>
      <c r="I30" s="78">
        <v>45932</v>
      </c>
      <c r="J30" s="78">
        <v>45932</v>
      </c>
      <c r="K30" s="73">
        <f>IF(OR(J30="",I30=""),0,J30-I30+1)</f>
        <v>1</v>
      </c>
      <c r="L30" s="60">
        <f>EDATE(H30,12)-1+(SUM(K30:K31))</f>
        <v>46297</v>
      </c>
      <c r="M30" s="71">
        <v>24</v>
      </c>
      <c r="N30" s="74">
        <v>1</v>
      </c>
      <c r="O30" s="75">
        <v>1</v>
      </c>
      <c r="P30" s="61"/>
      <c r="Q30" s="75">
        <v>1</v>
      </c>
      <c r="R30" s="75">
        <v>1</v>
      </c>
      <c r="S30" s="61"/>
      <c r="T30" s="61"/>
      <c r="U30" s="72"/>
      <c r="V30" s="76"/>
      <c r="W30" s="63"/>
      <c r="X30" s="63"/>
      <c r="Y30" s="63"/>
    </row>
    <row r="31" spans="1:28" ht="15" customHeight="1">
      <c r="B31" s="52"/>
      <c r="C31" s="70"/>
      <c r="D31" s="9"/>
      <c r="E31" s="10"/>
      <c r="F31" s="11"/>
      <c r="G31" s="11"/>
      <c r="H31" s="12"/>
      <c r="I31" s="41">
        <v>46008</v>
      </c>
      <c r="J31" s="41">
        <v>46008</v>
      </c>
      <c r="K31" s="48">
        <f>IF(OR(J31="",I31=""),0,J31-I31+1)</f>
        <v>1</v>
      </c>
      <c r="L31" s="14"/>
      <c r="M31" s="15"/>
      <c r="N31" s="43">
        <v>1</v>
      </c>
      <c r="O31" s="43">
        <v>1</v>
      </c>
      <c r="P31" s="45"/>
      <c r="Q31" s="43">
        <v>1</v>
      </c>
      <c r="R31" s="43">
        <v>1</v>
      </c>
      <c r="S31" s="45"/>
      <c r="T31" s="40"/>
      <c r="U31" s="3"/>
      <c r="V31" s="16"/>
      <c r="W31" s="63"/>
      <c r="X31" s="63"/>
      <c r="Y31" s="63"/>
    </row>
    <row r="32" spans="1:28" ht="15" customHeight="1">
      <c r="B32" s="52"/>
      <c r="C32" s="70"/>
      <c r="D32" s="9"/>
      <c r="E32" s="10"/>
      <c r="F32" s="11"/>
      <c r="G32" s="11"/>
      <c r="H32" s="12"/>
      <c r="I32" s="41"/>
      <c r="J32" s="41"/>
      <c r="K32" s="44"/>
      <c r="L32" s="14"/>
      <c r="M32" s="15"/>
      <c r="N32" s="43">
        <v>1</v>
      </c>
      <c r="O32" s="43">
        <v>1</v>
      </c>
      <c r="P32" s="45"/>
      <c r="Q32" s="43">
        <v>1</v>
      </c>
      <c r="R32" s="43">
        <v>1</v>
      </c>
      <c r="S32" s="45"/>
      <c r="T32" s="40"/>
      <c r="U32" s="3"/>
      <c r="V32" s="16"/>
      <c r="W32" s="63"/>
      <c r="X32" s="63"/>
      <c r="Y32" s="63"/>
    </row>
    <row r="33" spans="1:28" ht="15" customHeight="1">
      <c r="B33" s="52"/>
      <c r="C33" s="70"/>
      <c r="D33" s="9"/>
      <c r="E33" s="10"/>
      <c r="F33" s="11"/>
      <c r="G33" s="11"/>
      <c r="H33" s="12"/>
      <c r="I33" s="41"/>
      <c r="J33" s="41"/>
      <c r="K33" s="44">
        <f>SUM(K30:K32)</f>
        <v>2</v>
      </c>
      <c r="L33" s="14"/>
      <c r="M33" s="15"/>
      <c r="N33" s="43">
        <v>1</v>
      </c>
      <c r="O33" s="43">
        <v>1</v>
      </c>
      <c r="P33" s="45"/>
      <c r="Q33" s="43">
        <v>1</v>
      </c>
      <c r="R33" s="43">
        <v>1</v>
      </c>
      <c r="S33" s="45"/>
      <c r="T33" s="40"/>
      <c r="U33" s="3">
        <f>SUM(T30:T31)</f>
        <v>0</v>
      </c>
      <c r="V33" s="16">
        <f ca="1">G30-U33</f>
        <v>9.9287671232876704</v>
      </c>
      <c r="W33" s="63"/>
      <c r="X33" s="63"/>
      <c r="Y33" s="63"/>
    </row>
    <row r="34" spans="1:28" ht="15" customHeight="1"/>
    <row r="35" spans="1:28" ht="15" customHeight="1"/>
    <row r="36" spans="1:28" ht="15" customHeight="1"/>
    <row r="37" spans="1:28" ht="15" customHeight="1"/>
    <row r="38" spans="1:28" ht="15" customHeight="1"/>
    <row r="39" spans="1:28" ht="15" customHeight="1"/>
    <row r="40" spans="1:28" ht="15" customHeight="1"/>
    <row r="41" spans="1:28" ht="15" customHeight="1"/>
    <row r="42" spans="1:28" ht="15" customHeight="1"/>
    <row r="43" spans="1:28" ht="15" customHeight="1"/>
    <row r="44" spans="1:28" ht="15" customHeight="1"/>
    <row r="45" spans="1:28" s="63" customFormat="1" ht="15" customHeight="1">
      <c r="A45" s="1"/>
      <c r="B45" s="1"/>
      <c r="C45" s="2"/>
      <c r="D45" s="3"/>
      <c r="E45" s="4"/>
      <c r="F45" s="4"/>
      <c r="G45" s="3"/>
      <c r="H45" s="5"/>
      <c r="I45" s="21"/>
      <c r="J45" s="21"/>
      <c r="K45" s="21"/>
      <c r="L45" s="5"/>
      <c r="M45" s="5"/>
      <c r="N45" s="43"/>
      <c r="O45" s="42"/>
      <c r="P45" s="40"/>
      <c r="Q45" s="42"/>
      <c r="R45" s="42"/>
      <c r="S45" s="40"/>
      <c r="T45" s="45"/>
      <c r="U45" s="4"/>
      <c r="V45" s="4"/>
      <c r="W45" s="1"/>
      <c r="X45" s="1"/>
      <c r="Y45" s="1"/>
      <c r="AB45" s="124"/>
    </row>
    <row r="46" spans="1:28" s="63" customFormat="1" ht="15" customHeight="1">
      <c r="A46" s="1"/>
      <c r="B46" s="1"/>
      <c r="C46" s="2"/>
      <c r="D46" s="3"/>
      <c r="E46" s="4"/>
      <c r="F46" s="4"/>
      <c r="G46" s="3"/>
      <c r="H46" s="5"/>
      <c r="I46" s="21"/>
      <c r="J46" s="21"/>
      <c r="K46" s="21"/>
      <c r="L46" s="5"/>
      <c r="M46" s="5"/>
      <c r="N46" s="43"/>
      <c r="O46" s="42"/>
      <c r="P46" s="40"/>
      <c r="Q46" s="42"/>
      <c r="R46" s="42"/>
      <c r="S46" s="40"/>
      <c r="T46" s="45"/>
      <c r="U46" s="4"/>
      <c r="V46" s="4"/>
      <c r="W46" s="1"/>
      <c r="X46" s="1"/>
      <c r="Y46" s="1"/>
      <c r="AB46" s="124"/>
    </row>
    <row r="47" spans="1:28" s="63" customFormat="1" ht="15" customHeight="1">
      <c r="A47" s="1"/>
      <c r="B47" s="1"/>
      <c r="C47" s="2"/>
      <c r="D47" s="3"/>
      <c r="E47" s="4"/>
      <c r="F47" s="4"/>
      <c r="G47" s="3"/>
      <c r="H47" s="5"/>
      <c r="I47" s="21"/>
      <c r="J47" s="21"/>
      <c r="K47" s="21"/>
      <c r="L47" s="5"/>
      <c r="M47" s="5"/>
      <c r="N47" s="43"/>
      <c r="O47" s="42"/>
      <c r="P47" s="40"/>
      <c r="Q47" s="42"/>
      <c r="R47" s="42"/>
      <c r="S47" s="40"/>
      <c r="T47" s="45"/>
      <c r="U47" s="4"/>
      <c r="V47" s="4"/>
      <c r="W47" s="1"/>
      <c r="X47" s="1"/>
      <c r="Y47" s="1"/>
      <c r="AB47" s="124"/>
    </row>
    <row r="48" spans="1:28" s="63" customFormat="1" ht="15" customHeight="1">
      <c r="A48" s="1"/>
      <c r="B48" s="1"/>
      <c r="C48" s="2"/>
      <c r="D48" s="3"/>
      <c r="E48" s="4"/>
      <c r="F48" s="4"/>
      <c r="G48" s="3"/>
      <c r="H48" s="5"/>
      <c r="I48" s="21"/>
      <c r="J48" s="21"/>
      <c r="K48" s="21"/>
      <c r="L48" s="5"/>
      <c r="M48" s="5"/>
      <c r="N48" s="43"/>
      <c r="O48" s="42"/>
      <c r="P48" s="40"/>
      <c r="Q48" s="42"/>
      <c r="R48" s="42"/>
      <c r="S48" s="40"/>
      <c r="T48" s="45"/>
      <c r="U48" s="4"/>
      <c r="V48" s="4"/>
      <c r="W48" s="1"/>
      <c r="X48" s="1"/>
      <c r="Y48" s="1"/>
      <c r="AB48" s="124"/>
    </row>
    <row r="49" spans="1:28" s="63" customFormat="1" ht="15" customHeight="1">
      <c r="A49" s="1"/>
      <c r="B49" s="1"/>
      <c r="C49" s="2"/>
      <c r="D49" s="3"/>
      <c r="E49" s="4"/>
      <c r="F49" s="4"/>
      <c r="G49" s="3"/>
      <c r="H49" s="5"/>
      <c r="I49" s="21"/>
      <c r="J49" s="21"/>
      <c r="K49" s="21"/>
      <c r="L49" s="5"/>
      <c r="M49" s="5"/>
      <c r="N49" s="43"/>
      <c r="O49" s="42"/>
      <c r="P49" s="40"/>
      <c r="Q49" s="42"/>
      <c r="R49" s="42"/>
      <c r="S49" s="40"/>
      <c r="T49" s="45"/>
      <c r="U49" s="4"/>
      <c r="V49" s="4"/>
      <c r="W49" s="1"/>
      <c r="X49" s="1"/>
      <c r="Y49" s="1"/>
      <c r="AB49" s="124"/>
    </row>
    <row r="50" spans="1:28" ht="15" customHeight="1"/>
    <row r="51" spans="1:28" ht="15" customHeight="1"/>
    <row r="52" spans="1:28" ht="15" customHeight="1"/>
    <row r="53" spans="1:28" ht="15" customHeight="1"/>
    <row r="54" spans="1:28" ht="15" customHeight="1"/>
    <row r="55" spans="1:28" ht="15" customHeight="1"/>
    <row r="56" spans="1:28" ht="15" customHeight="1"/>
    <row r="57" spans="1:28" ht="15" customHeight="1"/>
    <row r="58" spans="1:28" ht="15" customHeight="1"/>
    <row r="59" spans="1:28" ht="15" customHeight="1"/>
    <row r="60" spans="1:28" ht="15" customHeight="1"/>
    <row r="61" spans="1:28" ht="15" customHeight="1"/>
    <row r="62" spans="1:28" ht="15" customHeight="1"/>
    <row r="63" spans="1:28" ht="15" customHeight="1"/>
    <row r="64" spans="1:28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</sheetData>
  <mergeCells count="14">
    <mergeCell ref="B12:B21"/>
    <mergeCell ref="B22:B25"/>
    <mergeCell ref="B26:B29"/>
    <mergeCell ref="T9:T10"/>
    <mergeCell ref="U9:U10"/>
    <mergeCell ref="V9:V10"/>
    <mergeCell ref="E3:O5"/>
    <mergeCell ref="F9:F10"/>
    <mergeCell ref="G9:G10"/>
    <mergeCell ref="H9:L9"/>
    <mergeCell ref="M9:M10"/>
    <mergeCell ref="N9:O9"/>
    <mergeCell ref="I10:K10"/>
    <mergeCell ref="Q9:R9"/>
  </mergeCells>
  <conditionalFormatting sqref="G1">
    <cfRule type="notContainsBlanks" dxfId="13" priority="892">
      <formula>LEN(TRIM(G1))&gt;0</formula>
    </cfRule>
  </conditionalFormatting>
  <conditionalFormatting sqref="G6:G1048576">
    <cfRule type="notContainsBlanks" dxfId="12" priority="413">
      <formula>LEN(TRIM(G6))&gt;0</formula>
    </cfRule>
  </conditionalFormatting>
  <conditionalFormatting sqref="M1:M2">
    <cfRule type="cellIs" dxfId="11" priority="422" operator="greaterThan">
      <formula>24</formula>
    </cfRule>
  </conditionalFormatting>
  <conditionalFormatting sqref="M6:M1048576">
    <cfRule type="cellIs" dxfId="10" priority="1" operator="greaterThan">
      <formula>24</formula>
    </cfRule>
  </conditionalFormatting>
  <conditionalFormatting sqref="N1:S2 P3:S5 N6:S8 N9:Q9 S9">
    <cfRule type="cellIs" dxfId="9" priority="696" operator="equal">
      <formula>1</formula>
    </cfRule>
  </conditionalFormatting>
  <conditionalFormatting sqref="N10:S1048576">
    <cfRule type="cellIs" dxfId="8" priority="412" operator="equal">
      <formula>1</formula>
    </cfRule>
  </conditionalFormatting>
  <conditionalFormatting sqref="V1:V21">
    <cfRule type="notContainsBlanks" dxfId="7" priority="852">
      <formula>LEN(TRIM(V1))&gt;0</formula>
    </cfRule>
  </conditionalFormatting>
  <conditionalFormatting sqref="V23:V1048576">
    <cfRule type="notContainsBlanks" dxfId="6" priority="416">
      <formula>LEN(TRIM(V23))&gt;0</formula>
    </cfRule>
  </conditionalFormatting>
  <pageMargins left="0.31496062992125984" right="0.31496062992125984" top="0.35433070866141736" bottom="0.35433070866141736" header="0" footer="0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tabColor rgb="FFC00000"/>
  </sheetPr>
  <dimension ref="B1:Q907"/>
  <sheetViews>
    <sheetView topLeftCell="A2" zoomScale="90" zoomScaleNormal="90" workbookViewId="0">
      <selection activeCell="O22" sqref="O22"/>
    </sheetView>
  </sheetViews>
  <sheetFormatPr defaultRowHeight="15"/>
  <cols>
    <col min="1" max="1" width="5.7109375" customWidth="1"/>
    <col min="2" max="2" width="34.42578125" customWidth="1"/>
    <col min="3" max="3" width="14.28515625" customWidth="1"/>
    <col min="6" max="6" width="10.85546875" customWidth="1"/>
    <col min="7" max="7" width="36.140625" customWidth="1"/>
    <col min="8" max="8" width="14.28515625" customWidth="1"/>
    <col min="10" max="10" width="10.140625" bestFit="1" customWidth="1"/>
    <col min="12" max="12" width="10.140625" bestFit="1" customWidth="1"/>
    <col min="15" max="15" width="36.28515625" style="162" bestFit="1" customWidth="1"/>
    <col min="16" max="16" width="6.42578125" style="2" customWidth="1"/>
    <col min="17" max="17" width="13" style="83" customWidth="1"/>
  </cols>
  <sheetData>
    <row r="1" spans="2:17" ht="17.850000000000001" customHeight="1">
      <c r="Q1"/>
    </row>
    <row r="2" spans="2:17" ht="17.850000000000001" customHeight="1">
      <c r="B2" t="s">
        <v>33</v>
      </c>
      <c r="C2">
        <v>0</v>
      </c>
      <c r="D2" t="s">
        <v>34</v>
      </c>
      <c r="G2" s="83">
        <f ca="1">TODAY()</f>
        <v>46084</v>
      </c>
    </row>
    <row r="3" spans="2:17" ht="17.850000000000001" customHeight="1">
      <c r="C3">
        <v>1</v>
      </c>
      <c r="D3" t="s">
        <v>35</v>
      </c>
      <c r="O3" s="163" t="s">
        <v>83</v>
      </c>
    </row>
    <row r="4" spans="2:17" ht="17.850000000000001" customHeight="1">
      <c r="C4">
        <v>2</v>
      </c>
      <c r="D4" t="s">
        <v>36</v>
      </c>
      <c r="G4" s="85" t="s">
        <v>37</v>
      </c>
      <c r="H4" s="86"/>
      <c r="I4" s="87"/>
      <c r="J4" s="153" t="s">
        <v>38</v>
      </c>
      <c r="K4" s="154"/>
      <c r="L4" s="154"/>
      <c r="M4" s="155"/>
      <c r="O4" s="164" t="s">
        <v>82</v>
      </c>
    </row>
    <row r="5" spans="2:17" ht="17.850000000000001" customHeight="1">
      <c r="C5">
        <v>3</v>
      </c>
      <c r="D5" t="s">
        <v>39</v>
      </c>
      <c r="G5" s="88" t="s">
        <v>40</v>
      </c>
      <c r="H5" s="89" t="s">
        <v>41</v>
      </c>
      <c r="I5" s="89" t="s">
        <v>42</v>
      </c>
      <c r="J5" s="156"/>
      <c r="K5" s="157"/>
      <c r="L5" s="157"/>
      <c r="M5" s="158"/>
      <c r="O5" s="165">
        <v>46023</v>
      </c>
    </row>
    <row r="6" spans="2:17" ht="17.850000000000001" customHeight="1">
      <c r="C6">
        <v>4</v>
      </c>
      <c r="D6" t="s">
        <v>43</v>
      </c>
      <c r="G6" s="90" t="s">
        <v>44</v>
      </c>
      <c r="H6" s="91">
        <v>1</v>
      </c>
      <c r="I6" s="92" t="s">
        <v>45</v>
      </c>
      <c r="J6" s="93">
        <f ca="1">DATEVALUE(H6&amp;I6&amp;YEAR($G$2)-1)</f>
        <v>45658</v>
      </c>
      <c r="K6" s="93">
        <f ca="1">DATEVALUE(H6&amp;I6&amp;YEAR($G$2))</f>
        <v>46023</v>
      </c>
      <c r="L6" s="93">
        <f ca="1">DATEVALUE(H6&amp;I6&amp;YEAR($G$2)+1)</f>
        <v>46388</v>
      </c>
      <c r="M6" s="93">
        <f ca="1">DATEVALUE(H6&amp;I6&amp;YEAR($G$2)+2)</f>
        <v>46753</v>
      </c>
      <c r="O6" s="166">
        <v>46024</v>
      </c>
    </row>
    <row r="7" spans="2:17" ht="17.850000000000001" customHeight="1">
      <c r="C7">
        <v>5</v>
      </c>
      <c r="D7" t="s">
        <v>46</v>
      </c>
      <c r="G7" s="90" t="s">
        <v>44</v>
      </c>
      <c r="H7" s="91">
        <v>2</v>
      </c>
      <c r="I7" s="92" t="s">
        <v>45</v>
      </c>
      <c r="J7" s="93">
        <f t="shared" ref="J7:J19" ca="1" si="0">DATEVALUE(H7&amp;I7&amp;YEAR($G$2)-1)</f>
        <v>45659</v>
      </c>
      <c r="K7" s="93">
        <f t="shared" ref="K7:K19" ca="1" si="1">DATEVALUE(H7&amp;I7&amp;YEAR($G$2))</f>
        <v>46024</v>
      </c>
      <c r="L7" s="93">
        <f t="shared" ref="L7:L19" ca="1" si="2">DATEVALUE(H7&amp;I7&amp;YEAR($G$2)+1)</f>
        <v>46389</v>
      </c>
      <c r="M7" s="93">
        <f t="shared" ref="M7:M19" ca="1" si="3">DATEVALUE(H7&amp;I7&amp;YEAR($G$2)+2)</f>
        <v>46754</v>
      </c>
      <c r="O7" s="165">
        <v>46029</v>
      </c>
    </row>
    <row r="8" spans="2:17" ht="17.850000000000001" customHeight="1">
      <c r="C8">
        <v>6</v>
      </c>
      <c r="D8" t="s">
        <v>47</v>
      </c>
      <c r="G8" s="94" t="s">
        <v>48</v>
      </c>
      <c r="H8" s="91">
        <v>7</v>
      </c>
      <c r="I8" s="92" t="s">
        <v>45</v>
      </c>
      <c r="J8" s="93">
        <f t="shared" ca="1" si="0"/>
        <v>45664</v>
      </c>
      <c r="K8" s="93">
        <f t="shared" ca="1" si="1"/>
        <v>46029</v>
      </c>
      <c r="L8" s="93">
        <f t="shared" ca="1" si="2"/>
        <v>46394</v>
      </c>
      <c r="M8" s="93">
        <f t="shared" ca="1" si="3"/>
        <v>46759</v>
      </c>
      <c r="O8" s="166">
        <v>46090</v>
      </c>
    </row>
    <row r="9" spans="2:17" ht="17.850000000000001" customHeight="1">
      <c r="G9" s="94" t="s">
        <v>49</v>
      </c>
      <c r="H9" s="91">
        <v>8</v>
      </c>
      <c r="I9" s="92" t="s">
        <v>50</v>
      </c>
      <c r="J9" s="93">
        <f t="shared" ca="1" si="0"/>
        <v>45724</v>
      </c>
      <c r="K9" s="93">
        <f t="shared" ca="1" si="1"/>
        <v>46089</v>
      </c>
      <c r="L9" s="93">
        <f t="shared" ca="1" si="2"/>
        <v>46454</v>
      </c>
      <c r="M9" s="93">
        <f t="shared" ca="1" si="3"/>
        <v>46820</v>
      </c>
      <c r="O9" s="165">
        <v>46104</v>
      </c>
    </row>
    <row r="10" spans="2:17" ht="17.850000000000001" customHeight="1">
      <c r="G10" s="90" t="s">
        <v>51</v>
      </c>
      <c r="H10" s="95">
        <v>21</v>
      </c>
      <c r="I10" s="92" t="s">
        <v>50</v>
      </c>
      <c r="J10" s="93">
        <f t="shared" ca="1" si="0"/>
        <v>45737</v>
      </c>
      <c r="K10" s="93">
        <f t="shared" ca="1" si="1"/>
        <v>46102</v>
      </c>
      <c r="L10" s="93">
        <f t="shared" ca="1" si="2"/>
        <v>46467</v>
      </c>
      <c r="M10" s="93">
        <f t="shared" ca="1" si="3"/>
        <v>46833</v>
      </c>
      <c r="O10" s="166">
        <v>46105</v>
      </c>
    </row>
    <row r="11" spans="2:17" ht="17.850000000000001" customHeight="1">
      <c r="G11" s="90" t="s">
        <v>51</v>
      </c>
      <c r="H11" s="91">
        <v>22</v>
      </c>
      <c r="I11" s="92" t="s">
        <v>50</v>
      </c>
      <c r="J11" s="93">
        <f t="shared" ca="1" si="0"/>
        <v>45738</v>
      </c>
      <c r="K11" s="93">
        <f t="shared" ca="1" si="1"/>
        <v>46103</v>
      </c>
      <c r="L11" s="93">
        <f t="shared" ca="1" si="2"/>
        <v>46468</v>
      </c>
      <c r="M11" s="93">
        <f t="shared" ca="1" si="3"/>
        <v>46834</v>
      </c>
      <c r="O11" s="165">
        <v>46106</v>
      </c>
    </row>
    <row r="12" spans="2:17" ht="17.850000000000001" customHeight="1">
      <c r="G12" s="90" t="s">
        <v>51</v>
      </c>
      <c r="H12" s="91">
        <v>23</v>
      </c>
      <c r="I12" s="92" t="s">
        <v>50</v>
      </c>
      <c r="J12" s="93">
        <f t="shared" ca="1" si="0"/>
        <v>45739</v>
      </c>
      <c r="K12" s="93">
        <f t="shared" ca="1" si="1"/>
        <v>46104</v>
      </c>
      <c r="L12" s="93">
        <f t="shared" ca="1" si="2"/>
        <v>46469</v>
      </c>
      <c r="M12" s="93">
        <f t="shared" ca="1" si="3"/>
        <v>46835</v>
      </c>
      <c r="O12" s="166">
        <v>46143</v>
      </c>
    </row>
    <row r="13" spans="2:17" ht="17.850000000000001" customHeight="1">
      <c r="G13" s="90" t="s">
        <v>52</v>
      </c>
      <c r="H13" s="96">
        <v>1</v>
      </c>
      <c r="I13" s="96" t="s">
        <v>53</v>
      </c>
      <c r="J13" s="93">
        <f t="shared" ca="1" si="0"/>
        <v>45778</v>
      </c>
      <c r="K13" s="93">
        <f t="shared" ca="1" si="1"/>
        <v>46143</v>
      </c>
      <c r="L13" s="93">
        <f t="shared" ca="1" si="2"/>
        <v>46508</v>
      </c>
      <c r="M13" s="93">
        <f t="shared" ca="1" si="3"/>
        <v>46874</v>
      </c>
      <c r="N13" s="84"/>
      <c r="O13" s="165">
        <v>46149</v>
      </c>
    </row>
    <row r="14" spans="2:17" ht="17.850000000000001" customHeight="1">
      <c r="G14" s="90" t="s">
        <v>54</v>
      </c>
      <c r="H14" s="96">
        <v>7</v>
      </c>
      <c r="I14" s="96" t="s">
        <v>53</v>
      </c>
      <c r="J14" s="93">
        <f t="shared" ca="1" si="0"/>
        <v>45784</v>
      </c>
      <c r="K14" s="93">
        <f t="shared" ca="1" si="1"/>
        <v>46149</v>
      </c>
      <c r="L14" s="93">
        <f t="shared" ca="1" si="2"/>
        <v>46514</v>
      </c>
      <c r="M14" s="93">
        <f t="shared" ca="1" si="3"/>
        <v>46880</v>
      </c>
      <c r="N14" s="84"/>
      <c r="O14" s="166">
        <v>46153</v>
      </c>
    </row>
    <row r="15" spans="2:17" ht="17.850000000000001" customHeight="1">
      <c r="B15" t="s">
        <v>55</v>
      </c>
      <c r="G15" s="94" t="s">
        <v>56</v>
      </c>
      <c r="H15" s="96">
        <v>9</v>
      </c>
      <c r="I15" s="96" t="s">
        <v>53</v>
      </c>
      <c r="J15" s="93">
        <f t="shared" ca="1" si="0"/>
        <v>45786</v>
      </c>
      <c r="K15" s="93">
        <f t="shared" ca="1" si="1"/>
        <v>46151</v>
      </c>
      <c r="L15" s="93">
        <f t="shared" ca="1" si="2"/>
        <v>46516</v>
      </c>
      <c r="M15" s="93">
        <f t="shared" ca="1" si="3"/>
        <v>46882</v>
      </c>
      <c r="N15" s="84"/>
      <c r="O15" s="165">
        <v>46169</v>
      </c>
    </row>
    <row r="16" spans="2:17" ht="17.850000000000001" customHeight="1">
      <c r="B16" s="112" t="s">
        <v>44</v>
      </c>
      <c r="C16" s="98">
        <v>45658</v>
      </c>
      <c r="D16" s="99">
        <v>1</v>
      </c>
      <c r="E16">
        <f>DAY(C16)</f>
        <v>1</v>
      </c>
      <c r="F16" s="100" t="str">
        <f>TEXT(C16,"ММММ")</f>
        <v>Январь</v>
      </c>
      <c r="G16" s="90" t="s">
        <v>57</v>
      </c>
      <c r="H16" s="96">
        <v>6</v>
      </c>
      <c r="I16" s="96" t="s">
        <v>58</v>
      </c>
      <c r="J16" s="93">
        <f t="shared" ca="1" si="0"/>
        <v>45844</v>
      </c>
      <c r="K16" s="93">
        <f t="shared" ca="1" si="1"/>
        <v>46209</v>
      </c>
      <c r="L16" s="93">
        <f t="shared" ca="1" si="2"/>
        <v>46574</v>
      </c>
      <c r="M16" s="93">
        <f t="shared" ca="1" si="3"/>
        <v>46940</v>
      </c>
      <c r="N16" s="84"/>
      <c r="O16" s="166">
        <v>46209</v>
      </c>
    </row>
    <row r="17" spans="2:17" ht="17.850000000000001" customHeight="1">
      <c r="B17" s="112" t="s">
        <v>44</v>
      </c>
      <c r="C17" s="98">
        <v>45659</v>
      </c>
      <c r="D17" s="99">
        <v>1</v>
      </c>
      <c r="E17">
        <f>DAY(C17)</f>
        <v>2</v>
      </c>
      <c r="F17" s="100" t="str">
        <f>TEXT(C17,"ММММ")</f>
        <v>Январь</v>
      </c>
      <c r="G17" s="90" t="s">
        <v>59</v>
      </c>
      <c r="H17" s="96">
        <v>30</v>
      </c>
      <c r="I17" s="96" t="s">
        <v>60</v>
      </c>
      <c r="J17" s="93">
        <f t="shared" ca="1" si="0"/>
        <v>45899</v>
      </c>
      <c r="K17" s="93">
        <f t="shared" ca="1" si="1"/>
        <v>46264</v>
      </c>
      <c r="L17" s="93">
        <f t="shared" ca="1" si="2"/>
        <v>46629</v>
      </c>
      <c r="M17" s="93">
        <f t="shared" ca="1" si="3"/>
        <v>46995</v>
      </c>
      <c r="N17" s="84"/>
      <c r="O17" s="165">
        <v>46265</v>
      </c>
    </row>
    <row r="18" spans="2:17" ht="17.850000000000001" customHeight="1">
      <c r="B18" s="112" t="s">
        <v>48</v>
      </c>
      <c r="C18" s="98">
        <v>45664</v>
      </c>
      <c r="D18" s="99">
        <v>1</v>
      </c>
      <c r="E18">
        <f>DAY(C18)</f>
        <v>7</v>
      </c>
      <c r="F18" s="100" t="str">
        <f>TEXT(C18,"ММММ")</f>
        <v>Январь</v>
      </c>
      <c r="G18" s="90" t="s">
        <v>61</v>
      </c>
      <c r="H18" s="101">
        <v>25</v>
      </c>
      <c r="I18" s="96" t="s">
        <v>62</v>
      </c>
      <c r="J18" s="93">
        <f t="shared" ca="1" si="0"/>
        <v>45955</v>
      </c>
      <c r="K18" s="93">
        <f t="shared" ca="1" si="1"/>
        <v>46320</v>
      </c>
      <c r="L18" s="93">
        <f t="shared" ca="1" si="2"/>
        <v>46685</v>
      </c>
      <c r="M18" s="93">
        <f t="shared" ca="1" si="3"/>
        <v>47051</v>
      </c>
      <c r="N18" s="84"/>
      <c r="O18" s="166">
        <v>46321</v>
      </c>
      <c r="Q18"/>
    </row>
    <row r="19" spans="2:17" ht="17.850000000000001" customHeight="1">
      <c r="B19" s="102" t="s">
        <v>49</v>
      </c>
      <c r="C19" s="98">
        <v>45724</v>
      </c>
      <c r="D19" s="99">
        <v>1</v>
      </c>
      <c r="E19">
        <f>DAY(C19)</f>
        <v>8</v>
      </c>
      <c r="F19" s="100" t="str">
        <f>TEXT(C19,"ММММ")</f>
        <v>Март</v>
      </c>
      <c r="G19" s="90" t="s">
        <v>63</v>
      </c>
      <c r="H19" s="103">
        <v>16</v>
      </c>
      <c r="I19" s="96" t="s">
        <v>64</v>
      </c>
      <c r="J19" s="93">
        <f t="shared" ca="1" si="0"/>
        <v>46007</v>
      </c>
      <c r="K19" s="93">
        <f t="shared" ca="1" si="1"/>
        <v>46372</v>
      </c>
      <c r="L19" s="93">
        <f t="shared" ca="1" si="2"/>
        <v>46737</v>
      </c>
      <c r="M19" s="93">
        <f t="shared" ca="1" si="3"/>
        <v>47103</v>
      </c>
      <c r="N19" s="84"/>
      <c r="O19" s="167">
        <v>46372</v>
      </c>
      <c r="Q19"/>
    </row>
    <row r="20" spans="2:17" ht="17.850000000000001" customHeight="1">
      <c r="B20" s="112" t="s">
        <v>65</v>
      </c>
      <c r="C20" s="98">
        <v>45737</v>
      </c>
      <c r="D20" s="99">
        <v>1</v>
      </c>
      <c r="E20">
        <f t="shared" ref="E20:E29" si="4">DAY(C20)</f>
        <v>21</v>
      </c>
      <c r="F20" s="100" t="str">
        <f t="shared" ref="F20:F29" si="5">TEXT(C20,"ММММ")</f>
        <v>Март</v>
      </c>
      <c r="H20" s="104"/>
      <c r="J20" s="84"/>
      <c r="K20" s="84"/>
      <c r="L20" s="84"/>
      <c r="M20" s="105"/>
      <c r="N20" s="84"/>
      <c r="Q20"/>
    </row>
    <row r="21" spans="2:17" ht="17.850000000000001" customHeight="1">
      <c r="B21" s="112" t="s">
        <v>65</v>
      </c>
      <c r="C21" s="98">
        <v>45738</v>
      </c>
      <c r="D21" s="99">
        <v>1</v>
      </c>
      <c r="E21">
        <f t="shared" si="4"/>
        <v>22</v>
      </c>
      <c r="F21" s="100" t="str">
        <f t="shared" si="5"/>
        <v>Март</v>
      </c>
      <c r="G21" s="106" t="s">
        <v>71</v>
      </c>
      <c r="H21" s="97"/>
      <c r="J21" s="84"/>
      <c r="K21" s="84"/>
      <c r="L21" s="84"/>
      <c r="M21" s="105"/>
      <c r="N21" s="84"/>
      <c r="Q21"/>
    </row>
    <row r="22" spans="2:17" ht="17.850000000000001" customHeight="1">
      <c r="B22" s="112" t="s">
        <v>65</v>
      </c>
      <c r="C22" s="98">
        <v>45739</v>
      </c>
      <c r="D22" s="99">
        <v>1</v>
      </c>
      <c r="E22">
        <f t="shared" si="4"/>
        <v>23</v>
      </c>
      <c r="F22" s="100" t="str">
        <f t="shared" si="5"/>
        <v>Март</v>
      </c>
      <c r="G22" s="107" t="s">
        <v>72</v>
      </c>
      <c r="H22" s="113">
        <v>46090</v>
      </c>
      <c r="J22" s="108"/>
      <c r="K22" s="84"/>
      <c r="L22" s="84"/>
      <c r="M22" s="105"/>
      <c r="N22" s="84"/>
      <c r="Q22"/>
    </row>
    <row r="23" spans="2:17" ht="17.850000000000001" customHeight="1">
      <c r="B23" s="112" t="s">
        <v>52</v>
      </c>
      <c r="C23" s="98">
        <v>45778</v>
      </c>
      <c r="D23" s="99">
        <v>1</v>
      </c>
      <c r="E23">
        <f t="shared" si="4"/>
        <v>1</v>
      </c>
      <c r="F23" s="100" t="str">
        <f t="shared" si="5"/>
        <v>Май</v>
      </c>
      <c r="G23" s="109" t="s">
        <v>73</v>
      </c>
      <c r="H23" s="114">
        <v>46105</v>
      </c>
      <c r="J23" s="118"/>
      <c r="K23" s="84"/>
      <c r="M23" s="105"/>
      <c r="N23" s="84"/>
      <c r="Q23"/>
    </row>
    <row r="24" spans="2:17" ht="17.850000000000001" customHeight="1">
      <c r="B24" s="112" t="s">
        <v>54</v>
      </c>
      <c r="C24" s="98">
        <v>45784</v>
      </c>
      <c r="D24" s="99">
        <v>1</v>
      </c>
      <c r="E24">
        <f t="shared" si="4"/>
        <v>7</v>
      </c>
      <c r="F24" s="100" t="str">
        <f t="shared" si="5"/>
        <v>Май</v>
      </c>
      <c r="G24" s="109" t="s">
        <v>74</v>
      </c>
      <c r="H24" s="113">
        <v>46106</v>
      </c>
      <c r="J24" s="118"/>
      <c r="K24" s="84"/>
      <c r="M24" s="105"/>
      <c r="N24" s="84"/>
      <c r="Q24"/>
    </row>
    <row r="25" spans="2:17" ht="17.850000000000001" customHeight="1">
      <c r="B25" s="102" t="s">
        <v>56</v>
      </c>
      <c r="C25" s="98">
        <v>45786</v>
      </c>
      <c r="D25" s="99">
        <v>1</v>
      </c>
      <c r="E25">
        <f t="shared" si="4"/>
        <v>9</v>
      </c>
      <c r="F25" s="100" t="str">
        <f t="shared" si="5"/>
        <v>Май</v>
      </c>
      <c r="G25" s="109" t="s">
        <v>75</v>
      </c>
      <c r="H25" s="113">
        <v>46153</v>
      </c>
      <c r="J25" s="119"/>
      <c r="K25" s="84"/>
      <c r="M25" s="105"/>
      <c r="N25" s="84"/>
      <c r="Q25"/>
    </row>
    <row r="26" spans="2:17" ht="17.850000000000001" customHeight="1">
      <c r="B26" s="112" t="s">
        <v>66</v>
      </c>
      <c r="C26" s="98">
        <v>45844</v>
      </c>
      <c r="D26" s="99">
        <v>1</v>
      </c>
      <c r="E26">
        <f t="shared" si="4"/>
        <v>6</v>
      </c>
      <c r="F26" s="100" t="str">
        <f t="shared" si="5"/>
        <v>Июль</v>
      </c>
      <c r="G26" s="107" t="s">
        <v>76</v>
      </c>
      <c r="H26" s="114">
        <v>46265</v>
      </c>
      <c r="J26" s="118"/>
      <c r="K26" s="84"/>
      <c r="M26" s="105"/>
      <c r="Q26"/>
    </row>
    <row r="27" spans="2:17" ht="17.850000000000001" customHeight="1">
      <c r="B27" s="112" t="s">
        <v>67</v>
      </c>
      <c r="C27" s="98">
        <v>45899</v>
      </c>
      <c r="D27" s="99">
        <v>1</v>
      </c>
      <c r="E27">
        <f t="shared" si="4"/>
        <v>30</v>
      </c>
      <c r="F27" s="100" t="str">
        <f t="shared" si="5"/>
        <v>Август</v>
      </c>
      <c r="G27" s="108" t="s">
        <v>77</v>
      </c>
      <c r="H27" s="113">
        <v>46321</v>
      </c>
      <c r="J27" s="118"/>
      <c r="K27" s="84"/>
      <c r="M27" s="105"/>
      <c r="Q27"/>
    </row>
    <row r="28" spans="2:17" ht="17.850000000000001" customHeight="1">
      <c r="B28" s="112" t="s">
        <v>68</v>
      </c>
      <c r="C28" s="98">
        <v>45955</v>
      </c>
      <c r="D28" s="99">
        <v>1</v>
      </c>
      <c r="E28">
        <f t="shared" si="4"/>
        <v>25</v>
      </c>
      <c r="F28" s="100" t="str">
        <f t="shared" si="5"/>
        <v>Октябрь</v>
      </c>
      <c r="G28" s="110"/>
      <c r="H28" s="104"/>
      <c r="J28" s="118"/>
      <c r="K28" s="84"/>
      <c r="M28" s="84"/>
      <c r="Q28"/>
    </row>
    <row r="29" spans="2:17" ht="17.850000000000001" customHeight="1">
      <c r="B29" s="112" t="s">
        <v>63</v>
      </c>
      <c r="C29" s="98">
        <v>46007</v>
      </c>
      <c r="D29" s="99">
        <v>1</v>
      </c>
      <c r="E29">
        <f t="shared" si="4"/>
        <v>16</v>
      </c>
      <c r="F29" s="100" t="str">
        <f t="shared" si="5"/>
        <v>Декабрь</v>
      </c>
      <c r="H29" s="97"/>
      <c r="J29" s="118"/>
      <c r="Q29"/>
    </row>
    <row r="30" spans="2:17" ht="16.5">
      <c r="B30" s="102"/>
      <c r="C30" s="98"/>
      <c r="D30" s="99"/>
      <c r="G30" s="117" t="s">
        <v>78</v>
      </c>
      <c r="H30" s="104"/>
      <c r="J30" s="118"/>
      <c r="Q30"/>
    </row>
    <row r="31" spans="2:17" ht="16.5">
      <c r="B31" s="102"/>
      <c r="C31" s="98"/>
      <c r="D31" s="99"/>
      <c r="G31" s="116" t="s">
        <v>80</v>
      </c>
      <c r="H31" s="83">
        <v>46029</v>
      </c>
      <c r="J31" s="118"/>
      <c r="Q31"/>
    </row>
    <row r="32" spans="2:17" ht="16.5">
      <c r="B32" s="102"/>
      <c r="C32" s="98"/>
      <c r="D32" s="99"/>
      <c r="G32" s="116" t="s">
        <v>81</v>
      </c>
      <c r="H32" s="115">
        <v>46169</v>
      </c>
      <c r="J32" s="120"/>
      <c r="Q32"/>
    </row>
    <row r="33" spans="2:17" ht="16.5">
      <c r="B33" s="102"/>
      <c r="C33" s="98"/>
      <c r="D33" s="99"/>
      <c r="G33" s="109"/>
      <c r="H33" s="104"/>
      <c r="J33" s="118"/>
      <c r="P33"/>
      <c r="Q33"/>
    </row>
    <row r="34" spans="2:17" ht="16.5">
      <c r="B34" s="102"/>
      <c r="C34" s="98"/>
      <c r="D34" s="99"/>
      <c r="G34" s="109"/>
      <c r="H34" s="104"/>
      <c r="J34" s="118"/>
      <c r="P34"/>
      <c r="Q34"/>
    </row>
    <row r="35" spans="2:17">
      <c r="B35" s="102"/>
      <c r="C35" s="98"/>
      <c r="D35" s="99"/>
      <c r="G35" s="108"/>
      <c r="H35" s="104"/>
      <c r="J35" s="118"/>
      <c r="P35"/>
      <c r="Q35"/>
    </row>
    <row r="36" spans="2:17" ht="16.5">
      <c r="B36" s="102"/>
      <c r="C36" s="98"/>
      <c r="D36" s="99"/>
      <c r="G36" s="109"/>
      <c r="H36" s="97"/>
      <c r="J36" s="118"/>
      <c r="P36"/>
      <c r="Q36"/>
    </row>
    <row r="37" spans="2:17" ht="16.5">
      <c r="G37" s="111"/>
      <c r="H37" s="97"/>
      <c r="J37" s="118"/>
      <c r="P37"/>
      <c r="Q37"/>
    </row>
    <row r="38" spans="2:17" ht="16.5">
      <c r="G38" s="111"/>
      <c r="H38" s="104"/>
      <c r="J38" s="108"/>
      <c r="P38"/>
      <c r="Q38"/>
    </row>
    <row r="39" spans="2:17">
      <c r="P39"/>
      <c r="Q39"/>
    </row>
    <row r="40" spans="2:17">
      <c r="P40"/>
      <c r="Q40"/>
    </row>
    <row r="41" spans="2:17">
      <c r="P41"/>
      <c r="Q41"/>
    </row>
    <row r="42" spans="2:17">
      <c r="P42"/>
      <c r="Q42"/>
    </row>
    <row r="43" spans="2:17">
      <c r="P43"/>
      <c r="Q43"/>
    </row>
    <row r="44" spans="2:17">
      <c r="P44"/>
      <c r="Q44"/>
    </row>
    <row r="45" spans="2:17">
      <c r="P45"/>
      <c r="Q45"/>
    </row>
    <row r="46" spans="2:17">
      <c r="P46"/>
      <c r="Q46"/>
    </row>
    <row r="47" spans="2:17">
      <c r="P47"/>
      <c r="Q47"/>
    </row>
    <row r="48" spans="2:17">
      <c r="P48"/>
      <c r="Q48"/>
    </row>
    <row r="49" spans="16:17">
      <c r="P49"/>
      <c r="Q49"/>
    </row>
    <row r="50" spans="16:17">
      <c r="P50"/>
      <c r="Q50"/>
    </row>
    <row r="51" spans="16:17">
      <c r="P51"/>
      <c r="Q51"/>
    </row>
    <row r="52" spans="16:17">
      <c r="P52"/>
      <c r="Q52"/>
    </row>
    <row r="53" spans="16:17">
      <c r="P53"/>
      <c r="Q53"/>
    </row>
    <row r="54" spans="16:17">
      <c r="P54"/>
      <c r="Q54"/>
    </row>
    <row r="55" spans="16:17">
      <c r="P55"/>
      <c r="Q55"/>
    </row>
    <row r="56" spans="16:17">
      <c r="P56"/>
      <c r="Q56"/>
    </row>
    <row r="57" spans="16:17">
      <c r="P57"/>
      <c r="Q57"/>
    </row>
    <row r="58" spans="16:17">
      <c r="P58"/>
      <c r="Q58"/>
    </row>
    <row r="59" spans="16:17">
      <c r="P59"/>
      <c r="Q59"/>
    </row>
    <row r="60" spans="16:17">
      <c r="P60"/>
      <c r="Q60"/>
    </row>
    <row r="61" spans="16:17">
      <c r="P61"/>
      <c r="Q61"/>
    </row>
    <row r="62" spans="16:17">
      <c r="P62"/>
      <c r="Q62"/>
    </row>
    <row r="63" spans="16:17">
      <c r="P63"/>
      <c r="Q63"/>
    </row>
    <row r="64" spans="16:17">
      <c r="P64"/>
      <c r="Q64"/>
    </row>
    <row r="65" spans="16:17">
      <c r="P65"/>
      <c r="Q65"/>
    </row>
    <row r="66" spans="16:17">
      <c r="P66"/>
      <c r="Q66"/>
    </row>
    <row r="67" spans="16:17">
      <c r="P67"/>
      <c r="Q67"/>
    </row>
    <row r="68" spans="16:17">
      <c r="P68"/>
      <c r="Q68"/>
    </row>
    <row r="69" spans="16:17">
      <c r="P69"/>
      <c r="Q69"/>
    </row>
    <row r="70" spans="16:17">
      <c r="P70"/>
      <c r="Q70"/>
    </row>
    <row r="71" spans="16:17">
      <c r="P71"/>
      <c r="Q71"/>
    </row>
    <row r="72" spans="16:17">
      <c r="P72"/>
      <c r="Q72"/>
    </row>
    <row r="73" spans="16:17">
      <c r="P73"/>
      <c r="Q73"/>
    </row>
    <row r="74" spans="16:17">
      <c r="P74"/>
      <c r="Q74"/>
    </row>
    <row r="75" spans="16:17">
      <c r="P75"/>
      <c r="Q75"/>
    </row>
    <row r="76" spans="16:17">
      <c r="P76"/>
      <c r="Q76"/>
    </row>
    <row r="77" spans="16:17">
      <c r="P77"/>
      <c r="Q77"/>
    </row>
    <row r="78" spans="16:17">
      <c r="P78"/>
      <c r="Q78"/>
    </row>
    <row r="79" spans="16:17">
      <c r="P79"/>
      <c r="Q79"/>
    </row>
    <row r="80" spans="16:17">
      <c r="P80"/>
      <c r="Q80"/>
    </row>
    <row r="81" spans="16:17">
      <c r="P81"/>
      <c r="Q81"/>
    </row>
    <row r="82" spans="16:17">
      <c r="P82"/>
      <c r="Q82"/>
    </row>
    <row r="83" spans="16:17">
      <c r="P83"/>
      <c r="Q83"/>
    </row>
    <row r="84" spans="16:17">
      <c r="P84"/>
      <c r="Q84"/>
    </row>
    <row r="85" spans="16:17">
      <c r="P85"/>
      <c r="Q85"/>
    </row>
    <row r="86" spans="16:17">
      <c r="P86"/>
      <c r="Q86"/>
    </row>
    <row r="87" spans="16:17">
      <c r="P87"/>
      <c r="Q87"/>
    </row>
    <row r="88" spans="16:17">
      <c r="P88"/>
      <c r="Q88"/>
    </row>
    <row r="89" spans="16:17">
      <c r="P89"/>
      <c r="Q89"/>
    </row>
    <row r="90" spans="16:17">
      <c r="P90"/>
      <c r="Q90"/>
    </row>
    <row r="91" spans="16:17">
      <c r="P91"/>
      <c r="Q91"/>
    </row>
    <row r="92" spans="16:17">
      <c r="P92"/>
      <c r="Q92"/>
    </row>
    <row r="93" spans="16:17">
      <c r="P93"/>
      <c r="Q93"/>
    </row>
    <row r="94" spans="16:17">
      <c r="P94"/>
      <c r="Q94"/>
    </row>
    <row r="95" spans="16:17">
      <c r="P95"/>
      <c r="Q95"/>
    </row>
    <row r="96" spans="16:17">
      <c r="P96"/>
      <c r="Q96"/>
    </row>
    <row r="97" spans="16:17">
      <c r="P97"/>
      <c r="Q97"/>
    </row>
    <row r="98" spans="16:17">
      <c r="P98"/>
      <c r="Q98"/>
    </row>
    <row r="99" spans="16:17">
      <c r="P99"/>
      <c r="Q99"/>
    </row>
    <row r="100" spans="16:17">
      <c r="P100"/>
      <c r="Q100"/>
    </row>
    <row r="101" spans="16:17">
      <c r="P101"/>
      <c r="Q101"/>
    </row>
    <row r="102" spans="16:17">
      <c r="P102"/>
      <c r="Q102"/>
    </row>
    <row r="103" spans="16:17">
      <c r="P103"/>
      <c r="Q103"/>
    </row>
    <row r="104" spans="16:17">
      <c r="P104"/>
      <c r="Q104"/>
    </row>
    <row r="105" spans="16:17">
      <c r="P105"/>
      <c r="Q105"/>
    </row>
    <row r="106" spans="16:17">
      <c r="P106"/>
      <c r="Q106"/>
    </row>
    <row r="107" spans="16:17">
      <c r="P107"/>
      <c r="Q107"/>
    </row>
    <row r="108" spans="16:17">
      <c r="P108"/>
      <c r="Q108"/>
    </row>
    <row r="109" spans="16:17">
      <c r="P109"/>
      <c r="Q109"/>
    </row>
    <row r="110" spans="16:17">
      <c r="P110"/>
      <c r="Q110"/>
    </row>
    <row r="111" spans="16:17">
      <c r="P111"/>
      <c r="Q111"/>
    </row>
    <row r="112" spans="16:17">
      <c r="P112"/>
      <c r="Q112"/>
    </row>
    <row r="113" spans="16:17">
      <c r="P113"/>
      <c r="Q113"/>
    </row>
    <row r="114" spans="16:17">
      <c r="P114"/>
      <c r="Q114"/>
    </row>
    <row r="115" spans="16:17">
      <c r="P115"/>
      <c r="Q115"/>
    </row>
    <row r="116" spans="16:17">
      <c r="P116"/>
      <c r="Q116"/>
    </row>
    <row r="117" spans="16:17">
      <c r="P117"/>
      <c r="Q117"/>
    </row>
    <row r="118" spans="16:17">
      <c r="P118"/>
      <c r="Q118"/>
    </row>
    <row r="119" spans="16:17">
      <c r="P119"/>
      <c r="Q119"/>
    </row>
    <row r="120" spans="16:17">
      <c r="P120"/>
      <c r="Q120"/>
    </row>
    <row r="121" spans="16:17">
      <c r="P121"/>
      <c r="Q121"/>
    </row>
    <row r="122" spans="16:17">
      <c r="P122"/>
      <c r="Q122"/>
    </row>
    <row r="123" spans="16:17">
      <c r="P123"/>
    </row>
    <row r="124" spans="16:17">
      <c r="P124"/>
    </row>
    <row r="125" spans="16:17">
      <c r="P125"/>
    </row>
    <row r="126" spans="16:17">
      <c r="P126"/>
    </row>
    <row r="127" spans="16:17">
      <c r="P127"/>
    </row>
    <row r="128" spans="16:17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</sheetData>
  <mergeCells count="1">
    <mergeCell ref="J4:M5"/>
  </mergeCells>
  <phoneticPr fontId="37" type="noConversion"/>
  <dataValidations disablePrompts="1" count="1">
    <dataValidation type="whole" allowBlank="1" showErrorMessage="1" errorTitle="ОШИБКА" error="Проверь правильность вводимых данных !" sqref="H11:H12 H6:H9" xr:uid="{00000000-0002-0000-0100-000000000000}">
      <formula1>1</formula1>
      <formula2>31</formula2>
    </dataValidation>
  </dataValidations>
  <pageMargins left="0.7" right="0.7" top="0.75" bottom="0.75" header="0.3" footer="0.3"/>
  <pageSetup paperSize="9" orientation="portrait" verticalDpi="0" copies="2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X32"/>
  <sheetViews>
    <sheetView workbookViewId="0">
      <selection activeCell="E5" sqref="E5"/>
    </sheetView>
  </sheetViews>
  <sheetFormatPr defaultRowHeight="15"/>
  <cols>
    <col min="2" max="2" width="10.140625" style="83" bestFit="1" customWidth="1"/>
    <col min="3" max="3" width="10.140625" bestFit="1" customWidth="1"/>
    <col min="4" max="4" width="10.140625" style="83" bestFit="1" customWidth="1"/>
    <col min="6" max="6" width="10.140625" style="83" bestFit="1" customWidth="1"/>
    <col min="8" max="8" width="10.140625" style="83" bestFit="1" customWidth="1"/>
    <col min="12" max="12" width="10.140625" style="83" bestFit="1" customWidth="1"/>
    <col min="14" max="14" width="10.140625" style="83" bestFit="1" customWidth="1"/>
    <col min="15" max="15" width="11.140625" bestFit="1" customWidth="1"/>
    <col min="16" max="16" width="10.140625" bestFit="1" customWidth="1"/>
    <col min="18" max="18" width="10.140625" bestFit="1" customWidth="1"/>
    <col min="19" max="19" width="6.42578125" style="83" customWidth="1"/>
    <col min="20" max="20" width="10.140625" bestFit="1" customWidth="1"/>
    <col min="21" max="21" width="6.42578125" style="83" customWidth="1"/>
    <col min="22" max="22" width="10.140625" bestFit="1" customWidth="1"/>
    <col min="23" max="24" width="10.140625" style="83" bestFit="1" customWidth="1"/>
  </cols>
  <sheetData>
    <row r="1" spans="14:23">
      <c r="O1" s="83"/>
      <c r="P1" s="83"/>
      <c r="R1" s="83"/>
      <c r="S1"/>
      <c r="T1" s="83"/>
      <c r="U1"/>
      <c r="V1" s="83"/>
      <c r="W1"/>
    </row>
    <row r="2" spans="14:23">
      <c r="N2"/>
      <c r="R2" s="83"/>
      <c r="S2"/>
      <c r="T2" s="83"/>
      <c r="U2"/>
      <c r="V2" s="83"/>
      <c r="W2"/>
    </row>
    <row r="3" spans="14:23">
      <c r="N3"/>
      <c r="R3" s="83"/>
      <c r="S3"/>
      <c r="T3" s="83"/>
      <c r="U3"/>
      <c r="V3" s="83"/>
      <c r="W3"/>
    </row>
    <row r="4" spans="14:23">
      <c r="N4"/>
      <c r="R4" s="83"/>
      <c r="S4"/>
      <c r="T4" s="83"/>
      <c r="U4"/>
      <c r="V4" s="83"/>
      <c r="W4"/>
    </row>
    <row r="5" spans="14:23">
      <c r="N5"/>
      <c r="R5" s="83"/>
      <c r="S5"/>
      <c r="T5" s="83"/>
      <c r="U5"/>
      <c r="V5" s="83"/>
      <c r="W5"/>
    </row>
    <row r="6" spans="14:23">
      <c r="N6"/>
      <c r="R6" s="83"/>
      <c r="S6"/>
      <c r="T6" s="83"/>
      <c r="U6"/>
      <c r="V6" s="83"/>
      <c r="W6"/>
    </row>
    <row r="7" spans="14:23">
      <c r="N7"/>
      <c r="R7" s="83"/>
      <c r="S7"/>
      <c r="T7" s="83"/>
      <c r="U7"/>
      <c r="V7" s="83"/>
      <c r="W7"/>
    </row>
    <row r="8" spans="14:23">
      <c r="N8"/>
      <c r="R8" s="83"/>
      <c r="S8"/>
      <c r="T8" s="83"/>
      <c r="U8"/>
      <c r="V8" s="83"/>
      <c r="W8"/>
    </row>
    <row r="10" spans="14:23">
      <c r="R10" s="83"/>
      <c r="T10" s="83"/>
      <c r="V10" s="83"/>
    </row>
    <row r="24" spans="8:8">
      <c r="H24" s="121"/>
    </row>
    <row r="25" spans="8:8">
      <c r="H25" s="121"/>
    </row>
    <row r="26" spans="8:8">
      <c r="H26" s="121"/>
    </row>
    <row r="27" spans="8:8">
      <c r="H27" s="121"/>
    </row>
    <row r="28" spans="8:8">
      <c r="H28" s="121"/>
    </row>
    <row r="29" spans="8:8">
      <c r="H29" s="121"/>
    </row>
    <row r="30" spans="8:8">
      <c r="H30" s="121"/>
    </row>
    <row r="31" spans="8:8">
      <c r="H31" s="121"/>
    </row>
    <row r="32" spans="8:8">
      <c r="H32" s="12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отпуск</vt:lpstr>
      <vt:lpstr>праздники</vt:lpstr>
      <vt:lpstr>Лист1</vt:lpstr>
      <vt:lpstr>Тип_Мероприятия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Отдел кадров</dc:creator>
  <cp:lastModifiedBy>Пользователь</cp:lastModifiedBy>
  <dcterms:created xsi:type="dcterms:W3CDTF">2026-02-27T04:58:25Z</dcterms:created>
  <dcterms:modified xsi:type="dcterms:W3CDTF">2026-03-03T18:48:20Z</dcterms:modified>
</cp:coreProperties>
</file>