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285" windowWidth="14805" windowHeight="7830"/>
  </bookViews>
  <sheets>
    <sheet name="План - смена Горецкого" sheetId="2" r:id="rId1"/>
    <sheet name="План - смена Кривенко" sheetId="4" r:id="rId2"/>
    <sheet name="Расчеты" sheetId="1" r:id="rId3"/>
  </sheets>
  <calcPr calcId="145621"/>
</workbook>
</file>

<file path=xl/calcChain.xml><?xml version="1.0" encoding="utf-8"?>
<calcChain xmlns="http://schemas.openxmlformats.org/spreadsheetml/2006/main">
  <c r="E9" i="2" l="1"/>
  <c r="E11" i="2"/>
  <c r="M18" i="4" l="1"/>
  <c r="M17" i="4"/>
  <c r="M16" i="4"/>
  <c r="E9" i="4"/>
  <c r="E10" i="2"/>
  <c r="J70" i="4" l="1"/>
  <c r="J56" i="4"/>
  <c r="J42" i="4"/>
  <c r="K69" i="4"/>
  <c r="K68" i="4"/>
  <c r="K67" i="4"/>
  <c r="K66" i="4"/>
  <c r="K55" i="4"/>
  <c r="K54" i="4"/>
  <c r="K53" i="4"/>
  <c r="K52" i="4"/>
  <c r="K41" i="4"/>
  <c r="K40" i="4"/>
  <c r="K39" i="4"/>
  <c r="K38" i="4"/>
  <c r="E69" i="4" l="1"/>
  <c r="F69" i="4" s="1"/>
  <c r="G69" i="4" s="1"/>
  <c r="E68" i="4"/>
  <c r="F68" i="4" s="1"/>
  <c r="G68" i="4" s="1"/>
  <c r="E66" i="4"/>
  <c r="F66" i="4" s="1"/>
  <c r="G66" i="4" s="1"/>
  <c r="E55" i="4"/>
  <c r="F55" i="4" s="1"/>
  <c r="G55" i="4" s="1"/>
  <c r="E54" i="4"/>
  <c r="F54" i="4" s="1"/>
  <c r="G54" i="4" s="1"/>
  <c r="E52" i="4"/>
  <c r="F52" i="4" s="1"/>
  <c r="G52" i="4" s="1"/>
  <c r="E41" i="4"/>
  <c r="F41" i="4" s="1"/>
  <c r="G41" i="4" s="1"/>
  <c r="E40" i="4"/>
  <c r="F40" i="4" s="1"/>
  <c r="G40" i="4" s="1"/>
  <c r="E38" i="4"/>
  <c r="E27" i="4"/>
  <c r="F27" i="4" s="1"/>
  <c r="G27" i="4" s="1"/>
  <c r="E26" i="4"/>
  <c r="F26" i="4" s="1"/>
  <c r="G26" i="4" s="1"/>
  <c r="E24" i="4"/>
  <c r="F24" i="4" s="1"/>
  <c r="G24" i="4" s="1"/>
  <c r="E12" i="4"/>
  <c r="F12" i="4" s="1"/>
  <c r="G12" i="4" s="1"/>
  <c r="E11" i="4"/>
  <c r="D42" i="1"/>
  <c r="D41" i="1"/>
  <c r="F11" i="4" l="1"/>
  <c r="E10" i="4"/>
  <c r="G11" i="4"/>
  <c r="H11" i="4" s="1"/>
  <c r="I11" i="4" s="1"/>
  <c r="F9" i="4"/>
  <c r="G9" i="4" s="1"/>
  <c r="H9" i="4" s="1"/>
  <c r="I9" i="4" s="1"/>
  <c r="J9" i="4" s="1"/>
  <c r="H69" i="4"/>
  <c r="I69" i="4" s="1"/>
  <c r="J69" i="4" s="1"/>
  <c r="H68" i="4"/>
  <c r="I68" i="4" s="1"/>
  <c r="J68" i="4" s="1"/>
  <c r="H66" i="4"/>
  <c r="H55" i="4"/>
  <c r="I55" i="4" s="1"/>
  <c r="J55" i="4" s="1"/>
  <c r="H54" i="4"/>
  <c r="I54" i="4" s="1"/>
  <c r="J54" i="4" s="1"/>
  <c r="H52" i="4"/>
  <c r="I52" i="4" s="1"/>
  <c r="J52" i="4" s="1"/>
  <c r="H41" i="4"/>
  <c r="H40" i="4"/>
  <c r="H27" i="4"/>
  <c r="I27" i="4" s="1"/>
  <c r="J27" i="4" s="1"/>
  <c r="K27" i="4" s="1"/>
  <c r="H26" i="4"/>
  <c r="I26" i="4" s="1"/>
  <c r="J26" i="4" s="1"/>
  <c r="K26" i="4" s="1"/>
  <c r="H24" i="4"/>
  <c r="I24" i="4" s="1"/>
  <c r="J24" i="4" s="1"/>
  <c r="H12" i="4"/>
  <c r="I12" i="4" s="1"/>
  <c r="J12" i="4" s="1"/>
  <c r="K12" i="4" s="1"/>
  <c r="F10" i="4"/>
  <c r="E25" i="4"/>
  <c r="F25" i="4" s="1"/>
  <c r="I40" i="4"/>
  <c r="J40" i="4" s="1"/>
  <c r="F38" i="4"/>
  <c r="E39" i="4"/>
  <c r="F39" i="4" s="1"/>
  <c r="I41" i="4"/>
  <c r="J41" i="4" s="1"/>
  <c r="I66" i="4"/>
  <c r="J66" i="4" s="1"/>
  <c r="E53" i="4"/>
  <c r="F53" i="4" s="1"/>
  <c r="E67" i="4"/>
  <c r="F67" i="4" s="1"/>
  <c r="E12" i="2"/>
  <c r="E17" i="1"/>
  <c r="E16" i="1"/>
  <c r="D16" i="1"/>
  <c r="D15" i="1"/>
  <c r="D13" i="1"/>
  <c r="K24" i="4" l="1"/>
  <c r="J11" i="4"/>
  <c r="K11" i="4" s="1"/>
  <c r="M11" i="4" s="1"/>
  <c r="N25" i="4"/>
  <c r="O25" i="4" s="1"/>
  <c r="G53" i="4"/>
  <c r="H53" i="4" s="1"/>
  <c r="I53" i="4" s="1"/>
  <c r="J53" i="4" s="1"/>
  <c r="G38" i="4"/>
  <c r="H38" i="4" s="1"/>
  <c r="I38" i="4" s="1"/>
  <c r="J38" i="4" s="1"/>
  <c r="G10" i="4"/>
  <c r="H10" i="4" s="1"/>
  <c r="I10" i="4" s="1"/>
  <c r="J10" i="4" s="1"/>
  <c r="K10" i="4" s="1"/>
  <c r="G67" i="4"/>
  <c r="H67" i="4" s="1"/>
  <c r="I67" i="4" s="1"/>
  <c r="J67" i="4" s="1"/>
  <c r="G39" i="4"/>
  <c r="H39" i="4" s="1"/>
  <c r="I39" i="4" s="1"/>
  <c r="J39" i="4" s="1"/>
  <c r="G25" i="4"/>
  <c r="H25" i="4" s="1"/>
  <c r="I25" i="4" s="1"/>
  <c r="J25" i="4" s="1"/>
  <c r="K25" i="4" s="1"/>
  <c r="J28" i="4" l="1"/>
  <c r="K9" i="4"/>
  <c r="M9" i="4" s="1"/>
  <c r="J13" i="4"/>
  <c r="K13" i="4" l="1"/>
  <c r="M13" i="4" s="1"/>
  <c r="M12" i="4" s="1"/>
  <c r="M10" i="4" l="1"/>
  <c r="N22" i="4" l="1"/>
  <c r="N24" i="4"/>
  <c r="E15" i="2"/>
  <c r="D15" i="2"/>
  <c r="D16" i="2"/>
  <c r="K17" i="2" l="1"/>
</calcChain>
</file>

<file path=xl/sharedStrings.xml><?xml version="1.0" encoding="utf-8"?>
<sst xmlns="http://schemas.openxmlformats.org/spreadsheetml/2006/main" count="148" uniqueCount="81">
  <si>
    <t>ИЮЛЬ</t>
  </si>
  <si>
    <t>АВГУСТ</t>
  </si>
  <si>
    <t>СЕНТЯБРЬ</t>
  </si>
  <si>
    <t>ОКТЯБРЬ</t>
  </si>
  <si>
    <t>НОЯБРЬ</t>
  </si>
  <si>
    <t>ДЕКАБРЬ</t>
  </si>
  <si>
    <t>332 - мойки, чистки</t>
  </si>
  <si>
    <t>Кривенко 16 - 1397 ч</t>
  </si>
  <si>
    <t>Горецкий 15 - 1310 ч</t>
  </si>
  <si>
    <t>Кривенко:</t>
  </si>
  <si>
    <t xml:space="preserve">Гапонова Я. </t>
  </si>
  <si>
    <t>Завьялов А.</t>
  </si>
  <si>
    <t xml:space="preserve">Козлов Ф. </t>
  </si>
  <si>
    <t xml:space="preserve">Крупин Н. </t>
  </si>
  <si>
    <t>Итоги по: Автор Элементы</t>
  </si>
  <si>
    <t>Автор</t>
  </si>
  <si>
    <t>Сумма</t>
  </si>
  <si>
    <t>Время выполнения работ</t>
  </si>
  <si>
    <t>Работ</t>
  </si>
  <si>
    <t>Запчастей</t>
  </si>
  <si>
    <t>Всего по заказ-наряду</t>
  </si>
  <si>
    <t>Выработка</t>
  </si>
  <si>
    <t>Открытых заказ-нарядов</t>
  </si>
  <si>
    <t>Закрытых заказ-нарядов</t>
  </si>
  <si>
    <t>Выработка приемщика</t>
  </si>
  <si>
    <t>Выработка приемщика по запчастям</t>
  </si>
  <si>
    <t>Гапонова Яна Андреевна</t>
  </si>
  <si>
    <t>Гутовский Антон Сергеевич</t>
  </si>
  <si>
    <t>Данильчук Сергей Геннадьевич</t>
  </si>
  <si>
    <t>Игнатьев Виктор Михайлович</t>
  </si>
  <si>
    <t>Килименко Денис Сергеевич</t>
  </si>
  <si>
    <t>Козлов Федор Валерьевич</t>
  </si>
  <si>
    <t>Крицкий Константин Евгеньевич</t>
  </si>
  <si>
    <t>Крупин Николай Геннадьевич</t>
  </si>
  <si>
    <t>Кулик Алексей Евгеньевич</t>
  </si>
  <si>
    <t>Купцов Руслан Николаевич</t>
  </si>
  <si>
    <t>Курюкин Никита Викторович</t>
  </si>
  <si>
    <t>Миронов Александр Сергеевич</t>
  </si>
  <si>
    <t>Никитин Евгений Владиславович</t>
  </si>
  <si>
    <t>Старых Павел Александрович</t>
  </si>
  <si>
    <t>Харитонов Дмитрий Юрьевич</t>
  </si>
  <si>
    <t>Шомин Денис Юрьевич</t>
  </si>
  <si>
    <t>Итог</t>
  </si>
  <si>
    <t>Козлов Ф.</t>
  </si>
  <si>
    <t>Гапонова Я.</t>
  </si>
  <si>
    <t>Крупин Н.</t>
  </si>
  <si>
    <t>Кривенко Д:</t>
  </si>
  <si>
    <t>Горецкий Л:</t>
  </si>
  <si>
    <t>Коэффициенты:</t>
  </si>
  <si>
    <t>Килименко Д.</t>
  </si>
  <si>
    <t>Кулик А.</t>
  </si>
  <si>
    <t>Крицкий К.</t>
  </si>
  <si>
    <t>Старых П.</t>
  </si>
  <si>
    <t>Средняя стоимость Н/Ч</t>
  </si>
  <si>
    <t>Средний коэффициент ЗЧ</t>
  </si>
  <si>
    <t>Выработка по деньгам</t>
  </si>
  <si>
    <t>Выр. по ЗЧ</t>
  </si>
  <si>
    <t>Общ. выработка</t>
  </si>
  <si>
    <t>Август план - 2706 часов</t>
  </si>
  <si>
    <t>Кривенко 16 - 1494 ч</t>
  </si>
  <si>
    <t>Горецкий 15 - 1400 ч</t>
  </si>
  <si>
    <t>Сентябрь план - 2608 часов</t>
  </si>
  <si>
    <t>Октябрь план - 2894 часов</t>
  </si>
  <si>
    <t>Ноябрь план - 2971 часов</t>
  </si>
  <si>
    <t>Кривенко 15- 1304 ч</t>
  </si>
  <si>
    <t>Горецкий 16 - 1391 ч</t>
  </si>
  <si>
    <t>Кривенко 15 - 1486 ч</t>
  </si>
  <si>
    <t>Горецкий 16 - 1585 ч</t>
  </si>
  <si>
    <t>Кривенко 16 - 1132 ч</t>
  </si>
  <si>
    <t>Горецкий 15 - 1061 ч</t>
  </si>
  <si>
    <t>Декабрь план - 2194 часов</t>
  </si>
  <si>
    <t>Гарантия</t>
  </si>
  <si>
    <t>Н/Ч</t>
  </si>
  <si>
    <t>план</t>
  </si>
  <si>
    <t>факт</t>
  </si>
  <si>
    <t>Общ. Выработка с учетом рабочих дней</t>
  </si>
  <si>
    <t>итог</t>
  </si>
  <si>
    <t>итого</t>
  </si>
  <si>
    <t>Ф.И.О.</t>
  </si>
  <si>
    <t>Общ. Выработка</t>
  </si>
  <si>
    <t>Общ. выр. С учетом отпусков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</si>
</sst>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.000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FFFFFF"/>
      <name val="Arial Cyr"/>
    </font>
    <font>
      <b/>
      <sz val="10"/>
      <color rgb="FF1F497D"/>
      <name val="Arial Cy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10"/>
      <color indexed="16"/>
      <name val="Arial Narrow"/>
      <family val="2"/>
      <charset val="1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0" xfId="1"/>
    <xf numFmtId="0" fontId="7" fillId="4" borderId="5" xfId="1" applyNumberFormat="1" applyFont="1" applyFill="1" applyBorder="1" applyAlignment="1">
      <alignment horizontal="center" vertical="center" wrapText="1"/>
    </xf>
    <xf numFmtId="0" fontId="7" fillId="4" borderId="4" xfId="1" applyNumberFormat="1" applyFont="1" applyFill="1" applyBorder="1" applyAlignment="1">
      <alignment horizontal="center" vertical="center" wrapText="1"/>
    </xf>
    <xf numFmtId="0" fontId="8" fillId="5" borderId="8" xfId="1" applyNumberFormat="1" applyFont="1" applyFill="1" applyBorder="1" applyAlignment="1">
      <alignment horizontal="left" vertical="center" wrapText="1"/>
    </xf>
    <xf numFmtId="0" fontId="8" fillId="5" borderId="8" xfId="1" applyNumberFormat="1" applyFont="1" applyFill="1" applyBorder="1" applyAlignment="1">
      <alignment horizontal="right" vertical="center" wrapText="1"/>
    </xf>
    <xf numFmtId="4" fontId="8" fillId="5" borderId="8" xfId="1" applyNumberFormat="1" applyFont="1" applyFill="1" applyBorder="1" applyAlignment="1">
      <alignment horizontal="right" vertical="center" wrapText="1"/>
    </xf>
    <xf numFmtId="164" fontId="8" fillId="5" borderId="8" xfId="1" applyNumberFormat="1" applyFont="1" applyFill="1" applyBorder="1" applyAlignment="1">
      <alignment horizontal="right" vertical="center" wrapText="1"/>
    </xf>
    <xf numFmtId="1" fontId="8" fillId="5" borderId="8" xfId="1" applyNumberFormat="1" applyFont="1" applyFill="1" applyBorder="1" applyAlignment="1">
      <alignment horizontal="right" vertical="center" wrapText="1"/>
    </xf>
    <xf numFmtId="165" fontId="8" fillId="5" borderId="8" xfId="1" applyNumberFormat="1" applyFont="1" applyFill="1" applyBorder="1" applyAlignment="1">
      <alignment horizontal="right" vertical="center" wrapText="1"/>
    </xf>
    <xf numFmtId="4" fontId="8" fillId="5" borderId="7" xfId="1" applyNumberFormat="1" applyFont="1" applyFill="1" applyBorder="1" applyAlignment="1">
      <alignment horizontal="right" vertical="center" wrapText="1"/>
    </xf>
    <xf numFmtId="166" fontId="8" fillId="5" borderId="8" xfId="1" applyNumberFormat="1" applyFont="1" applyFill="1" applyBorder="1" applyAlignment="1">
      <alignment horizontal="right" vertical="center" wrapText="1"/>
    </xf>
    <xf numFmtId="2" fontId="8" fillId="5" borderId="8" xfId="1" applyNumberFormat="1" applyFont="1" applyFill="1" applyBorder="1" applyAlignment="1">
      <alignment horizontal="right" vertical="center" wrapText="1"/>
    </xf>
    <xf numFmtId="0" fontId="8" fillId="5" borderId="7" xfId="1" applyNumberFormat="1" applyFont="1" applyFill="1" applyBorder="1" applyAlignment="1">
      <alignment horizontal="right" vertical="center" wrapText="1"/>
    </xf>
    <xf numFmtId="0" fontId="9" fillId="6" borderId="4" xfId="1" applyNumberFormat="1" applyFont="1" applyFill="1" applyBorder="1" applyAlignment="1">
      <alignment horizontal="right" vertical="center"/>
    </xf>
    <xf numFmtId="0" fontId="9" fillId="6" borderId="4" xfId="1" applyNumberFormat="1" applyFont="1" applyFill="1" applyBorder="1" applyAlignment="1">
      <alignment horizontal="right" vertical="center" wrapText="1"/>
    </xf>
    <xf numFmtId="4" fontId="9" fillId="6" borderId="4" xfId="1" applyNumberFormat="1" applyFont="1" applyFill="1" applyBorder="1" applyAlignment="1">
      <alignment horizontal="right" vertical="center" wrapText="1"/>
    </xf>
    <xf numFmtId="164" fontId="9" fillId="6" borderId="4" xfId="1" applyNumberFormat="1" applyFont="1" applyFill="1" applyBorder="1" applyAlignment="1">
      <alignment horizontal="right" vertical="center" wrapText="1"/>
    </xf>
    <xf numFmtId="167" fontId="9" fillId="6" borderId="4" xfId="1" applyNumberFormat="1" applyFont="1" applyFill="1" applyBorder="1" applyAlignment="1">
      <alignment horizontal="right" vertical="center" wrapText="1"/>
    </xf>
    <xf numFmtId="0" fontId="1" fillId="0" borderId="9" xfId="1" applyFont="1" applyBorder="1" applyAlignment="1">
      <alignment horizontal="left"/>
    </xf>
    <xf numFmtId="9" fontId="1" fillId="0" borderId="0" xfId="2" applyFont="1"/>
    <xf numFmtId="0" fontId="5" fillId="0" borderId="0" xfId="0" applyFont="1" applyFill="1" applyBorder="1"/>
    <xf numFmtId="0" fontId="0" fillId="7" borderId="0" xfId="0" applyFill="1"/>
    <xf numFmtId="0" fontId="5" fillId="7" borderId="0" xfId="0" applyFont="1" applyFill="1"/>
    <xf numFmtId="0" fontId="0" fillId="7" borderId="0" xfId="0" applyFill="1" applyBorder="1"/>
    <xf numFmtId="0" fontId="10" fillId="7" borderId="0" xfId="0" applyFont="1" applyFill="1"/>
    <xf numFmtId="17" fontId="11" fillId="7" borderId="10" xfId="0" applyNumberFormat="1" applyFont="1" applyFill="1" applyBorder="1"/>
    <xf numFmtId="0" fontId="5" fillId="7" borderId="10" xfId="0" applyFont="1" applyFill="1" applyBorder="1"/>
    <xf numFmtId="0" fontId="11" fillId="7" borderId="0" xfId="0" applyFont="1" applyFill="1" applyBorder="1"/>
    <xf numFmtId="0" fontId="5" fillId="7" borderId="0" xfId="0" applyFont="1" applyFill="1" applyBorder="1"/>
    <xf numFmtId="0" fontId="5" fillId="7" borderId="20" xfId="0" applyFont="1" applyFill="1" applyBorder="1"/>
    <xf numFmtId="0" fontId="0" fillId="7" borderId="23" xfId="0" applyFill="1" applyBorder="1"/>
    <xf numFmtId="0" fontId="5" fillId="7" borderId="21" xfId="0" applyFont="1" applyFill="1" applyBorder="1"/>
    <xf numFmtId="0" fontId="0" fillId="7" borderId="24" xfId="0" applyFill="1" applyBorder="1"/>
    <xf numFmtId="0" fontId="0" fillId="7" borderId="11" xfId="0" applyFill="1" applyBorder="1"/>
    <xf numFmtId="0" fontId="0" fillId="7" borderId="16" xfId="0" applyFill="1" applyBorder="1"/>
    <xf numFmtId="3" fontId="0" fillId="7" borderId="18" xfId="0" applyNumberFormat="1" applyFill="1" applyBorder="1"/>
    <xf numFmtId="1" fontId="0" fillId="7" borderId="18" xfId="0" applyNumberFormat="1" applyFill="1" applyBorder="1"/>
    <xf numFmtId="3" fontId="0" fillId="7" borderId="13" xfId="0" applyNumberFormat="1" applyFill="1" applyBorder="1"/>
    <xf numFmtId="0" fontId="5" fillId="7" borderId="22" xfId="0" applyFont="1" applyFill="1" applyBorder="1"/>
    <xf numFmtId="0" fontId="0" fillId="7" borderId="25" xfId="0" applyFill="1" applyBorder="1"/>
    <xf numFmtId="0" fontId="0" fillId="7" borderId="5" xfId="0" applyFill="1" applyBorder="1"/>
    <xf numFmtId="3" fontId="0" fillId="7" borderId="4" xfId="0" applyNumberFormat="1" applyFill="1" applyBorder="1"/>
    <xf numFmtId="1" fontId="0" fillId="7" borderId="4" xfId="0" applyNumberFormat="1" applyFill="1" applyBorder="1"/>
    <xf numFmtId="0" fontId="0" fillId="7" borderId="17" xfId="0" applyFill="1" applyBorder="1"/>
    <xf numFmtId="3" fontId="0" fillId="7" borderId="19" xfId="0" applyNumberFormat="1" applyFill="1" applyBorder="1"/>
    <xf numFmtId="1" fontId="0" fillId="7" borderId="19" xfId="0" applyNumberFormat="1" applyFill="1" applyBorder="1"/>
    <xf numFmtId="0" fontId="5" fillId="7" borderId="0" xfId="3" applyNumberFormat="1" applyFont="1" applyFill="1"/>
    <xf numFmtId="17" fontId="11" fillId="0" borderId="10" xfId="0" applyNumberFormat="1" applyFont="1" applyFill="1" applyBorder="1"/>
    <xf numFmtId="0" fontId="0" fillId="8" borderId="0" xfId="0" applyFill="1"/>
    <xf numFmtId="0" fontId="0" fillId="8" borderId="10" xfId="0" applyFill="1" applyBorder="1"/>
    <xf numFmtId="0" fontId="5" fillId="8" borderId="12" xfId="0" applyFont="1" applyFill="1" applyBorder="1"/>
    <xf numFmtId="0" fontId="5" fillId="8" borderId="14" xfId="0" applyFont="1" applyFill="1" applyBorder="1"/>
    <xf numFmtId="0" fontId="5" fillId="8" borderId="15" xfId="0" applyFont="1" applyFill="1" applyBorder="1"/>
    <xf numFmtId="0" fontId="5" fillId="8" borderId="10" xfId="0" applyFont="1" applyFill="1" applyBorder="1" applyAlignment="1">
      <alignment horizontal="center"/>
    </xf>
    <xf numFmtId="0" fontId="5" fillId="8" borderId="6" xfId="0" applyFont="1" applyFill="1" applyBorder="1"/>
    <xf numFmtId="0" fontId="5" fillId="8" borderId="26" xfId="0" applyFont="1" applyFill="1" applyBorder="1"/>
    <xf numFmtId="0" fontId="10" fillId="9" borderId="4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0" fillId="8" borderId="10" xfId="0" applyFill="1" applyBorder="1" applyAlignment="1">
      <alignment wrapText="1"/>
    </xf>
    <xf numFmtId="3" fontId="0" fillId="12" borderId="10" xfId="0" applyNumberFormat="1" applyFill="1" applyBorder="1"/>
    <xf numFmtId="0" fontId="0" fillId="9" borderId="4" xfId="0" applyFill="1" applyBorder="1"/>
    <xf numFmtId="0" fontId="0" fillId="10" borderId="4" xfId="0" applyFont="1" applyFill="1" applyBorder="1"/>
    <xf numFmtId="1" fontId="0" fillId="7" borderId="7" xfId="0" applyNumberFormat="1" applyFill="1" applyBorder="1"/>
    <xf numFmtId="3" fontId="0" fillId="7" borderId="27" xfId="0" applyNumberFormat="1" applyFill="1" applyBorder="1"/>
    <xf numFmtId="0" fontId="5" fillId="8" borderId="28" xfId="0" applyFont="1" applyFill="1" applyBorder="1" applyAlignment="1">
      <alignment horizontal="center"/>
    </xf>
    <xf numFmtId="0" fontId="0" fillId="8" borderId="4" xfId="0" applyFill="1" applyBorder="1"/>
    <xf numFmtId="0" fontId="0" fillId="8" borderId="11" xfId="0" applyFill="1" applyBorder="1"/>
    <xf numFmtId="0" fontId="0" fillId="8" borderId="5" xfId="0" applyFill="1" applyBorder="1"/>
    <xf numFmtId="3" fontId="0" fillId="8" borderId="6" xfId="0" applyNumberFormat="1" applyFill="1" applyBorder="1"/>
    <xf numFmtId="0" fontId="5" fillId="8" borderId="29" xfId="0" applyFont="1" applyFill="1" applyBorder="1"/>
    <xf numFmtId="0" fontId="5" fillId="8" borderId="4" xfId="0" applyFont="1" applyFill="1" applyBorder="1"/>
    <xf numFmtId="0" fontId="0" fillId="7" borderId="0" xfId="0" applyFill="1" applyBorder="1" applyAlignment="1"/>
    <xf numFmtId="3" fontId="0" fillId="7" borderId="0" xfId="0" applyNumberFormat="1" applyFill="1"/>
    <xf numFmtId="3" fontId="5" fillId="7" borderId="0" xfId="0" applyNumberFormat="1" applyFont="1" applyFill="1" applyBorder="1"/>
    <xf numFmtId="1" fontId="0" fillId="7" borderId="0" xfId="0" applyNumberFormat="1" applyFill="1"/>
    <xf numFmtId="0" fontId="0" fillId="8" borderId="23" xfId="0" applyFill="1" applyBorder="1" applyAlignment="1">
      <alignment wrapText="1"/>
    </xf>
    <xf numFmtId="3" fontId="0" fillId="7" borderId="10" xfId="0" applyNumberFormat="1" applyFill="1" applyBorder="1"/>
    <xf numFmtId="3" fontId="14" fillId="12" borderId="24" xfId="0" applyNumberFormat="1" applyFont="1" applyFill="1" applyBorder="1"/>
    <xf numFmtId="3" fontId="14" fillId="12" borderId="24" xfId="0" applyNumberFormat="1" applyFont="1" applyFill="1" applyBorder="1" applyAlignment="1"/>
    <xf numFmtId="3" fontId="14" fillId="12" borderId="25" xfId="0" applyNumberFormat="1" applyFont="1" applyFill="1" applyBorder="1"/>
    <xf numFmtId="0" fontId="5" fillId="13" borderId="10" xfId="0" applyFont="1" applyFill="1" applyBorder="1"/>
    <xf numFmtId="0" fontId="0" fillId="13" borderId="16" xfId="0" applyFill="1" applyBorder="1"/>
    <xf numFmtId="0" fontId="0" fillId="13" borderId="5" xfId="0" applyFill="1" applyBorder="1"/>
    <xf numFmtId="0" fontId="0" fillId="13" borderId="17" xfId="0" applyFill="1" applyBorder="1"/>
    <xf numFmtId="0" fontId="0" fillId="13" borderId="4" xfId="0" applyFont="1" applyFill="1" applyBorder="1"/>
    <xf numFmtId="0" fontId="0" fillId="13" borderId="0" xfId="0" applyFill="1"/>
    <xf numFmtId="0" fontId="0" fillId="7" borderId="0" xfId="0" applyFill="1" applyBorder="1" applyAlignment="1"/>
    <xf numFmtId="0" fontId="0" fillId="7" borderId="0" xfId="0" applyFill="1" applyAlignment="1"/>
    <xf numFmtId="0" fontId="0" fillId="0" borderId="0" xfId="0" applyAlignment="1"/>
    <xf numFmtId="0" fontId="6" fillId="0" borderId="0" xfId="1" applyNumberFormat="1" applyFont="1" applyAlignment="1">
      <alignment horizontal="left" wrapText="1"/>
    </xf>
    <xf numFmtId="0" fontId="7" fillId="4" borderId="5" xfId="1" applyNumberFormat="1" applyFont="1" applyFill="1" applyBorder="1" applyAlignment="1">
      <alignment horizontal="center" vertical="center" wrapText="1"/>
    </xf>
    <xf numFmtId="0" fontId="7" fillId="4" borderId="7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3" builtinId="5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U67"/>
  <sheetViews>
    <sheetView tabSelected="1" workbookViewId="0">
      <selection activeCell="B18" sqref="B18:K67"/>
    </sheetView>
  </sheetViews>
  <sheetFormatPr defaultRowHeight="15" x14ac:dyDescent="0.25"/>
  <cols>
    <col min="1" max="1" width="27.5703125" style="30" customWidth="1"/>
    <col min="2" max="2" width="8.5703125" style="30" customWidth="1"/>
    <col min="3" max="3" width="9" style="30" customWidth="1"/>
    <col min="4" max="4" width="14.140625" style="30" customWidth="1"/>
    <col min="5" max="5" width="9.140625" style="30"/>
    <col min="6" max="6" width="21.7109375" style="30" customWidth="1"/>
    <col min="7" max="8" width="21.7109375" style="30" hidden="1" customWidth="1"/>
    <col min="9" max="10" width="21.7109375" style="30" customWidth="1"/>
    <col min="11" max="11" width="20.7109375" style="30" customWidth="1"/>
    <col min="12" max="12" width="18.5703125" style="30" customWidth="1"/>
    <col min="13" max="13" width="14.5703125" style="30" hidden="1" customWidth="1"/>
    <col min="14" max="14" width="5.28515625" style="30" customWidth="1"/>
    <col min="15" max="15" width="4.140625" style="30" customWidth="1"/>
    <col min="16" max="16384" width="9.140625" style="30"/>
  </cols>
  <sheetData>
    <row r="1" spans="2:21" ht="15" customHeight="1" x14ac:dyDescent="0.25">
      <c r="F1" s="31" t="s">
        <v>58</v>
      </c>
    </row>
    <row r="2" spans="2:21" ht="14.25" customHeight="1" thickBot="1" x14ac:dyDescent="0.3"/>
    <row r="3" spans="2:21" ht="15.75" thickBot="1" x14ac:dyDescent="0.3">
      <c r="C3" s="33"/>
      <c r="D3" s="34" t="s">
        <v>47</v>
      </c>
      <c r="E3" s="91">
        <v>1310</v>
      </c>
      <c r="F3" s="98"/>
      <c r="G3" s="99"/>
      <c r="H3" s="99"/>
      <c r="I3" s="99"/>
      <c r="J3" s="99"/>
      <c r="K3" s="99"/>
      <c r="L3" s="99"/>
      <c r="P3" s="30" t="s">
        <v>48</v>
      </c>
      <c r="S3" s="36"/>
      <c r="T3" s="37"/>
      <c r="U3" s="32"/>
    </row>
    <row r="4" spans="2:21" ht="15.75" hidden="1" customHeight="1" x14ac:dyDescent="0.25">
      <c r="E4" s="32">
        <v>1397</v>
      </c>
      <c r="F4" s="99"/>
      <c r="G4" s="99"/>
      <c r="H4" s="99"/>
      <c r="I4" s="99"/>
      <c r="J4" s="99"/>
      <c r="K4" s="99"/>
      <c r="L4" s="99"/>
      <c r="S4" s="32"/>
      <c r="T4" s="32"/>
      <c r="U4" s="32"/>
    </row>
    <row r="5" spans="2:21" ht="3" hidden="1" customHeight="1" thickBot="1" x14ac:dyDescent="0.3">
      <c r="F5" s="99"/>
      <c r="G5" s="99"/>
      <c r="H5" s="99"/>
      <c r="I5" s="99"/>
      <c r="J5" s="99"/>
      <c r="K5" s="99"/>
      <c r="L5" s="99"/>
      <c r="S5" s="32"/>
      <c r="T5" s="32"/>
      <c r="U5" s="32"/>
    </row>
    <row r="6" spans="2:21" x14ac:dyDescent="0.25">
      <c r="C6" s="33"/>
      <c r="F6" s="99"/>
      <c r="G6" s="99"/>
      <c r="H6" s="99"/>
      <c r="I6" s="99"/>
      <c r="J6" s="99"/>
      <c r="K6" s="99"/>
      <c r="L6" s="99"/>
      <c r="P6" s="38" t="s">
        <v>49</v>
      </c>
      <c r="Q6" s="39">
        <v>0.31</v>
      </c>
      <c r="S6" s="37"/>
      <c r="T6" s="32"/>
      <c r="U6" s="32"/>
    </row>
    <row r="7" spans="2:21" ht="15.75" customHeight="1" thickBot="1" x14ac:dyDescent="0.3">
      <c r="C7" s="33"/>
      <c r="D7" s="32"/>
      <c r="F7" s="99"/>
      <c r="G7" s="99"/>
      <c r="H7" s="99"/>
      <c r="I7" s="99"/>
      <c r="J7" s="99"/>
      <c r="K7" s="99"/>
      <c r="L7" s="99"/>
      <c r="P7" s="40" t="s">
        <v>50</v>
      </c>
      <c r="Q7" s="41">
        <v>0.19</v>
      </c>
      <c r="S7" s="37"/>
      <c r="T7" s="32"/>
      <c r="U7" s="32"/>
    </row>
    <row r="8" spans="2:21" ht="36.75" customHeight="1" thickBot="1" x14ac:dyDescent="0.3">
      <c r="B8" s="71" t="s">
        <v>73</v>
      </c>
      <c r="C8" s="72" t="s">
        <v>74</v>
      </c>
      <c r="D8" s="81" t="s">
        <v>78</v>
      </c>
      <c r="E8" s="62" t="s">
        <v>72</v>
      </c>
      <c r="F8" s="99"/>
      <c r="G8" s="99"/>
      <c r="H8" s="99"/>
      <c r="I8" s="99"/>
      <c r="J8" s="99"/>
      <c r="K8" s="99"/>
      <c r="L8" s="99"/>
      <c r="P8" s="40" t="s">
        <v>51</v>
      </c>
      <c r="Q8" s="41">
        <v>0.23</v>
      </c>
      <c r="S8" s="37"/>
      <c r="T8" s="32"/>
      <c r="U8" s="32"/>
    </row>
    <row r="9" spans="2:21" ht="15.75" thickBot="1" x14ac:dyDescent="0.3">
      <c r="B9" s="71">
        <v>15</v>
      </c>
      <c r="C9" s="72">
        <v>15</v>
      </c>
      <c r="D9" s="80" t="s">
        <v>49</v>
      </c>
      <c r="E9" s="92">
        <f>E3*Q6</f>
        <v>406.1</v>
      </c>
      <c r="F9" s="99"/>
      <c r="G9" s="99"/>
      <c r="H9" s="99"/>
      <c r="I9" s="99"/>
      <c r="J9" s="99"/>
      <c r="K9" s="99"/>
      <c r="L9" s="99"/>
      <c r="P9" s="47" t="s">
        <v>52</v>
      </c>
      <c r="Q9" s="48">
        <v>0.27</v>
      </c>
      <c r="S9" s="37"/>
      <c r="T9" s="32"/>
      <c r="U9" s="32"/>
    </row>
    <row r="10" spans="2:21" x14ac:dyDescent="0.25">
      <c r="B10" s="71">
        <v>15</v>
      </c>
      <c r="C10" s="72">
        <v>15</v>
      </c>
      <c r="D10" s="63" t="s">
        <v>50</v>
      </c>
      <c r="E10" s="93">
        <f>E3*Q7</f>
        <v>248.9</v>
      </c>
      <c r="F10" s="99"/>
      <c r="G10" s="99"/>
      <c r="H10" s="99"/>
      <c r="I10" s="99"/>
      <c r="J10" s="99"/>
      <c r="K10" s="99"/>
      <c r="L10" s="99"/>
      <c r="P10" s="97"/>
      <c r="Q10" s="97"/>
      <c r="S10" s="32"/>
      <c r="T10" s="32"/>
      <c r="U10" s="32"/>
    </row>
    <row r="11" spans="2:21" x14ac:dyDescent="0.25">
      <c r="B11" s="71">
        <v>15</v>
      </c>
      <c r="C11" s="95">
        <v>6</v>
      </c>
      <c r="D11" s="63" t="s">
        <v>51</v>
      </c>
      <c r="E11" s="93">
        <f>E3*Q8/B11*C11</f>
        <v>120.52</v>
      </c>
      <c r="F11" s="99"/>
      <c r="G11" s="99"/>
      <c r="H11" s="99"/>
      <c r="I11" s="99"/>
      <c r="J11" s="99"/>
      <c r="K11" s="99"/>
      <c r="L11" s="99"/>
      <c r="P11" s="37"/>
      <c r="Q11" s="32"/>
    </row>
    <row r="12" spans="2:21" ht="15.75" thickBot="1" x14ac:dyDescent="0.3">
      <c r="B12" s="71">
        <v>15</v>
      </c>
      <c r="C12" s="72">
        <v>15</v>
      </c>
      <c r="D12" s="64" t="s">
        <v>52</v>
      </c>
      <c r="E12" s="94">
        <f>E3*Q9</f>
        <v>353.70000000000005</v>
      </c>
      <c r="F12" s="99"/>
      <c r="G12" s="99"/>
      <c r="H12" s="99"/>
      <c r="I12" s="99"/>
      <c r="J12" s="99"/>
      <c r="K12" s="99"/>
      <c r="L12" s="99"/>
      <c r="P12" s="37"/>
      <c r="Q12" s="32"/>
    </row>
    <row r="13" spans="2:21" x14ac:dyDescent="0.25">
      <c r="F13" s="99"/>
      <c r="G13" s="99"/>
      <c r="H13" s="99"/>
      <c r="I13" s="99"/>
      <c r="J13" s="99"/>
      <c r="K13" s="99"/>
      <c r="L13" s="99"/>
      <c r="P13" s="37"/>
      <c r="Q13" s="32"/>
    </row>
    <row r="14" spans="2:21" x14ac:dyDescent="0.25">
      <c r="F14" s="99"/>
      <c r="G14" s="99"/>
      <c r="H14" s="99"/>
      <c r="I14" s="99"/>
      <c r="J14" s="99"/>
      <c r="K14" s="99"/>
      <c r="L14" s="99"/>
      <c r="P14" s="37"/>
      <c r="Q14" s="32"/>
    </row>
    <row r="15" spans="2:21" x14ac:dyDescent="0.25">
      <c r="D15" s="30">
        <f>E3-E15</f>
        <v>180.77999999999997</v>
      </c>
      <c r="E15" s="96">
        <f>SUM(E9:E12)</f>
        <v>1129.22</v>
      </c>
      <c r="F15" s="99"/>
      <c r="G15" s="99"/>
      <c r="H15" s="99"/>
      <c r="I15" s="99"/>
      <c r="J15" s="99"/>
      <c r="K15" s="99"/>
      <c r="L15" s="99"/>
      <c r="P15" s="32"/>
      <c r="Q15" s="32"/>
    </row>
    <row r="16" spans="2:21" x14ac:dyDescent="0.25">
      <c r="D16" s="30">
        <f>D15/3</f>
        <v>60.259999999999991</v>
      </c>
      <c r="F16" s="99"/>
      <c r="G16" s="99"/>
      <c r="H16" s="99"/>
      <c r="I16" s="99"/>
      <c r="J16" s="99"/>
      <c r="K16" s="99"/>
      <c r="L16" s="99"/>
      <c r="P16" s="37" t="s">
        <v>53</v>
      </c>
      <c r="R16" s="31">
        <v>1495</v>
      </c>
    </row>
    <row r="17" spans="2:18" x14ac:dyDescent="0.25">
      <c r="K17" s="85">
        <f>K15-K16-K18</f>
        <v>0</v>
      </c>
      <c r="P17" s="37" t="s">
        <v>54</v>
      </c>
      <c r="R17" s="31">
        <v>1.25</v>
      </c>
    </row>
    <row r="18" spans="2:18" x14ac:dyDescent="0.25">
      <c r="B18" s="98"/>
      <c r="C18" s="99"/>
      <c r="D18" s="99"/>
      <c r="E18" s="99"/>
      <c r="F18" s="99"/>
      <c r="G18" s="99"/>
      <c r="H18" s="99"/>
      <c r="I18" s="99"/>
      <c r="J18" s="99"/>
      <c r="K18" s="99"/>
      <c r="P18" s="31" t="s">
        <v>71</v>
      </c>
      <c r="R18" s="55">
        <v>0.17</v>
      </c>
    </row>
    <row r="19" spans="2:18" ht="17.25" customHeight="1" x14ac:dyDescent="0.25"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2:18" ht="0.75" hidden="1" customHeight="1" x14ac:dyDescent="0.25"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2:18" ht="0.75" customHeight="1" x14ac:dyDescent="0.25"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2:18" ht="37.5" customHeight="1" x14ac:dyDescent="0.25"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2:18" x14ac:dyDescent="0.25"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 spans="2:18" x14ac:dyDescent="0.25"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2:18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2:18" x14ac:dyDescent="0.25"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2:18" x14ac:dyDescent="0.25"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2:18" x14ac:dyDescent="0.25"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2:18" x14ac:dyDescent="0.25"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2:18" x14ac:dyDescent="0.25"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2:18" x14ac:dyDescent="0.25"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2:18" ht="2.25" hidden="1" customHeight="1" x14ac:dyDescent="0.25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2:11" ht="1.5" hidden="1" customHeight="1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2:11" x14ac:dyDescent="0.25"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2:11" ht="30.75" customHeight="1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2:11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2:11" x14ac:dyDescent="0.25"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2:11" x14ac:dyDescent="0.25"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2:11" x14ac:dyDescent="0.25"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2:1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2:11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2:11" x14ac:dyDescent="0.25"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2:11" x14ac:dyDescent="0.25"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2:11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2:11" x14ac:dyDescent="0.25"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2:11" ht="15" hidden="1" customHeight="1" x14ac:dyDescent="0.25">
      <c r="B46" s="99"/>
      <c r="C46" s="99"/>
      <c r="D46" s="99"/>
      <c r="E46" s="99"/>
      <c r="F46" s="99"/>
      <c r="G46" s="99"/>
      <c r="H46" s="99"/>
      <c r="I46" s="99"/>
      <c r="J46" s="99"/>
      <c r="K46" s="99"/>
    </row>
    <row r="47" spans="2:11" ht="15" hidden="1" customHeight="1" x14ac:dyDescent="0.25">
      <c r="B47" s="99"/>
      <c r="C47" s="99"/>
      <c r="D47" s="99"/>
      <c r="E47" s="99"/>
      <c r="F47" s="99"/>
      <c r="G47" s="99"/>
      <c r="H47" s="99"/>
      <c r="I47" s="99"/>
      <c r="J47" s="99"/>
      <c r="K47" s="99"/>
    </row>
    <row r="48" spans="2:11" ht="31.5" customHeight="1" x14ac:dyDescent="0.25"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49" spans="2:11" x14ac:dyDescent="0.25"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spans="2:11" x14ac:dyDescent="0.25"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2:11" x14ac:dyDescent="0.25"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2:11" x14ac:dyDescent="0.25"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2:11" x14ac:dyDescent="0.25"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2:11" x14ac:dyDescent="0.25"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2:11" x14ac:dyDescent="0.25"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2:11" x14ac:dyDescent="0.25">
      <c r="B56" s="99"/>
      <c r="C56" s="99"/>
      <c r="D56" s="99"/>
      <c r="E56" s="99"/>
      <c r="F56" s="99"/>
      <c r="G56" s="99"/>
      <c r="H56" s="99"/>
      <c r="I56" s="99"/>
      <c r="J56" s="99"/>
      <c r="K56" s="99"/>
    </row>
    <row r="57" spans="2:11" x14ac:dyDescent="0.25">
      <c r="B57" s="99"/>
      <c r="C57" s="99"/>
      <c r="D57" s="99"/>
      <c r="E57" s="99"/>
      <c r="F57" s="99"/>
      <c r="G57" s="99"/>
      <c r="H57" s="99"/>
      <c r="I57" s="99"/>
      <c r="J57" s="99"/>
      <c r="K57" s="99"/>
    </row>
    <row r="58" spans="2:11" x14ac:dyDescent="0.25">
      <c r="B58" s="99"/>
      <c r="C58" s="99"/>
      <c r="D58" s="99"/>
      <c r="E58" s="99"/>
      <c r="F58" s="99"/>
      <c r="G58" s="99"/>
      <c r="H58" s="99"/>
      <c r="I58" s="99"/>
      <c r="J58" s="99"/>
      <c r="K58" s="99"/>
    </row>
    <row r="59" spans="2:11" ht="15" hidden="1" customHeight="1" x14ac:dyDescent="0.25">
      <c r="B59" s="99"/>
      <c r="C59" s="99"/>
      <c r="D59" s="99"/>
      <c r="E59" s="99"/>
      <c r="F59" s="99"/>
      <c r="G59" s="99"/>
      <c r="H59" s="99"/>
      <c r="I59" s="99"/>
      <c r="J59" s="99"/>
      <c r="K59" s="99"/>
    </row>
    <row r="60" spans="2:11" ht="15" hidden="1" customHeight="1" x14ac:dyDescent="0.25">
      <c r="B60" s="99"/>
      <c r="C60" s="99"/>
      <c r="D60" s="99"/>
      <c r="E60" s="99"/>
      <c r="F60" s="99"/>
      <c r="G60" s="99"/>
      <c r="H60" s="99"/>
      <c r="I60" s="99"/>
      <c r="J60" s="99"/>
      <c r="K60" s="99"/>
    </row>
    <row r="61" spans="2:11" x14ac:dyDescent="0.25"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2:11" x14ac:dyDescent="0.25">
      <c r="B62" s="99"/>
      <c r="C62" s="99"/>
      <c r="D62" s="99"/>
      <c r="E62" s="99"/>
      <c r="F62" s="99"/>
      <c r="G62" s="99"/>
      <c r="H62" s="99"/>
      <c r="I62" s="99"/>
      <c r="J62" s="99"/>
      <c r="K62" s="99"/>
    </row>
    <row r="63" spans="2:11" x14ac:dyDescent="0.25">
      <c r="B63" s="99"/>
      <c r="C63" s="99"/>
      <c r="D63" s="99"/>
      <c r="E63" s="99"/>
      <c r="F63" s="99"/>
      <c r="G63" s="99"/>
      <c r="H63" s="99"/>
      <c r="I63" s="99"/>
      <c r="J63" s="99"/>
      <c r="K63" s="99"/>
    </row>
    <row r="64" spans="2:11" x14ac:dyDescent="0.25">
      <c r="B64" s="99"/>
      <c r="C64" s="99"/>
      <c r="D64" s="99"/>
      <c r="E64" s="99"/>
      <c r="F64" s="99"/>
      <c r="G64" s="99"/>
      <c r="H64" s="99"/>
      <c r="I64" s="99"/>
      <c r="J64" s="99"/>
      <c r="K64" s="99"/>
    </row>
    <row r="65" spans="2:11" x14ac:dyDescent="0.25">
      <c r="B65" s="99"/>
      <c r="C65" s="99"/>
      <c r="D65" s="99"/>
      <c r="E65" s="99"/>
      <c r="F65" s="99"/>
      <c r="G65" s="99"/>
      <c r="H65" s="99"/>
      <c r="I65" s="99"/>
      <c r="J65" s="99"/>
      <c r="K65" s="99"/>
    </row>
    <row r="66" spans="2:11" x14ac:dyDescent="0.25">
      <c r="B66" s="99"/>
      <c r="C66" s="99"/>
      <c r="D66" s="99"/>
      <c r="E66" s="99"/>
      <c r="F66" s="99"/>
      <c r="G66" s="99"/>
      <c r="H66" s="99"/>
      <c r="I66" s="99"/>
      <c r="J66" s="99"/>
      <c r="K66" s="99"/>
    </row>
    <row r="67" spans="2:11" x14ac:dyDescent="0.25">
      <c r="B67" s="99"/>
      <c r="C67" s="99"/>
      <c r="D67" s="99"/>
      <c r="E67" s="99"/>
      <c r="F67" s="99"/>
      <c r="G67" s="99"/>
      <c r="H67" s="99"/>
      <c r="I67" s="99"/>
      <c r="J67" s="99"/>
      <c r="K67" s="99"/>
    </row>
  </sheetData>
  <mergeCells count="3">
    <mergeCell ref="P10:Q10"/>
    <mergeCell ref="F3:L16"/>
    <mergeCell ref="B18:K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zoomScaleNormal="100" workbookViewId="0">
      <selection activeCell="N18" sqref="N18"/>
    </sheetView>
  </sheetViews>
  <sheetFormatPr defaultRowHeight="15" x14ac:dyDescent="0.25"/>
  <cols>
    <col min="1" max="1" width="5.140625" style="30" customWidth="1"/>
    <col min="2" max="2" width="7.42578125" style="30" customWidth="1"/>
    <col min="3" max="3" width="6.7109375" style="30" customWidth="1"/>
    <col min="4" max="4" width="14.140625" style="30" customWidth="1"/>
    <col min="5" max="5" width="9.140625" style="30"/>
    <col min="6" max="6" width="21.5703125" style="30" customWidth="1"/>
    <col min="7" max="7" width="15" style="30" hidden="1" customWidth="1"/>
    <col min="8" max="8" width="8.140625" style="30" hidden="1" customWidth="1"/>
    <col min="9" max="11" width="21.140625" style="30" customWidth="1"/>
    <col min="12" max="12" width="1.140625" style="30" hidden="1" customWidth="1"/>
    <col min="13" max="13" width="20.5703125" style="30" customWidth="1"/>
    <col min="14" max="14" width="10.42578125" style="30" customWidth="1"/>
    <col min="15" max="15" width="12.5703125" style="30" customWidth="1"/>
    <col min="16" max="16" width="11.85546875" style="30" customWidth="1"/>
    <col min="17" max="16384" width="9.140625" style="30"/>
  </cols>
  <sheetData>
    <row r="1" spans="1:20" ht="15" customHeight="1" x14ac:dyDescent="0.25">
      <c r="F1" s="31" t="s">
        <v>58</v>
      </c>
    </row>
    <row r="2" spans="1:20" ht="14.25" customHeight="1" thickBot="1" x14ac:dyDescent="0.3">
      <c r="S2" s="32"/>
      <c r="T2" s="32"/>
    </row>
    <row r="3" spans="1:20" ht="15.75" thickBot="1" x14ac:dyDescent="0.3">
      <c r="A3" s="33"/>
      <c r="B3" s="33"/>
      <c r="C3" s="33"/>
      <c r="D3" s="56" t="s">
        <v>46</v>
      </c>
      <c r="E3" s="35">
        <v>1397</v>
      </c>
      <c r="O3" s="30" t="s">
        <v>48</v>
      </c>
      <c r="S3" s="36"/>
      <c r="T3" s="37"/>
    </row>
    <row r="4" spans="1:20" ht="14.25" hidden="1" customHeight="1" x14ac:dyDescent="0.25">
      <c r="E4" s="32"/>
      <c r="S4" s="32"/>
      <c r="T4" s="32"/>
    </row>
    <row r="5" spans="1:20" ht="15.75" hidden="1" customHeight="1" thickBot="1" x14ac:dyDescent="0.3">
      <c r="S5" s="32"/>
      <c r="T5" s="32"/>
    </row>
    <row r="6" spans="1:20" x14ac:dyDescent="0.25">
      <c r="A6" s="33"/>
      <c r="B6" s="33"/>
      <c r="C6" s="33"/>
      <c r="O6" s="38" t="s">
        <v>44</v>
      </c>
      <c r="P6" s="39">
        <v>0.23</v>
      </c>
      <c r="S6" s="37"/>
      <c r="T6" s="32"/>
    </row>
    <row r="7" spans="1:20" ht="18" customHeight="1" thickBot="1" x14ac:dyDescent="0.3">
      <c r="A7" s="33"/>
      <c r="B7" s="33"/>
      <c r="C7" s="33"/>
      <c r="D7" s="32"/>
      <c r="O7" s="40" t="s">
        <v>11</v>
      </c>
      <c r="P7" s="41"/>
      <c r="S7" s="37"/>
      <c r="T7" s="32"/>
    </row>
    <row r="8" spans="1:20" ht="36" customHeight="1" thickBot="1" x14ac:dyDescent="0.3">
      <c r="A8" s="33"/>
      <c r="B8" s="65" t="s">
        <v>73</v>
      </c>
      <c r="C8" s="66" t="s">
        <v>74</v>
      </c>
      <c r="D8" s="76"/>
      <c r="E8" s="62" t="s">
        <v>72</v>
      </c>
      <c r="F8" s="58" t="s">
        <v>55</v>
      </c>
      <c r="G8" s="57"/>
      <c r="H8" s="57"/>
      <c r="I8" s="58" t="s">
        <v>56</v>
      </c>
      <c r="J8" s="58" t="s">
        <v>57</v>
      </c>
      <c r="K8" s="69" t="s">
        <v>79</v>
      </c>
      <c r="M8" s="86" t="s">
        <v>80</v>
      </c>
      <c r="O8" s="40" t="s">
        <v>43</v>
      </c>
      <c r="P8" s="41">
        <v>0.36</v>
      </c>
      <c r="S8" s="37"/>
      <c r="T8" s="32"/>
    </row>
    <row r="9" spans="1:20" ht="15.75" thickBot="1" x14ac:dyDescent="0.3">
      <c r="A9" s="33"/>
      <c r="B9" s="67">
        <v>16</v>
      </c>
      <c r="C9" s="68">
        <v>16</v>
      </c>
      <c r="D9" s="80" t="s">
        <v>44</v>
      </c>
      <c r="E9" s="43">
        <f>E3*P6</f>
        <v>321.31</v>
      </c>
      <c r="F9" s="44">
        <f>E9*R16</f>
        <v>480358.45</v>
      </c>
      <c r="G9" s="45">
        <f>F9*R18</f>
        <v>81660.936500000011</v>
      </c>
      <c r="H9" s="45">
        <f>F9-G9</f>
        <v>398697.5135</v>
      </c>
      <c r="I9" s="44">
        <f>H9*R17</f>
        <v>498371.89187499997</v>
      </c>
      <c r="J9" s="46">
        <f>I9+F9</f>
        <v>978730.34187499993</v>
      </c>
      <c r="K9" s="87">
        <f>J9/B9*C9</f>
        <v>978730.34187499993</v>
      </c>
      <c r="M9" s="88">
        <f>K9+M16</f>
        <v>1130663.9718749998</v>
      </c>
      <c r="O9" s="47" t="s">
        <v>45</v>
      </c>
      <c r="P9" s="48">
        <v>0.26</v>
      </c>
      <c r="S9" s="37"/>
      <c r="T9" s="32"/>
    </row>
    <row r="10" spans="1:20" ht="15.75" thickBot="1" x14ac:dyDescent="0.3">
      <c r="B10" s="67">
        <v>16</v>
      </c>
      <c r="C10" s="68">
        <v>16</v>
      </c>
      <c r="D10" s="63" t="s">
        <v>11</v>
      </c>
      <c r="E10" s="49">
        <f>E3-E9-E11-E12</f>
        <v>209.55000000000007</v>
      </c>
      <c r="F10" s="50">
        <f>E10*R16</f>
        <v>313277.25000000012</v>
      </c>
      <c r="G10" s="51">
        <f>F10*R18</f>
        <v>53257.132500000022</v>
      </c>
      <c r="H10" s="51">
        <f>F10-G10</f>
        <v>260020.11750000011</v>
      </c>
      <c r="I10" s="51">
        <f>H10*R17</f>
        <v>325025.14687500015</v>
      </c>
      <c r="J10" s="46">
        <f>I10+F10</f>
        <v>638302.39687500033</v>
      </c>
      <c r="K10" s="87">
        <f>J10/B10*C10</f>
        <v>638302.39687500033</v>
      </c>
      <c r="M10" s="89">
        <f>K10+M18</f>
        <v>982329.72924687527</v>
      </c>
      <c r="N10" s="82"/>
      <c r="S10" s="32"/>
      <c r="T10" s="32"/>
    </row>
    <row r="11" spans="1:20" ht="15.75" thickBot="1" x14ac:dyDescent="0.3">
      <c r="B11" s="67">
        <v>16</v>
      </c>
      <c r="C11" s="68">
        <v>9</v>
      </c>
      <c r="D11" s="63" t="s">
        <v>43</v>
      </c>
      <c r="E11" s="49">
        <f>E3*P8</f>
        <v>502.91999999999996</v>
      </c>
      <c r="F11" s="50">
        <f>E11*R16</f>
        <v>751865.39999999991</v>
      </c>
      <c r="G11" s="51">
        <f>F11*R18</f>
        <v>127817.11799999999</v>
      </c>
      <c r="H11" s="51">
        <f>F11-G11</f>
        <v>624048.28199999989</v>
      </c>
      <c r="I11" s="51">
        <f>H11*R17</f>
        <v>780060.3524999998</v>
      </c>
      <c r="J11" s="46">
        <f>I11+F11</f>
        <v>1531925.7524999997</v>
      </c>
      <c r="K11" s="87">
        <f>J11/B11*C11</f>
        <v>861708.23578124982</v>
      </c>
      <c r="M11" s="88">
        <f>K11</f>
        <v>861708.23578124982</v>
      </c>
      <c r="N11" s="32"/>
    </row>
    <row r="12" spans="1:20" ht="15.75" thickBot="1" x14ac:dyDescent="0.3">
      <c r="B12" s="67">
        <v>16</v>
      </c>
      <c r="C12" s="68">
        <v>16</v>
      </c>
      <c r="D12" s="64" t="s">
        <v>45</v>
      </c>
      <c r="E12" s="52">
        <f>E3*P9</f>
        <v>363.22</v>
      </c>
      <c r="F12" s="53">
        <f>E12*R16</f>
        <v>543013.9</v>
      </c>
      <c r="G12" s="54">
        <f>F12*R18</f>
        <v>92312.363000000012</v>
      </c>
      <c r="H12" s="54">
        <f>F12-G12</f>
        <v>450701.53700000001</v>
      </c>
      <c r="I12" s="73">
        <f>H12*R17</f>
        <v>563376.92125000001</v>
      </c>
      <c r="J12" s="74">
        <f>I12+F12</f>
        <v>1106390.82125</v>
      </c>
      <c r="K12" s="87">
        <f>J12/B12*C12</f>
        <v>1106390.82125</v>
      </c>
      <c r="M12" s="90">
        <f>K12+M17</f>
        <v>1280647.3755968751</v>
      </c>
      <c r="N12" s="32"/>
    </row>
    <row r="13" spans="1:20" x14ac:dyDescent="0.25">
      <c r="I13" s="78" t="s">
        <v>76</v>
      </c>
      <c r="J13" s="79">
        <f>SUM(J9:J12)</f>
        <v>4255349.3125</v>
      </c>
      <c r="K13" s="83">
        <f>SUM(K9:K12)</f>
        <v>3585131.7957812501</v>
      </c>
      <c r="M13" s="84">
        <f>J13-K13</f>
        <v>670217.51671874989</v>
      </c>
      <c r="N13" s="32"/>
    </row>
    <row r="14" spans="1:20" x14ac:dyDescent="0.25">
      <c r="M14" s="29"/>
      <c r="N14" s="32"/>
    </row>
    <row r="15" spans="1:20" x14ac:dyDescent="0.25">
      <c r="M15" s="32"/>
    </row>
    <row r="16" spans="1:20" x14ac:dyDescent="0.25">
      <c r="F16" s="31" t="s">
        <v>61</v>
      </c>
      <c r="M16" s="85">
        <f>660581*0.23</f>
        <v>151933.63</v>
      </c>
      <c r="P16" s="37" t="s">
        <v>53</v>
      </c>
      <c r="R16" s="31">
        <v>1495</v>
      </c>
    </row>
    <row r="17" spans="2:18" ht="15.75" thickBot="1" x14ac:dyDescent="0.3">
      <c r="M17" s="85">
        <f>M13*P9</f>
        <v>174256.55434687497</v>
      </c>
      <c r="P17" s="37" t="s">
        <v>54</v>
      </c>
      <c r="R17" s="31">
        <v>1.25</v>
      </c>
    </row>
    <row r="18" spans="2:18" ht="15.75" thickBot="1" x14ac:dyDescent="0.3">
      <c r="D18" s="56" t="s">
        <v>46</v>
      </c>
      <c r="E18" s="35">
        <v>1304</v>
      </c>
      <c r="M18" s="83">
        <f>M13-M16-M17</f>
        <v>344027.33237187495</v>
      </c>
      <c r="P18" s="31" t="s">
        <v>71</v>
      </c>
      <c r="R18" s="55">
        <v>0.17</v>
      </c>
    </row>
    <row r="19" spans="2:18" ht="17.25" customHeight="1" x14ac:dyDescent="0.25">
      <c r="E19" s="32"/>
    </row>
    <row r="20" spans="2:18" ht="0.75" hidden="1" customHeight="1" x14ac:dyDescent="0.25"/>
    <row r="21" spans="2:18" ht="0.75" customHeight="1" thickBot="1" x14ac:dyDescent="0.3"/>
    <row r="22" spans="2:18" ht="37.5" customHeight="1" thickBot="1" x14ac:dyDescent="0.3">
      <c r="B22" s="65" t="s">
        <v>73</v>
      </c>
      <c r="C22" s="66" t="s">
        <v>74</v>
      </c>
      <c r="D22" s="76"/>
      <c r="E22" s="75" t="s">
        <v>72</v>
      </c>
      <c r="F22" s="58" t="s">
        <v>55</v>
      </c>
      <c r="G22" s="57"/>
      <c r="H22" s="57"/>
      <c r="I22" s="58" t="s">
        <v>56</v>
      </c>
      <c r="J22" s="58" t="s">
        <v>57</v>
      </c>
      <c r="K22" s="69" t="s">
        <v>75</v>
      </c>
      <c r="N22" s="83">
        <f>M9+M10+M12+K11</f>
        <v>4255349.3125</v>
      </c>
    </row>
    <row r="23" spans="2:18" ht="15.75" hidden="1" thickBot="1" x14ac:dyDescent="0.3">
      <c r="B23" s="67">
        <v>15</v>
      </c>
      <c r="C23" s="68">
        <v>15</v>
      </c>
      <c r="D23" s="42"/>
      <c r="E23" s="42"/>
    </row>
    <row r="24" spans="2:18" ht="15.75" thickBot="1" x14ac:dyDescent="0.3">
      <c r="B24" s="67">
        <v>15</v>
      </c>
      <c r="C24" s="68">
        <v>16</v>
      </c>
      <c r="D24" s="59" t="s">
        <v>44</v>
      </c>
      <c r="E24" s="43">
        <f>E18*P6</f>
        <v>299.92</v>
      </c>
      <c r="F24" s="44">
        <f>E24*R16</f>
        <v>448380.4</v>
      </c>
      <c r="G24" s="45">
        <f>F24*R18</f>
        <v>76224.668000000005</v>
      </c>
      <c r="H24" s="45">
        <f>F24-G24</f>
        <v>372155.73200000002</v>
      </c>
      <c r="I24" s="44">
        <f>H24*R17</f>
        <v>465194.66500000004</v>
      </c>
      <c r="J24" s="46">
        <f>I24+F24</f>
        <v>913575.06500000006</v>
      </c>
      <c r="K24" s="70">
        <f t="shared" ref="K24:K25" si="0">J24/B24*C24</f>
        <v>974480.06933333341</v>
      </c>
      <c r="N24" s="83">
        <f>M9+M10+M11+M12</f>
        <v>4255349.3125</v>
      </c>
    </row>
    <row r="25" spans="2:18" ht="15.75" thickBot="1" x14ac:dyDescent="0.3">
      <c r="B25" s="67">
        <v>15</v>
      </c>
      <c r="C25" s="68">
        <v>16</v>
      </c>
      <c r="D25" s="60" t="s">
        <v>11</v>
      </c>
      <c r="E25" s="49">
        <f>E18-E24-E26-E27</f>
        <v>195.59999999999985</v>
      </c>
      <c r="F25" s="50">
        <f>E25*R16</f>
        <v>292421.99999999977</v>
      </c>
      <c r="G25" s="51">
        <f>F25*R18</f>
        <v>49711.739999999962</v>
      </c>
      <c r="H25" s="51">
        <f>F25-G25</f>
        <v>242710.25999999981</v>
      </c>
      <c r="I25" s="51">
        <f>H25*R17</f>
        <v>303387.82499999978</v>
      </c>
      <c r="J25" s="46">
        <f>I25+F25</f>
        <v>595809.82499999949</v>
      </c>
      <c r="K25" s="70">
        <f t="shared" si="0"/>
        <v>635530.4799999994</v>
      </c>
      <c r="N25" s="30">
        <f>E9+E10+E11+E12</f>
        <v>1397.0000000000002</v>
      </c>
      <c r="O25" s="30">
        <f>N25*R16</f>
        <v>2088515.0000000002</v>
      </c>
    </row>
    <row r="26" spans="2:18" ht="15.75" thickBot="1" x14ac:dyDescent="0.3">
      <c r="B26" s="67">
        <v>15</v>
      </c>
      <c r="C26" s="68">
        <v>16</v>
      </c>
      <c r="D26" s="60" t="s">
        <v>43</v>
      </c>
      <c r="E26" s="49">
        <f>E18*P8</f>
        <v>469.44</v>
      </c>
      <c r="F26" s="50">
        <f>E26*R16</f>
        <v>701812.8</v>
      </c>
      <c r="G26" s="51">
        <f>F26*R18</f>
        <v>119308.17600000002</v>
      </c>
      <c r="H26" s="51">
        <f>F26-G26</f>
        <v>582504.62400000007</v>
      </c>
      <c r="I26" s="51">
        <f>H26*R17</f>
        <v>728130.78</v>
      </c>
      <c r="J26" s="46">
        <f>I26+F26</f>
        <v>1429943.58</v>
      </c>
      <c r="K26" s="70">
        <f>J26/B26*C26</f>
        <v>1525273.152</v>
      </c>
    </row>
    <row r="27" spans="2:18" ht="15.75" thickBot="1" x14ac:dyDescent="0.3">
      <c r="B27" s="67">
        <v>15</v>
      </c>
      <c r="C27" s="68">
        <v>16</v>
      </c>
      <c r="D27" s="61" t="s">
        <v>45</v>
      </c>
      <c r="E27" s="52">
        <f>E18*P9</f>
        <v>339.04</v>
      </c>
      <c r="F27" s="53">
        <f>E27*R16</f>
        <v>506864.80000000005</v>
      </c>
      <c r="G27" s="54">
        <f>F27*R18</f>
        <v>86167.016000000018</v>
      </c>
      <c r="H27" s="54">
        <f>F27-G27</f>
        <v>420697.78400000004</v>
      </c>
      <c r="I27" s="73">
        <f>H27*R17</f>
        <v>525872.2300000001</v>
      </c>
      <c r="J27" s="74">
        <f>I27+F27</f>
        <v>1032737.0300000001</v>
      </c>
      <c r="K27" s="70">
        <f>J27/B27*C27</f>
        <v>1101586.1653333334</v>
      </c>
    </row>
    <row r="28" spans="2:18" x14ac:dyDescent="0.25">
      <c r="I28" s="78" t="s">
        <v>77</v>
      </c>
      <c r="J28" s="79">
        <f>SUM(J24:J27)</f>
        <v>3972065.5</v>
      </c>
    </row>
    <row r="30" spans="2:18" x14ac:dyDescent="0.25">
      <c r="F30" s="31" t="s">
        <v>62</v>
      </c>
    </row>
    <row r="31" spans="2:18" ht="15.75" thickBot="1" x14ac:dyDescent="0.3"/>
    <row r="32" spans="2:18" ht="15.75" thickBot="1" x14ac:dyDescent="0.3">
      <c r="D32" s="56" t="s">
        <v>46</v>
      </c>
      <c r="E32" s="35">
        <v>1494</v>
      </c>
    </row>
    <row r="33" spans="2:11" ht="2.25" hidden="1" customHeight="1" x14ac:dyDescent="0.25">
      <c r="E33" s="32"/>
    </row>
    <row r="34" spans="2:11" ht="1.5" hidden="1" customHeight="1" x14ac:dyDescent="0.25"/>
    <row r="35" spans="2:11" ht="9.75" customHeight="1" thickBot="1" x14ac:dyDescent="0.3"/>
    <row r="36" spans="2:11" ht="42" customHeight="1" thickBot="1" x14ac:dyDescent="0.3">
      <c r="B36" s="65" t="s">
        <v>73</v>
      </c>
      <c r="C36" s="66" t="s">
        <v>74</v>
      </c>
      <c r="D36" s="76"/>
      <c r="E36" s="75" t="s">
        <v>72</v>
      </c>
      <c r="F36" s="58" t="s">
        <v>55</v>
      </c>
      <c r="G36" s="57"/>
      <c r="H36" s="57"/>
      <c r="I36" s="58" t="s">
        <v>56</v>
      </c>
      <c r="J36" s="58" t="s">
        <v>57</v>
      </c>
      <c r="K36" s="69" t="s">
        <v>75</v>
      </c>
    </row>
    <row r="37" spans="2:11" ht="15.75" hidden="1" thickBot="1" x14ac:dyDescent="0.3">
      <c r="B37" s="67">
        <v>15</v>
      </c>
      <c r="C37" s="68">
        <v>15</v>
      </c>
      <c r="D37" s="42"/>
      <c r="E37" s="42"/>
    </row>
    <row r="38" spans="2:11" ht="15.75" thickBot="1" x14ac:dyDescent="0.3">
      <c r="B38" s="67">
        <v>15</v>
      </c>
      <c r="C38" s="68">
        <v>16</v>
      </c>
      <c r="D38" s="59" t="s">
        <v>44</v>
      </c>
      <c r="E38" s="43">
        <f>E32*P6</f>
        <v>343.62</v>
      </c>
      <c r="F38" s="44">
        <f>E38*R16</f>
        <v>513711.9</v>
      </c>
      <c r="G38" s="45">
        <f>F38*R18</f>
        <v>87331.023000000016</v>
      </c>
      <c r="H38" s="45">
        <f>F38-G38</f>
        <v>426380.87699999998</v>
      </c>
      <c r="I38" s="44">
        <f>H38*R17</f>
        <v>532976.09624999994</v>
      </c>
      <c r="J38" s="46">
        <f>I38+F38</f>
        <v>1046687.99625</v>
      </c>
      <c r="K38" s="70">
        <f t="shared" ref="K38:K39" si="1">J38/B38*C38</f>
        <v>1116467.196</v>
      </c>
    </row>
    <row r="39" spans="2:11" ht="15.75" thickBot="1" x14ac:dyDescent="0.3">
      <c r="B39" s="67">
        <v>15</v>
      </c>
      <c r="C39" s="68">
        <v>16</v>
      </c>
      <c r="D39" s="60" t="s">
        <v>11</v>
      </c>
      <c r="E39" s="49">
        <f>E32-E38-E40-E41</f>
        <v>224.10000000000008</v>
      </c>
      <c r="F39" s="50">
        <f>E39*R16</f>
        <v>335029.50000000012</v>
      </c>
      <c r="G39" s="51">
        <f>F39*R18</f>
        <v>56955.015000000021</v>
      </c>
      <c r="H39" s="51">
        <f>F39-G39</f>
        <v>278074.4850000001</v>
      </c>
      <c r="I39" s="51">
        <f>H39*R17</f>
        <v>347593.10625000013</v>
      </c>
      <c r="J39" s="46">
        <f>I39+F39</f>
        <v>682622.60625000019</v>
      </c>
      <c r="K39" s="70">
        <f t="shared" si="1"/>
        <v>728130.78000000014</v>
      </c>
    </row>
    <row r="40" spans="2:11" ht="15.75" thickBot="1" x14ac:dyDescent="0.3">
      <c r="B40" s="67">
        <v>15</v>
      </c>
      <c r="C40" s="68">
        <v>16</v>
      </c>
      <c r="D40" s="60" t="s">
        <v>43</v>
      </c>
      <c r="E40" s="49">
        <f>E32*P8</f>
        <v>537.84</v>
      </c>
      <c r="F40" s="50">
        <f>E40*R16</f>
        <v>804070.8</v>
      </c>
      <c r="G40" s="51">
        <f>F40*R18</f>
        <v>136692.03600000002</v>
      </c>
      <c r="H40" s="51">
        <f>F40-G40</f>
        <v>667378.76399999997</v>
      </c>
      <c r="I40" s="51">
        <f>H40*R17</f>
        <v>834223.45499999996</v>
      </c>
      <c r="J40" s="46">
        <f>I40+F40</f>
        <v>1638294.2549999999</v>
      </c>
      <c r="K40" s="70">
        <f>J40/B40*C40</f>
        <v>1747513.872</v>
      </c>
    </row>
    <row r="41" spans="2:11" ht="15.75" thickBot="1" x14ac:dyDescent="0.3">
      <c r="B41" s="67">
        <v>15</v>
      </c>
      <c r="C41" s="68">
        <v>16</v>
      </c>
      <c r="D41" s="61" t="s">
        <v>45</v>
      </c>
      <c r="E41" s="52">
        <f>E32*P9</f>
        <v>388.44</v>
      </c>
      <c r="F41" s="53">
        <f>E41*R16</f>
        <v>580717.80000000005</v>
      </c>
      <c r="G41" s="54">
        <f>F41*R18</f>
        <v>98722.026000000013</v>
      </c>
      <c r="H41" s="54">
        <f>F41-G41</f>
        <v>481995.77400000003</v>
      </c>
      <c r="I41" s="73">
        <f>H41*R17</f>
        <v>602494.71750000003</v>
      </c>
      <c r="J41" s="74">
        <f>I41+F41</f>
        <v>1183212.5175000001</v>
      </c>
      <c r="K41" s="70">
        <f>J41/B41*C41</f>
        <v>1262093.3520000002</v>
      </c>
    </row>
    <row r="42" spans="2:11" x14ac:dyDescent="0.25">
      <c r="I42" s="78" t="s">
        <v>77</v>
      </c>
      <c r="J42" s="79">
        <f>SUM(J38:J41)</f>
        <v>4550817.375</v>
      </c>
    </row>
    <row r="44" spans="2:11" x14ac:dyDescent="0.25">
      <c r="F44" s="31" t="s">
        <v>63</v>
      </c>
    </row>
    <row r="45" spans="2:11" ht="15.75" thickBot="1" x14ac:dyDescent="0.3"/>
    <row r="46" spans="2:11" ht="15.75" thickBot="1" x14ac:dyDescent="0.3">
      <c r="D46" s="56" t="s">
        <v>46</v>
      </c>
      <c r="E46" s="35">
        <v>1486</v>
      </c>
    </row>
    <row r="47" spans="2:11" ht="15.75" thickBot="1" x14ac:dyDescent="0.3">
      <c r="E47" s="32"/>
    </row>
    <row r="48" spans="2:11" ht="15.75" hidden="1" thickBot="1" x14ac:dyDescent="0.3"/>
    <row r="49" spans="2:11" ht="15.75" hidden="1" thickBot="1" x14ac:dyDescent="0.3"/>
    <row r="50" spans="2:11" ht="38.25" customHeight="1" thickBot="1" x14ac:dyDescent="0.3">
      <c r="B50" s="65" t="s">
        <v>73</v>
      </c>
      <c r="C50" s="66" t="s">
        <v>74</v>
      </c>
      <c r="D50" s="76"/>
      <c r="E50" s="75" t="s">
        <v>72</v>
      </c>
      <c r="F50" s="58" t="s">
        <v>55</v>
      </c>
      <c r="G50" s="57"/>
      <c r="H50" s="57"/>
      <c r="I50" s="58" t="s">
        <v>56</v>
      </c>
      <c r="J50" s="58" t="s">
        <v>57</v>
      </c>
      <c r="K50" s="69" t="s">
        <v>75</v>
      </c>
    </row>
    <row r="51" spans="2:11" ht="15.75" hidden="1" thickBot="1" x14ac:dyDescent="0.3">
      <c r="B51" s="67">
        <v>15</v>
      </c>
      <c r="C51" s="68">
        <v>15</v>
      </c>
      <c r="D51" s="42"/>
      <c r="E51" s="42"/>
    </row>
    <row r="52" spans="2:11" ht="15.75" thickBot="1" x14ac:dyDescent="0.3">
      <c r="B52" s="67">
        <v>15</v>
      </c>
      <c r="C52" s="68">
        <v>16</v>
      </c>
      <c r="D52" s="59" t="s">
        <v>44</v>
      </c>
      <c r="E52" s="43">
        <f>E46*P6</f>
        <v>341.78000000000003</v>
      </c>
      <c r="F52" s="44">
        <f>E52*R16</f>
        <v>510961.10000000003</v>
      </c>
      <c r="G52" s="45">
        <f>F52*R18</f>
        <v>86863.387000000017</v>
      </c>
      <c r="H52" s="45">
        <f>F52-G52</f>
        <v>424097.71299999999</v>
      </c>
      <c r="I52" s="44">
        <f>H52*R17</f>
        <v>530122.14124999999</v>
      </c>
      <c r="J52" s="46">
        <f>I52+F52</f>
        <v>1041083.24125</v>
      </c>
      <c r="K52" s="70">
        <f t="shared" ref="K52:K53" si="2">J52/B52*C52</f>
        <v>1110488.7906666666</v>
      </c>
    </row>
    <row r="53" spans="2:11" ht="15.75" thickBot="1" x14ac:dyDescent="0.3">
      <c r="B53" s="67">
        <v>15</v>
      </c>
      <c r="C53" s="68">
        <v>16</v>
      </c>
      <c r="D53" s="60" t="s">
        <v>11</v>
      </c>
      <c r="E53" s="49">
        <f>E46-E52-E54-E55</f>
        <v>222.89999999999998</v>
      </c>
      <c r="F53" s="50">
        <f>E53*R16</f>
        <v>333235.49999999994</v>
      </c>
      <c r="G53" s="51">
        <f>F53*R18</f>
        <v>56650.034999999996</v>
      </c>
      <c r="H53" s="51">
        <f>F53-G53</f>
        <v>276585.46499999997</v>
      </c>
      <c r="I53" s="51">
        <f>H53*R17</f>
        <v>345731.83124999993</v>
      </c>
      <c r="J53" s="46">
        <f>I53+F53</f>
        <v>678967.33124999981</v>
      </c>
      <c r="K53" s="70">
        <f t="shared" si="2"/>
        <v>724231.81999999983</v>
      </c>
    </row>
    <row r="54" spans="2:11" ht="15.75" thickBot="1" x14ac:dyDescent="0.3">
      <c r="B54" s="67">
        <v>15</v>
      </c>
      <c r="C54" s="68">
        <v>16</v>
      </c>
      <c r="D54" s="60" t="s">
        <v>43</v>
      </c>
      <c r="E54" s="49">
        <f>E46*P8</f>
        <v>534.96</v>
      </c>
      <c r="F54" s="50">
        <f>E54*R16</f>
        <v>799765.20000000007</v>
      </c>
      <c r="G54" s="51">
        <f>F54*R18</f>
        <v>135960.08400000003</v>
      </c>
      <c r="H54" s="51">
        <f>F54-G54</f>
        <v>663805.11600000004</v>
      </c>
      <c r="I54" s="51">
        <f>H54*R17</f>
        <v>829756.39500000002</v>
      </c>
      <c r="J54" s="46">
        <f>I54+F54</f>
        <v>1629521.5950000002</v>
      </c>
      <c r="K54" s="70">
        <f>J54/B54*C54</f>
        <v>1738156.3680000002</v>
      </c>
    </row>
    <row r="55" spans="2:11" ht="15.75" thickBot="1" x14ac:dyDescent="0.3">
      <c r="B55" s="67">
        <v>15</v>
      </c>
      <c r="C55" s="68">
        <v>16</v>
      </c>
      <c r="D55" s="61" t="s">
        <v>45</v>
      </c>
      <c r="E55" s="52">
        <f>E46*P9</f>
        <v>386.36</v>
      </c>
      <c r="F55" s="53">
        <f>E55*R16</f>
        <v>577608.20000000007</v>
      </c>
      <c r="G55" s="54">
        <f>F55*R18</f>
        <v>98193.394000000015</v>
      </c>
      <c r="H55" s="54">
        <f>F55-G55</f>
        <v>479414.80600000004</v>
      </c>
      <c r="I55" s="73">
        <f>H55*R17</f>
        <v>599268.50750000007</v>
      </c>
      <c r="J55" s="74">
        <f>I55+F55</f>
        <v>1176876.7075</v>
      </c>
      <c r="K55" s="70">
        <f>J55/B55*C55</f>
        <v>1255335.1546666666</v>
      </c>
    </row>
    <row r="56" spans="2:11" x14ac:dyDescent="0.25">
      <c r="I56" s="78" t="s">
        <v>77</v>
      </c>
      <c r="J56" s="79">
        <f>SUM(J52:J55)</f>
        <v>4526448.875</v>
      </c>
    </row>
    <row r="58" spans="2:11" x14ac:dyDescent="0.25">
      <c r="F58" s="31" t="s">
        <v>70</v>
      </c>
    </row>
    <row r="59" spans="2:11" ht="15.75" thickBot="1" x14ac:dyDescent="0.3"/>
    <row r="60" spans="2:11" ht="15.75" thickBot="1" x14ac:dyDescent="0.3">
      <c r="D60" s="56" t="s">
        <v>46</v>
      </c>
      <c r="E60" s="35">
        <v>1132</v>
      </c>
    </row>
    <row r="61" spans="2:11" ht="15.75" thickBot="1" x14ac:dyDescent="0.3">
      <c r="E61" s="32"/>
    </row>
    <row r="62" spans="2:11" ht="15.75" hidden="1" thickBot="1" x14ac:dyDescent="0.3"/>
    <row r="63" spans="2:11" ht="15.75" hidden="1" thickBot="1" x14ac:dyDescent="0.3"/>
    <row r="64" spans="2:11" ht="45.75" customHeight="1" thickBot="1" x14ac:dyDescent="0.3">
      <c r="B64" s="65" t="s">
        <v>73</v>
      </c>
      <c r="C64" s="66" t="s">
        <v>74</v>
      </c>
      <c r="D64" s="76"/>
      <c r="E64" s="75" t="s">
        <v>72</v>
      </c>
      <c r="F64" s="58" t="s">
        <v>55</v>
      </c>
      <c r="G64" s="57"/>
      <c r="H64" s="57"/>
      <c r="I64" s="58" t="s">
        <v>56</v>
      </c>
      <c r="J64" s="58" t="s">
        <v>57</v>
      </c>
      <c r="K64" s="69" t="s">
        <v>75</v>
      </c>
    </row>
    <row r="65" spans="2:11" ht="15.75" hidden="1" thickBot="1" x14ac:dyDescent="0.3">
      <c r="B65" s="67">
        <v>15</v>
      </c>
      <c r="C65" s="68">
        <v>15</v>
      </c>
      <c r="D65" s="77"/>
      <c r="E65" s="42"/>
    </row>
    <row r="66" spans="2:11" ht="15.75" thickBot="1" x14ac:dyDescent="0.3">
      <c r="B66" s="67">
        <v>15</v>
      </c>
      <c r="C66" s="68">
        <v>16</v>
      </c>
      <c r="D66" s="59" t="s">
        <v>44</v>
      </c>
      <c r="E66" s="43">
        <f>E60*P6</f>
        <v>260.36</v>
      </c>
      <c r="F66" s="44">
        <f>E66*R16</f>
        <v>389238.2</v>
      </c>
      <c r="G66" s="45">
        <f>F66*R18</f>
        <v>66170.494000000006</v>
      </c>
      <c r="H66" s="45">
        <f>F66-G66</f>
        <v>323067.70600000001</v>
      </c>
      <c r="I66" s="44">
        <f>H66*R17</f>
        <v>403834.63250000001</v>
      </c>
      <c r="J66" s="46">
        <f>I66+F66</f>
        <v>793072.83250000002</v>
      </c>
      <c r="K66" s="70">
        <f t="shared" ref="K66:K67" si="3">J66/B66*C66</f>
        <v>845944.35466666671</v>
      </c>
    </row>
    <row r="67" spans="2:11" ht="15.75" thickBot="1" x14ac:dyDescent="0.3">
      <c r="B67" s="67">
        <v>15</v>
      </c>
      <c r="C67" s="68">
        <v>16</v>
      </c>
      <c r="D67" s="60" t="s">
        <v>11</v>
      </c>
      <c r="E67" s="49">
        <f>E60-E66-E68-E69</f>
        <v>169.8</v>
      </c>
      <c r="F67" s="50">
        <f>E67*R16</f>
        <v>253851.00000000003</v>
      </c>
      <c r="G67" s="51">
        <f>F67*R18</f>
        <v>43154.670000000006</v>
      </c>
      <c r="H67" s="51">
        <f>F67-G67</f>
        <v>210696.33000000002</v>
      </c>
      <c r="I67" s="51">
        <f>H67*R17</f>
        <v>263370.41250000003</v>
      </c>
      <c r="J67" s="46">
        <f>I67+F67</f>
        <v>517221.41250000009</v>
      </c>
      <c r="K67" s="70">
        <f t="shared" si="3"/>
        <v>551702.84000000008</v>
      </c>
    </row>
    <row r="68" spans="2:11" ht="15.75" thickBot="1" x14ac:dyDescent="0.3">
      <c r="B68" s="67">
        <v>15</v>
      </c>
      <c r="C68" s="68">
        <v>16</v>
      </c>
      <c r="D68" s="60" t="s">
        <v>43</v>
      </c>
      <c r="E68" s="49">
        <f>E60*P8</f>
        <v>407.52</v>
      </c>
      <c r="F68" s="50">
        <f>E68*R16</f>
        <v>609242.4</v>
      </c>
      <c r="G68" s="51">
        <f>F68*R18</f>
        <v>103571.20800000001</v>
      </c>
      <c r="H68" s="51">
        <f>F68-G68</f>
        <v>505671.19200000004</v>
      </c>
      <c r="I68" s="51">
        <f>H68*R17</f>
        <v>632088.99</v>
      </c>
      <c r="J68" s="46">
        <f>I68+F68</f>
        <v>1241331.3900000001</v>
      </c>
      <c r="K68" s="70">
        <f>J68/B68*C68</f>
        <v>1324086.8160000001</v>
      </c>
    </row>
    <row r="69" spans="2:11" ht="15.75" thickBot="1" x14ac:dyDescent="0.3">
      <c r="B69" s="67">
        <v>15</v>
      </c>
      <c r="C69" s="68">
        <v>16</v>
      </c>
      <c r="D69" s="61" t="s">
        <v>45</v>
      </c>
      <c r="E69" s="52">
        <f>E60*P9</f>
        <v>294.32</v>
      </c>
      <c r="F69" s="53">
        <f>E69*R16</f>
        <v>440008.39999999997</v>
      </c>
      <c r="G69" s="54">
        <f>F69*R18</f>
        <v>74801.428</v>
      </c>
      <c r="H69" s="54">
        <f>F69-G69</f>
        <v>365206.97199999995</v>
      </c>
      <c r="I69" s="73">
        <f>H69*R17</f>
        <v>456508.71499999997</v>
      </c>
      <c r="J69" s="74">
        <f>I69+F69</f>
        <v>896517.11499999999</v>
      </c>
      <c r="K69" s="70">
        <f>J69/B69*C69</f>
        <v>956284.92266666668</v>
      </c>
    </row>
    <row r="70" spans="2:11" x14ac:dyDescent="0.25">
      <c r="I70" s="78" t="s">
        <v>77</v>
      </c>
      <c r="J70" s="79">
        <f>SUM(J66:J69)</f>
        <v>3448142.75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4:L42"/>
  <sheetViews>
    <sheetView workbookViewId="0">
      <selection activeCell="C9" sqref="C9"/>
    </sheetView>
  </sheetViews>
  <sheetFormatPr defaultColWidth="19.7109375" defaultRowHeight="15" x14ac:dyDescent="0.25"/>
  <cols>
    <col min="1" max="1" width="2" customWidth="1"/>
    <col min="8" max="8" width="2.5703125" customWidth="1"/>
    <col min="9" max="9" width="2.28515625" customWidth="1"/>
    <col min="10" max="10" width="2" customWidth="1"/>
  </cols>
  <sheetData>
    <row r="4" spans="2:12" ht="15.7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</row>
    <row r="5" spans="2:12" x14ac:dyDescent="0.25">
      <c r="B5" s="4">
        <v>3113</v>
      </c>
      <c r="C5" s="4">
        <v>3038</v>
      </c>
      <c r="D5" s="4">
        <v>2940</v>
      </c>
      <c r="E5" s="4">
        <v>3226</v>
      </c>
      <c r="F5" s="4">
        <v>3303</v>
      </c>
      <c r="G5" s="4">
        <v>2526</v>
      </c>
    </row>
    <row r="6" spans="2:12" x14ac:dyDescent="0.25">
      <c r="B6" s="5"/>
      <c r="C6">
        <v>2706</v>
      </c>
      <c r="D6">
        <v>2608</v>
      </c>
      <c r="E6">
        <v>2894</v>
      </c>
      <c r="F6">
        <v>2971</v>
      </c>
      <c r="G6">
        <v>2194</v>
      </c>
    </row>
    <row r="8" spans="2:12" x14ac:dyDescent="0.25">
      <c r="C8" t="s">
        <v>7</v>
      </c>
      <c r="D8" t="s">
        <v>64</v>
      </c>
      <c r="E8" t="s">
        <v>59</v>
      </c>
      <c r="F8" t="s">
        <v>66</v>
      </c>
      <c r="G8" t="s">
        <v>68</v>
      </c>
      <c r="K8" s="6" t="s">
        <v>6</v>
      </c>
      <c r="L8" s="7"/>
    </row>
    <row r="9" spans="2:12" x14ac:dyDescent="0.25">
      <c r="C9" t="s">
        <v>8</v>
      </c>
      <c r="D9" t="s">
        <v>65</v>
      </c>
      <c r="E9" t="s">
        <v>60</v>
      </c>
      <c r="F9" t="s">
        <v>67</v>
      </c>
      <c r="G9" t="s">
        <v>69</v>
      </c>
    </row>
    <row r="11" spans="2:12" ht="16.5" customHeight="1" x14ac:dyDescent="0.25">
      <c r="C11" s="8" t="s">
        <v>9</v>
      </c>
    </row>
    <row r="12" spans="2:12" hidden="1" x14ac:dyDescent="0.25">
      <c r="C12" s="8"/>
    </row>
    <row r="13" spans="2:12" x14ac:dyDescent="0.25">
      <c r="B13">
        <v>1397</v>
      </c>
      <c r="C13" s="8" t="s">
        <v>10</v>
      </c>
      <c r="D13" s="8">
        <f>B13*0.23</f>
        <v>321.31</v>
      </c>
    </row>
    <row r="14" spans="2:12" x14ac:dyDescent="0.25">
      <c r="C14" s="8" t="s">
        <v>11</v>
      </c>
      <c r="D14" s="8"/>
    </row>
    <row r="15" spans="2:12" x14ac:dyDescent="0.25">
      <c r="C15" s="8" t="s">
        <v>12</v>
      </c>
      <c r="D15" s="8">
        <f>B13*0.36</f>
        <v>502.91999999999996</v>
      </c>
    </row>
    <row r="16" spans="2:12" x14ac:dyDescent="0.25">
      <c r="C16" s="8" t="s">
        <v>13</v>
      </c>
      <c r="D16" s="8">
        <f>B13*0.26</f>
        <v>363.22</v>
      </c>
      <c r="E16">
        <f>D13+D15+D16</f>
        <v>1187.45</v>
      </c>
    </row>
    <row r="17" spans="2:12" x14ac:dyDescent="0.25">
      <c r="E17">
        <f>B13-E16</f>
        <v>209.54999999999995</v>
      </c>
    </row>
    <row r="22" spans="2:12" ht="13.5" customHeight="1" x14ac:dyDescent="0.25">
      <c r="B22" s="100" t="s">
        <v>14</v>
      </c>
      <c r="C22" s="100"/>
      <c r="D22" s="100"/>
      <c r="E22" s="100"/>
      <c r="F22" s="100"/>
      <c r="G22" s="100"/>
      <c r="H22" s="100"/>
      <c r="I22" s="100"/>
      <c r="J22" s="100"/>
      <c r="K22" s="100"/>
      <c r="L22" s="9"/>
    </row>
    <row r="23" spans="2:12" hidden="1" x14ac:dyDescent="0.25">
      <c r="B23" s="101" t="s">
        <v>15</v>
      </c>
      <c r="C23" s="102" t="s">
        <v>16</v>
      </c>
      <c r="D23" s="102"/>
      <c r="E23" s="102"/>
      <c r="F23" s="102"/>
      <c r="G23" s="102"/>
      <c r="H23" s="102"/>
      <c r="I23" s="102"/>
      <c r="J23" s="102"/>
      <c r="K23" s="102"/>
      <c r="L23" s="9"/>
    </row>
    <row r="24" spans="2:12" ht="255" hidden="1" x14ac:dyDescent="0.25">
      <c r="B24" s="101"/>
      <c r="C24" s="10" t="s">
        <v>17</v>
      </c>
      <c r="D24" s="10" t="s">
        <v>18</v>
      </c>
      <c r="E24" s="10" t="s">
        <v>19</v>
      </c>
      <c r="F24" s="10" t="s">
        <v>20</v>
      </c>
      <c r="G24" s="10" t="s">
        <v>21</v>
      </c>
      <c r="H24" s="10" t="s">
        <v>22</v>
      </c>
      <c r="I24" s="10" t="s">
        <v>23</v>
      </c>
      <c r="J24" s="10" t="s">
        <v>24</v>
      </c>
      <c r="K24" s="11" t="s">
        <v>25</v>
      </c>
      <c r="L24" s="9"/>
    </row>
    <row r="25" spans="2:12" ht="22.5" x14ac:dyDescent="0.25">
      <c r="B25" s="12" t="s">
        <v>26</v>
      </c>
      <c r="C25" s="13"/>
      <c r="D25" s="14">
        <v>3545629.1</v>
      </c>
      <c r="E25" s="14">
        <v>4582732</v>
      </c>
      <c r="F25" s="14">
        <v>8128361.0999999996</v>
      </c>
      <c r="G25" s="15">
        <v>2465.1</v>
      </c>
      <c r="H25" s="16">
        <v>528</v>
      </c>
      <c r="I25" s="17">
        <v>521.5</v>
      </c>
      <c r="J25" s="14">
        <v>2111.21</v>
      </c>
      <c r="K25" s="18">
        <v>3812941.61</v>
      </c>
      <c r="L25" s="28">
        <v>0.2347202426350091</v>
      </c>
    </row>
    <row r="26" spans="2:12" ht="22.5" x14ac:dyDescent="0.25">
      <c r="B26" s="12" t="s">
        <v>27</v>
      </c>
      <c r="C26" s="13"/>
      <c r="D26" s="14">
        <v>6448.5</v>
      </c>
      <c r="E26" s="14">
        <v>4789.51</v>
      </c>
      <c r="F26" s="14">
        <v>11238.01</v>
      </c>
      <c r="G26" s="19">
        <v>6.7</v>
      </c>
      <c r="H26" s="16">
        <v>1</v>
      </c>
      <c r="I26" s="16">
        <v>1</v>
      </c>
      <c r="J26" s="20">
        <v>5.6</v>
      </c>
      <c r="K26" s="18">
        <v>2394.7600000000002</v>
      </c>
      <c r="L26" s="9"/>
    </row>
    <row r="27" spans="2:12" ht="22.5" x14ac:dyDescent="0.25">
      <c r="B27" s="12" t="s">
        <v>28</v>
      </c>
      <c r="C27" s="13"/>
      <c r="D27" s="14">
        <v>3824.99</v>
      </c>
      <c r="E27" s="14">
        <v>3788.01</v>
      </c>
      <c r="F27" s="14">
        <v>7613</v>
      </c>
      <c r="G27" s="19">
        <v>3.831</v>
      </c>
      <c r="H27" s="13"/>
      <c r="I27" s="17">
        <v>3.5</v>
      </c>
      <c r="J27" s="20">
        <v>1.92</v>
      </c>
      <c r="K27" s="18">
        <v>1894.01</v>
      </c>
      <c r="L27" s="9"/>
    </row>
    <row r="28" spans="2:12" ht="22.5" x14ac:dyDescent="0.25">
      <c r="B28" s="12" t="s">
        <v>29</v>
      </c>
      <c r="C28" s="13"/>
      <c r="D28" s="14">
        <v>1652068.48</v>
      </c>
      <c r="E28" s="14">
        <v>194611.91</v>
      </c>
      <c r="F28" s="14">
        <v>1846680.39</v>
      </c>
      <c r="G28" s="15">
        <v>2693.0680000000002</v>
      </c>
      <c r="H28" s="16">
        <v>20</v>
      </c>
      <c r="I28" s="17">
        <v>84.5</v>
      </c>
      <c r="J28" s="14">
        <v>2611.9</v>
      </c>
      <c r="K28" s="18">
        <v>99350.9</v>
      </c>
      <c r="L28" s="9"/>
    </row>
    <row r="29" spans="2:12" ht="22.5" x14ac:dyDescent="0.25">
      <c r="B29" s="12" t="s">
        <v>30</v>
      </c>
      <c r="C29" s="13"/>
      <c r="D29" s="14">
        <v>4441960.21</v>
      </c>
      <c r="E29" s="14">
        <v>5281939.03</v>
      </c>
      <c r="F29" s="14">
        <v>9723899.2400000002</v>
      </c>
      <c r="G29" s="15">
        <v>3146.0329999999999</v>
      </c>
      <c r="H29" s="17">
        <v>603.5</v>
      </c>
      <c r="I29" s="16">
        <v>590</v>
      </c>
      <c r="J29" s="14">
        <v>2787</v>
      </c>
      <c r="K29" s="18">
        <v>4628351.8499999996</v>
      </c>
      <c r="L29" s="28">
        <v>0.3098532671897965</v>
      </c>
    </row>
    <row r="30" spans="2:12" ht="22.5" x14ac:dyDescent="0.25">
      <c r="B30" s="12" t="s">
        <v>31</v>
      </c>
      <c r="C30" s="13"/>
      <c r="D30" s="14">
        <v>5283709.87</v>
      </c>
      <c r="E30" s="14">
        <v>5748790.5300000003</v>
      </c>
      <c r="F30" s="14">
        <v>11032500.4</v>
      </c>
      <c r="G30" s="15">
        <v>3659.73</v>
      </c>
      <c r="H30" s="16">
        <v>716</v>
      </c>
      <c r="I30" s="17">
        <v>678.5</v>
      </c>
      <c r="J30" s="14">
        <v>3230.37</v>
      </c>
      <c r="K30" s="18">
        <v>5125973.8499999996</v>
      </c>
      <c r="L30" s="28">
        <v>0.35914628587438213</v>
      </c>
    </row>
    <row r="31" spans="2:12" ht="22.5" x14ac:dyDescent="0.25">
      <c r="B31" s="12" t="s">
        <v>32</v>
      </c>
      <c r="C31" s="13"/>
      <c r="D31" s="14">
        <v>3560771.86</v>
      </c>
      <c r="E31" s="14">
        <v>4470520.74</v>
      </c>
      <c r="F31" s="14">
        <v>8031292.5999999996</v>
      </c>
      <c r="G31" s="15">
        <v>2341.6289999999999</v>
      </c>
      <c r="H31" s="16">
        <v>470</v>
      </c>
      <c r="I31" s="16">
        <v>453</v>
      </c>
      <c r="J31" s="14">
        <v>2046.72</v>
      </c>
      <c r="K31" s="18">
        <v>3883044.13</v>
      </c>
      <c r="L31" s="28">
        <v>0.22755036922235392</v>
      </c>
    </row>
    <row r="32" spans="2:12" ht="22.5" x14ac:dyDescent="0.25">
      <c r="B32" s="12" t="s">
        <v>33</v>
      </c>
      <c r="C32" s="13"/>
      <c r="D32" s="14">
        <v>3843298.1</v>
      </c>
      <c r="E32" s="14">
        <v>4499371.0599999996</v>
      </c>
      <c r="F32" s="14">
        <v>8342669.1600000001</v>
      </c>
      <c r="G32" s="15">
        <v>2653.29</v>
      </c>
      <c r="H32" s="16">
        <v>497</v>
      </c>
      <c r="I32" s="17">
        <v>490.5</v>
      </c>
      <c r="J32" s="14">
        <v>2323.34</v>
      </c>
      <c r="K32" s="18">
        <v>3943794.58</v>
      </c>
      <c r="L32" s="28">
        <v>0.2583044455661076</v>
      </c>
    </row>
    <row r="33" spans="2:12" ht="22.5" x14ac:dyDescent="0.25">
      <c r="B33" s="12" t="s">
        <v>34</v>
      </c>
      <c r="C33" s="13"/>
      <c r="D33" s="14">
        <v>2989613.39</v>
      </c>
      <c r="E33" s="14">
        <v>4176198.39</v>
      </c>
      <c r="F33" s="14">
        <v>7165811.7800000003</v>
      </c>
      <c r="G33" s="15">
        <v>2024.473</v>
      </c>
      <c r="H33" s="17">
        <v>422.5</v>
      </c>
      <c r="I33" s="17">
        <v>412.5</v>
      </c>
      <c r="J33" s="14">
        <v>1744.89</v>
      </c>
      <c r="K33" s="18">
        <v>3484810.1</v>
      </c>
      <c r="L33" s="28">
        <v>0.19399349385963549</v>
      </c>
    </row>
    <row r="34" spans="2:12" ht="22.5" x14ac:dyDescent="0.25">
      <c r="B34" s="12" t="s">
        <v>35</v>
      </c>
      <c r="C34" s="13"/>
      <c r="D34" s="14">
        <v>3691.97</v>
      </c>
      <c r="E34" s="14">
        <v>8696.2900000000009</v>
      </c>
      <c r="F34" s="14">
        <v>12388.26</v>
      </c>
      <c r="G34" s="19">
        <v>2.73</v>
      </c>
      <c r="H34" s="13"/>
      <c r="I34" s="16">
        <v>1</v>
      </c>
      <c r="J34" s="20">
        <v>1.37</v>
      </c>
      <c r="K34" s="18">
        <v>4348.1499999999996</v>
      </c>
      <c r="L34" s="9"/>
    </row>
    <row r="35" spans="2:12" ht="22.5" x14ac:dyDescent="0.25">
      <c r="B35" s="12" t="s">
        <v>36</v>
      </c>
      <c r="C35" s="13"/>
      <c r="D35" s="14">
        <v>12114.2</v>
      </c>
      <c r="E35" s="14">
        <v>4948.13</v>
      </c>
      <c r="F35" s="14">
        <v>17062.330000000002</v>
      </c>
      <c r="G35" s="19">
        <v>37</v>
      </c>
      <c r="H35" s="17">
        <v>0.5</v>
      </c>
      <c r="I35" s="17">
        <v>1.5</v>
      </c>
      <c r="J35" s="20">
        <v>35.25</v>
      </c>
      <c r="K35" s="18">
        <v>2474.0700000000002</v>
      </c>
      <c r="L35" s="9"/>
    </row>
    <row r="36" spans="2:12" ht="22.5" x14ac:dyDescent="0.25">
      <c r="B36" s="12" t="s">
        <v>37</v>
      </c>
      <c r="C36" s="13"/>
      <c r="D36" s="14">
        <v>2056714.71</v>
      </c>
      <c r="E36" s="14">
        <v>2278311.83</v>
      </c>
      <c r="F36" s="14">
        <v>4335026.54</v>
      </c>
      <c r="G36" s="15">
        <v>1395.577</v>
      </c>
      <c r="H36" s="17">
        <v>262.5</v>
      </c>
      <c r="I36" s="16">
        <v>234</v>
      </c>
      <c r="J36" s="14">
        <v>1195.68</v>
      </c>
      <c r="K36" s="18">
        <v>1882743.44</v>
      </c>
      <c r="L36" s="9"/>
    </row>
    <row r="37" spans="2:12" ht="22.5" x14ac:dyDescent="0.25">
      <c r="B37" s="12" t="s">
        <v>38</v>
      </c>
      <c r="C37" s="13"/>
      <c r="D37" s="14">
        <v>190724.01</v>
      </c>
      <c r="E37" s="14">
        <v>721146.79</v>
      </c>
      <c r="F37" s="14">
        <v>911870.8</v>
      </c>
      <c r="G37" s="19">
        <v>163.11000000000001</v>
      </c>
      <c r="H37" s="13"/>
      <c r="I37" s="16">
        <v>64</v>
      </c>
      <c r="J37" s="20">
        <v>81.56</v>
      </c>
      <c r="K37" s="18">
        <v>360573.4</v>
      </c>
      <c r="L37" s="9"/>
    </row>
    <row r="38" spans="2:12" ht="22.5" x14ac:dyDescent="0.25">
      <c r="B38" s="12" t="s">
        <v>39</v>
      </c>
      <c r="C38" s="13"/>
      <c r="D38" s="14">
        <v>3953314.48</v>
      </c>
      <c r="E38" s="14">
        <v>5407933.6100000003</v>
      </c>
      <c r="F38" s="14">
        <v>9361248.0899999999</v>
      </c>
      <c r="G38" s="15">
        <v>2844</v>
      </c>
      <c r="H38" s="17">
        <v>615.5</v>
      </c>
      <c r="I38" s="17">
        <v>601.5</v>
      </c>
      <c r="J38" s="14">
        <v>2423.81</v>
      </c>
      <c r="K38" s="18">
        <v>4490331.33</v>
      </c>
      <c r="L38" s="28">
        <v>0.26947450575791199</v>
      </c>
    </row>
    <row r="39" spans="2:12" ht="22.5" x14ac:dyDescent="0.25">
      <c r="B39" s="12" t="s">
        <v>40</v>
      </c>
      <c r="C39" s="13"/>
      <c r="D39" s="20">
        <v>676</v>
      </c>
      <c r="E39" s="14">
        <v>10411.65</v>
      </c>
      <c r="F39" s="14">
        <v>11087.65</v>
      </c>
      <c r="G39" s="19">
        <v>0.6</v>
      </c>
      <c r="H39" s="16">
        <v>1</v>
      </c>
      <c r="I39" s="13"/>
      <c r="J39" s="20">
        <v>0.3</v>
      </c>
      <c r="K39" s="18">
        <v>5205.83</v>
      </c>
      <c r="L39" s="9"/>
    </row>
    <row r="40" spans="2:12" x14ac:dyDescent="0.25">
      <c r="B40" s="12" t="s">
        <v>41</v>
      </c>
      <c r="C40" s="13"/>
      <c r="D40" s="20">
        <v>585.9</v>
      </c>
      <c r="E40" s="13"/>
      <c r="F40" s="20">
        <v>585.9</v>
      </c>
      <c r="G40" s="19">
        <v>0.3</v>
      </c>
      <c r="H40" s="13"/>
      <c r="I40" s="17">
        <v>0.5</v>
      </c>
      <c r="J40" s="20">
        <v>0.15</v>
      </c>
      <c r="K40" s="21"/>
      <c r="L40" s="9"/>
    </row>
    <row r="41" spans="2:12" x14ac:dyDescent="0.25">
      <c r="B41" s="22" t="s">
        <v>42</v>
      </c>
      <c r="C41" s="23"/>
      <c r="D41" s="24">
        <f>31545145.77-D28</f>
        <v>29893077.289999999</v>
      </c>
      <c r="E41" s="24">
        <v>37394189.479999997</v>
      </c>
      <c r="F41" s="24">
        <v>68939335.25</v>
      </c>
      <c r="G41" s="25">
        <v>23437.170999999998</v>
      </c>
      <c r="H41" s="26">
        <v>4137.5</v>
      </c>
      <c r="I41" s="26">
        <v>4137.5</v>
      </c>
      <c r="J41" s="24">
        <v>8994.58</v>
      </c>
      <c r="K41" s="24">
        <v>31728231.960000001</v>
      </c>
      <c r="L41" s="9"/>
    </row>
    <row r="42" spans="2:12" x14ac:dyDescent="0.25">
      <c r="B42" s="27"/>
      <c r="C42" s="27"/>
      <c r="D42" s="27">
        <f>D41/G41</f>
        <v>1275.4558683725097</v>
      </c>
      <c r="E42" s="27"/>
      <c r="F42" s="27"/>
      <c r="G42" s="27"/>
      <c r="H42" s="27"/>
      <c r="I42" s="27"/>
      <c r="J42" s="27">
        <v>4497.29</v>
      </c>
      <c r="K42" s="27"/>
      <c r="L42" s="9"/>
    </row>
  </sheetData>
  <mergeCells count="3">
    <mergeCell ref="B22:K22"/>
    <mergeCell ref="B23:B24"/>
    <mergeCell ref="C23:K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- смена Горецкого</vt:lpstr>
      <vt:lpstr>План - смена Кривенко</vt:lpstr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2013-08-16T09:37:23Z</dcterms:modified>
</cp:coreProperties>
</file>