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30" windowWidth="10455" windowHeight="7740"/>
  </bookViews>
  <sheets>
    <sheet name="Лист1" sheetId="1" r:id="rId1"/>
    <sheet name="Protected" sheetId="2" r:id="rId2"/>
    <sheet name="Лист3" sheetId="3" r:id="rId3"/>
  </sheets>
  <definedNames>
    <definedName name="Cisa_57665">Лист3!$N$2</definedName>
    <definedName name="Crit_A30" localSheetId="2">Лист3!$N$2</definedName>
    <definedName name="выбор">#REF!</definedName>
    <definedName name="ДН_8">#REF!</definedName>
    <definedName name="Доводчик">IF(Лист3!$L$2=4,Protected!$E$5,Protected!$E$4)</definedName>
    <definedName name="Доводчик1">IF(Лист3!$L$2=4,Protected!$H$5,Protected!$H$4)</definedName>
    <definedName name="дополнительный_замок">Лист3!$G$2:$G$5</definedName>
    <definedName name="ЗапираниеНа3" xml:space="preserve"> IF(Лист3!$L$2 &gt; 1, Protected!$B$5, Protected!$B$4)</definedName>
    <definedName name="Количество_замков">Лист3!$A$2:$A$4</definedName>
    <definedName name="МДФ_глянец__кожа">Лист3!$Q$2:$Q$46</definedName>
    <definedName name="МДФ_зеркало">Лист3!$C$10:$C$15</definedName>
    <definedName name="МДФ_кожа">Лист3!$Q$2:$Q$44</definedName>
    <definedName name="МДФ_рисунок">Лист3!$A$10:$A$72</definedName>
    <definedName name="МДФ_цвет">Лист3!$N$3:$N$132</definedName>
    <definedName name="_xlnm.Print_Area" localSheetId="0">Лист1!$A$1:$K$66</definedName>
    <definedName name="основной_замок">Лист3!$E$2:$E$6</definedName>
    <definedName name="Покраска">Лист3!$E$10:$E$19</definedName>
    <definedName name="Уши">Лист3!$K$27:$K$33</definedName>
    <definedName name="фото">OFFSET(#REF!,MATCH(Лист1!$H$48,#REF!,0)-1,1,1,1)</definedName>
    <definedName name="фотоальбом">#REF!</definedName>
    <definedName name="Фурнитура">Лист3!$J$2:$J$4</definedName>
  </definedNames>
  <calcPr calcId="124519"/>
</workbook>
</file>

<file path=xl/calcChain.xml><?xml version="1.0" encoding="utf-8"?>
<calcChain xmlns="http://schemas.openxmlformats.org/spreadsheetml/2006/main">
  <c r="I47" i="1"/>
  <c r="A32"/>
  <c r="D24"/>
  <c r="T4" i="3"/>
  <c r="U4" s="1"/>
  <c r="J13" i="1" s="1"/>
  <c r="E32" i="3" s="1"/>
  <c r="K23"/>
  <c r="K18"/>
  <c r="U1"/>
  <c r="C13" i="1" s="1"/>
  <c r="E29" i="3" s="1"/>
  <c r="U2"/>
  <c r="E13" i="1" s="1"/>
  <c r="E30" i="3" s="1"/>
  <c r="U3"/>
  <c r="G13" i="1" s="1"/>
  <c r="E31" i="3" s="1"/>
  <c r="H50" i="1"/>
  <c r="I1"/>
  <c r="I41"/>
  <c r="E41"/>
  <c r="W2" i="3"/>
  <c r="W3"/>
  <c r="W4"/>
  <c r="W1"/>
  <c r="L18"/>
  <c r="H17" i="1"/>
  <c r="H55"/>
  <c r="H54"/>
  <c r="H53"/>
  <c r="H52"/>
  <c r="H51"/>
  <c r="K12" i="3"/>
  <c r="K11"/>
  <c r="K10"/>
  <c r="L1"/>
  <c r="L20"/>
  <c r="L19"/>
  <c r="G29" l="1"/>
  <c r="E36" i="1" s="1"/>
  <c r="I36" s="1"/>
  <c r="B36" s="1"/>
  <c r="K20" i="3"/>
  <c r="W5"/>
  <c r="U5"/>
  <c r="J61" i="1" s="1"/>
</calcChain>
</file>

<file path=xl/sharedStrings.xml><?xml version="1.0" encoding="utf-8"?>
<sst xmlns="http://schemas.openxmlformats.org/spreadsheetml/2006/main" count="352" uniqueCount="328">
  <si>
    <t>Модель двери:</t>
  </si>
  <si>
    <t>S1</t>
  </si>
  <si>
    <t>S2</t>
  </si>
  <si>
    <t>S3</t>
  </si>
  <si>
    <t xml:space="preserve">Открывание дверного блока: </t>
  </si>
  <si>
    <t>Комплектация</t>
  </si>
  <si>
    <t>Количество замков</t>
  </si>
  <si>
    <t>Установка замка:</t>
  </si>
  <si>
    <t>Основной замок:</t>
  </si>
  <si>
    <t>Дополнтельный замок:</t>
  </si>
  <si>
    <t>основной замок</t>
  </si>
  <si>
    <t>дополнительный замок</t>
  </si>
  <si>
    <t>Crit A30</t>
  </si>
  <si>
    <t>Resident RNB S</t>
  </si>
  <si>
    <t>Crit 1РМ001</t>
  </si>
  <si>
    <t>Противосьемные штыри:</t>
  </si>
  <si>
    <t>Глазок:</t>
  </si>
  <si>
    <t>Другое</t>
  </si>
  <si>
    <t>Запирание на три стороны:</t>
  </si>
  <si>
    <t>Фурнитура:</t>
  </si>
  <si>
    <t>Покраска полимерно-порошковая (по каталогу Sidoorov):</t>
  </si>
  <si>
    <t>МДФ панель 10 мм с фрезеровкой (цвет и рисунок по каталогу Sidoorov):</t>
  </si>
  <si>
    <t>МДФ панель глянцевая, кожа:</t>
  </si>
  <si>
    <t>МДФ с зеркалом:</t>
  </si>
  <si>
    <t>Подготовка места под доводчик:</t>
  </si>
  <si>
    <t>Доводчик:</t>
  </si>
  <si>
    <t>Толщина стали полотна:</t>
  </si>
  <si>
    <t>1,5 мм:</t>
  </si>
  <si>
    <t>2 мм:</t>
  </si>
  <si>
    <t>Полуторка:</t>
  </si>
  <si>
    <t>Третья петля:</t>
  </si>
  <si>
    <t>Фурнитура</t>
  </si>
  <si>
    <t>Хром</t>
  </si>
  <si>
    <t>Золото</t>
  </si>
  <si>
    <t>Cisa 57665</t>
  </si>
  <si>
    <t>Цвет:</t>
  </si>
  <si>
    <t>МДФ цвет</t>
  </si>
  <si>
    <t>Матовая пленка</t>
  </si>
  <si>
    <t>МДФ глянец, кожа</t>
  </si>
  <si>
    <t>Глянцевая пленка</t>
  </si>
  <si>
    <t>MBP  5086 Синяя матовая</t>
  </si>
  <si>
    <t>MBP 101-18 Ясень сизый</t>
  </si>
  <si>
    <t>MBP 1155-BD Белое дерево</t>
  </si>
  <si>
    <t>MBP 1201-R Шёлк белый</t>
  </si>
  <si>
    <t>MBP 1392-4SC Береза</t>
  </si>
  <si>
    <t>MBP 1421-27 Дуб рустикальный</t>
  </si>
  <si>
    <t>MBP 1421-28 Дуб светлый</t>
  </si>
  <si>
    <t xml:space="preserve">MBP 1878-37 Вишня </t>
  </si>
  <si>
    <t>MBP 1892-22 Вишня Форема</t>
  </si>
  <si>
    <t>MBP 1939-21 Яблоня Толедо</t>
  </si>
  <si>
    <t>MBP 1983-2 Ольха</t>
  </si>
  <si>
    <t xml:space="preserve">MBP 1998-10 Венге </t>
  </si>
  <si>
    <t>MBP 20141-2 Ольха Бавария</t>
  </si>
  <si>
    <t>MBP 2050-2 Бук натуральный</t>
  </si>
  <si>
    <t>MBP 2093-7 Венге полосатый</t>
  </si>
  <si>
    <t>MBP 2450 Ваниль шагрень</t>
  </si>
  <si>
    <t>MBP 33610-23 Красное дерево</t>
  </si>
  <si>
    <t>MBP 4003-2R Орех с патиной</t>
  </si>
  <si>
    <t>MBP 5000-2 Мореная береза</t>
  </si>
  <si>
    <t>MBP 6416 Салат</t>
  </si>
  <si>
    <t>MBP 8021-2 Северная береза</t>
  </si>
  <si>
    <t>MBP 8051-4 Дуб беленый</t>
  </si>
  <si>
    <t>MBP 8337-R Аллюминий тесненый</t>
  </si>
  <si>
    <t>MBP 9055-5 Старое дерево</t>
  </si>
  <si>
    <t>МВР 8332-R Аллюминий шагрень</t>
  </si>
  <si>
    <t>МВР 8705-22 Вишня</t>
  </si>
  <si>
    <t>MBP  101-15 Махагон</t>
  </si>
  <si>
    <t>1927 Н2 Оранжевая матовая</t>
  </si>
  <si>
    <t>3875 РН 2-904 Штормовое море</t>
  </si>
  <si>
    <t>1019-904 Персик матовая</t>
  </si>
  <si>
    <t>ТР-112 Розовая матовая</t>
  </si>
  <si>
    <t>ТР-108 Голубое небо</t>
  </si>
  <si>
    <t>ТР -101 Белый снег</t>
  </si>
  <si>
    <t>ТР -103 Желтая матовая</t>
  </si>
  <si>
    <t>Глубокое теснение</t>
  </si>
  <si>
    <t>0201-10 Лен светлый</t>
  </si>
  <si>
    <t>0210-10 Лен темный</t>
  </si>
  <si>
    <t>0209-10 Лен белый</t>
  </si>
  <si>
    <t>20141-4 Сокальский дуб</t>
  </si>
  <si>
    <t>203-6Т Карпатская Ель</t>
  </si>
  <si>
    <t>246-3Т Тиковое дерево</t>
  </si>
  <si>
    <t>258-1Р Штрокс шоколад</t>
  </si>
  <si>
    <t>258-Р Штрокс Олива</t>
  </si>
  <si>
    <t>194-7T Венге светлый</t>
  </si>
  <si>
    <t>21--12 Золото белое</t>
  </si>
  <si>
    <t>RB089-013 Черное серебро</t>
  </si>
  <si>
    <t xml:space="preserve">5028-43 Дуб светлый рифл. </t>
  </si>
  <si>
    <t>5029-43 Дуб темный рифл.</t>
  </si>
  <si>
    <t>2901 Ясень жемчужный</t>
  </si>
  <si>
    <t>0107-Н Сапели</t>
  </si>
  <si>
    <t>MBP 4079-3 Ваниль кристалл</t>
  </si>
  <si>
    <t>MBP 4079-5 Черный кристалл</t>
  </si>
  <si>
    <t>МВР 5145-3 Белый  кристалл</t>
  </si>
  <si>
    <t>2040 Аркадия черная</t>
  </si>
  <si>
    <t>2041 Аркадия белая</t>
  </si>
  <si>
    <t>2042 Аркадия бронзовая</t>
  </si>
  <si>
    <t>5053 Флоренция черная</t>
  </si>
  <si>
    <t>5056 Флоренция серебристая</t>
  </si>
  <si>
    <t>9050 Флоренция черно-белая</t>
  </si>
  <si>
    <t>9200-2  Цветы серебро</t>
  </si>
  <si>
    <t>9200-4  Цветы белые</t>
  </si>
  <si>
    <t>9200-5 Цветы оранжевые</t>
  </si>
  <si>
    <t>9200-7 Цветы черные</t>
  </si>
  <si>
    <t>MCS 0532755 Шелк золото</t>
  </si>
  <si>
    <t>MCS 0535755 Шелк бирюза</t>
  </si>
  <si>
    <t>MCS 0536755 Шелк розовый</t>
  </si>
  <si>
    <t>MCS 0533755 Шелк жемчуг</t>
  </si>
  <si>
    <t>СС 5061 Хризантемы бизе</t>
  </si>
  <si>
    <t>СС 5062 Хризантемы гламур</t>
  </si>
  <si>
    <t>СС 5063 Хризантемы шампань</t>
  </si>
  <si>
    <t>RB28501-М16 Дуб американский</t>
  </si>
  <si>
    <t>RB24100-М12 Дуб патинированный</t>
  </si>
  <si>
    <t>0025-32 Ясень бежевый</t>
  </si>
  <si>
    <t>0012-66 Ясень молочный</t>
  </si>
  <si>
    <t>5169-10В Лен синий</t>
  </si>
  <si>
    <t>5169-4 Лен беж</t>
  </si>
  <si>
    <t>5169-8А Лен капучино</t>
  </si>
  <si>
    <t>5169-9 Лен темно-коричневый</t>
  </si>
  <si>
    <t>ТР-309 Серебряный орех</t>
  </si>
  <si>
    <t>017-HGP Виолетта</t>
  </si>
  <si>
    <t>1600 Красный</t>
  </si>
  <si>
    <t>116 G Жёлтый</t>
  </si>
  <si>
    <t xml:space="preserve">1401G Розовый         </t>
  </si>
  <si>
    <t xml:space="preserve">1495G Оранж   </t>
  </si>
  <si>
    <t>5G Мокко</t>
  </si>
  <si>
    <t>1505-2 Лайм</t>
  </si>
  <si>
    <t>1705-1 Сизый</t>
  </si>
  <si>
    <t xml:space="preserve">241-G Зебрано      </t>
  </si>
  <si>
    <t>ТР-021 Оливковый</t>
  </si>
  <si>
    <t xml:space="preserve"> 91024-3 Перламутр</t>
  </si>
  <si>
    <t>DM 089-6Т Черный глянец</t>
  </si>
  <si>
    <t>DM 203-6Т Слоновая кость</t>
  </si>
  <si>
    <t xml:space="preserve">DM 403-6Т Бордо  глянец      </t>
  </si>
  <si>
    <t>RB 1705-1 Cизый металл</t>
  </si>
  <si>
    <t xml:space="preserve">RI 1205-22 Ваниль </t>
  </si>
  <si>
    <t>RO 1305-3 Мандарин</t>
  </si>
  <si>
    <t>PGS 13-2 Сосна белая ПЭТ</t>
  </si>
  <si>
    <t>SMBP 1313 G Белый глянец</t>
  </si>
  <si>
    <t>SMBP 1392-3G Вишня</t>
  </si>
  <si>
    <t>SMBP 2034-160-9 Орех Кантри ПЭТ</t>
  </si>
  <si>
    <t>SMBP 2117G Кедр</t>
  </si>
  <si>
    <t>SMBP 4034-5 Старое дерево ПЭТ</t>
  </si>
  <si>
    <t>SMBP 4604-16 Золотое дерево</t>
  </si>
  <si>
    <t>SMBP 5034-2G Корень ореха</t>
  </si>
  <si>
    <t>SMBP 533-23 Белый дуб</t>
  </si>
  <si>
    <t>SMBP 5802-8RG Орех Милано</t>
  </si>
  <si>
    <t>SMBP 5809-1 BG Венге</t>
  </si>
  <si>
    <t>SMBP 6001-18 Ольха</t>
  </si>
  <si>
    <t>SMBP 6416G Эвкалипт</t>
  </si>
  <si>
    <t>SMBP 8021-6G Бургундское вино</t>
  </si>
  <si>
    <t>SMBP 8045-1G Жемчуг</t>
  </si>
  <si>
    <t>SMBR 5300-2G Вишня светлая</t>
  </si>
  <si>
    <t>Металлизированная пленка</t>
  </si>
  <si>
    <t>DW088-6Т Индиго</t>
  </si>
  <si>
    <t>DW089-6Т Черный</t>
  </si>
  <si>
    <t>DW101-6Т Белый</t>
  </si>
  <si>
    <t>DW102-6Т Сиреневый</t>
  </si>
  <si>
    <t>DW201В-6Т Золотистый</t>
  </si>
  <si>
    <t>DW202В-6Т Оранжевый</t>
  </si>
  <si>
    <t>DW204-6Т Апельсиновый</t>
  </si>
  <si>
    <t>DW302-6Т Салатовый</t>
  </si>
  <si>
    <t>DW303В-6Т Бирюзовый</t>
  </si>
  <si>
    <t>DW308-6Т Голубой</t>
  </si>
  <si>
    <t>DW401-6Т Красный</t>
  </si>
  <si>
    <t xml:space="preserve">DW402В-6Т Розовый </t>
  </si>
  <si>
    <t>DW403-6Т Гранат</t>
  </si>
  <si>
    <t>DW404-6Т Корица</t>
  </si>
  <si>
    <t xml:space="preserve">DW405-6Т Лиловый </t>
  </si>
  <si>
    <t>DW406-6Т Абрикосовый</t>
  </si>
  <si>
    <t>DW501В-6Т Темно-бежевый</t>
  </si>
  <si>
    <t>DW502-6Т Шампань</t>
  </si>
  <si>
    <t>DW803-6Т Серый</t>
  </si>
  <si>
    <t>DW804-6Т Синий</t>
  </si>
  <si>
    <t>DW903-6Т Пурпурный</t>
  </si>
  <si>
    <t>DW904-6Т Гламур</t>
  </si>
  <si>
    <t xml:space="preserve">DW905-6Т Фиолетовый </t>
  </si>
  <si>
    <t>D 7031 Оливка</t>
  </si>
  <si>
    <t>D 3037 Лазурь</t>
  </si>
  <si>
    <t>D 1074 Пламя</t>
  </si>
  <si>
    <t>D 8012 Сирень</t>
  </si>
  <si>
    <t>ТР-033 Подводный мир</t>
  </si>
  <si>
    <t>ТМ-440 Огни Нью-Йорка</t>
  </si>
  <si>
    <t>ТМ-439 Серебряный дождь</t>
  </si>
  <si>
    <t>ТМ-433 Роза белая</t>
  </si>
  <si>
    <t>ТМ-435 Роза красная</t>
  </si>
  <si>
    <t>ТМ-437 Роза черная</t>
  </si>
  <si>
    <t>Высокоглянцевая пленка-IV категория</t>
  </si>
  <si>
    <t>ПВХ 313/1 Страйп белый</t>
  </si>
  <si>
    <t>ПВХ 313/3 Страйп черный</t>
  </si>
  <si>
    <t>ПВХ 313/4 Страйп красный</t>
  </si>
  <si>
    <t>ПВХ 8804 Онденс белый</t>
  </si>
  <si>
    <t>ПВХ 8801 Онденс черный</t>
  </si>
  <si>
    <t>ПВХ 848/3 Квадро лиловый</t>
  </si>
  <si>
    <t>ПВХ 848/4 Квадро красный</t>
  </si>
  <si>
    <t>ПВХ 924/2 Лотос</t>
  </si>
  <si>
    <t>ПВХ 930/3 Ночная Флора</t>
  </si>
  <si>
    <t>ПВХ 930/4 Золотая Флора</t>
  </si>
  <si>
    <t>ПВХ 953/1 Ветка Сакуры</t>
  </si>
  <si>
    <t>ПВХ 956/1 Белый шелк</t>
  </si>
  <si>
    <t>ПВХ 956/3 Черный шелк</t>
  </si>
  <si>
    <t>ПВХ 957 Тренд лайн</t>
  </si>
  <si>
    <t>ПВХ 957/8 Тренд аквамарин</t>
  </si>
  <si>
    <t>ПВХ 957/9 Тренд капучино</t>
  </si>
  <si>
    <t>Кожа</t>
  </si>
  <si>
    <t>50 Белая кожа</t>
  </si>
  <si>
    <t>190 Коричневая кожа</t>
  </si>
  <si>
    <t>2905 Черная кожа</t>
  </si>
  <si>
    <t>В96-01 Кожа змеи</t>
  </si>
  <si>
    <t>В97-01 Кожа крокодила</t>
  </si>
  <si>
    <t>9021-1 Шиншилла (кожа)</t>
  </si>
  <si>
    <t>Рисунок:</t>
  </si>
  <si>
    <t>Рисунок МДФ</t>
  </si>
  <si>
    <t>ДН-2</t>
  </si>
  <si>
    <t>ДН-3</t>
  </si>
  <si>
    <t>ДН-4</t>
  </si>
  <si>
    <t>ДН-5</t>
  </si>
  <si>
    <t>ДН-6</t>
  </si>
  <si>
    <t>ДН-7</t>
  </si>
  <si>
    <t>ДН-8</t>
  </si>
  <si>
    <t>ДН-9</t>
  </si>
  <si>
    <t>ДН-10</t>
  </si>
  <si>
    <t>ДН-11</t>
  </si>
  <si>
    <t>ДН-13</t>
  </si>
  <si>
    <t>ДН-15</t>
  </si>
  <si>
    <t>ДН-16</t>
  </si>
  <si>
    <t>ДН-17</t>
  </si>
  <si>
    <t>ДН-18</t>
  </si>
  <si>
    <t>ДН-19</t>
  </si>
  <si>
    <t>ДН-20</t>
  </si>
  <si>
    <t>ДН-21</t>
  </si>
  <si>
    <t>ДН-22</t>
  </si>
  <si>
    <t>ДН-23</t>
  </si>
  <si>
    <t>ДН-26</t>
  </si>
  <si>
    <t>ДН-27</t>
  </si>
  <si>
    <t>ДН-28</t>
  </si>
  <si>
    <t>ДН-29</t>
  </si>
  <si>
    <t>ДН-30</t>
  </si>
  <si>
    <t>ДН-31</t>
  </si>
  <si>
    <t>ДН-32</t>
  </si>
  <si>
    <t>ДН-33</t>
  </si>
  <si>
    <t>ДН-34</t>
  </si>
  <si>
    <t>ДН-35</t>
  </si>
  <si>
    <t>ДН-36</t>
  </si>
  <si>
    <t>ДН-37</t>
  </si>
  <si>
    <t>ДН-38</t>
  </si>
  <si>
    <t>ДН-39</t>
  </si>
  <si>
    <t>ДН-40</t>
  </si>
  <si>
    <t>ДН-41</t>
  </si>
  <si>
    <t>ДН-42</t>
  </si>
  <si>
    <t>London1-4</t>
  </si>
  <si>
    <t>B13-4</t>
  </si>
  <si>
    <t>Slalom4-4</t>
  </si>
  <si>
    <t>Inok-4</t>
  </si>
  <si>
    <t>B16-4</t>
  </si>
  <si>
    <t>London2-4</t>
  </si>
  <si>
    <t>B11-4</t>
  </si>
  <si>
    <t>B12-4</t>
  </si>
  <si>
    <t>Orion7-5</t>
  </si>
  <si>
    <t>Pano-A4</t>
  </si>
  <si>
    <t>B14-4</t>
  </si>
  <si>
    <t>B4-4</t>
  </si>
  <si>
    <t>London3-4</t>
  </si>
  <si>
    <t>London4-4</t>
  </si>
  <si>
    <t>Slalom3-4</t>
  </si>
  <si>
    <t>Pano-B4</t>
  </si>
  <si>
    <t>Boss-4</t>
  </si>
  <si>
    <t>Triumph93-2</t>
  </si>
  <si>
    <t>ДН-49</t>
  </si>
  <si>
    <t>ДН-48</t>
  </si>
  <si>
    <t>ДН-47</t>
  </si>
  <si>
    <t>ДН-43</t>
  </si>
  <si>
    <t>ДН-46</t>
  </si>
  <si>
    <t>ДН-45</t>
  </si>
  <si>
    <t>ДН-44</t>
  </si>
  <si>
    <t>Н(высота)</t>
  </si>
  <si>
    <t>В(ширина)</t>
  </si>
  <si>
    <t>Замки основные</t>
  </si>
  <si>
    <t>Crit M10</t>
  </si>
  <si>
    <t>МДФ зеркало</t>
  </si>
  <si>
    <t>-</t>
  </si>
  <si>
    <t>Покраска</t>
  </si>
  <si>
    <t>Антик серебро</t>
  </si>
  <si>
    <t>Антик медь</t>
  </si>
  <si>
    <t>Антик бронза</t>
  </si>
  <si>
    <t>Антик синий</t>
  </si>
  <si>
    <t>Антик зеленый</t>
  </si>
  <si>
    <t>Черный крокодил</t>
  </si>
  <si>
    <t>Коричневый крокодил</t>
  </si>
  <si>
    <t>Серый крокодил</t>
  </si>
  <si>
    <t>Рисунок наружного наличника</t>
  </si>
  <si>
    <t>Размеры короба двери</t>
  </si>
  <si>
    <t>Ночная задвижка:</t>
  </si>
  <si>
    <t>Металл/металл:</t>
  </si>
  <si>
    <t>ключ-ключ</t>
  </si>
  <si>
    <t>Только для: Crit 1PM001:</t>
  </si>
  <si>
    <t>ключ-вертушка</t>
  </si>
  <si>
    <t>через короб</t>
  </si>
  <si>
    <t>через уши</t>
  </si>
  <si>
    <t>Хамелеон</t>
  </si>
  <si>
    <t>Дата___________________</t>
  </si>
  <si>
    <t>Варианты крепления в проем</t>
  </si>
  <si>
    <t>S1 ручка скоба</t>
  </si>
  <si>
    <t>Стоимость изготовления двери:</t>
  </si>
  <si>
    <t>Штырь</t>
  </si>
  <si>
    <t>Место под доводчик</t>
  </si>
  <si>
    <t>Место под доводчик (для ручки скобы)</t>
  </si>
  <si>
    <r>
      <t>Заказ №</t>
    </r>
    <r>
      <rPr>
        <b/>
        <u/>
        <sz val="12"/>
        <color indexed="8"/>
        <rFont val="Times New Roman"/>
        <family val="1"/>
        <charset val="204"/>
      </rPr>
      <t xml:space="preserve"> _________</t>
    </r>
  </si>
  <si>
    <t>Самовывоз:</t>
  </si>
  <si>
    <t>Доставка</t>
  </si>
  <si>
    <t>Адрес доставки_________________</t>
  </si>
  <si>
    <t>Уши</t>
  </si>
  <si>
    <t>Доводчик_(для ручки скобы)</t>
  </si>
  <si>
    <t>Особые отметки</t>
  </si>
  <si>
    <r>
      <t>Заказчик:</t>
    </r>
    <r>
      <rPr>
        <b/>
        <u/>
        <sz val="12"/>
        <color indexed="8"/>
        <rFont val="Times New Roman"/>
        <family val="1"/>
        <charset val="204"/>
      </rPr>
      <t>_________________________________</t>
    </r>
  </si>
  <si>
    <r>
      <t>Контактное лицо/тел.:</t>
    </r>
    <r>
      <rPr>
        <b/>
        <u/>
        <sz val="12"/>
        <color indexed="8"/>
        <rFont val="Times New Roman"/>
        <family val="1"/>
        <charset val="204"/>
      </rPr>
      <t>______________________________________</t>
    </r>
  </si>
  <si>
    <r>
      <t>Адрес монтажа двери:</t>
    </r>
    <r>
      <rPr>
        <b/>
        <u/>
        <sz val="12"/>
        <color indexed="8"/>
        <rFont val="Times New Roman"/>
        <family val="1"/>
        <charset val="204"/>
      </rPr>
      <t>______________________________________</t>
    </r>
  </si>
  <si>
    <t>длина ушей</t>
  </si>
  <si>
    <r>
      <t>Уплачен аванс в размере:</t>
    </r>
    <r>
      <rPr>
        <b/>
        <u/>
        <sz val="12"/>
        <color theme="1"/>
        <rFont val="Calibri"/>
        <family val="2"/>
        <charset val="204"/>
        <scheme val="minor"/>
      </rPr>
      <t>_________</t>
    </r>
    <r>
      <rPr>
        <b/>
        <sz val="12"/>
        <color theme="1"/>
        <rFont val="Calibri"/>
        <family val="2"/>
        <charset val="204"/>
        <scheme val="minor"/>
      </rPr>
      <t>руб.</t>
    </r>
    <r>
      <rPr>
        <b/>
        <u/>
        <sz val="12"/>
        <color theme="1"/>
        <rFont val="Calibri"/>
        <family val="2"/>
        <charset val="204"/>
        <scheme val="minor"/>
      </rPr>
      <t>_____________</t>
    </r>
  </si>
  <si>
    <r>
      <t>Ознакомлен и согласен заказчик:</t>
    </r>
    <r>
      <rPr>
        <b/>
        <u/>
        <sz val="12"/>
        <color theme="1"/>
        <rFont val="Calibri"/>
        <family val="2"/>
        <charset val="204"/>
        <scheme val="minor"/>
      </rPr>
      <t>__________________________</t>
    </r>
  </si>
  <si>
    <t>__________________________________________________________________________________________________</t>
  </si>
  <si>
    <t>_______________________________________________________________________________________________</t>
  </si>
  <si>
    <t>__________________________________________________</t>
  </si>
  <si>
    <r>
      <rPr>
        <u/>
        <sz val="10"/>
        <color theme="1"/>
        <rFont val="Calibri"/>
        <family val="2"/>
        <charset val="204"/>
        <scheme val="minor"/>
      </rPr>
      <t>М.П. (Ф.И.О.)</t>
    </r>
    <r>
      <rPr>
        <u/>
        <sz val="12"/>
        <color theme="1"/>
        <rFont val="Calibri"/>
        <family val="2"/>
        <charset val="204"/>
        <scheme val="minor"/>
      </rPr>
      <t>______________________________________________________________</t>
    </r>
  </si>
  <si>
    <t>Левостороннее (L)</t>
  </si>
  <si>
    <t>Правостороннее (R)</t>
  </si>
  <si>
    <t>——</t>
  </si>
  <si>
    <t>————</t>
  </si>
  <si>
    <t>———</t>
  </si>
</sst>
</file>

<file path=xl/styles.xml><?xml version="1.0" encoding="utf-8"?>
<styleSheet xmlns="http://schemas.openxmlformats.org/spreadsheetml/2006/main">
  <numFmts count="1">
    <numFmt numFmtId="164" formatCode=";;;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56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i/>
      <sz val="12"/>
      <color indexed="10"/>
      <name val="Arial"/>
      <family val="2"/>
      <charset val="204"/>
    </font>
    <font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color indexed="8"/>
      <name val="Calibri"/>
      <family val="2"/>
      <charset val="204"/>
    </font>
    <font>
      <b/>
      <sz val="12"/>
      <color indexed="6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</font>
    <font>
      <b/>
      <u/>
      <sz val="12"/>
      <name val="Calibri"/>
      <family val="2"/>
      <charset val="204"/>
    </font>
    <font>
      <u/>
      <sz val="12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Font="1"/>
    <xf numFmtId="14" fontId="9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12" applyFont="1" applyFill="1" applyBorder="1" applyAlignment="1" applyProtection="1">
      <protection locked="0"/>
    </xf>
    <xf numFmtId="0" fontId="6" fillId="0" borderId="0" xfId="13" applyFont="1" applyFill="1" applyBorder="1" applyProtection="1">
      <protection locked="0"/>
    </xf>
    <xf numFmtId="49" fontId="8" fillId="0" borderId="0" xfId="4" applyNumberFormat="1" applyFont="1" applyFill="1" applyBorder="1" applyAlignment="1" applyProtection="1">
      <alignment horizontal="left"/>
      <protection locked="0"/>
    </xf>
    <xf numFmtId="0" fontId="6" fillId="0" borderId="0" xfId="5" applyFont="1" applyFill="1" applyBorder="1" applyProtection="1">
      <protection locked="0"/>
    </xf>
    <xf numFmtId="0" fontId="7" fillId="0" borderId="0" xfId="14" applyFont="1" applyFill="1" applyBorder="1" applyProtection="1">
      <protection locked="0"/>
    </xf>
    <xf numFmtId="49" fontId="2" fillId="0" borderId="0" xfId="4" applyNumberFormat="1" applyFont="1" applyFill="1" applyBorder="1" applyAlignment="1" applyProtection="1">
      <alignment horizontal="left"/>
      <protection locked="0"/>
    </xf>
    <xf numFmtId="0" fontId="7" fillId="0" borderId="0" xfId="12" applyFont="1" applyFill="1" applyBorder="1" applyProtection="1">
      <protection locked="0"/>
    </xf>
    <xf numFmtId="0" fontId="6" fillId="0" borderId="0" xfId="13" applyFont="1" applyFill="1" applyBorder="1" applyAlignment="1" applyProtection="1">
      <protection locked="0"/>
    </xf>
    <xf numFmtId="0" fontId="2" fillId="0" borderId="0" xfId="4" applyFont="1" applyFill="1" applyBorder="1" applyAlignment="1" applyProtection="1">
      <alignment horizontal="left"/>
      <protection locked="0"/>
    </xf>
    <xf numFmtId="0" fontId="2" fillId="0" borderId="0" xfId="4" applyFont="1" applyFill="1" applyBorder="1" applyProtection="1">
      <protection locked="0"/>
    </xf>
    <xf numFmtId="0" fontId="6" fillId="0" borderId="0" xfId="15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2" fillId="0" borderId="0" xfId="4" applyFont="1" applyBorder="1" applyProtection="1">
      <protection locked="0"/>
    </xf>
    <xf numFmtId="0" fontId="6" fillId="0" borderId="0" xfId="5" applyFont="1" applyBorder="1" applyProtection="1">
      <protection locked="0"/>
    </xf>
    <xf numFmtId="0" fontId="2" fillId="0" borderId="0" xfId="2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0" xfId="12" applyFont="1" applyFill="1" applyBorder="1" applyAlignment="1" applyProtection="1">
      <alignment horizontal="left"/>
      <protection locked="0"/>
    </xf>
    <xf numFmtId="0" fontId="7" fillId="0" borderId="0" xfId="16" applyFont="1" applyFill="1" applyBorder="1" applyProtection="1">
      <protection locked="0"/>
    </xf>
    <xf numFmtId="0" fontId="6" fillId="0" borderId="0" xfId="17" applyFont="1" applyFill="1" applyBorder="1" applyProtection="1">
      <protection locked="0"/>
    </xf>
    <xf numFmtId="0" fontId="7" fillId="0" borderId="0" xfId="16" applyFont="1" applyFill="1" applyBorder="1" applyAlignment="1" applyProtection="1">
      <alignment horizontal="left"/>
      <protection locked="0"/>
    </xf>
    <xf numFmtId="0" fontId="2" fillId="0" borderId="0" xfId="8" applyFont="1" applyFill="1" applyBorder="1" applyProtection="1">
      <protection locked="0"/>
    </xf>
    <xf numFmtId="0" fontId="6" fillId="0" borderId="0" xfId="9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left"/>
      <protection locked="0"/>
    </xf>
    <xf numFmtId="0" fontId="2" fillId="0" borderId="0" xfId="10" applyFont="1" applyFill="1" applyBorder="1" applyProtection="1">
      <protection locked="0"/>
    </xf>
    <xf numFmtId="0" fontId="6" fillId="0" borderId="0" xfId="11" applyFont="1" applyFill="1" applyBorder="1" applyProtection="1">
      <protection locked="0"/>
    </xf>
    <xf numFmtId="16" fontId="7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Border="1" applyAlignment="1" applyProtection="1">
      <alignment horizontal="left"/>
      <protection locked="0"/>
    </xf>
    <xf numFmtId="49" fontId="2" fillId="0" borderId="0" xfId="16" applyNumberFormat="1" applyFont="1" applyFill="1" applyBorder="1" applyAlignment="1" applyProtection="1">
      <alignment horizontal="left"/>
      <protection locked="0"/>
    </xf>
    <xf numFmtId="0" fontId="2" fillId="0" borderId="0" xfId="16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2" fillId="0" borderId="0" xfId="7" applyFont="1" applyFill="1" applyBorder="1" applyProtection="1">
      <protection locked="0"/>
    </xf>
    <xf numFmtId="0" fontId="2" fillId="0" borderId="0" xfId="6" applyFont="1" applyFill="1" applyBorder="1" applyProtection="1">
      <protection locked="0"/>
    </xf>
    <xf numFmtId="0" fontId="8" fillId="0" borderId="0" xfId="6" applyFont="1" applyFill="1" applyBorder="1" applyProtection="1">
      <protection locked="0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5" fillId="0" borderId="0" xfId="0" applyFont="1"/>
    <xf numFmtId="0" fontId="19" fillId="0" borderId="0" xfId="0" applyFont="1"/>
    <xf numFmtId="164" fontId="5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164" fontId="5" fillId="0" borderId="0" xfId="0" applyNumberFormat="1" applyFont="1" applyAlignment="1">
      <alignment horizontal="right"/>
    </xf>
    <xf numFmtId="164" fontId="15" fillId="0" borderId="0" xfId="0" applyNumberFormat="1" applyFont="1"/>
    <xf numFmtId="3" fontId="15" fillId="0" borderId="0" xfId="0" applyNumberFormat="1" applyFont="1"/>
    <xf numFmtId="0" fontId="20" fillId="0" borderId="0" xfId="0" applyFont="1" applyAlignment="1">
      <alignment horizontal="right" vertical="center" textRotation="180"/>
    </xf>
    <xf numFmtId="0" fontId="15" fillId="0" borderId="0" xfId="0" applyFont="1" applyAlignment="1">
      <alignment textRotation="180"/>
    </xf>
    <xf numFmtId="0" fontId="18" fillId="0" borderId="0" xfId="0" applyFont="1" applyAlignment="1">
      <alignment horizontal="center" vertical="center"/>
    </xf>
    <xf numFmtId="0" fontId="15" fillId="0" borderId="0" xfId="0" applyFont="1" applyFill="1" applyBorder="1" applyProtection="1">
      <protection hidden="1"/>
    </xf>
    <xf numFmtId="0" fontId="15" fillId="0" borderId="0" xfId="0" applyFont="1" applyBorder="1"/>
    <xf numFmtId="164" fontId="15" fillId="0" borderId="0" xfId="0" applyNumberFormat="1" applyFont="1" applyBorder="1"/>
    <xf numFmtId="0" fontId="21" fillId="0" borderId="0" xfId="0" applyFont="1" applyBorder="1"/>
    <xf numFmtId="164" fontId="5" fillId="0" borderId="0" xfId="0" applyNumberFormat="1" applyFont="1" applyBorder="1"/>
    <xf numFmtId="0" fontId="15" fillId="0" borderId="0" xfId="0" applyFont="1" applyBorder="1" applyAlignment="1"/>
    <xf numFmtId="164" fontId="5" fillId="0" borderId="0" xfId="0" applyNumberFormat="1" applyFont="1" applyBorder="1" applyAlignment="1"/>
    <xf numFmtId="0" fontId="5" fillId="0" borderId="0" xfId="0" applyFont="1" applyBorder="1"/>
    <xf numFmtId="164" fontId="5" fillId="0" borderId="0" xfId="0" applyNumberFormat="1" applyFont="1" applyBorder="1" applyAlignment="1">
      <alignment horizontal="right"/>
    </xf>
    <xf numFmtId="0" fontId="19" fillId="0" borderId="0" xfId="0" applyFont="1" applyBorder="1"/>
    <xf numFmtId="0" fontId="15" fillId="0" borderId="0" xfId="0" applyFont="1" applyFill="1" applyProtection="1">
      <protection hidden="1"/>
    </xf>
    <xf numFmtId="0" fontId="22" fillId="0" borderId="0" xfId="0" applyFont="1"/>
    <xf numFmtId="0" fontId="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3" fillId="0" borderId="0" xfId="0" applyFont="1"/>
    <xf numFmtId="0" fontId="5" fillId="0" borderId="0" xfId="0" applyFont="1" applyAlignment="1"/>
    <xf numFmtId="164" fontId="5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0" fontId="11" fillId="0" borderId="0" xfId="0" applyFont="1"/>
    <xf numFmtId="3" fontId="5" fillId="0" borderId="0" xfId="0" applyNumberFormat="1" applyFont="1"/>
    <xf numFmtId="1" fontId="19" fillId="0" borderId="0" xfId="0" applyNumberFormat="1" applyFont="1"/>
    <xf numFmtId="0" fontId="27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</cellXfs>
  <cellStyles count="18">
    <cellStyle name="Обычный" xfId="0" builtinId="0"/>
    <cellStyle name="Обычный 10" xfId="1"/>
    <cellStyle name="Обычный 12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20" xfId="8"/>
    <cellStyle name="Обычный 21" xfId="9"/>
    <cellStyle name="Обычный 22" xfId="10"/>
    <cellStyle name="Обычный 23" xfId="11"/>
    <cellStyle name="Обычный 3" xfId="12"/>
    <cellStyle name="Обычный 4" xfId="13"/>
    <cellStyle name="Обычный 5" xfId="14"/>
    <cellStyle name="Обычный 6" xfId="15"/>
    <cellStyle name="Обычный 8" xfId="16"/>
    <cellStyle name="Обычный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11</xdr:row>
      <xdr:rowOff>104775</xdr:rowOff>
    </xdr:from>
    <xdr:to>
      <xdr:col>10</xdr:col>
      <xdr:colOff>0</xdr:colOff>
      <xdr:row>13</xdr:row>
      <xdr:rowOff>114300</xdr:rowOff>
    </xdr:to>
    <xdr:grpSp>
      <xdr:nvGrpSpPr>
        <xdr:cNvPr id="1232" name="Группа 2"/>
        <xdr:cNvGrpSpPr>
          <a:grpSpLocks/>
        </xdr:cNvGrpSpPr>
      </xdr:nvGrpSpPr>
      <xdr:grpSpPr bwMode="auto">
        <a:xfrm>
          <a:off x="1200150" y="2371725"/>
          <a:ext cx="5991225" cy="409575"/>
          <a:chOff x="1200149" y="2962275"/>
          <a:chExt cx="5505451" cy="390525"/>
        </a:xfrm>
      </xdr:grpSpPr>
      <xdr:sp macro="" textlink="">
        <xdr:nvSpPr>
          <xdr:cNvPr id="2" name="Прямоугольник 1"/>
          <xdr:cNvSpPr/>
        </xdr:nvSpPr>
        <xdr:spPr>
          <a:xfrm>
            <a:off x="1200149" y="2962275"/>
            <a:ext cx="5496008" cy="381000"/>
          </a:xfrm>
          <a:prstGeom prst="rect">
            <a:avLst/>
          </a:prstGeom>
          <a:noFill/>
          <a:ln w="254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266700</xdr:colOff>
      <xdr:row>20</xdr:row>
      <xdr:rowOff>0</xdr:rowOff>
    </xdr:from>
    <xdr:to>
      <xdr:col>3</xdr:col>
      <xdr:colOff>19050</xdr:colOff>
      <xdr:row>20</xdr:row>
      <xdr:rowOff>1588</xdr:rowOff>
    </xdr:to>
    <xdr:cxnSp macro="">
      <xdr:nvCxnSpPr>
        <xdr:cNvPr id="5" name="Прямая соединительная линия 4"/>
        <xdr:cNvCxnSpPr/>
      </xdr:nvCxnSpPr>
      <xdr:spPr>
        <a:xfrm>
          <a:off x="266700" y="9191625"/>
          <a:ext cx="21907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265903</xdr:colOff>
      <xdr:row>20</xdr:row>
      <xdr:rowOff>789</xdr:rowOff>
    </xdr:from>
    <xdr:to>
      <xdr:col>0</xdr:col>
      <xdr:colOff>267491</xdr:colOff>
      <xdr:row>30</xdr:row>
      <xdr:rowOff>10314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-690566" y="4929183"/>
          <a:ext cx="1914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30</xdr:row>
      <xdr:rowOff>0</xdr:rowOff>
    </xdr:from>
    <xdr:to>
      <xdr:col>3</xdr:col>
      <xdr:colOff>19050</xdr:colOff>
      <xdr:row>30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257175" y="11096625"/>
          <a:ext cx="22002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8731</xdr:colOff>
      <xdr:row>20</xdr:row>
      <xdr:rowOff>10319</xdr:rowOff>
    </xdr:from>
    <xdr:to>
      <xdr:col>3</xdr:col>
      <xdr:colOff>10319</xdr:colOff>
      <xdr:row>30</xdr:row>
      <xdr:rowOff>10319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1495425" y="10153650"/>
          <a:ext cx="1905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46832</xdr:colOff>
      <xdr:row>23</xdr:row>
      <xdr:rowOff>104775</xdr:rowOff>
    </xdr:from>
    <xdr:to>
      <xdr:col>1</xdr:col>
      <xdr:colOff>47626</xdr:colOff>
      <xdr:row>30</xdr:row>
      <xdr:rowOff>798</xdr:rowOff>
    </xdr:to>
    <xdr:cxnSp macro="">
      <xdr:nvCxnSpPr>
        <xdr:cNvPr id="17" name="Прямая со стрелкой 16"/>
        <xdr:cNvCxnSpPr/>
      </xdr:nvCxnSpPr>
      <xdr:spPr>
        <a:xfrm rot="5400000" flipH="1" flipV="1">
          <a:off x="651667" y="10482265"/>
          <a:ext cx="1229523" cy="794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523874</xdr:colOff>
      <xdr:row>22</xdr:row>
      <xdr:rowOff>19049</xdr:rowOff>
    </xdr:from>
    <xdr:to>
      <xdr:col>9</xdr:col>
      <xdr:colOff>133350</xdr:colOff>
      <xdr:row>27</xdr:row>
      <xdr:rowOff>68988</xdr:rowOff>
    </xdr:to>
    <xdr:pic>
      <xdr:nvPicPr>
        <xdr:cNvPr id="1244" name="Рисунок 14" descr="Безымянный_cr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4" y="4486274"/>
          <a:ext cx="3114676" cy="1231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26408</xdr:colOff>
      <xdr:row>0</xdr:row>
      <xdr:rowOff>28574</xdr:rowOff>
    </xdr:from>
    <xdr:to>
      <xdr:col>4</xdr:col>
      <xdr:colOff>9525</xdr:colOff>
      <xdr:row>7</xdr:row>
      <xdr:rowOff>133349</xdr:rowOff>
    </xdr:to>
    <xdr:pic>
      <xdr:nvPicPr>
        <xdr:cNvPr id="16" name="Рисунок 15" descr="Лого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08" y="28574"/>
          <a:ext cx="3031117" cy="1552575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20</xdr:row>
      <xdr:rowOff>9525</xdr:rowOff>
    </xdr:from>
    <xdr:to>
      <xdr:col>3</xdr:col>
      <xdr:colOff>361950</xdr:colOff>
      <xdr:row>20</xdr:row>
      <xdr:rowOff>11113</xdr:rowOff>
    </xdr:to>
    <xdr:cxnSp macro="">
      <xdr:nvCxnSpPr>
        <xdr:cNvPr id="24" name="Прямая со стрелкой 23"/>
        <xdr:cNvCxnSpPr/>
      </xdr:nvCxnSpPr>
      <xdr:spPr>
        <a:xfrm>
          <a:off x="2447925" y="8924925"/>
          <a:ext cx="3524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352425</xdr:colOff>
      <xdr:row>30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2438400" y="10820400"/>
          <a:ext cx="3524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361157</xdr:colOff>
      <xdr:row>20</xdr:row>
      <xdr:rowOff>10318</xdr:rowOff>
    </xdr:from>
    <xdr:to>
      <xdr:col>3</xdr:col>
      <xdr:colOff>362745</xdr:colOff>
      <xdr:row>30</xdr:row>
      <xdr:rowOff>793</xdr:rowOff>
    </xdr:to>
    <xdr:cxnSp macro="">
      <xdr:nvCxnSpPr>
        <xdr:cNvPr id="31" name="Прямая со стрелкой 30"/>
        <xdr:cNvCxnSpPr/>
      </xdr:nvCxnSpPr>
      <xdr:spPr>
        <a:xfrm rot="5400000">
          <a:off x="1852613" y="9872662"/>
          <a:ext cx="1895475" cy="1588"/>
        </a:xfrm>
        <a:prstGeom prst="straightConnector1">
          <a:avLst/>
        </a:prstGeom>
        <a:ln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31</xdr:row>
      <xdr:rowOff>19050</xdr:rowOff>
    </xdr:from>
    <xdr:to>
      <xdr:col>3</xdr:col>
      <xdr:colOff>9525</xdr:colOff>
      <xdr:row>31</xdr:row>
      <xdr:rowOff>20638</xdr:rowOff>
    </xdr:to>
    <xdr:cxnSp macro="">
      <xdr:nvCxnSpPr>
        <xdr:cNvPr id="36" name="Прямая со стрелкой 35"/>
        <xdr:cNvCxnSpPr/>
      </xdr:nvCxnSpPr>
      <xdr:spPr>
        <a:xfrm>
          <a:off x="257175" y="6276975"/>
          <a:ext cx="2190750" cy="1588"/>
        </a:xfrm>
        <a:prstGeom prst="straightConnector1">
          <a:avLst/>
        </a:prstGeom>
        <a:ln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256381</xdr:colOff>
      <xdr:row>30</xdr:row>
      <xdr:rowOff>794</xdr:rowOff>
    </xdr:from>
    <xdr:to>
      <xdr:col>0</xdr:col>
      <xdr:colOff>257969</xdr:colOff>
      <xdr:row>31</xdr:row>
      <xdr:rowOff>19844</xdr:rowOff>
    </xdr:to>
    <xdr:cxnSp macro="">
      <xdr:nvCxnSpPr>
        <xdr:cNvPr id="21" name="Прямая со стрелкой 20"/>
        <xdr:cNvCxnSpPr/>
      </xdr:nvCxnSpPr>
      <xdr:spPr>
        <a:xfrm rot="5400000">
          <a:off x="152400" y="5981700"/>
          <a:ext cx="209550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608806</xdr:colOff>
      <xdr:row>30</xdr:row>
      <xdr:rowOff>19844</xdr:rowOff>
    </xdr:from>
    <xdr:to>
      <xdr:col>3</xdr:col>
      <xdr:colOff>794</xdr:colOff>
      <xdr:row>31</xdr:row>
      <xdr:rowOff>38894</xdr:rowOff>
    </xdr:to>
    <xdr:cxnSp macro="">
      <xdr:nvCxnSpPr>
        <xdr:cNvPr id="23" name="Прямая со стрелкой 22"/>
        <xdr:cNvCxnSpPr/>
      </xdr:nvCxnSpPr>
      <xdr:spPr>
        <a:xfrm rot="5400000">
          <a:off x="2333625" y="6000750"/>
          <a:ext cx="209550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73"/>
  <sheetViews>
    <sheetView tabSelected="1" view="pageBreakPreview" topLeftCell="A25" zoomScaleSheetLayoutView="100" workbookViewId="0">
      <selection activeCell="F53" sqref="F53"/>
    </sheetView>
  </sheetViews>
  <sheetFormatPr defaultRowHeight="15.75"/>
  <cols>
    <col min="1" max="1" width="18.28515625" style="54" customWidth="1"/>
    <col min="2" max="4" width="9.140625" style="54"/>
    <col min="5" max="5" width="14.5703125" style="54" customWidth="1"/>
    <col min="6" max="6" width="9.140625" style="54"/>
    <col min="7" max="7" width="9.85546875" style="54" customWidth="1"/>
    <col min="8" max="8" width="9.140625" style="54" customWidth="1"/>
    <col min="9" max="9" width="9.85546875" style="54" customWidth="1"/>
    <col min="10" max="10" width="9.5703125" style="54" customWidth="1"/>
    <col min="11" max="16384" width="9.140625" style="54"/>
  </cols>
  <sheetData>
    <row r="1" spans="1:17">
      <c r="E1" s="52" t="s">
        <v>306</v>
      </c>
      <c r="F1" s="53"/>
      <c r="H1" s="52" t="s">
        <v>299</v>
      </c>
      <c r="I1" s="2">
        <f ca="1">TODAY()</f>
        <v>41530</v>
      </c>
    </row>
    <row r="3" spans="1:17" ht="18" customHeight="1">
      <c r="B3" s="55"/>
      <c r="C3" s="55"/>
      <c r="D3" s="55"/>
      <c r="E3" s="52" t="s">
        <v>313</v>
      </c>
      <c r="F3" s="56"/>
      <c r="G3" s="56"/>
      <c r="H3" s="56"/>
      <c r="I3" s="53"/>
    </row>
    <row r="4" spans="1:17">
      <c r="A4" s="55"/>
      <c r="B4" s="55"/>
      <c r="C4" s="55"/>
      <c r="D4" s="55"/>
      <c r="E4" s="55"/>
      <c r="F4" s="55"/>
      <c r="G4" s="55"/>
      <c r="H4" s="55"/>
    </row>
    <row r="5" spans="1:17">
      <c r="A5" s="55"/>
      <c r="B5" s="55"/>
      <c r="C5" s="55"/>
      <c r="D5" s="55"/>
      <c r="E5" s="52" t="s">
        <v>314</v>
      </c>
      <c r="F5" s="55"/>
      <c r="G5" s="56"/>
      <c r="H5" s="56"/>
      <c r="I5" s="53"/>
      <c r="L5" s="57"/>
      <c r="M5" s="57"/>
      <c r="N5" s="57"/>
      <c r="O5" s="57"/>
      <c r="P5" s="57"/>
      <c r="Q5" s="57"/>
    </row>
    <row r="6" spans="1:17" ht="17.25" customHeight="1">
      <c r="B6" s="55"/>
      <c r="C6" s="55"/>
      <c r="D6" s="55"/>
      <c r="E6" s="55"/>
      <c r="F6" s="55"/>
      <c r="G6" s="55"/>
      <c r="H6" s="55"/>
      <c r="L6" s="57"/>
      <c r="M6" s="57"/>
      <c r="N6" s="57"/>
      <c r="O6" s="57"/>
      <c r="P6" s="57"/>
      <c r="Q6" s="57"/>
    </row>
    <row r="7" spans="1:17">
      <c r="A7" s="55"/>
      <c r="B7" s="55"/>
      <c r="C7" s="55"/>
      <c r="D7" s="55"/>
      <c r="E7" s="52" t="s">
        <v>315</v>
      </c>
      <c r="F7" s="55"/>
      <c r="G7" s="55"/>
      <c r="H7" s="56"/>
      <c r="I7" s="53"/>
      <c r="J7" s="53"/>
      <c r="L7" s="57"/>
      <c r="M7" s="57"/>
      <c r="N7" s="57"/>
      <c r="O7" s="57"/>
      <c r="P7" s="57"/>
      <c r="Q7" s="57"/>
    </row>
    <row r="8" spans="1:17" ht="15.75" customHeight="1">
      <c r="A8" s="52"/>
      <c r="B8" s="55"/>
      <c r="C8" s="55"/>
      <c r="D8" s="55"/>
      <c r="E8" s="55"/>
      <c r="F8" s="55"/>
      <c r="G8" s="55"/>
      <c r="H8" s="55"/>
      <c r="L8" s="57"/>
      <c r="M8" s="57"/>
      <c r="N8" s="57"/>
      <c r="O8" s="57"/>
      <c r="P8" s="57"/>
      <c r="Q8" s="57"/>
    </row>
    <row r="9" spans="1:17">
      <c r="A9" s="55"/>
      <c r="B9" s="55"/>
      <c r="C9" s="55"/>
      <c r="D9" s="55"/>
      <c r="E9" s="52" t="s">
        <v>307</v>
      </c>
      <c r="F9" s="55"/>
      <c r="G9" s="52" t="s">
        <v>308</v>
      </c>
      <c r="H9" s="55"/>
      <c r="L9" s="57"/>
      <c r="M9" s="57"/>
      <c r="N9" s="57"/>
      <c r="O9" s="57"/>
      <c r="P9" s="57"/>
      <c r="Q9" s="57"/>
    </row>
    <row r="10" spans="1:17">
      <c r="A10" s="55"/>
      <c r="B10" s="55"/>
      <c r="C10" s="55"/>
      <c r="D10" s="55"/>
      <c r="E10" s="55"/>
      <c r="F10" s="55"/>
      <c r="G10" s="52" t="s">
        <v>309</v>
      </c>
      <c r="H10" s="55"/>
      <c r="I10" s="56"/>
      <c r="J10" s="53"/>
      <c r="K10" s="53"/>
      <c r="L10" s="57"/>
      <c r="M10" s="57"/>
      <c r="N10" s="57"/>
      <c r="O10" s="57"/>
      <c r="P10" s="57"/>
      <c r="Q10" s="57"/>
    </row>
    <row r="11" spans="1:17" ht="17.25" customHeight="1">
      <c r="A11" s="54" t="s">
        <v>319</v>
      </c>
      <c r="L11" s="57"/>
      <c r="M11" s="57"/>
      <c r="N11" s="57"/>
      <c r="O11" s="57"/>
      <c r="P11" s="57"/>
      <c r="Q11" s="57"/>
    </row>
    <row r="12" spans="1:17">
      <c r="L12" s="57"/>
      <c r="M12" s="57"/>
      <c r="N12" s="57"/>
      <c r="O12" s="57"/>
      <c r="P12" s="57"/>
      <c r="Q12" s="57"/>
    </row>
    <row r="13" spans="1:17">
      <c r="A13" s="58" t="s">
        <v>0</v>
      </c>
      <c r="B13" s="59" t="s">
        <v>1</v>
      </c>
      <c r="C13" s="60" t="str">
        <f>Лист3!U1</f>
        <v/>
      </c>
      <c r="D13" s="59" t="s">
        <v>2</v>
      </c>
      <c r="E13" s="60" t="str">
        <f>Лист3!U2</f>
        <v/>
      </c>
      <c r="F13" s="59" t="s">
        <v>3</v>
      </c>
      <c r="G13" s="60">
        <f>Лист3!U3</f>
        <v>9350</v>
      </c>
      <c r="H13" s="59" t="s">
        <v>301</v>
      </c>
      <c r="J13" s="60" t="str">
        <f>Лист3!U4</f>
        <v/>
      </c>
      <c r="L13" s="57"/>
      <c r="M13" s="57"/>
      <c r="N13" s="57"/>
      <c r="O13" s="57"/>
      <c r="P13" s="57"/>
      <c r="Q13" s="57"/>
    </row>
    <row r="14" spans="1:17">
      <c r="L14" s="57"/>
      <c r="M14" s="57"/>
      <c r="N14" s="57"/>
      <c r="O14" s="57"/>
      <c r="P14" s="57"/>
      <c r="Q14" s="57"/>
    </row>
    <row r="15" spans="1:17">
      <c r="A15" s="58" t="s">
        <v>4</v>
      </c>
      <c r="D15" s="61" t="s">
        <v>323</v>
      </c>
      <c r="E15" s="58"/>
      <c r="F15" s="59" t="s">
        <v>324</v>
      </c>
      <c r="L15" s="57"/>
      <c r="M15" s="57"/>
      <c r="N15" s="57"/>
      <c r="O15" s="57"/>
      <c r="P15" s="57"/>
      <c r="Q15" s="57"/>
    </row>
    <row r="16" spans="1:17">
      <c r="A16" s="54" t="s">
        <v>319</v>
      </c>
      <c r="L16" s="57"/>
      <c r="M16" s="57"/>
      <c r="N16" s="57"/>
      <c r="O16" s="57"/>
      <c r="P16" s="57"/>
      <c r="Q16" s="57"/>
    </row>
    <row r="17" spans="1:11">
      <c r="A17" s="58" t="s">
        <v>26</v>
      </c>
      <c r="C17" s="62" t="s">
        <v>27</v>
      </c>
      <c r="G17" s="62" t="s">
        <v>28</v>
      </c>
      <c r="H17" s="63" t="str">
        <f>IF(I17,1500,"0")</f>
        <v>0</v>
      </c>
      <c r="I17" s="64" t="b">
        <v>0</v>
      </c>
    </row>
    <row r="18" spans="1:11">
      <c r="A18" s="58"/>
      <c r="C18" s="62"/>
      <c r="G18" s="62"/>
      <c r="H18" s="63"/>
      <c r="I18" s="64"/>
    </row>
    <row r="19" spans="1:11">
      <c r="A19" s="97" t="s">
        <v>290</v>
      </c>
      <c r="B19" s="97"/>
      <c r="C19" s="97"/>
      <c r="D19" s="1" t="s">
        <v>274</v>
      </c>
      <c r="E19" s="89">
        <v>2040</v>
      </c>
      <c r="G19" s="1" t="s">
        <v>275</v>
      </c>
      <c r="H19" s="89">
        <v>970</v>
      </c>
    </row>
    <row r="22" spans="1:11">
      <c r="F22" s="58" t="s">
        <v>289</v>
      </c>
      <c r="I22" s="65"/>
    </row>
    <row r="24" spans="1:11" ht="30" customHeight="1">
      <c r="D24" s="66">
        <f>E19</f>
        <v>2040</v>
      </c>
    </row>
    <row r="25" spans="1:11">
      <c r="D25" s="67"/>
    </row>
    <row r="26" spans="1:11">
      <c r="D26" s="67"/>
    </row>
    <row r="30" spans="1:11">
      <c r="F30" s="58" t="s">
        <v>300</v>
      </c>
    </row>
    <row r="31" spans="1:11">
      <c r="E31" s="54" t="s">
        <v>296</v>
      </c>
      <c r="G31" s="54" t="s">
        <v>297</v>
      </c>
      <c r="I31" s="54" t="s">
        <v>316</v>
      </c>
      <c r="K31" s="68" t="s">
        <v>327</v>
      </c>
    </row>
    <row r="32" spans="1:11">
      <c r="A32" s="99">
        <f>H19</f>
        <v>970</v>
      </c>
      <c r="B32" s="99"/>
      <c r="C32" s="99"/>
      <c r="D32" s="99"/>
    </row>
    <row r="33" spans="1:18">
      <c r="A33" s="58" t="s">
        <v>319</v>
      </c>
      <c r="C33" s="62"/>
      <c r="G33" s="62"/>
      <c r="H33" s="63"/>
      <c r="I33" s="64"/>
    </row>
    <row r="34" spans="1:18">
      <c r="A34" s="97" t="s">
        <v>5</v>
      </c>
      <c r="B34" s="97"/>
      <c r="C34" s="97"/>
      <c r="D34" s="97"/>
      <c r="E34" s="97"/>
      <c r="F34" s="97"/>
      <c r="G34" s="97"/>
      <c r="H34" s="97"/>
      <c r="I34" s="97"/>
      <c r="J34" s="97"/>
      <c r="L34" s="57"/>
      <c r="M34" s="69"/>
      <c r="N34" s="69"/>
      <c r="O34" s="69"/>
      <c r="P34" s="69"/>
      <c r="Q34" s="69"/>
      <c r="R34" s="69"/>
    </row>
    <row r="35" spans="1:18">
      <c r="A35" s="70"/>
      <c r="B35" s="71" t="b">
        <v>1</v>
      </c>
      <c r="C35" s="70"/>
      <c r="D35" s="70"/>
      <c r="E35" s="70"/>
      <c r="F35" s="70"/>
      <c r="G35" s="70"/>
      <c r="H35" s="70"/>
      <c r="I35" s="70"/>
      <c r="J35" s="70"/>
      <c r="L35" s="57"/>
      <c r="M35" s="69"/>
      <c r="N35" s="69"/>
      <c r="O35" s="69"/>
      <c r="P35" s="69"/>
      <c r="Q35" s="69"/>
      <c r="R35" s="69"/>
    </row>
    <row r="36" spans="1:18">
      <c r="A36" s="72" t="s">
        <v>7</v>
      </c>
      <c r="B36" s="73">
        <f>I36</f>
        <v>-3300</v>
      </c>
      <c r="C36" s="101" t="s">
        <v>8</v>
      </c>
      <c r="D36" s="101"/>
      <c r="E36" s="102" t="str">
        <f>Лист3!G29</f>
        <v>Cisa 57665</v>
      </c>
      <c r="F36" s="102"/>
      <c r="G36" s="102"/>
      <c r="H36" s="74"/>
      <c r="I36" s="75">
        <f>IF(E36="Crit A30",-500,IF(E36="Cisa 57665",-3300,IF(E36="Resident RNB S",-2500,IF(E36="Другое",0,IF(E36="",0)))))</f>
        <v>-3300</v>
      </c>
      <c r="J36" s="74"/>
      <c r="L36" s="57"/>
      <c r="M36" s="69"/>
      <c r="N36" s="69"/>
      <c r="O36" s="69"/>
      <c r="P36" s="69"/>
      <c r="Q36" s="69"/>
      <c r="R36" s="69"/>
    </row>
    <row r="37" spans="1:18">
      <c r="A37" s="70"/>
      <c r="B37" s="70"/>
      <c r="C37" s="70"/>
      <c r="D37" s="70"/>
      <c r="E37" s="70"/>
      <c r="F37" s="70"/>
      <c r="G37" s="70"/>
      <c r="H37" s="70"/>
      <c r="I37" s="70"/>
      <c r="J37" s="70"/>
      <c r="L37" s="57"/>
      <c r="M37" s="69"/>
      <c r="N37" s="69"/>
      <c r="O37" s="69"/>
      <c r="P37" s="69"/>
      <c r="Q37" s="69"/>
      <c r="R37" s="69"/>
    </row>
    <row r="38" spans="1:18">
      <c r="A38" s="70"/>
      <c r="B38" s="70"/>
      <c r="C38" s="100" t="s">
        <v>9</v>
      </c>
      <c r="D38" s="100"/>
      <c r="E38" s="100"/>
      <c r="F38" s="92" t="s">
        <v>326</v>
      </c>
      <c r="G38" s="92"/>
      <c r="H38" s="92"/>
      <c r="I38" s="73"/>
      <c r="J38" s="70"/>
      <c r="L38" s="57"/>
      <c r="M38" s="69"/>
      <c r="N38" s="69"/>
      <c r="O38" s="69"/>
      <c r="P38" s="69"/>
      <c r="Q38" s="69"/>
      <c r="R38" s="69"/>
    </row>
    <row r="39" spans="1:18">
      <c r="A39" s="76" t="s">
        <v>294</v>
      </c>
      <c r="C39" s="72" t="s">
        <v>293</v>
      </c>
      <c r="D39" s="70"/>
      <c r="E39" s="71" t="b">
        <v>1</v>
      </c>
      <c r="F39" s="72" t="s">
        <v>295</v>
      </c>
      <c r="G39" s="70"/>
      <c r="H39" s="70"/>
      <c r="I39" s="71" t="b">
        <v>1</v>
      </c>
      <c r="J39" s="70"/>
      <c r="L39" s="57"/>
      <c r="M39" s="69"/>
      <c r="N39" s="69"/>
      <c r="O39" s="69"/>
      <c r="P39" s="69"/>
      <c r="Q39" s="69"/>
      <c r="R39" s="69"/>
    </row>
    <row r="40" spans="1:18">
      <c r="B40" s="70"/>
      <c r="C40" s="70"/>
      <c r="D40" s="70"/>
      <c r="E40" s="71"/>
      <c r="F40" s="70"/>
      <c r="G40" s="70"/>
      <c r="H40" s="70"/>
      <c r="I40" s="71"/>
      <c r="J40" s="70"/>
      <c r="L40" s="57"/>
      <c r="M40" s="69"/>
      <c r="N40" s="69"/>
      <c r="O40" s="69"/>
      <c r="P40" s="69"/>
      <c r="Q40" s="69"/>
      <c r="R40" s="69"/>
    </row>
    <row r="41" spans="1:18">
      <c r="A41" s="72" t="s">
        <v>15</v>
      </c>
      <c r="B41" s="70"/>
      <c r="C41" s="70"/>
      <c r="D41" s="72" t="s">
        <v>16</v>
      </c>
      <c r="E41" s="77">
        <f>IF(E39,0,"-60")</f>
        <v>0</v>
      </c>
      <c r="F41" s="70"/>
      <c r="G41" s="72" t="s">
        <v>291</v>
      </c>
      <c r="H41" s="70"/>
      <c r="I41" s="77">
        <f>IF(I39,0,"-160")</f>
        <v>0</v>
      </c>
      <c r="J41" s="70"/>
      <c r="L41" s="57"/>
      <c r="M41" s="69"/>
      <c r="N41" s="69"/>
      <c r="O41" s="69"/>
      <c r="P41" s="69"/>
      <c r="Q41" s="69"/>
      <c r="R41" s="69"/>
    </row>
    <row r="42" spans="1:18">
      <c r="A42" s="70"/>
      <c r="B42" s="70"/>
      <c r="C42" s="70"/>
      <c r="D42" s="70"/>
      <c r="E42" s="70"/>
      <c r="F42" s="70"/>
      <c r="G42" s="70"/>
      <c r="H42" s="70"/>
      <c r="I42" s="70"/>
      <c r="J42" s="70"/>
      <c r="L42" s="57"/>
      <c r="M42" s="69"/>
      <c r="N42" s="69"/>
      <c r="O42" s="69"/>
      <c r="P42" s="69"/>
      <c r="Q42" s="69"/>
      <c r="R42" s="69"/>
    </row>
    <row r="43" spans="1:18">
      <c r="A43" s="72" t="s">
        <v>18</v>
      </c>
      <c r="B43" s="70"/>
      <c r="C43" s="70"/>
      <c r="D43" s="70"/>
      <c r="E43" s="70"/>
      <c r="F43" s="101" t="s">
        <v>19</v>
      </c>
      <c r="G43" s="101"/>
      <c r="H43" s="78" t="s">
        <v>33</v>
      </c>
      <c r="I43" s="70"/>
      <c r="J43" s="70"/>
      <c r="L43" s="57"/>
      <c r="M43" s="79"/>
      <c r="N43" s="79"/>
      <c r="O43" s="79"/>
      <c r="P43" s="79"/>
      <c r="Q43" s="79"/>
      <c r="R43" s="79"/>
    </row>
    <row r="44" spans="1:18">
      <c r="A44" s="70" t="s">
        <v>319</v>
      </c>
      <c r="B44" s="70"/>
      <c r="C44" s="70"/>
      <c r="D44" s="70"/>
      <c r="E44" s="70"/>
      <c r="F44" s="70"/>
      <c r="G44" s="70"/>
      <c r="H44" s="70"/>
      <c r="I44" s="70"/>
      <c r="J44" s="70"/>
      <c r="L44" s="57"/>
      <c r="M44" s="57"/>
      <c r="N44" s="57"/>
      <c r="O44" s="57"/>
      <c r="P44" s="57"/>
      <c r="Q44" s="57"/>
      <c r="R44" s="57"/>
    </row>
    <row r="45" spans="1:18">
      <c r="A45" s="58" t="s">
        <v>21</v>
      </c>
    </row>
    <row r="47" spans="1:18">
      <c r="A47" s="80" t="s">
        <v>20</v>
      </c>
      <c r="F47" s="98" t="s">
        <v>279</v>
      </c>
      <c r="G47" s="98"/>
      <c r="H47" s="98"/>
      <c r="I47" s="63">
        <f>IF(F47="Черный крокодил",500,IF(F47="Серый крокодил",500,IF(F47="Коричневый крокодил",500,IF(F47="Хамелеон",700,IF(F47="","0",)))))</f>
        <v>0</v>
      </c>
    </row>
    <row r="48" spans="1:18">
      <c r="A48" s="58" t="s">
        <v>35</v>
      </c>
      <c r="B48" s="98" t="s">
        <v>279</v>
      </c>
      <c r="C48" s="98"/>
      <c r="D48" s="98"/>
      <c r="G48" s="58" t="s">
        <v>210</v>
      </c>
      <c r="H48" s="98" t="s">
        <v>269</v>
      </c>
      <c r="I48" s="98"/>
    </row>
    <row r="49" spans="1:10">
      <c r="C49" s="81"/>
      <c r="D49" s="81"/>
      <c r="E49" s="81"/>
      <c r="H49" s="82" t="b">
        <v>0</v>
      </c>
      <c r="I49" s="81"/>
    </row>
    <row r="50" spans="1:10">
      <c r="A50" s="83" t="s">
        <v>22</v>
      </c>
      <c r="C50" s="84"/>
      <c r="D50" s="98" t="s">
        <v>279</v>
      </c>
      <c r="E50" s="98"/>
      <c r="F50" s="98"/>
      <c r="H50" s="85">
        <f>IF(H49,900,0)</f>
        <v>0</v>
      </c>
    </row>
    <row r="51" spans="1:10">
      <c r="A51" s="83" t="s">
        <v>23</v>
      </c>
      <c r="C51" s="98" t="s">
        <v>279</v>
      </c>
      <c r="D51" s="98"/>
      <c r="H51" s="86" t="str">
        <f>IF(I51,3000,"0")</f>
        <v>0</v>
      </c>
      <c r="I51" s="64" t="b">
        <v>0</v>
      </c>
    </row>
    <row r="52" spans="1:10">
      <c r="A52" s="83" t="s">
        <v>292</v>
      </c>
      <c r="H52" s="63" t="str">
        <f>IF(I52,1500,"0")</f>
        <v>0</v>
      </c>
      <c r="I52" s="64" t="b">
        <v>0</v>
      </c>
    </row>
    <row r="53" spans="1:10">
      <c r="A53" s="83" t="s">
        <v>30</v>
      </c>
      <c r="H53" s="63" t="str">
        <f>IF(I53,300,"0")</f>
        <v>0</v>
      </c>
      <c r="I53" s="64" t="b">
        <v>0</v>
      </c>
    </row>
    <row r="54" spans="1:10">
      <c r="A54" s="83" t="s">
        <v>24</v>
      </c>
      <c r="H54" s="63" t="str">
        <f>IF(I54,300,"0")</f>
        <v>0</v>
      </c>
      <c r="I54" s="64" t="b">
        <v>0</v>
      </c>
    </row>
    <row r="55" spans="1:10">
      <c r="A55" s="83" t="s">
        <v>25</v>
      </c>
      <c r="H55" s="63" t="str">
        <f>IF(I55,1200,"0")</f>
        <v>0</v>
      </c>
      <c r="I55" s="64" t="b">
        <v>0</v>
      </c>
    </row>
    <row r="56" spans="1:10">
      <c r="A56" s="83" t="s">
        <v>305</v>
      </c>
    </row>
    <row r="57" spans="1:10">
      <c r="A57" s="53" t="s">
        <v>311</v>
      </c>
    </row>
    <row r="60" spans="1:10">
      <c r="A60" s="87" t="s">
        <v>317</v>
      </c>
    </row>
    <row r="61" spans="1:10">
      <c r="F61" s="97" t="s">
        <v>302</v>
      </c>
      <c r="G61" s="97"/>
      <c r="H61" s="97"/>
      <c r="I61" s="97"/>
      <c r="J61" s="88">
        <f>IF(OR($E$19&gt;2050,$H$19&gt;960),E19*H19*Лист3!U5/1000000,Лист3!W5)+I47+H17+H52+H53+H54+H55+H51+E41+I41+H50+Лист3!K20+I38</f>
        <v>18501.78</v>
      </c>
    </row>
    <row r="62" spans="1:10">
      <c r="A62" s="87" t="s">
        <v>318</v>
      </c>
      <c r="F62" s="95"/>
      <c r="G62" s="95"/>
      <c r="H62" s="95"/>
      <c r="I62" s="95"/>
      <c r="J62" s="88"/>
    </row>
    <row r="63" spans="1:10">
      <c r="A63" s="54" t="s">
        <v>320</v>
      </c>
      <c r="D63" s="93" t="s">
        <v>322</v>
      </c>
      <c r="E63" s="93"/>
      <c r="F63" s="54" t="s">
        <v>321</v>
      </c>
    </row>
    <row r="64" spans="1:10">
      <c r="D64" s="94" t="s">
        <v>312</v>
      </c>
      <c r="E64" s="94"/>
      <c r="F64" s="94"/>
    </row>
    <row r="65" spans="1:1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</row>
    <row r="67" spans="1:1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</row>
    <row r="68" spans="1:1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1:1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spans="1:1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</row>
    <row r="72" spans="1:1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</row>
    <row r="73" spans="1:1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</row>
  </sheetData>
  <mergeCells count="22">
    <mergeCell ref="A19:C19"/>
    <mergeCell ref="F47:H47"/>
    <mergeCell ref="D50:F50"/>
    <mergeCell ref="C51:D51"/>
    <mergeCell ref="F61:I61"/>
    <mergeCell ref="A32:D32"/>
    <mergeCell ref="A34:J34"/>
    <mergeCell ref="H48:I48"/>
    <mergeCell ref="B48:D48"/>
    <mergeCell ref="C38:E38"/>
    <mergeCell ref="C36:D36"/>
    <mergeCell ref="F43:G43"/>
    <mergeCell ref="E36:G36"/>
    <mergeCell ref="A68:K68"/>
    <mergeCell ref="A69:K69"/>
    <mergeCell ref="A70:K70"/>
    <mergeCell ref="A71:K71"/>
    <mergeCell ref="F38:H38"/>
    <mergeCell ref="D63:E63"/>
    <mergeCell ref="D64:F64"/>
    <mergeCell ref="F62:I62"/>
    <mergeCell ref="A65:K65"/>
  </mergeCells>
  <phoneticPr fontId="10" type="noConversion"/>
  <dataValidations count="8">
    <dataValidation type="list" allowBlank="1" showInputMessage="1" showErrorMessage="1" sqref="F47:H47">
      <formula1>Покраска</formula1>
    </dataValidation>
    <dataValidation type="list" allowBlank="1" showInputMessage="1" showErrorMessage="1" sqref="F38:H38">
      <formula1>дополнительный_замок</formula1>
    </dataValidation>
    <dataValidation type="list" allowBlank="1" showInputMessage="1" showErrorMessage="1" sqref="H43">
      <formula1>Фурнитура</formula1>
    </dataValidation>
    <dataValidation type="list" allowBlank="1" showInputMessage="1" showErrorMessage="1" sqref="D48 B48">
      <formula1>МДФ_цвет</formula1>
    </dataValidation>
    <dataValidation type="list" allowBlank="1" showInputMessage="1" showErrorMessage="1" sqref="H48:I48">
      <formula1>ДН_8</formula1>
    </dataValidation>
    <dataValidation type="list" allowBlank="1" showInputMessage="1" showErrorMessage="1" sqref="D50:F50">
      <formula1>МДФ_кожа</formula1>
    </dataValidation>
    <dataValidation type="list" allowBlank="1" showInputMessage="1" showErrorMessage="1" sqref="C51:D51">
      <formula1>МДФ_зеркало</formula1>
    </dataValidation>
    <dataValidation type="list" allowBlank="1" showInputMessage="1" showErrorMessage="1" sqref="K31">
      <formula1>Уши</formula1>
    </dataValidation>
  </dataValidations>
  <pageMargins left="0.59055118110236227" right="0.31496062992125984" top="0.43307086614173229" bottom="0.52" header="0.31496062992125984" footer="0.31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2:H5"/>
  <sheetViews>
    <sheetView workbookViewId="0">
      <selection activeCell="E22" sqref="E22"/>
    </sheetView>
  </sheetViews>
  <sheetFormatPr defaultRowHeight="15"/>
  <cols>
    <col min="1" max="16384" width="9.140625" style="4"/>
  </cols>
  <sheetData>
    <row r="2" spans="2:8">
      <c r="B2" s="3" t="s">
        <v>18</v>
      </c>
      <c r="E2" s="4" t="s">
        <v>303</v>
      </c>
      <c r="G2" s="4" t="s">
        <v>304</v>
      </c>
    </row>
    <row r="3" spans="2:8">
      <c r="B3" s="5" t="e">
        <v>#N/A</v>
      </c>
      <c r="E3" s="5" t="e">
        <v>#N/A</v>
      </c>
      <c r="H3" s="5" t="e">
        <v>#N/A</v>
      </c>
    </row>
    <row r="4" spans="2:8">
      <c r="B4" s="6" t="b">
        <v>0</v>
      </c>
      <c r="E4" s="6" t="b">
        <v>0</v>
      </c>
      <c r="H4" s="6" t="b">
        <v>0</v>
      </c>
    </row>
    <row r="5" spans="2:8">
      <c r="B5" s="7" t="b">
        <v>1</v>
      </c>
      <c r="E5" s="7" t="b">
        <v>1</v>
      </c>
      <c r="H5" s="7" t="b">
        <v>1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W132"/>
  <sheetViews>
    <sheetView topLeftCell="H1" workbookViewId="0">
      <selection activeCell="N132" sqref="N132"/>
    </sheetView>
  </sheetViews>
  <sheetFormatPr defaultRowHeight="15"/>
  <cols>
    <col min="1" max="12" width="9.140625" style="4"/>
    <col min="13" max="13" width="12.28515625" style="9" customWidth="1"/>
    <col min="14" max="14" width="9.140625" style="10"/>
    <col min="15" max="15" width="22.7109375" style="4" customWidth="1"/>
    <col min="16" max="16" width="14.28515625" style="11" customWidth="1"/>
    <col min="17" max="19" width="9.140625" style="4"/>
    <col min="20" max="20" width="9.85546875" style="4" bestFit="1" customWidth="1"/>
    <col min="21" max="16384" width="9.140625" style="4"/>
  </cols>
  <sheetData>
    <row r="1" spans="1:23">
      <c r="A1" s="4" t="s">
        <v>6</v>
      </c>
      <c r="E1" s="4" t="s">
        <v>10</v>
      </c>
      <c r="G1" s="4" t="s">
        <v>11</v>
      </c>
      <c r="J1" s="4" t="s">
        <v>31</v>
      </c>
      <c r="L1" s="8" t="str">
        <f xml:space="preserve"> INDEX(L3:L6, L2)</f>
        <v>S3</v>
      </c>
      <c r="N1" s="10" t="s">
        <v>36</v>
      </c>
      <c r="Q1" s="4" t="s">
        <v>38</v>
      </c>
      <c r="T1" s="12">
        <v>6840</v>
      </c>
      <c r="U1" s="4" t="str">
        <f>IF(ROW()=$L$2,T1,"")</f>
        <v/>
      </c>
      <c r="V1" s="4">
        <v>13200</v>
      </c>
      <c r="W1" s="4" t="str">
        <f>IF(ROW()=$L$2,V1,"")</f>
        <v/>
      </c>
    </row>
    <row r="2" spans="1:23" ht="15.75">
      <c r="G2" s="90" t="s">
        <v>326</v>
      </c>
      <c r="L2" s="14">
        <v>3</v>
      </c>
      <c r="N2" s="15" t="s">
        <v>37</v>
      </c>
      <c r="Q2" s="15" t="s">
        <v>39</v>
      </c>
      <c r="T2" s="12">
        <v>8150</v>
      </c>
      <c r="U2" s="4" t="str">
        <f>IF(ROW()=$L$2,T2,"")</f>
        <v/>
      </c>
      <c r="V2" s="4">
        <v>15950</v>
      </c>
      <c r="W2" s="4" t="str">
        <f>IF(ROW()=$L$2,V2,"")</f>
        <v/>
      </c>
    </row>
    <row r="3" spans="1:23" ht="15.75">
      <c r="A3" s="4">
        <v>1</v>
      </c>
      <c r="E3" s="16" t="s">
        <v>12</v>
      </c>
      <c r="G3" s="16" t="s">
        <v>14</v>
      </c>
      <c r="J3" s="4" t="s">
        <v>32</v>
      </c>
      <c r="L3" s="4" t="s">
        <v>1</v>
      </c>
      <c r="M3" s="17"/>
      <c r="N3" s="18" t="s">
        <v>40</v>
      </c>
      <c r="O3" s="18"/>
      <c r="P3" s="19"/>
      <c r="Q3" s="20" t="s">
        <v>118</v>
      </c>
      <c r="T3" s="12">
        <v>9350</v>
      </c>
      <c r="U3" s="4">
        <f>IF(ROW()=$L$2,T3,"")</f>
        <v>9350</v>
      </c>
      <c r="V3" s="4">
        <v>17400</v>
      </c>
      <c r="W3" s="4">
        <f>IF(ROW()=$L$2,V3,"")</f>
        <v>17400</v>
      </c>
    </row>
    <row r="4" spans="1:23" ht="15.75">
      <c r="A4" s="4">
        <v>2</v>
      </c>
      <c r="E4" s="16" t="s">
        <v>34</v>
      </c>
      <c r="G4" s="16" t="s">
        <v>277</v>
      </c>
      <c r="J4" s="4" t="s">
        <v>33</v>
      </c>
      <c r="L4" s="4" t="s">
        <v>2</v>
      </c>
      <c r="M4" s="21"/>
      <c r="N4" s="18" t="s">
        <v>41</v>
      </c>
      <c r="O4" s="18"/>
      <c r="P4" s="22"/>
      <c r="Q4" s="20" t="s">
        <v>119</v>
      </c>
      <c r="T4" s="12">
        <f>6840+3000</f>
        <v>9840</v>
      </c>
      <c r="U4" s="4" t="str">
        <f>IF(ROW()=$L$2,T4,"")</f>
        <v/>
      </c>
      <c r="V4" s="4">
        <v>16200</v>
      </c>
      <c r="W4" s="4" t="str">
        <f>IF(ROW()=$L$2,V4,"")</f>
        <v/>
      </c>
    </row>
    <row r="5" spans="1:23" ht="15.75">
      <c r="E5" s="16" t="s">
        <v>13</v>
      </c>
      <c r="G5" s="16" t="s">
        <v>17</v>
      </c>
      <c r="L5" s="4" t="s">
        <v>3</v>
      </c>
      <c r="M5" s="23"/>
      <c r="N5" s="24" t="s">
        <v>42</v>
      </c>
      <c r="O5" s="24"/>
      <c r="P5" s="25"/>
      <c r="Q5" s="20" t="s">
        <v>120</v>
      </c>
      <c r="U5" s="4">
        <f>SUM(U1:U4)</f>
        <v>9350</v>
      </c>
      <c r="W5" s="4">
        <f>SUM(W1:W4)</f>
        <v>17400</v>
      </c>
    </row>
    <row r="6" spans="1:23" ht="15.75">
      <c r="E6" s="16" t="s">
        <v>17</v>
      </c>
      <c r="L6" s="4" t="s">
        <v>29</v>
      </c>
      <c r="M6" s="23"/>
      <c r="N6" s="18" t="s">
        <v>43</v>
      </c>
      <c r="P6" s="26"/>
      <c r="Q6" s="20" t="s">
        <v>121</v>
      </c>
    </row>
    <row r="7" spans="1:23" ht="15.75">
      <c r="M7" s="23"/>
      <c r="N7" s="18" t="s">
        <v>44</v>
      </c>
      <c r="P7" s="26"/>
      <c r="Q7" s="20" t="s">
        <v>122</v>
      </c>
    </row>
    <row r="8" spans="1:23" ht="15.75">
      <c r="J8" s="4" t="s">
        <v>276</v>
      </c>
      <c r="M8" s="23"/>
      <c r="N8" s="18" t="s">
        <v>45</v>
      </c>
      <c r="P8" s="26"/>
      <c r="Q8" s="20" t="s">
        <v>123</v>
      </c>
    </row>
    <row r="9" spans="1:23" ht="15.75">
      <c r="A9" s="4" t="s">
        <v>211</v>
      </c>
      <c r="C9" s="4" t="s">
        <v>278</v>
      </c>
      <c r="E9" s="16" t="s">
        <v>280</v>
      </c>
      <c r="M9" s="21"/>
      <c r="N9" s="27" t="s">
        <v>46</v>
      </c>
      <c r="P9" s="26"/>
      <c r="Q9" s="20" t="s">
        <v>124</v>
      </c>
    </row>
    <row r="10" spans="1:23" ht="15.75">
      <c r="A10" s="4" t="s">
        <v>212</v>
      </c>
      <c r="C10" s="4" t="s">
        <v>226</v>
      </c>
      <c r="E10" s="28" t="s">
        <v>325</v>
      </c>
      <c r="J10" s="29">
        <v>500</v>
      </c>
      <c r="K10" s="4" t="str">
        <f>IF(ROW()=$L$2,J10,"")</f>
        <v/>
      </c>
      <c r="M10" s="23"/>
      <c r="N10" s="18" t="s">
        <v>47</v>
      </c>
      <c r="P10" s="26"/>
      <c r="Q10" s="20" t="s">
        <v>125</v>
      </c>
    </row>
    <row r="11" spans="1:23" ht="15.75">
      <c r="A11" s="4" t="s">
        <v>213</v>
      </c>
      <c r="C11" s="4" t="s">
        <v>233</v>
      </c>
      <c r="E11" s="4" t="s">
        <v>281</v>
      </c>
      <c r="J11" s="29">
        <v>2500</v>
      </c>
      <c r="K11" s="4" t="str">
        <f>IF(ROW()=$L$2,J11,"")</f>
        <v/>
      </c>
      <c r="M11" s="23"/>
      <c r="N11" s="18" t="s">
        <v>48</v>
      </c>
      <c r="P11" s="26"/>
      <c r="Q11" s="20" t="s">
        <v>126</v>
      </c>
    </row>
    <row r="12" spans="1:23" ht="15.75">
      <c r="A12" s="4" t="s">
        <v>214</v>
      </c>
      <c r="C12" s="4" t="s">
        <v>243</v>
      </c>
      <c r="E12" s="4" t="s">
        <v>282</v>
      </c>
      <c r="J12" s="29">
        <v>3300</v>
      </c>
      <c r="K12" s="4" t="str">
        <f>IF(ROW()=$L$2,J12,"")</f>
        <v/>
      </c>
      <c r="M12" s="23"/>
      <c r="N12" s="18" t="s">
        <v>49</v>
      </c>
      <c r="P12" s="26"/>
      <c r="Q12" s="20" t="s">
        <v>127</v>
      </c>
    </row>
    <row r="13" spans="1:23" ht="15.75">
      <c r="A13" s="4" t="s">
        <v>215</v>
      </c>
      <c r="C13" s="4" t="s">
        <v>244</v>
      </c>
      <c r="E13" s="4" t="s">
        <v>283</v>
      </c>
      <c r="M13" s="23"/>
      <c r="N13" s="18" t="s">
        <v>50</v>
      </c>
      <c r="P13" s="30"/>
      <c r="Q13" s="31" t="s">
        <v>128</v>
      </c>
    </row>
    <row r="14" spans="1:23" ht="15.75">
      <c r="A14" s="4" t="s">
        <v>216</v>
      </c>
      <c r="C14" s="4" t="s">
        <v>246</v>
      </c>
      <c r="E14" s="4" t="s">
        <v>284</v>
      </c>
      <c r="M14" s="21"/>
      <c r="N14" s="27" t="s">
        <v>51</v>
      </c>
      <c r="P14" s="26"/>
      <c r="Q14" s="20" t="s">
        <v>129</v>
      </c>
    </row>
    <row r="15" spans="1:23" ht="15.75">
      <c r="A15" s="4" t="s">
        <v>217</v>
      </c>
      <c r="C15" s="13" t="s">
        <v>279</v>
      </c>
      <c r="E15" s="4" t="s">
        <v>285</v>
      </c>
      <c r="M15" s="23"/>
      <c r="N15" s="18" t="s">
        <v>52</v>
      </c>
      <c r="P15" s="32"/>
      <c r="Q15" s="33" t="s">
        <v>130</v>
      </c>
    </row>
    <row r="16" spans="1:23" ht="15.75">
      <c r="A16" s="4" t="s">
        <v>218</v>
      </c>
      <c r="E16" s="4" t="s">
        <v>286</v>
      </c>
      <c r="M16" s="21"/>
      <c r="N16" s="27" t="s">
        <v>53</v>
      </c>
      <c r="P16" s="32"/>
      <c r="Q16" s="20" t="s">
        <v>131</v>
      </c>
    </row>
    <row r="17" spans="1:17" ht="15.75">
      <c r="A17" s="4" t="s">
        <v>219</v>
      </c>
      <c r="E17" s="4" t="s">
        <v>287</v>
      </c>
      <c r="M17" s="21"/>
      <c r="N17" s="27" t="s">
        <v>54</v>
      </c>
      <c r="P17" s="32"/>
      <c r="Q17" s="20" t="s">
        <v>132</v>
      </c>
    </row>
    <row r="18" spans="1:17" ht="15.75">
      <c r="A18" s="4" t="s">
        <v>220</v>
      </c>
      <c r="E18" s="4" t="s">
        <v>288</v>
      </c>
      <c r="I18" s="16"/>
      <c r="K18" s="4" t="b">
        <f>AND(Лист3!C81=TRUE,Лист3!L2&lt;&gt;4)</f>
        <v>1</v>
      </c>
      <c r="L18" s="4" t="str">
        <f>IF(ROW()=$I$17,L18,"")</f>
        <v/>
      </c>
      <c r="M18" s="21"/>
      <c r="N18" s="27" t="s">
        <v>55</v>
      </c>
      <c r="P18" s="26"/>
      <c r="Q18" s="20" t="s">
        <v>133</v>
      </c>
    </row>
    <row r="19" spans="1:17" ht="15.75">
      <c r="A19" s="4" t="s">
        <v>221</v>
      </c>
      <c r="E19" s="4" t="s">
        <v>298</v>
      </c>
      <c r="I19" s="16"/>
      <c r="L19" s="4" t="str">
        <f>IF(ROW()=$I$17,L19,"")</f>
        <v/>
      </c>
      <c r="M19" s="21"/>
      <c r="N19" s="27" t="s">
        <v>56</v>
      </c>
      <c r="P19" s="26"/>
      <c r="Q19" s="20" t="s">
        <v>134</v>
      </c>
    </row>
    <row r="20" spans="1:17" ht="15.75">
      <c r="A20" s="4" t="s">
        <v>222</v>
      </c>
      <c r="I20" s="16"/>
      <c r="K20" s="4" t="str">
        <f>IF(K18=TRUE,"0",K23)</f>
        <v>0</v>
      </c>
      <c r="L20" s="4" t="str">
        <f>IF(ROW()=$I$17,L20,"")</f>
        <v/>
      </c>
      <c r="M20" s="21"/>
      <c r="N20" s="27" t="s">
        <v>57</v>
      </c>
      <c r="P20" s="32"/>
      <c r="Q20" s="33" t="s">
        <v>135</v>
      </c>
    </row>
    <row r="21" spans="1:17" ht="15.75">
      <c r="A21" s="4" t="s">
        <v>223</v>
      </c>
      <c r="M21" s="23"/>
      <c r="N21" s="18" t="s">
        <v>58</v>
      </c>
      <c r="P21" s="32"/>
      <c r="Q21" s="33" t="s">
        <v>136</v>
      </c>
    </row>
    <row r="22" spans="1:17" ht="15.75">
      <c r="A22" s="4" t="s">
        <v>224</v>
      </c>
      <c r="M22" s="23"/>
      <c r="N22" s="18" t="s">
        <v>59</v>
      </c>
      <c r="P22" s="32"/>
      <c r="Q22" s="33" t="s">
        <v>137</v>
      </c>
    </row>
    <row r="23" spans="1:17" ht="15.75">
      <c r="A23" s="4" t="s">
        <v>225</v>
      </c>
      <c r="K23" s="4">
        <f>IF(Лист3!L2=1,-500,IF(Лист3!L2=2,-2500,IF(Лист3!L2=3,-3300,IF(Лист3!L2=4,0,0))))</f>
        <v>-3300</v>
      </c>
      <c r="M23" s="21"/>
      <c r="N23" s="27" t="s">
        <v>60</v>
      </c>
      <c r="P23" s="32"/>
      <c r="Q23" s="33" t="s">
        <v>138</v>
      </c>
    </row>
    <row r="24" spans="1:17" ht="15.75">
      <c r="A24" s="4" t="s">
        <v>226</v>
      </c>
      <c r="M24" s="21"/>
      <c r="N24" s="27" t="s">
        <v>61</v>
      </c>
      <c r="P24" s="32"/>
      <c r="Q24" s="33" t="s">
        <v>139</v>
      </c>
    </row>
    <row r="25" spans="1:17" ht="15.75">
      <c r="A25" s="4" t="s">
        <v>227</v>
      </c>
      <c r="C25" s="12"/>
      <c r="M25" s="21"/>
      <c r="N25" s="27" t="s">
        <v>62</v>
      </c>
      <c r="P25" s="32"/>
      <c r="Q25" s="33" t="s">
        <v>140</v>
      </c>
    </row>
    <row r="26" spans="1:17" ht="15.75">
      <c r="A26" s="4" t="s">
        <v>228</v>
      </c>
      <c r="K26" s="4" t="s">
        <v>310</v>
      </c>
      <c r="M26" s="21"/>
      <c r="N26" s="27" t="s">
        <v>63</v>
      </c>
      <c r="P26" s="32"/>
      <c r="Q26" s="33" t="s">
        <v>141</v>
      </c>
    </row>
    <row r="27" spans="1:17" ht="15.75">
      <c r="A27" s="4" t="s">
        <v>229</v>
      </c>
      <c r="K27" s="90" t="s">
        <v>327</v>
      </c>
      <c r="M27" s="21"/>
      <c r="N27" s="27" t="s">
        <v>64</v>
      </c>
      <c r="P27" s="26"/>
      <c r="Q27" s="20" t="s">
        <v>142</v>
      </c>
    </row>
    <row r="28" spans="1:17" ht="15.75">
      <c r="A28" s="4" t="s">
        <v>230</v>
      </c>
      <c r="E28" s="29"/>
      <c r="K28" s="4">
        <v>50</v>
      </c>
      <c r="M28" s="21"/>
      <c r="N28" s="27" t="s">
        <v>65</v>
      </c>
      <c r="P28" s="32"/>
      <c r="Q28" s="33" t="s">
        <v>143</v>
      </c>
    </row>
    <row r="29" spans="1:17" ht="15.75">
      <c r="A29" s="4" t="s">
        <v>231</v>
      </c>
      <c r="E29" s="29" t="str">
        <f>Лист1!C13</f>
        <v/>
      </c>
      <c r="G29" s="4" t="str">
        <f>IF(E29=6840,"Crit A30",IF(E30=8150,"Resident RNB S",IF(E31=9350,"Cisa 57665",IF(E32=9840,"Crit M10"))))</f>
        <v>Cisa 57665</v>
      </c>
      <c r="K29" s="4">
        <v>70</v>
      </c>
      <c r="M29" s="23"/>
      <c r="N29" s="18" t="s">
        <v>66</v>
      </c>
      <c r="P29" s="32"/>
      <c r="Q29" s="33" t="s">
        <v>144</v>
      </c>
    </row>
    <row r="30" spans="1:17" ht="15.75">
      <c r="A30" s="4" t="s">
        <v>232</v>
      </c>
      <c r="E30" s="29" t="str">
        <f>Лист1!E13</f>
        <v/>
      </c>
      <c r="K30" s="4">
        <v>100</v>
      </c>
      <c r="M30" s="34"/>
      <c r="N30" s="18" t="s">
        <v>67</v>
      </c>
      <c r="P30" s="32"/>
      <c r="Q30" s="33" t="s">
        <v>145</v>
      </c>
    </row>
    <row r="31" spans="1:17" ht="15.75">
      <c r="A31" s="4" t="s">
        <v>233</v>
      </c>
      <c r="E31" s="29">
        <f>Лист1!G13</f>
        <v>9350</v>
      </c>
      <c r="K31" s="4">
        <v>150</v>
      </c>
      <c r="M31" s="35"/>
      <c r="N31" s="36" t="s">
        <v>68</v>
      </c>
      <c r="P31" s="32"/>
      <c r="Q31" s="33" t="s">
        <v>146</v>
      </c>
    </row>
    <row r="32" spans="1:17" ht="15.75">
      <c r="A32" s="4" t="s">
        <v>234</v>
      </c>
      <c r="E32" s="4" t="str">
        <f>Лист1!J13</f>
        <v/>
      </c>
      <c r="K32" s="4">
        <v>200</v>
      </c>
      <c r="M32" s="21"/>
      <c r="N32" s="27" t="s">
        <v>69</v>
      </c>
      <c r="P32" s="32"/>
      <c r="Q32" s="33" t="s">
        <v>147</v>
      </c>
    </row>
    <row r="33" spans="1:17" ht="15.75">
      <c r="A33" s="4" t="s">
        <v>235</v>
      </c>
      <c r="K33" s="4">
        <v>300</v>
      </c>
      <c r="M33" s="21"/>
      <c r="N33" s="27" t="s">
        <v>70</v>
      </c>
      <c r="P33" s="32"/>
      <c r="Q33" s="33" t="s">
        <v>148</v>
      </c>
    </row>
    <row r="34" spans="1:17" ht="15.75">
      <c r="A34" s="4" t="s">
        <v>236</v>
      </c>
      <c r="M34" s="35"/>
      <c r="N34" s="36" t="s">
        <v>71</v>
      </c>
      <c r="P34" s="32"/>
      <c r="Q34" s="33" t="s">
        <v>149</v>
      </c>
    </row>
    <row r="35" spans="1:17" ht="15.75">
      <c r="A35" s="4" t="s">
        <v>237</v>
      </c>
      <c r="M35" s="35"/>
      <c r="N35" s="36" t="s">
        <v>72</v>
      </c>
      <c r="P35" s="32"/>
      <c r="Q35" s="33" t="s">
        <v>150</v>
      </c>
    </row>
    <row r="36" spans="1:17" ht="15.75">
      <c r="A36" s="4" t="s">
        <v>238</v>
      </c>
      <c r="M36" s="21"/>
      <c r="N36" s="27" t="s">
        <v>73</v>
      </c>
      <c r="P36" s="26"/>
      <c r="Q36" s="20" t="s">
        <v>151</v>
      </c>
    </row>
    <row r="37" spans="1:17" ht="15.75">
      <c r="A37" s="4" t="s">
        <v>239</v>
      </c>
      <c r="N37" s="15" t="s">
        <v>74</v>
      </c>
      <c r="Q37" s="15" t="s">
        <v>203</v>
      </c>
    </row>
    <row r="38" spans="1:17" ht="15.75">
      <c r="A38" s="4" t="s">
        <v>240</v>
      </c>
      <c r="M38" s="37"/>
      <c r="N38" s="18" t="s">
        <v>75</v>
      </c>
      <c r="P38" s="38"/>
      <c r="Q38" s="39" t="s">
        <v>204</v>
      </c>
    </row>
    <row r="39" spans="1:17" ht="15.75">
      <c r="A39" s="4" t="s">
        <v>241</v>
      </c>
      <c r="M39" s="37"/>
      <c r="N39" s="18" t="s">
        <v>76</v>
      </c>
      <c r="P39" s="38"/>
      <c r="Q39" s="39" t="s">
        <v>205</v>
      </c>
    </row>
    <row r="40" spans="1:17" ht="15.75">
      <c r="A40" s="4" t="s">
        <v>242</v>
      </c>
      <c r="M40" s="37"/>
      <c r="N40" s="18" t="s">
        <v>77</v>
      </c>
      <c r="P40" s="38"/>
      <c r="Q40" s="39" t="s">
        <v>206</v>
      </c>
    </row>
    <row r="41" spans="1:17" ht="15.75">
      <c r="A41" s="4" t="s">
        <v>243</v>
      </c>
      <c r="M41" s="40"/>
      <c r="N41" s="18" t="s">
        <v>78</v>
      </c>
      <c r="P41" s="41"/>
      <c r="Q41" s="39" t="s">
        <v>207</v>
      </c>
    </row>
    <row r="42" spans="1:17" ht="15.75">
      <c r="A42" s="4" t="s">
        <v>244</v>
      </c>
      <c r="M42" s="40"/>
      <c r="N42" s="18" t="s">
        <v>79</v>
      </c>
      <c r="P42" s="41"/>
      <c r="Q42" s="39" t="s">
        <v>208</v>
      </c>
    </row>
    <row r="43" spans="1:17" ht="15.75">
      <c r="A43" s="4" t="s">
        <v>245</v>
      </c>
      <c r="M43" s="40"/>
      <c r="N43" s="18" t="s">
        <v>80</v>
      </c>
      <c r="P43" s="38"/>
      <c r="Q43" s="39" t="s">
        <v>209</v>
      </c>
    </row>
    <row r="44" spans="1:17" ht="15.75">
      <c r="A44" s="4" t="s">
        <v>246</v>
      </c>
      <c r="M44" s="40"/>
      <c r="N44" s="18" t="s">
        <v>81</v>
      </c>
      <c r="P44" s="38"/>
      <c r="Q44" s="39" t="s">
        <v>327</v>
      </c>
    </row>
    <row r="45" spans="1:17" ht="15.75">
      <c r="A45" s="4" t="s">
        <v>247</v>
      </c>
      <c r="M45" s="35"/>
      <c r="N45" s="18" t="s">
        <v>82</v>
      </c>
      <c r="P45" s="38"/>
      <c r="Q45" s="39"/>
    </row>
    <row r="46" spans="1:17" ht="15.75">
      <c r="A46" s="4" t="s">
        <v>248</v>
      </c>
      <c r="M46" s="40"/>
      <c r="N46" s="18" t="s">
        <v>83</v>
      </c>
      <c r="P46" s="42"/>
      <c r="Q46" s="43"/>
    </row>
    <row r="47" spans="1:17" ht="15.75">
      <c r="A47" s="4" t="s">
        <v>249</v>
      </c>
      <c r="M47" s="44"/>
      <c r="N47" s="18" t="s">
        <v>84</v>
      </c>
      <c r="P47" s="42"/>
    </row>
    <row r="48" spans="1:17" ht="15.75">
      <c r="A48" s="4" t="s">
        <v>250</v>
      </c>
      <c r="M48" s="37"/>
      <c r="N48" s="18" t="s">
        <v>85</v>
      </c>
      <c r="P48" s="42"/>
    </row>
    <row r="49" spans="1:16" ht="15.75">
      <c r="A49" s="4" t="s">
        <v>251</v>
      </c>
      <c r="M49" s="40"/>
      <c r="N49" s="18" t="s">
        <v>86</v>
      </c>
      <c r="P49" s="42"/>
    </row>
    <row r="50" spans="1:16" ht="15.75">
      <c r="A50" s="4" t="s">
        <v>252</v>
      </c>
      <c r="M50" s="40"/>
      <c r="N50" s="18" t="s">
        <v>87</v>
      </c>
      <c r="P50" s="42"/>
    </row>
    <row r="51" spans="1:16" ht="15.75">
      <c r="A51" s="4" t="s">
        <v>253</v>
      </c>
      <c r="M51" s="45"/>
      <c r="N51" s="18" t="s">
        <v>88</v>
      </c>
      <c r="P51" s="42"/>
    </row>
    <row r="52" spans="1:16" ht="15.75">
      <c r="A52" s="4" t="s">
        <v>254</v>
      </c>
      <c r="M52" s="35"/>
      <c r="N52" s="18" t="s">
        <v>89</v>
      </c>
      <c r="P52" s="42"/>
    </row>
    <row r="53" spans="1:16" ht="15.75">
      <c r="A53" s="4" t="s">
        <v>255</v>
      </c>
      <c r="M53" s="35"/>
      <c r="N53" s="18" t="s">
        <v>90</v>
      </c>
      <c r="P53" s="42"/>
    </row>
    <row r="54" spans="1:16">
      <c r="A54" s="4" t="s">
        <v>256</v>
      </c>
      <c r="M54" s="35"/>
      <c r="N54" s="18" t="s">
        <v>91</v>
      </c>
    </row>
    <row r="55" spans="1:16" ht="15.75">
      <c r="A55" s="4" t="s">
        <v>257</v>
      </c>
      <c r="M55" s="35"/>
      <c r="N55" s="18" t="s">
        <v>92</v>
      </c>
      <c r="P55" s="46"/>
    </row>
    <row r="56" spans="1:16" ht="15.75">
      <c r="A56" s="4" t="s">
        <v>258</v>
      </c>
      <c r="M56" s="45"/>
      <c r="N56" s="18" t="s">
        <v>93</v>
      </c>
      <c r="P56" s="47"/>
    </row>
    <row r="57" spans="1:16" ht="15.75">
      <c r="A57" s="4" t="s">
        <v>259</v>
      </c>
      <c r="M57" s="45"/>
      <c r="N57" s="18" t="s">
        <v>94</v>
      </c>
      <c r="P57" s="47"/>
    </row>
    <row r="58" spans="1:16" ht="15.75">
      <c r="A58" s="4" t="s">
        <v>260</v>
      </c>
      <c r="M58" s="45"/>
      <c r="N58" s="18" t="s">
        <v>95</v>
      </c>
      <c r="P58" s="47"/>
    </row>
    <row r="59" spans="1:16" ht="15.75">
      <c r="A59" s="4" t="s">
        <v>261</v>
      </c>
      <c r="M59" s="45"/>
      <c r="N59" s="18" t="s">
        <v>96</v>
      </c>
      <c r="P59" s="47"/>
    </row>
    <row r="60" spans="1:16" ht="15.75">
      <c r="A60" s="4" t="s">
        <v>262</v>
      </c>
      <c r="M60" s="45"/>
      <c r="N60" s="18" t="s">
        <v>97</v>
      </c>
      <c r="P60" s="47"/>
    </row>
    <row r="61" spans="1:16">
      <c r="A61" s="4" t="s">
        <v>263</v>
      </c>
      <c r="M61" s="45"/>
      <c r="N61" s="18" t="s">
        <v>98</v>
      </c>
    </row>
    <row r="62" spans="1:16">
      <c r="A62" s="4" t="s">
        <v>264</v>
      </c>
      <c r="M62" s="45"/>
      <c r="N62" s="18" t="s">
        <v>99</v>
      </c>
    </row>
    <row r="63" spans="1:16">
      <c r="A63" s="4" t="s">
        <v>265</v>
      </c>
      <c r="M63" s="45"/>
      <c r="N63" s="18" t="s">
        <v>100</v>
      </c>
    </row>
    <row r="64" spans="1:16">
      <c r="A64" s="4" t="s">
        <v>266</v>
      </c>
      <c r="M64" s="40"/>
      <c r="N64" s="18" t="s">
        <v>101</v>
      </c>
    </row>
    <row r="65" spans="1:14">
      <c r="A65" s="4" t="s">
        <v>267</v>
      </c>
      <c r="M65" s="40"/>
      <c r="N65" s="18" t="s">
        <v>102</v>
      </c>
    </row>
    <row r="66" spans="1:14">
      <c r="A66" s="4" t="s">
        <v>268</v>
      </c>
      <c r="M66" s="45"/>
      <c r="N66" s="18" t="s">
        <v>103</v>
      </c>
    </row>
    <row r="67" spans="1:14">
      <c r="A67" s="4" t="s">
        <v>269</v>
      </c>
      <c r="M67" s="45"/>
      <c r="N67" s="18" t="s">
        <v>104</v>
      </c>
    </row>
    <row r="68" spans="1:14">
      <c r="A68" s="4" t="s">
        <v>270</v>
      </c>
      <c r="M68" s="45"/>
      <c r="N68" s="18" t="s">
        <v>105</v>
      </c>
    </row>
    <row r="69" spans="1:14">
      <c r="A69" s="4" t="s">
        <v>271</v>
      </c>
      <c r="M69" s="45"/>
      <c r="N69" s="18" t="s">
        <v>106</v>
      </c>
    </row>
    <row r="70" spans="1:14">
      <c r="A70" s="4" t="s">
        <v>272</v>
      </c>
      <c r="M70" s="40"/>
      <c r="N70" s="18" t="s">
        <v>107</v>
      </c>
    </row>
    <row r="71" spans="1:14">
      <c r="A71" s="4" t="s">
        <v>273</v>
      </c>
      <c r="M71" s="40"/>
      <c r="N71" s="18" t="s">
        <v>108</v>
      </c>
    </row>
    <row r="72" spans="1:14">
      <c r="A72" s="4" t="s">
        <v>279</v>
      </c>
      <c r="M72" s="40"/>
      <c r="N72" s="18" t="s">
        <v>109</v>
      </c>
    </row>
    <row r="73" spans="1:14">
      <c r="M73" s="40"/>
      <c r="N73" s="18" t="s">
        <v>110</v>
      </c>
    </row>
    <row r="74" spans="1:14">
      <c r="M74" s="40"/>
      <c r="N74" s="18" t="s">
        <v>111</v>
      </c>
    </row>
    <row r="75" spans="1:14">
      <c r="M75" s="40"/>
      <c r="N75" s="18" t="s">
        <v>112</v>
      </c>
    </row>
    <row r="76" spans="1:14">
      <c r="M76" s="40"/>
      <c r="N76" s="18" t="s">
        <v>113</v>
      </c>
    </row>
    <row r="77" spans="1:14">
      <c r="M77" s="40"/>
      <c r="N77" s="18" t="s">
        <v>114</v>
      </c>
    </row>
    <row r="78" spans="1:14">
      <c r="M78" s="40"/>
      <c r="N78" s="18" t="s">
        <v>115</v>
      </c>
    </row>
    <row r="79" spans="1:14">
      <c r="B79" s="48"/>
      <c r="C79" s="48"/>
      <c r="D79" s="48"/>
      <c r="E79" s="48"/>
      <c r="M79" s="40"/>
      <c r="N79" s="18" t="s">
        <v>116</v>
      </c>
    </row>
    <row r="80" spans="1:14">
      <c r="B80" s="48"/>
      <c r="C80" s="48"/>
      <c r="D80" s="48"/>
      <c r="E80" s="48"/>
      <c r="M80" s="40"/>
      <c r="N80" s="18" t="s">
        <v>117</v>
      </c>
    </row>
    <row r="81" spans="2:14" ht="15.75">
      <c r="B81" s="48"/>
      <c r="C81" s="48" t="b">
        <v>1</v>
      </c>
      <c r="D81" s="48"/>
      <c r="E81" s="48"/>
      <c r="N81" s="15" t="s">
        <v>152</v>
      </c>
    </row>
    <row r="82" spans="2:14" ht="15.75">
      <c r="B82" s="48"/>
      <c r="C82" s="48"/>
      <c r="D82" s="48"/>
      <c r="E82" s="48"/>
      <c r="M82" s="49"/>
      <c r="N82" s="18" t="s">
        <v>153</v>
      </c>
    </row>
    <row r="83" spans="2:14" ht="15.75">
      <c r="B83" s="48"/>
      <c r="C83" s="48"/>
      <c r="D83" s="48"/>
      <c r="E83" s="48"/>
      <c r="M83" s="49"/>
      <c r="N83" s="18" t="s">
        <v>154</v>
      </c>
    </row>
    <row r="84" spans="2:14" ht="15.75">
      <c r="B84" s="48"/>
      <c r="C84" s="48"/>
      <c r="D84" s="48"/>
      <c r="E84" s="48"/>
      <c r="M84" s="50"/>
      <c r="N84" s="18" t="s">
        <v>155</v>
      </c>
    </row>
    <row r="85" spans="2:14" ht="15.75">
      <c r="M85" s="49"/>
      <c r="N85" s="18" t="s">
        <v>156</v>
      </c>
    </row>
    <row r="86" spans="2:14" ht="15.75">
      <c r="M86" s="50"/>
      <c r="N86" s="18" t="s">
        <v>157</v>
      </c>
    </row>
    <row r="87" spans="2:14" ht="15.75">
      <c r="M87" s="50"/>
      <c r="N87" s="18" t="s">
        <v>158</v>
      </c>
    </row>
    <row r="88" spans="2:14" ht="15.75">
      <c r="M88" s="50"/>
      <c r="N88" s="18" t="s">
        <v>159</v>
      </c>
    </row>
    <row r="89" spans="2:14" ht="15.75">
      <c r="M89" s="50"/>
      <c r="N89" s="18" t="s">
        <v>160</v>
      </c>
    </row>
    <row r="90" spans="2:14" ht="15.75">
      <c r="M90" s="50"/>
      <c r="N90" s="18" t="s">
        <v>161</v>
      </c>
    </row>
    <row r="91" spans="2:14" ht="15.75">
      <c r="M91" s="50"/>
      <c r="N91" s="18" t="s">
        <v>162</v>
      </c>
    </row>
    <row r="92" spans="2:14" ht="15.75">
      <c r="M92" s="49"/>
      <c r="N92" s="18" t="s">
        <v>163</v>
      </c>
    </row>
    <row r="93" spans="2:14" ht="15.75">
      <c r="M93" s="50"/>
      <c r="N93" s="18" t="s">
        <v>164</v>
      </c>
    </row>
    <row r="94" spans="2:14" ht="15.75">
      <c r="M94" s="49"/>
      <c r="N94" s="18" t="s">
        <v>165</v>
      </c>
    </row>
    <row r="95" spans="2:14" ht="15.75">
      <c r="M95" s="49"/>
      <c r="N95" s="18" t="s">
        <v>166</v>
      </c>
    </row>
    <row r="96" spans="2:14" ht="15.75">
      <c r="M96" s="49"/>
      <c r="N96" s="18" t="s">
        <v>167</v>
      </c>
    </row>
    <row r="97" spans="13:14" ht="15.75">
      <c r="M97" s="49"/>
      <c r="N97" s="18" t="s">
        <v>168</v>
      </c>
    </row>
    <row r="98" spans="13:14" ht="15.75">
      <c r="M98" s="50"/>
      <c r="N98" s="18" t="s">
        <v>169</v>
      </c>
    </row>
    <row r="99" spans="13:14" ht="15.75">
      <c r="M99" s="50"/>
      <c r="N99" s="18" t="s">
        <v>170</v>
      </c>
    </row>
    <row r="100" spans="13:14" ht="15.75">
      <c r="M100" s="49"/>
      <c r="N100" s="18" t="s">
        <v>171</v>
      </c>
    </row>
    <row r="101" spans="13:14" ht="15.75">
      <c r="M101" s="50"/>
      <c r="N101" s="18" t="s">
        <v>172</v>
      </c>
    </row>
    <row r="102" spans="13:14" ht="15.75">
      <c r="M102" s="49"/>
      <c r="N102" s="18" t="s">
        <v>173</v>
      </c>
    </row>
    <row r="103" spans="13:14" ht="15.75">
      <c r="M103" s="50"/>
      <c r="N103" s="18" t="s">
        <v>174</v>
      </c>
    </row>
    <row r="104" spans="13:14" ht="15.75">
      <c r="M104" s="50"/>
      <c r="N104" s="18" t="s">
        <v>175</v>
      </c>
    </row>
    <row r="105" spans="13:14" ht="15.75">
      <c r="M105" s="50"/>
      <c r="N105" s="18" t="s">
        <v>176</v>
      </c>
    </row>
    <row r="106" spans="13:14" ht="15.75">
      <c r="M106" s="50"/>
      <c r="N106" s="18" t="s">
        <v>177</v>
      </c>
    </row>
    <row r="107" spans="13:14" ht="15.75">
      <c r="M107" s="50"/>
      <c r="N107" s="18" t="s">
        <v>178</v>
      </c>
    </row>
    <row r="108" spans="13:14" ht="15.75">
      <c r="M108" s="50"/>
      <c r="N108" s="18" t="s">
        <v>179</v>
      </c>
    </row>
    <row r="109" spans="13:14" ht="15.75">
      <c r="M109" s="51"/>
      <c r="N109" s="18" t="s">
        <v>180</v>
      </c>
    </row>
    <row r="110" spans="13:14" ht="15.75">
      <c r="M110" s="51"/>
      <c r="N110" s="18" t="s">
        <v>181</v>
      </c>
    </row>
    <row r="111" spans="13:14" ht="15.75">
      <c r="M111" s="51"/>
      <c r="N111" s="18" t="s">
        <v>182</v>
      </c>
    </row>
    <row r="112" spans="13:14" ht="15.75">
      <c r="M112" s="51"/>
      <c r="N112" s="18" t="s">
        <v>183</v>
      </c>
    </row>
    <row r="113" spans="13:14" ht="15.75">
      <c r="M113" s="51"/>
      <c r="N113" s="18" t="s">
        <v>184</v>
      </c>
    </row>
    <row r="114" spans="13:14" ht="15.75">
      <c r="M114" s="51"/>
      <c r="N114" s="18" t="s">
        <v>185</v>
      </c>
    </row>
    <row r="115" spans="13:14" ht="15.75">
      <c r="N115" s="15" t="s">
        <v>186</v>
      </c>
    </row>
    <row r="116" spans="13:14">
      <c r="N116" s="18" t="s">
        <v>187</v>
      </c>
    </row>
    <row r="117" spans="13:14">
      <c r="N117" s="18" t="s">
        <v>188</v>
      </c>
    </row>
    <row r="118" spans="13:14">
      <c r="N118" s="18" t="s">
        <v>189</v>
      </c>
    </row>
    <row r="119" spans="13:14">
      <c r="N119" s="18" t="s">
        <v>190</v>
      </c>
    </row>
    <row r="120" spans="13:14">
      <c r="N120" s="18" t="s">
        <v>191</v>
      </c>
    </row>
    <row r="121" spans="13:14">
      <c r="N121" s="18" t="s">
        <v>192</v>
      </c>
    </row>
    <row r="122" spans="13:14">
      <c r="N122" s="18" t="s">
        <v>193</v>
      </c>
    </row>
    <row r="123" spans="13:14">
      <c r="N123" s="18" t="s">
        <v>194</v>
      </c>
    </row>
    <row r="124" spans="13:14">
      <c r="N124" s="18" t="s">
        <v>195</v>
      </c>
    </row>
    <row r="125" spans="13:14">
      <c r="N125" s="18" t="s">
        <v>196</v>
      </c>
    </row>
    <row r="126" spans="13:14">
      <c r="N126" s="18" t="s">
        <v>197</v>
      </c>
    </row>
    <row r="127" spans="13:14">
      <c r="N127" s="18" t="s">
        <v>198</v>
      </c>
    </row>
    <row r="128" spans="13:14">
      <c r="N128" s="18" t="s">
        <v>199</v>
      </c>
    </row>
    <row r="129" spans="14:14">
      <c r="N129" s="18" t="s">
        <v>200</v>
      </c>
    </row>
    <row r="130" spans="14:14">
      <c r="N130" s="18" t="s">
        <v>201</v>
      </c>
    </row>
    <row r="131" spans="14:14">
      <c r="N131" s="18" t="s">
        <v>202</v>
      </c>
    </row>
    <row r="132" spans="14:14">
      <c r="N132" s="18" t="s">
        <v>327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Лист1</vt:lpstr>
      <vt:lpstr>Protected</vt:lpstr>
      <vt:lpstr>Лист3</vt:lpstr>
      <vt:lpstr>Cisa_57665</vt:lpstr>
      <vt:lpstr>Лист3!Crit_A30</vt:lpstr>
      <vt:lpstr>дополнительный_замок</vt:lpstr>
      <vt:lpstr>Количество_замков</vt:lpstr>
      <vt:lpstr>МДФ_глянец__кожа</vt:lpstr>
      <vt:lpstr>МДФ_зеркало</vt:lpstr>
      <vt:lpstr>МДФ_кожа</vt:lpstr>
      <vt:lpstr>МДФ_рисунок</vt:lpstr>
      <vt:lpstr>МДФ_цвет</vt:lpstr>
      <vt:lpstr>Лист1!Область_печати</vt:lpstr>
      <vt:lpstr>основной_замок</vt:lpstr>
      <vt:lpstr>Покраска</vt:lpstr>
      <vt:lpstr>Уши</vt:lpstr>
      <vt:lpstr>Фурнитура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2013-09-02T08:23:25Z</cp:lastPrinted>
  <dcterms:created xsi:type="dcterms:W3CDTF">2013-07-12T03:44:39Z</dcterms:created>
  <dcterms:modified xsi:type="dcterms:W3CDTF">2013-09-13T09:11:00Z</dcterms:modified>
</cp:coreProperties>
</file>