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10035"/>
  </bookViews>
  <sheets>
    <sheet name="Аннуитетный график" sheetId="1" r:id="rId1"/>
    <sheet name="Список праздничных дней" sheetId="2" r:id="rId2"/>
    <sheet name="Досрочное погашение" sheetId="3" r:id="rId3"/>
  </sheets>
  <calcPr calcId="125725"/>
</workbook>
</file>

<file path=xl/calcChain.xml><?xml version="1.0" encoding="utf-8"?>
<calcChain xmlns="http://schemas.openxmlformats.org/spreadsheetml/2006/main">
  <c r="B12" i="3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B39"/>
  <c r="J39"/>
  <c r="Q39"/>
  <c r="Q38"/>
  <c r="J38"/>
  <c r="V9"/>
  <c r="J9"/>
  <c r="Q3"/>
  <c r="BF18" i="1"/>
  <c r="B18"/>
  <c r="AN8"/>
  <c r="I39" s="1"/>
  <c r="B79"/>
  <c r="B80"/>
  <c r="B81"/>
  <c r="BD81" s="1"/>
  <c r="B82"/>
  <c r="B83"/>
  <c r="BD83" s="1"/>
  <c r="B84"/>
  <c r="B85"/>
  <c r="BD85" s="1"/>
  <c r="B86"/>
  <c r="B87"/>
  <c r="BD87" s="1"/>
  <c r="B88"/>
  <c r="B89"/>
  <c r="BD89" s="1"/>
  <c r="B90"/>
  <c r="B91"/>
  <c r="BD91" s="1"/>
  <c r="B92"/>
  <c r="B93"/>
  <c r="BD93" s="1"/>
  <c r="B94"/>
  <c r="B95"/>
  <c r="BD95" s="1"/>
  <c r="B96"/>
  <c r="BD96" s="1"/>
  <c r="B97"/>
  <c r="BD97" s="1"/>
  <c r="B98"/>
  <c r="BD98" s="1"/>
  <c r="B99"/>
  <c r="BD99" s="1"/>
  <c r="B100"/>
  <c r="BD100" s="1"/>
  <c r="B101"/>
  <c r="BD101" s="1"/>
  <c r="B102"/>
  <c r="BD102" s="1"/>
  <c r="B103"/>
  <c r="BD103" s="1"/>
  <c r="B104"/>
  <c r="BD104" s="1"/>
  <c r="B105"/>
  <c r="BD105" s="1"/>
  <c r="B106"/>
  <c r="BD106" s="1"/>
  <c r="B107"/>
  <c r="BD107" s="1"/>
  <c r="B108"/>
  <c r="BD108" s="1"/>
  <c r="B109"/>
  <c r="BD109" s="1"/>
  <c r="B110"/>
  <c r="BD110" s="1"/>
  <c r="B111"/>
  <c r="BD111" s="1"/>
  <c r="B112"/>
  <c r="BD112" s="1"/>
  <c r="B113"/>
  <c r="BD113" s="1"/>
  <c r="B114"/>
  <c r="BD114" s="1"/>
  <c r="B115"/>
  <c r="B116"/>
  <c r="BD116" s="1"/>
  <c r="B117"/>
  <c r="B118"/>
  <c r="BD118" s="1"/>
  <c r="B119"/>
  <c r="B120"/>
  <c r="BD120" s="1"/>
  <c r="B121"/>
  <c r="B122"/>
  <c r="BD122" s="1"/>
  <c r="B123"/>
  <c r="B124"/>
  <c r="BD124" s="1"/>
  <c r="B125"/>
  <c r="B126"/>
  <c r="BD126" s="1"/>
  <c r="B127"/>
  <c r="B128"/>
  <c r="BD128" s="1"/>
  <c r="B129"/>
  <c r="B130"/>
  <c r="BD130" s="1"/>
  <c r="B131"/>
  <c r="B132"/>
  <c r="BD132" s="1"/>
  <c r="B133"/>
  <c r="B134"/>
  <c r="BD134" s="1"/>
  <c r="B135"/>
  <c r="B136"/>
  <c r="BD136" s="1"/>
  <c r="B137"/>
  <c r="B78"/>
  <c r="BF78"/>
  <c r="BF79"/>
  <c r="BF80"/>
  <c r="BF81"/>
  <c r="BF82"/>
  <c r="BF83"/>
  <c r="BF84"/>
  <c r="BF85"/>
  <c r="BF86"/>
  <c r="BF87"/>
  <c r="BF88"/>
  <c r="BF89"/>
  <c r="BF90"/>
  <c r="BF91"/>
  <c r="BF92"/>
  <c r="BF93"/>
  <c r="BF94"/>
  <c r="BF95"/>
  <c r="BF96"/>
  <c r="BF97"/>
  <c r="BF98"/>
  <c r="BF99"/>
  <c r="BF100"/>
  <c r="BF101"/>
  <c r="BF102"/>
  <c r="BF103"/>
  <c r="BF104"/>
  <c r="BF105"/>
  <c r="BF106"/>
  <c r="BF107"/>
  <c r="BF108"/>
  <c r="BF109"/>
  <c r="BF110"/>
  <c r="BF111"/>
  <c r="BF112"/>
  <c r="BF113"/>
  <c r="BF114"/>
  <c r="BF115"/>
  <c r="BF116"/>
  <c r="BF117"/>
  <c r="BF118"/>
  <c r="BF119"/>
  <c r="BF120"/>
  <c r="BF121"/>
  <c r="BF122"/>
  <c r="BF123"/>
  <c r="BF124"/>
  <c r="BF125"/>
  <c r="BF126"/>
  <c r="BF127"/>
  <c r="BF128"/>
  <c r="BF129"/>
  <c r="BF130"/>
  <c r="BF131"/>
  <c r="BF132"/>
  <c r="BF133"/>
  <c r="BF134"/>
  <c r="BF135"/>
  <c r="BF136"/>
  <c r="BF137"/>
  <c r="BF42"/>
  <c r="B42" s="1"/>
  <c r="BF43"/>
  <c r="B43" s="1"/>
  <c r="BF44"/>
  <c r="B44" s="1"/>
  <c r="BF45"/>
  <c r="B45" s="1"/>
  <c r="BD45" s="1"/>
  <c r="BF46"/>
  <c r="B46" s="1"/>
  <c r="BF47"/>
  <c r="B47" s="1"/>
  <c r="BD47" s="1"/>
  <c r="BF48"/>
  <c r="B48" s="1"/>
  <c r="BF49"/>
  <c r="B49" s="1"/>
  <c r="BD49" s="1"/>
  <c r="BF50"/>
  <c r="B50" s="1"/>
  <c r="BF51"/>
  <c r="B51" s="1"/>
  <c r="BD51" s="1"/>
  <c r="BF52"/>
  <c r="B52" s="1"/>
  <c r="BF53"/>
  <c r="B53" s="1"/>
  <c r="BD53" s="1"/>
  <c r="BF54"/>
  <c r="B54" s="1"/>
  <c r="BF55"/>
  <c r="B55" s="1"/>
  <c r="BD55" s="1"/>
  <c r="BF56"/>
  <c r="B56" s="1"/>
  <c r="BF57"/>
  <c r="B57" s="1"/>
  <c r="BD57" s="1"/>
  <c r="BF58"/>
  <c r="B58" s="1"/>
  <c r="BF59"/>
  <c r="B59" s="1"/>
  <c r="BD59" s="1"/>
  <c r="BF60"/>
  <c r="B60" s="1"/>
  <c r="BF61"/>
  <c r="B61" s="1"/>
  <c r="BD61" s="1"/>
  <c r="BF62"/>
  <c r="B62" s="1"/>
  <c r="BF63"/>
  <c r="B63" s="1"/>
  <c r="BD63" s="1"/>
  <c r="BF64"/>
  <c r="B64" s="1"/>
  <c r="BF65"/>
  <c r="B65" s="1"/>
  <c r="BD65" s="1"/>
  <c r="BF66"/>
  <c r="B66" s="1"/>
  <c r="BF67"/>
  <c r="B67" s="1"/>
  <c r="BD67" s="1"/>
  <c r="BF68"/>
  <c r="B68" s="1"/>
  <c r="BF69"/>
  <c r="B69" s="1"/>
  <c r="BF70"/>
  <c r="B70" s="1"/>
  <c r="BF71"/>
  <c r="B71" s="1"/>
  <c r="BF72"/>
  <c r="B72" s="1"/>
  <c r="BF73"/>
  <c r="B73" s="1"/>
  <c r="BF74"/>
  <c r="B74" s="1"/>
  <c r="BF75"/>
  <c r="B75" s="1"/>
  <c r="BF76"/>
  <c r="B76" s="1"/>
  <c r="BF77"/>
  <c r="B77" s="1"/>
  <c r="BF21"/>
  <c r="B21" s="1"/>
  <c r="BF22"/>
  <c r="B22" s="1"/>
  <c r="BF23"/>
  <c r="B23" s="1"/>
  <c r="BF24"/>
  <c r="B24" s="1"/>
  <c r="BF25"/>
  <c r="B25" s="1"/>
  <c r="BF26"/>
  <c r="B26" s="1"/>
  <c r="BF27"/>
  <c r="B27" s="1"/>
  <c r="BF28"/>
  <c r="B28" s="1"/>
  <c r="BF29"/>
  <c r="B29" s="1"/>
  <c r="BF30"/>
  <c r="B30" s="1"/>
  <c r="BF31"/>
  <c r="B31" s="1"/>
  <c r="BF32"/>
  <c r="B32" s="1"/>
  <c r="BD32" s="1"/>
  <c r="BF33"/>
  <c r="B33" s="1"/>
  <c r="BF34"/>
  <c r="B34" s="1"/>
  <c r="BD34" s="1"/>
  <c r="BF35"/>
  <c r="B35" s="1"/>
  <c r="BF36"/>
  <c r="B36" s="1"/>
  <c r="BD36" s="1"/>
  <c r="BF37"/>
  <c r="B37" s="1"/>
  <c r="BF38"/>
  <c r="B38" s="1"/>
  <c r="BD38" s="1"/>
  <c r="BF39"/>
  <c r="B39" s="1"/>
  <c r="BF40"/>
  <c r="B40" s="1"/>
  <c r="BD40" s="1"/>
  <c r="BF41"/>
  <c r="B41" s="1"/>
  <c r="BF19"/>
  <c r="B19" s="1"/>
  <c r="BF20"/>
  <c r="B20" s="1"/>
  <c r="AX8"/>
  <c r="AP6"/>
  <c r="AX6"/>
  <c r="BD28" l="1"/>
  <c r="BD26"/>
  <c r="BD24"/>
  <c r="BD78"/>
  <c r="BD94"/>
  <c r="BD92"/>
  <c r="BD90"/>
  <c r="BD88"/>
  <c r="BD86"/>
  <c r="BD84"/>
  <c r="BD82"/>
  <c r="BD80"/>
  <c r="BD41"/>
  <c r="BD39"/>
  <c r="BD37"/>
  <c r="BD35"/>
  <c r="BD33"/>
  <c r="BD31"/>
  <c r="BD29"/>
  <c r="BD27"/>
  <c r="BD25"/>
  <c r="BD23"/>
  <c r="BD70"/>
  <c r="BD68"/>
  <c r="BD66"/>
  <c r="BD64"/>
  <c r="BD62"/>
  <c r="BD60"/>
  <c r="BD58"/>
  <c r="BD56"/>
  <c r="BD54"/>
  <c r="BD52"/>
  <c r="BD50"/>
  <c r="BD48"/>
  <c r="BD46"/>
  <c r="BD44"/>
  <c r="BD137"/>
  <c r="BD135"/>
  <c r="BD133"/>
  <c r="BD131"/>
  <c r="BD129"/>
  <c r="BD127"/>
  <c r="BD125"/>
  <c r="BD123"/>
  <c r="BD121"/>
  <c r="BD119"/>
  <c r="BD117"/>
  <c r="BD115"/>
  <c r="BD79"/>
  <c r="BD74"/>
  <c r="BD73"/>
  <c r="BD72"/>
  <c r="BD71"/>
  <c r="BD77"/>
  <c r="BD76"/>
  <c r="BD69"/>
  <c r="BD43"/>
  <c r="BD42"/>
  <c r="BD19"/>
  <c r="BD20"/>
  <c r="L14"/>
  <c r="BD18"/>
  <c r="BD75"/>
  <c r="BD21"/>
  <c r="BD22"/>
  <c r="I136"/>
  <c r="I134"/>
  <c r="I132"/>
  <c r="I130"/>
  <c r="I128"/>
  <c r="I126"/>
  <c r="I124"/>
  <c r="I122"/>
  <c r="I120"/>
  <c r="I118"/>
  <c r="I116"/>
  <c r="I114"/>
  <c r="I112"/>
  <c r="I110"/>
  <c r="I108"/>
  <c r="I106"/>
  <c r="I104"/>
  <c r="I102"/>
  <c r="I100"/>
  <c r="I98"/>
  <c r="I96"/>
  <c r="I94"/>
  <c r="I92"/>
  <c r="I90"/>
  <c r="I88"/>
  <c r="I86"/>
  <c r="I84"/>
  <c r="I82"/>
  <c r="I80"/>
  <c r="I78"/>
  <c r="I76"/>
  <c r="I74"/>
  <c r="I72"/>
  <c r="I70"/>
  <c r="I68"/>
  <c r="I66"/>
  <c r="I64"/>
  <c r="I62"/>
  <c r="I60"/>
  <c r="I58"/>
  <c r="I56"/>
  <c r="I54"/>
  <c r="I52"/>
  <c r="I50"/>
  <c r="I48"/>
  <c r="I46"/>
  <c r="I44"/>
  <c r="I42"/>
  <c r="I40"/>
  <c r="I38"/>
  <c r="I137"/>
  <c r="I135"/>
  <c r="I133"/>
  <c r="I131"/>
  <c r="I129"/>
  <c r="I127"/>
  <c r="I125"/>
  <c r="I123"/>
  <c r="I121"/>
  <c r="I119"/>
  <c r="I117"/>
  <c r="I115"/>
  <c r="I113"/>
  <c r="I111"/>
  <c r="I109"/>
  <c r="I107"/>
  <c r="I105"/>
  <c r="I103"/>
  <c r="I101"/>
  <c r="I99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I61"/>
  <c r="I59"/>
  <c r="I57"/>
  <c r="I55"/>
  <c r="I53"/>
  <c r="I51"/>
  <c r="I49"/>
  <c r="I47"/>
  <c r="I45"/>
  <c r="I43"/>
  <c r="I41"/>
  <c r="I36"/>
  <c r="I34"/>
  <c r="I32"/>
  <c r="I30"/>
  <c r="I37"/>
  <c r="I35"/>
  <c r="I33"/>
  <c r="I31"/>
  <c r="BD30"/>
  <c r="B9" i="3" l="1"/>
  <c r="X18" i="1"/>
  <c r="B38" i="3" l="1"/>
  <c r="I18" i="1"/>
  <c r="I29"/>
  <c r="I28"/>
  <c r="I27"/>
  <c r="I26"/>
  <c r="I25"/>
  <c r="I24"/>
  <c r="I23"/>
  <c r="I22"/>
  <c r="I21"/>
  <c r="I20"/>
  <c r="I19"/>
  <c r="Q18"/>
  <c r="I138" l="1"/>
  <c r="Q9" i="3"/>
  <c r="J10" l="1"/>
  <c r="Q10"/>
  <c r="J11" l="1"/>
  <c r="Q11"/>
  <c r="B10"/>
  <c r="B11" l="1"/>
  <c r="AF18" i="1"/>
  <c r="X19" l="1"/>
  <c r="Q19" l="1"/>
  <c r="AF19" l="1"/>
  <c r="X20" l="1"/>
  <c r="Q20" l="1"/>
  <c r="AF20" l="1"/>
  <c r="X21" l="1"/>
  <c r="Q21" l="1"/>
  <c r="AF21" l="1"/>
  <c r="X22" l="1"/>
  <c r="Q22" l="1"/>
  <c r="AF22" s="1"/>
  <c r="X23" l="1"/>
  <c r="Q23" l="1"/>
  <c r="AF23" s="1"/>
  <c r="X24" l="1"/>
  <c r="Q24" s="1"/>
  <c r="AF24" s="1"/>
  <c r="X25" l="1"/>
  <c r="Q25" s="1"/>
  <c r="AF25" s="1"/>
  <c r="X26" l="1"/>
  <c r="Q26" s="1"/>
  <c r="AF26" s="1"/>
  <c r="X27" l="1"/>
  <c r="Q27" s="1"/>
  <c r="AF27" s="1"/>
  <c r="X28" l="1"/>
  <c r="Q28" s="1"/>
  <c r="AF28" s="1"/>
  <c r="X29" l="1"/>
  <c r="Q29" s="1"/>
  <c r="AF29" s="1"/>
  <c r="X30" l="1"/>
  <c r="Q30" s="1"/>
  <c r="AF30" s="1"/>
  <c r="X31" l="1"/>
  <c r="Q31" s="1"/>
  <c r="AF31" s="1"/>
  <c r="X32" l="1"/>
  <c r="Q32" s="1"/>
  <c r="AF32" s="1"/>
  <c r="X33" l="1"/>
  <c r="Q33" s="1"/>
  <c r="AF33" s="1"/>
  <c r="X34" l="1"/>
  <c r="Q34" s="1"/>
  <c r="AF34" s="1"/>
  <c r="X35" l="1"/>
  <c r="Q35" s="1"/>
  <c r="AF35" s="1"/>
  <c r="X36" l="1"/>
  <c r="Q36" s="1"/>
  <c r="AF36" s="1"/>
  <c r="X37" l="1"/>
  <c r="Q37" s="1"/>
  <c r="AF37" s="1"/>
  <c r="X38" l="1"/>
  <c r="Q38" s="1"/>
  <c r="AF38" s="1"/>
  <c r="X39" l="1"/>
  <c r="Q39" s="1"/>
  <c r="AF39" s="1"/>
  <c r="X40" l="1"/>
  <c r="Q40" s="1"/>
  <c r="AF40" s="1"/>
  <c r="X41" l="1"/>
  <c r="Q41" s="1"/>
  <c r="AF41" s="1"/>
  <c r="X42" l="1"/>
  <c r="Q42" s="1"/>
  <c r="AF42" s="1"/>
  <c r="X43" l="1"/>
  <c r="Q43" s="1"/>
  <c r="AF43" s="1"/>
  <c r="X44" l="1"/>
  <c r="Q44" s="1"/>
  <c r="AF44" s="1"/>
  <c r="X45" l="1"/>
  <c r="Q45" s="1"/>
  <c r="AF45" s="1"/>
  <c r="X46" l="1"/>
  <c r="Q46" s="1"/>
  <c r="AF46" s="1"/>
  <c r="X47" l="1"/>
  <c r="Q47" s="1"/>
  <c r="AF47" s="1"/>
  <c r="X48" l="1"/>
  <c r="Q48" s="1"/>
  <c r="AF48" s="1"/>
  <c r="X49" l="1"/>
  <c r="Q49" s="1"/>
  <c r="AF49" s="1"/>
  <c r="X50" l="1"/>
  <c r="Q50" s="1"/>
  <c r="AF50" s="1"/>
  <c r="X51" l="1"/>
  <c r="Q51" s="1"/>
  <c r="AF51" s="1"/>
  <c r="X52" l="1"/>
  <c r="Q52" s="1"/>
  <c r="AF52" s="1"/>
  <c r="X53" l="1"/>
  <c r="Q53" s="1"/>
  <c r="AF53" s="1"/>
  <c r="X54" l="1"/>
  <c r="Q54" s="1"/>
  <c r="AF54" s="1"/>
  <c r="X55" l="1"/>
  <c r="Q55" s="1"/>
  <c r="AF55" s="1"/>
  <c r="X56" l="1"/>
  <c r="Q56" s="1"/>
  <c r="AF56" s="1"/>
  <c r="X57" l="1"/>
  <c r="Q57" s="1"/>
  <c r="AF57" s="1"/>
  <c r="X58" l="1"/>
  <c r="Q58" s="1"/>
  <c r="AF58" s="1"/>
  <c r="X59" l="1"/>
  <c r="Q59" s="1"/>
  <c r="AF59" s="1"/>
  <c r="X60" l="1"/>
  <c r="Q60" s="1"/>
  <c r="AF60" s="1"/>
  <c r="X61" l="1"/>
  <c r="Q61" s="1"/>
  <c r="AF61" s="1"/>
  <c r="X62" l="1"/>
  <c r="Q62" s="1"/>
  <c r="AF62" s="1"/>
  <c r="X63" l="1"/>
  <c r="Q63" s="1"/>
  <c r="AF63" s="1"/>
  <c r="X64" l="1"/>
  <c r="Q64" s="1"/>
  <c r="AF64" s="1"/>
  <c r="X65" l="1"/>
  <c r="Q65" s="1"/>
  <c r="AF65" s="1"/>
  <c r="X66" l="1"/>
  <c r="Q66" s="1"/>
  <c r="AF66" s="1"/>
  <c r="X67" l="1"/>
  <c r="Q67" s="1"/>
  <c r="AF67" s="1"/>
  <c r="X68" l="1"/>
  <c r="Q68" s="1"/>
  <c r="AF68" s="1"/>
  <c r="X69" l="1"/>
  <c r="Q69" s="1"/>
  <c r="AF69" s="1"/>
  <c r="X70" l="1"/>
  <c r="Q70" s="1"/>
  <c r="AF70" s="1"/>
  <c r="X71" l="1"/>
  <c r="Q71" s="1"/>
  <c r="AF71" s="1"/>
  <c r="X72" l="1"/>
  <c r="Q72" s="1"/>
  <c r="AF72" s="1"/>
  <c r="X73" l="1"/>
  <c r="Q73" s="1"/>
  <c r="AF73" s="1"/>
  <c r="X74" l="1"/>
  <c r="Q74" s="1"/>
  <c r="AF74" s="1"/>
  <c r="X75" l="1"/>
  <c r="Q75" s="1"/>
  <c r="AF75" s="1"/>
  <c r="X76" l="1"/>
  <c r="Q76" s="1"/>
  <c r="AF76" s="1"/>
  <c r="X77" l="1"/>
  <c r="Q77" l="1"/>
  <c r="AF77" l="1"/>
  <c r="X78" s="1"/>
  <c r="Q78" l="1"/>
  <c r="AF78" l="1"/>
  <c r="X79" s="1"/>
  <c r="Q79" l="1"/>
  <c r="AF79" l="1"/>
  <c r="X80" s="1"/>
  <c r="Q80" l="1"/>
  <c r="AF80" l="1"/>
  <c r="X81" s="1"/>
  <c r="Q81" l="1"/>
  <c r="AF81" l="1"/>
  <c r="X82" s="1"/>
  <c r="Q82" l="1"/>
  <c r="AF82" l="1"/>
  <c r="X83" s="1"/>
  <c r="Q83" s="1"/>
  <c r="AF83" s="1"/>
  <c r="X84" s="1"/>
  <c r="Q84" s="1"/>
  <c r="AF84" s="1"/>
  <c r="X85" s="1"/>
  <c r="Q85" s="1"/>
  <c r="AF85" s="1"/>
  <c r="X86" s="1"/>
  <c r="Q86" s="1"/>
  <c r="AF86" s="1"/>
  <c r="X87" s="1"/>
  <c r="Q87" s="1"/>
  <c r="AF87" s="1"/>
  <c r="X88" l="1"/>
  <c r="Q88" s="1"/>
  <c r="AF88"/>
  <c r="X89" s="1"/>
  <c r="Q89" s="1"/>
  <c r="AF89" s="1"/>
  <c r="X90" s="1"/>
  <c r="Q90" s="1"/>
  <c r="AF90" s="1"/>
  <c r="X91" s="1"/>
  <c r="Q91" s="1"/>
  <c r="AF91" s="1"/>
  <c r="X92" s="1"/>
  <c r="Q92" s="1"/>
  <c r="AF92" s="1"/>
  <c r="X93" s="1"/>
  <c r="Q93" s="1"/>
  <c r="AF93" s="1"/>
  <c r="X94" s="1"/>
  <c r="Q94" s="1"/>
  <c r="AF94" s="1"/>
  <c r="X95" s="1"/>
  <c r="Q95" s="1"/>
  <c r="AF95" s="1"/>
  <c r="X96" s="1"/>
  <c r="Q96" s="1"/>
  <c r="AF96" s="1"/>
  <c r="X97" s="1"/>
  <c r="Q97" s="1"/>
  <c r="AF97" s="1"/>
  <c r="X98" s="1"/>
  <c r="Q98" s="1"/>
  <c r="AF98" s="1"/>
  <c r="X99" s="1"/>
  <c r="Q99" s="1"/>
  <c r="AF99" s="1"/>
  <c r="X100" s="1"/>
  <c r="Q100" s="1"/>
  <c r="AF100" s="1"/>
  <c r="X101" s="1"/>
  <c r="Q101" s="1"/>
  <c r="AF101" s="1"/>
  <c r="X102" s="1"/>
  <c r="Q102" s="1"/>
  <c r="AF102" s="1"/>
  <c r="X103" s="1"/>
  <c r="Q103" s="1"/>
  <c r="AF103" s="1"/>
  <c r="X104" s="1"/>
  <c r="Q104" s="1"/>
  <c r="AF104" s="1"/>
  <c r="X105" s="1"/>
  <c r="Q105" s="1"/>
  <c r="AF105" s="1"/>
  <c r="X106" s="1"/>
  <c r="Q106" s="1"/>
  <c r="AF106" s="1"/>
  <c r="X107" s="1"/>
  <c r="Q107" s="1"/>
  <c r="AF107" s="1"/>
  <c r="X108" s="1"/>
  <c r="Q108" s="1"/>
  <c r="AF108" s="1"/>
  <c r="X109" s="1"/>
  <c r="Q109" s="1"/>
  <c r="AF109" s="1"/>
  <c r="X110" s="1"/>
  <c r="Q110" s="1"/>
  <c r="AF110" s="1"/>
  <c r="X111" s="1"/>
  <c r="Q111" s="1"/>
  <c r="AF111" s="1"/>
  <c r="X112" s="1"/>
  <c r="Q112" s="1"/>
  <c r="AF112" s="1"/>
  <c r="X113" s="1"/>
  <c r="Q113" s="1"/>
  <c r="AF113" s="1"/>
  <c r="X114" s="1"/>
  <c r="Q114" s="1"/>
  <c r="AF114" s="1"/>
  <c r="X115" s="1"/>
  <c r="Q115" s="1"/>
  <c r="AF115" s="1"/>
  <c r="X116" s="1"/>
  <c r="Q116" s="1"/>
  <c r="AF116" s="1"/>
  <c r="X117" s="1"/>
  <c r="Q117" s="1"/>
  <c r="AF117" s="1"/>
  <c r="X118" s="1"/>
  <c r="Q118" s="1"/>
  <c r="AF118" s="1"/>
  <c r="X119" s="1"/>
  <c r="Q119" s="1"/>
  <c r="AF119" s="1"/>
  <c r="X120" s="1"/>
  <c r="Q120" s="1"/>
  <c r="AF120" s="1"/>
  <c r="X121" s="1"/>
  <c r="Q121" s="1"/>
  <c r="AF121" s="1"/>
  <c r="X122" s="1"/>
  <c r="Q122" s="1"/>
  <c r="AF122" s="1"/>
  <c r="X123" s="1"/>
  <c r="Q123" s="1"/>
  <c r="AF123" s="1"/>
  <c r="X124" s="1"/>
  <c r="Q124" s="1"/>
  <c r="AF124" s="1"/>
  <c r="X125" s="1"/>
  <c r="Q125" s="1"/>
  <c r="AF125" s="1"/>
  <c r="X126" s="1"/>
  <c r="Q126" s="1"/>
  <c r="AF126" s="1"/>
  <c r="X127" s="1"/>
  <c r="Q127" s="1"/>
  <c r="AF127" s="1"/>
  <c r="X128" s="1"/>
  <c r="Q128" s="1"/>
  <c r="AF128" s="1"/>
  <c r="X129" s="1"/>
  <c r="Q129" s="1"/>
  <c r="AF129" s="1"/>
  <c r="X130" s="1"/>
  <c r="Q130" s="1"/>
  <c r="AF130" s="1"/>
  <c r="X131" s="1"/>
  <c r="Q131" s="1"/>
  <c r="AF131" s="1"/>
  <c r="X132" s="1"/>
  <c r="Q132" s="1"/>
  <c r="AF132" s="1"/>
  <c r="X133" s="1"/>
  <c r="Q133" s="1"/>
  <c r="AF133" s="1"/>
  <c r="X134" s="1"/>
  <c r="Q134" s="1"/>
  <c r="AF134" s="1"/>
  <c r="X135" s="1"/>
  <c r="Q135" s="1"/>
  <c r="AF135" s="1"/>
  <c r="X136" s="1"/>
  <c r="Q136" s="1"/>
  <c r="AF136" s="1"/>
  <c r="X137" l="1"/>
  <c r="Q137" l="1"/>
  <c r="X138"/>
  <c r="Q138" l="1"/>
  <c r="AF137"/>
</calcChain>
</file>

<file path=xl/sharedStrings.xml><?xml version="1.0" encoding="utf-8"?>
<sst xmlns="http://schemas.openxmlformats.org/spreadsheetml/2006/main" count="33" uniqueCount="28">
  <si>
    <t xml:space="preserve">Аннуитетный график </t>
  </si>
  <si>
    <t>Сумма кредита</t>
  </si>
  <si>
    <t>Процентная ставка</t>
  </si>
  <si>
    <t>Дата выдачи</t>
  </si>
  <si>
    <t>Дата погашения</t>
  </si>
  <si>
    <t>Отсрочка платежа</t>
  </si>
  <si>
    <t>%/год</t>
  </si>
  <si>
    <t>мес.</t>
  </si>
  <si>
    <t>Валюта</t>
  </si>
  <si>
    <t>RUR</t>
  </si>
  <si>
    <t>USD</t>
  </si>
  <si>
    <t>EUR</t>
  </si>
  <si>
    <t>Дата платежа</t>
  </si>
  <si>
    <t>Сумма платежа</t>
  </si>
  <si>
    <t>Сумма основного
 долга к погашению</t>
  </si>
  <si>
    <t>Сумма процентов</t>
  </si>
  <si>
    <t>Коммисия за выдачу</t>
  </si>
  <si>
    <t>Остаток 
основного долга</t>
  </si>
  <si>
    <t>№</t>
  </si>
  <si>
    <t>Аннуитетный платеж</t>
  </si>
  <si>
    <t>Срок кредита</t>
  </si>
  <si>
    <t>Досрочное
 погашенная сумма</t>
  </si>
  <si>
    <t>ИТОГО</t>
  </si>
  <si>
    <t>Проценты</t>
  </si>
  <si>
    <t>Досрочное погашение</t>
  </si>
  <si>
    <t>на дату основного платежа</t>
  </si>
  <si>
    <t>на дату досрочного погашения</t>
  </si>
  <si>
    <t>Дата предыдущего платежа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</si>
</sst>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0" fillId="0" borderId="4" xfId="0" applyBorder="1"/>
    <xf numFmtId="0" fontId="0" fillId="5" borderId="0" xfId="0" applyFill="1"/>
    <xf numFmtId="0" fontId="3" fillId="5" borderId="0" xfId="0" applyFont="1" applyFill="1"/>
    <xf numFmtId="14" fontId="0" fillId="0" borderId="4" xfId="0" applyNumberFormat="1" applyBorder="1"/>
    <xf numFmtId="14" fontId="0" fillId="0" borderId="0" xfId="0" applyNumberFormat="1"/>
    <xf numFmtId="0" fontId="0" fillId="5" borderId="0" xfId="0" applyFill="1" applyBorder="1"/>
    <xf numFmtId="0" fontId="1" fillId="0" borderId="4" xfId="0" applyFont="1" applyBorder="1"/>
    <xf numFmtId="0" fontId="1" fillId="5" borderId="0" xfId="0" applyFont="1" applyFill="1" applyBorder="1" applyAlignment="1">
      <alignment vertical="center"/>
    </xf>
    <xf numFmtId="4" fontId="0" fillId="5" borderId="0" xfId="0" applyNumberFormat="1" applyFill="1" applyBorder="1" applyAlignment="1">
      <alignment horizontal="center"/>
    </xf>
    <xf numFmtId="0" fontId="1" fillId="5" borderId="0" xfId="0" applyFont="1" applyFill="1" applyBorder="1" applyAlignment="1">
      <alignment vertical="center" wrapText="1"/>
    </xf>
    <xf numFmtId="4" fontId="0" fillId="5" borderId="0" xfId="0" applyNumberFormat="1" applyFill="1" applyBorder="1" applyAlignment="1"/>
    <xf numFmtId="14" fontId="1" fillId="2" borderId="4" xfId="0" applyNumberFormat="1" applyFont="1" applyFill="1" applyBorder="1"/>
    <xf numFmtId="4" fontId="0" fillId="7" borderId="4" xfId="0" applyNumberForma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0" fontId="2" fillId="4" borderId="4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14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6" borderId="4" xfId="0" applyNumberForma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0" fillId="5" borderId="0" xfId="0" applyNumberFormat="1" applyFill="1" applyAlignment="1">
      <alignment horizontal="center"/>
    </xf>
    <xf numFmtId="14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0" fillId="7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138"/>
  <sheetViews>
    <sheetView tabSelected="1" zoomScale="85" zoomScaleNormal="85" workbookViewId="0">
      <selection activeCell="AR22" sqref="AR22"/>
    </sheetView>
  </sheetViews>
  <sheetFormatPr defaultRowHeight="15"/>
  <cols>
    <col min="1" max="1" width="4.28515625" customWidth="1"/>
    <col min="2" max="9" width="2.7109375" customWidth="1"/>
    <col min="10" max="16" width="2.5703125" customWidth="1"/>
    <col min="17" max="37" width="2.7109375" customWidth="1"/>
    <col min="38" max="39" width="1" customWidth="1"/>
    <col min="40" max="52" width="2.7109375" customWidth="1"/>
    <col min="53" max="53" width="2" customWidth="1"/>
    <col min="54" max="54" width="2.7109375" hidden="1" customWidth="1"/>
    <col min="55" max="55" width="1.42578125" hidden="1" customWidth="1"/>
    <col min="56" max="56" width="7.5703125" customWidth="1"/>
    <col min="57" max="57" width="9.140625" customWidth="1"/>
    <col min="58" max="58" width="11.42578125" customWidth="1"/>
    <col min="59" max="59" width="12.28515625" customWidth="1"/>
  </cols>
  <sheetData>
    <row r="1" spans="1:59">
      <c r="A1" s="4"/>
      <c r="B1" s="4"/>
      <c r="C1" s="4"/>
      <c r="D1" s="4"/>
      <c r="E1" s="4"/>
      <c r="F1" s="4"/>
      <c r="G1" s="4"/>
      <c r="H1" s="35" t="s">
        <v>0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F1" s="1" t="s">
        <v>8</v>
      </c>
    </row>
    <row r="2" spans="1:59">
      <c r="A2" s="4"/>
      <c r="B2" s="4"/>
      <c r="C2" s="4"/>
      <c r="D2" s="4"/>
      <c r="E2" s="4"/>
      <c r="F2" s="4"/>
      <c r="G2" s="4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F2" t="s">
        <v>9</v>
      </c>
    </row>
    <row r="3" spans="1:59" ht="15.7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F3" t="s">
        <v>10</v>
      </c>
    </row>
    <row r="4" spans="1:59" ht="19.5" thickBot="1">
      <c r="A4" s="4"/>
      <c r="B4" s="5" t="s">
        <v>1</v>
      </c>
      <c r="C4" s="4"/>
      <c r="D4" s="4"/>
      <c r="E4" s="4"/>
      <c r="F4" s="4"/>
      <c r="G4" s="4"/>
      <c r="H4" s="4"/>
      <c r="I4" s="4"/>
      <c r="J4" s="4"/>
      <c r="K4" s="4"/>
      <c r="L4" s="36">
        <v>20000000</v>
      </c>
      <c r="M4" s="37"/>
      <c r="N4" s="37"/>
      <c r="O4" s="37"/>
      <c r="P4" s="37"/>
      <c r="Q4" s="37"/>
      <c r="R4" s="37"/>
      <c r="S4" s="37"/>
      <c r="T4" s="37"/>
      <c r="U4" s="38"/>
      <c r="V4" s="4"/>
      <c r="W4" s="44" t="s">
        <v>9</v>
      </c>
      <c r="X4" s="44"/>
      <c r="Y4" s="44"/>
      <c r="Z4" s="4"/>
      <c r="AA4" s="4"/>
      <c r="AB4" s="4"/>
      <c r="AC4" s="5" t="s">
        <v>16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31">
        <v>0.1</v>
      </c>
      <c r="AO4" s="31"/>
      <c r="AP4" s="31"/>
      <c r="AQ4" s="31"/>
      <c r="AR4" s="31"/>
      <c r="AS4" s="31"/>
      <c r="AT4" s="31"/>
      <c r="AU4" s="31"/>
      <c r="AV4" s="31"/>
      <c r="AW4" s="4"/>
      <c r="AX4" s="34" t="s">
        <v>6</v>
      </c>
      <c r="AY4" s="34"/>
      <c r="AZ4" s="34"/>
      <c r="BA4" s="4"/>
      <c r="BB4" s="4"/>
      <c r="BC4" s="4"/>
      <c r="BF4" t="s">
        <v>11</v>
      </c>
    </row>
    <row r="5" spans="1:59" ht="5.25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9" ht="19.5" thickBot="1">
      <c r="A6" s="4"/>
      <c r="B6" s="5" t="s">
        <v>2</v>
      </c>
      <c r="C6" s="4"/>
      <c r="D6" s="4"/>
      <c r="E6" s="4"/>
      <c r="F6" s="4"/>
      <c r="G6" s="4"/>
      <c r="H6" s="4"/>
      <c r="I6" s="4"/>
      <c r="J6" s="4"/>
      <c r="K6" s="4"/>
      <c r="L6" s="39">
        <v>12</v>
      </c>
      <c r="M6" s="40"/>
      <c r="N6" s="40"/>
      <c r="O6" s="40"/>
      <c r="P6" s="40"/>
      <c r="Q6" s="40"/>
      <c r="R6" s="40"/>
      <c r="S6" s="40"/>
      <c r="T6" s="40"/>
      <c r="U6" s="41"/>
      <c r="V6" s="4"/>
      <c r="W6" s="34" t="s">
        <v>6</v>
      </c>
      <c r="X6" s="34"/>
      <c r="Y6" s="3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32">
        <f>IF(AN4="","",L4*AN4/100)</f>
        <v>20000</v>
      </c>
      <c r="AQ6" s="32"/>
      <c r="AR6" s="32"/>
      <c r="AS6" s="32"/>
      <c r="AT6" s="32"/>
      <c r="AU6" s="32"/>
      <c r="AV6" s="32"/>
      <c r="AW6" s="4"/>
      <c r="AX6" s="33" t="str">
        <f>W4</f>
        <v>RUR</v>
      </c>
      <c r="AY6" s="33"/>
      <c r="AZ6" s="33"/>
      <c r="BA6" s="4"/>
      <c r="BB6" s="4"/>
      <c r="BC6" s="4"/>
    </row>
    <row r="7" spans="1:59" ht="5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9" ht="18.75">
      <c r="A8" s="4"/>
      <c r="B8" s="5" t="s">
        <v>3</v>
      </c>
      <c r="C8" s="4"/>
      <c r="D8" s="4"/>
      <c r="E8" s="4"/>
      <c r="F8" s="4"/>
      <c r="G8" s="4"/>
      <c r="H8" s="4"/>
      <c r="I8" s="4"/>
      <c r="J8" s="4"/>
      <c r="K8" s="4"/>
      <c r="L8" s="42">
        <v>41516</v>
      </c>
      <c r="M8" s="42"/>
      <c r="N8" s="42"/>
      <c r="O8" s="42"/>
      <c r="P8" s="42"/>
      <c r="Q8" s="42"/>
      <c r="R8" s="42"/>
      <c r="S8" s="42"/>
      <c r="T8" s="42"/>
      <c r="U8" s="42"/>
      <c r="V8" s="4"/>
      <c r="W8" s="4"/>
      <c r="X8" s="4"/>
      <c r="Y8" s="4"/>
      <c r="Z8" s="4"/>
      <c r="AA8" s="4"/>
      <c r="AB8" s="4"/>
      <c r="AC8" s="51" t="s">
        <v>19</v>
      </c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32">
        <f>IF(L10="","",(PMT(L6/100/12,(L10-L12),-L4)))</f>
        <v>1776975.7735668337</v>
      </c>
      <c r="AO8" s="32"/>
      <c r="AP8" s="32"/>
      <c r="AQ8" s="32"/>
      <c r="AR8" s="32"/>
      <c r="AS8" s="32"/>
      <c r="AT8" s="32"/>
      <c r="AU8" s="32"/>
      <c r="AV8" s="32"/>
      <c r="AW8" s="4"/>
      <c r="AX8" s="33" t="str">
        <f>W4</f>
        <v>RUR</v>
      </c>
      <c r="AY8" s="33"/>
      <c r="AZ8" s="33"/>
      <c r="BA8" s="4"/>
      <c r="BB8" s="4"/>
      <c r="BC8" s="4"/>
    </row>
    <row r="9" spans="1:59" ht="4.5" customHeight="1">
      <c r="A9" s="4"/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9" ht="18.75">
      <c r="A10" s="4"/>
      <c r="B10" s="5" t="s">
        <v>20</v>
      </c>
      <c r="C10" s="4"/>
      <c r="D10" s="4"/>
      <c r="E10" s="4"/>
      <c r="F10" s="4"/>
      <c r="G10" s="4"/>
      <c r="H10" s="4"/>
      <c r="I10" s="4"/>
      <c r="J10" s="4"/>
      <c r="K10" s="4"/>
      <c r="L10" s="43">
        <v>12</v>
      </c>
      <c r="M10" s="43"/>
      <c r="N10" s="43"/>
      <c r="O10" s="43"/>
      <c r="P10" s="43"/>
      <c r="Q10" s="43"/>
      <c r="R10" s="43"/>
      <c r="S10" s="43"/>
      <c r="T10" s="43"/>
      <c r="U10" s="43"/>
      <c r="V10" s="4"/>
      <c r="W10" s="33" t="s">
        <v>7</v>
      </c>
      <c r="X10" s="33"/>
      <c r="Y10" s="33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50"/>
      <c r="AO10" s="50"/>
      <c r="AP10" s="50"/>
      <c r="AQ10" s="50"/>
      <c r="AR10" s="50"/>
      <c r="AS10" s="50"/>
      <c r="AT10" s="50"/>
      <c r="AU10" s="50"/>
      <c r="AV10" s="50"/>
      <c r="AW10" s="4"/>
      <c r="AX10" s="4"/>
      <c r="AY10" s="4"/>
      <c r="AZ10" s="4"/>
      <c r="BA10" s="4"/>
      <c r="BB10" s="4"/>
      <c r="BC10" s="4"/>
    </row>
    <row r="11" spans="1:59" ht="4.5" customHeight="1">
      <c r="A11" s="4"/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9" ht="18.75">
      <c r="A12" s="4"/>
      <c r="B12" s="5" t="s">
        <v>5</v>
      </c>
      <c r="C12" s="4"/>
      <c r="D12" s="4"/>
      <c r="E12" s="4"/>
      <c r="F12" s="4"/>
      <c r="G12" s="4"/>
      <c r="H12" s="4"/>
      <c r="I12" s="4"/>
      <c r="J12" s="4"/>
      <c r="K12" s="4"/>
      <c r="L12" s="43">
        <v>0</v>
      </c>
      <c r="M12" s="43"/>
      <c r="N12" s="43"/>
      <c r="O12" s="43"/>
      <c r="P12" s="43"/>
      <c r="Q12" s="43"/>
      <c r="R12" s="43"/>
      <c r="S12" s="43"/>
      <c r="T12" s="43"/>
      <c r="U12" s="43"/>
      <c r="V12" s="4"/>
      <c r="W12" s="33" t="s">
        <v>7</v>
      </c>
      <c r="X12" s="33"/>
      <c r="Y12" s="33"/>
      <c r="Z12" s="4"/>
      <c r="AA12" s="4"/>
      <c r="AB12" s="4"/>
      <c r="AC12" s="4"/>
      <c r="AD12" s="4"/>
      <c r="AE12" s="4"/>
      <c r="AF12" s="4"/>
      <c r="AG12" s="52"/>
      <c r="AH12" s="52"/>
      <c r="AI12" s="52"/>
      <c r="AJ12" s="52"/>
      <c r="AK12" s="52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9" ht="5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9" ht="18.75">
      <c r="A14" s="4"/>
      <c r="B14" s="5" t="s">
        <v>4</v>
      </c>
      <c r="C14" s="4"/>
      <c r="D14" s="4"/>
      <c r="E14" s="4"/>
      <c r="F14" s="4"/>
      <c r="G14" s="4"/>
      <c r="H14" s="4"/>
      <c r="I14" s="4"/>
      <c r="J14" s="4"/>
      <c r="K14" s="4"/>
      <c r="L14" s="53">
        <f>MAX(B18:H137)</f>
        <v>41883</v>
      </c>
      <c r="M14" s="54"/>
      <c r="N14" s="54"/>
      <c r="O14" s="54"/>
      <c r="P14" s="54"/>
      <c r="Q14" s="54"/>
      <c r="R14" s="54"/>
      <c r="S14" s="54"/>
      <c r="T14" s="54"/>
      <c r="U14" s="5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</row>
    <row r="15" spans="1:5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</row>
    <row r="16" spans="1:59" ht="18.75" customHeight="1">
      <c r="A16" s="16" t="s">
        <v>18</v>
      </c>
      <c r="B16" s="18" t="s">
        <v>12</v>
      </c>
      <c r="C16" s="19"/>
      <c r="D16" s="19"/>
      <c r="E16" s="19"/>
      <c r="F16" s="19"/>
      <c r="G16" s="19"/>
      <c r="H16" s="20"/>
      <c r="I16" s="18" t="s">
        <v>13</v>
      </c>
      <c r="J16" s="19"/>
      <c r="K16" s="19"/>
      <c r="L16" s="19"/>
      <c r="M16" s="19"/>
      <c r="N16" s="19"/>
      <c r="O16" s="19"/>
      <c r="P16" s="20"/>
      <c r="Q16" s="24" t="s">
        <v>14</v>
      </c>
      <c r="R16" s="25"/>
      <c r="S16" s="25"/>
      <c r="T16" s="25"/>
      <c r="U16" s="25"/>
      <c r="V16" s="25"/>
      <c r="W16" s="26"/>
      <c r="X16" s="18" t="s">
        <v>15</v>
      </c>
      <c r="Y16" s="19"/>
      <c r="Z16" s="19"/>
      <c r="AA16" s="19"/>
      <c r="AB16" s="19"/>
      <c r="AC16" s="19"/>
      <c r="AD16" s="19"/>
      <c r="AE16" s="20"/>
      <c r="AF16" s="30" t="s">
        <v>17</v>
      </c>
      <c r="AG16" s="30"/>
      <c r="AH16" s="30"/>
      <c r="AI16" s="30"/>
      <c r="AJ16" s="30"/>
      <c r="AK16" s="30"/>
      <c r="AL16" s="30"/>
      <c r="AM16" s="30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</row>
    <row r="17" spans="1:58" ht="30.75" customHeight="1">
      <c r="A17" s="17"/>
      <c r="B17" s="21"/>
      <c r="C17" s="22"/>
      <c r="D17" s="22"/>
      <c r="E17" s="22"/>
      <c r="F17" s="22"/>
      <c r="G17" s="22"/>
      <c r="H17" s="23"/>
      <c r="I17" s="21"/>
      <c r="J17" s="22"/>
      <c r="K17" s="22"/>
      <c r="L17" s="22"/>
      <c r="M17" s="22"/>
      <c r="N17" s="22"/>
      <c r="O17" s="22"/>
      <c r="P17" s="23"/>
      <c r="Q17" s="27"/>
      <c r="R17" s="28"/>
      <c r="S17" s="28"/>
      <c r="T17" s="28"/>
      <c r="U17" s="28"/>
      <c r="V17" s="28"/>
      <c r="W17" s="29"/>
      <c r="X17" s="21"/>
      <c r="Y17" s="22"/>
      <c r="Z17" s="22"/>
      <c r="AA17" s="22"/>
      <c r="AB17" s="22"/>
      <c r="AC17" s="22"/>
      <c r="AD17" s="22"/>
      <c r="AE17" s="23"/>
      <c r="AF17" s="30"/>
      <c r="AG17" s="30"/>
      <c r="AH17" s="30"/>
      <c r="AI17" s="30"/>
      <c r="AJ17" s="30"/>
      <c r="AK17" s="30"/>
      <c r="AL17" s="30"/>
      <c r="AM17" s="30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</row>
    <row r="18" spans="1:58">
      <c r="A18" s="9">
        <v>1</v>
      </c>
      <c r="B18" s="45">
        <f>IF(A18&gt;$L$10,"",(WORKDAY(BF18-1,1,'Список праздничных дней'!$A$4:$L$34)))</f>
        <v>41547</v>
      </c>
      <c r="C18" s="45"/>
      <c r="D18" s="45"/>
      <c r="E18" s="45"/>
      <c r="F18" s="45"/>
      <c r="G18" s="45"/>
      <c r="H18" s="45"/>
      <c r="I18" s="46">
        <f>IF(L12&gt;=A18,X18,IF(A18&gt;$L$10,"",$AN$8))</f>
        <v>1776975.7735668337</v>
      </c>
      <c r="J18" s="47"/>
      <c r="K18" s="47"/>
      <c r="L18" s="47"/>
      <c r="M18" s="47"/>
      <c r="N18" s="47"/>
      <c r="O18" s="47"/>
      <c r="P18" s="47"/>
      <c r="Q18" s="46">
        <f>IF(L12&gt;=A18,0,IF(A18&gt;$L$10,"",I18-X18))</f>
        <v>1573140.1571284775</v>
      </c>
      <c r="R18" s="47"/>
      <c r="S18" s="47"/>
      <c r="T18" s="47"/>
      <c r="U18" s="47"/>
      <c r="V18" s="47"/>
      <c r="W18" s="47"/>
      <c r="X18" s="46">
        <f>IF(A18&gt;$L$10,"",L4*($L$6/100/365*BD18))</f>
        <v>203835.61643835617</v>
      </c>
      <c r="Y18" s="46"/>
      <c r="Z18" s="46"/>
      <c r="AA18" s="46"/>
      <c r="AB18" s="46"/>
      <c r="AC18" s="46"/>
      <c r="AD18" s="46"/>
      <c r="AE18" s="46"/>
      <c r="AF18" s="46">
        <f>IF(A18&gt;$L$10,"",MIN('Досрочное погашение'!Q9:Q39))</f>
        <v>18076859.842871524</v>
      </c>
      <c r="AG18" s="47"/>
      <c r="AH18" s="47"/>
      <c r="AI18" s="47"/>
      <c r="AJ18" s="47"/>
      <c r="AK18" s="47"/>
      <c r="AL18" s="47"/>
      <c r="AM18" s="47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1"/>
      <c r="BD18">
        <f>IF(A18&gt;$L$10,"",B18-L8)</f>
        <v>31</v>
      </c>
      <c r="BE18">
        <v>1</v>
      </c>
      <c r="BF18" s="7">
        <f>DATE(YEAR($L$8),MONTH($L$8)+BE18,DAY($L$8))</f>
        <v>41547</v>
      </c>
    </row>
    <row r="19" spans="1:58">
      <c r="A19" s="9">
        <v>2</v>
      </c>
      <c r="B19" s="45">
        <f>IF(A19&gt;$L$10,"",(WORKDAY(BF19-1,1,'Список праздничных дней'!$A$4:$L$34)))</f>
        <v>41577</v>
      </c>
      <c r="C19" s="45"/>
      <c r="D19" s="45"/>
      <c r="E19" s="45"/>
      <c r="F19" s="45"/>
      <c r="G19" s="45"/>
      <c r="H19" s="45"/>
      <c r="I19" s="46">
        <f>IF($L$12&gt;=A19,X19,IF(A19&gt;$L$10,"",$AN$8))</f>
        <v>1776975.7735668337</v>
      </c>
      <c r="J19" s="47"/>
      <c r="K19" s="47"/>
      <c r="L19" s="47"/>
      <c r="M19" s="47"/>
      <c r="N19" s="47"/>
      <c r="O19" s="47"/>
      <c r="P19" s="47"/>
      <c r="Q19" s="46">
        <f>IF($L$12&gt;=A19,0,IF(A19&gt;$L$10,"",I19-X19))</f>
        <v>1598683.4573083748</v>
      </c>
      <c r="R19" s="47"/>
      <c r="S19" s="47"/>
      <c r="T19" s="47"/>
      <c r="U19" s="47"/>
      <c r="V19" s="47"/>
      <c r="W19" s="47"/>
      <c r="X19" s="46">
        <f>IF(A19&gt;$L$10,"",AF18*($L$6/100/365*BD19))</f>
        <v>178292.31625845886</v>
      </c>
      <c r="Y19" s="46"/>
      <c r="Z19" s="46"/>
      <c r="AA19" s="46"/>
      <c r="AB19" s="46"/>
      <c r="AC19" s="46"/>
      <c r="AD19" s="46"/>
      <c r="AE19" s="46"/>
      <c r="AF19" s="46">
        <f t="shared" ref="AF19:AF76" si="0">IF(A19&gt;$L$10,"",AF18-Q19)</f>
        <v>16478176.38556315</v>
      </c>
      <c r="AG19" s="47"/>
      <c r="AH19" s="47"/>
      <c r="AI19" s="47"/>
      <c r="AJ19" s="47"/>
      <c r="AK19" s="47"/>
      <c r="AL19" s="47"/>
      <c r="AM19" s="47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1"/>
      <c r="BD19">
        <f>IF(A19&gt;$L$10,"",B19-B18)</f>
        <v>30</v>
      </c>
      <c r="BE19">
        <v>2</v>
      </c>
      <c r="BF19" s="7">
        <f t="shared" ref="BF19" si="1">DATE(YEAR($L$8),MONTH($L$8)+BE19,DAY($L$8))</f>
        <v>41577</v>
      </c>
    </row>
    <row r="20" spans="1:58">
      <c r="A20" s="9">
        <v>3</v>
      </c>
      <c r="B20" s="45">
        <f>IF(A20&gt;$L$10,"",(WORKDAY(BF20-1,1,'Список праздничных дней'!$A$4:$L$34)))</f>
        <v>41610</v>
      </c>
      <c r="C20" s="45"/>
      <c r="D20" s="45"/>
      <c r="E20" s="45"/>
      <c r="F20" s="45"/>
      <c r="G20" s="45"/>
      <c r="H20" s="45"/>
      <c r="I20" s="46">
        <f t="shared" ref="I20:I26" si="2">IF($L$12&gt;=A20,X20,IF(A20&gt;$L$10,"",$AN$8))</f>
        <v>1776975.7735668337</v>
      </c>
      <c r="J20" s="47"/>
      <c r="K20" s="47"/>
      <c r="L20" s="47"/>
      <c r="M20" s="47"/>
      <c r="N20" s="47"/>
      <c r="O20" s="47"/>
      <c r="P20" s="47"/>
      <c r="Q20" s="46">
        <f t="shared" ref="Q20:Q39" si="3">IF($L$12&gt;=A20,0,IF(A20&gt;$L$10,"",I20-X20))</f>
        <v>1598198.8462056555</v>
      </c>
      <c r="R20" s="47"/>
      <c r="S20" s="47"/>
      <c r="T20" s="47"/>
      <c r="U20" s="47"/>
      <c r="V20" s="47"/>
      <c r="W20" s="47"/>
      <c r="X20" s="46">
        <f t="shared" ref="X20:X31" si="4">IF(A20&gt;$L$10,"",AF19*($L$6/100/365*BD20))</f>
        <v>178776.92736117827</v>
      </c>
      <c r="Y20" s="46"/>
      <c r="Z20" s="46"/>
      <c r="AA20" s="46"/>
      <c r="AB20" s="46"/>
      <c r="AC20" s="46"/>
      <c r="AD20" s="46"/>
      <c r="AE20" s="46"/>
      <c r="AF20" s="46">
        <f t="shared" si="0"/>
        <v>14879977.539357495</v>
      </c>
      <c r="AG20" s="47"/>
      <c r="AH20" s="47"/>
      <c r="AI20" s="47"/>
      <c r="AJ20" s="47"/>
      <c r="AK20" s="47"/>
      <c r="AL20" s="47"/>
      <c r="AM20" s="47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1"/>
      <c r="BD20">
        <f t="shared" ref="BD20:BD77" si="5">IF(A20&gt;$L$10,"",B20-B19)</f>
        <v>33</v>
      </c>
      <c r="BE20">
        <v>3</v>
      </c>
      <c r="BF20" s="7">
        <f>DATE(YEAR($L$8),MONTH($L$8)+BE20,DAY($L$8))</f>
        <v>41608</v>
      </c>
    </row>
    <row r="21" spans="1:58">
      <c r="A21" s="9">
        <v>4</v>
      </c>
      <c r="B21" s="45">
        <f>IF(A21&gt;$L$10,"",(WORKDAY(BF21-1,1,'Список праздничных дней'!$A$4:$L$34)))</f>
        <v>41638</v>
      </c>
      <c r="C21" s="45"/>
      <c r="D21" s="45"/>
      <c r="E21" s="45"/>
      <c r="F21" s="45"/>
      <c r="G21" s="45"/>
      <c r="H21" s="45"/>
      <c r="I21" s="46">
        <f t="shared" si="2"/>
        <v>1776975.7735668337</v>
      </c>
      <c r="J21" s="47"/>
      <c r="K21" s="47"/>
      <c r="L21" s="47"/>
      <c r="M21" s="47"/>
      <c r="N21" s="47"/>
      <c r="O21" s="47"/>
      <c r="P21" s="47"/>
      <c r="Q21" s="46">
        <f t="shared" si="3"/>
        <v>1639998.4460812414</v>
      </c>
      <c r="R21" s="47"/>
      <c r="S21" s="47"/>
      <c r="T21" s="47"/>
      <c r="U21" s="47"/>
      <c r="V21" s="47"/>
      <c r="W21" s="47"/>
      <c r="X21" s="46">
        <f t="shared" si="4"/>
        <v>136977.32748559228</v>
      </c>
      <c r="Y21" s="46"/>
      <c r="Z21" s="46"/>
      <c r="AA21" s="46"/>
      <c r="AB21" s="46"/>
      <c r="AC21" s="46"/>
      <c r="AD21" s="46"/>
      <c r="AE21" s="46"/>
      <c r="AF21" s="46">
        <f t="shared" si="0"/>
        <v>13239979.093276253</v>
      </c>
      <c r="AG21" s="47"/>
      <c r="AH21" s="47"/>
      <c r="AI21" s="47"/>
      <c r="AJ21" s="47"/>
      <c r="AK21" s="47"/>
      <c r="AL21" s="47"/>
      <c r="AM21" s="47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1"/>
      <c r="BD21">
        <f t="shared" si="5"/>
        <v>28</v>
      </c>
      <c r="BE21">
        <v>4</v>
      </c>
      <c r="BF21" s="7">
        <f t="shared" ref="BF21:BF84" si="6">DATE(YEAR($L$8),MONTH($L$8)+BE21,DAY($L$8))</f>
        <v>41638</v>
      </c>
    </row>
    <row r="22" spans="1:58">
      <c r="A22" s="9">
        <v>5</v>
      </c>
      <c r="B22" s="45">
        <f>IF(A22&gt;$L$10,"",(WORKDAY(BF22-1,1,'Список праздничных дней'!$A$4:$L$34)))</f>
        <v>41669</v>
      </c>
      <c r="C22" s="45"/>
      <c r="D22" s="45"/>
      <c r="E22" s="45"/>
      <c r="F22" s="45"/>
      <c r="G22" s="45"/>
      <c r="H22" s="45"/>
      <c r="I22" s="46">
        <f t="shared" si="2"/>
        <v>1776975.7735668337</v>
      </c>
      <c r="J22" s="47"/>
      <c r="K22" s="47"/>
      <c r="L22" s="47"/>
      <c r="M22" s="47"/>
      <c r="N22" s="47"/>
      <c r="O22" s="47"/>
      <c r="P22" s="47"/>
      <c r="Q22" s="46">
        <f t="shared" si="3"/>
        <v>1642036.8085613879</v>
      </c>
      <c r="R22" s="47"/>
      <c r="S22" s="47"/>
      <c r="T22" s="47"/>
      <c r="U22" s="47"/>
      <c r="V22" s="47"/>
      <c r="W22" s="47"/>
      <c r="X22" s="46">
        <f t="shared" si="4"/>
        <v>134938.96500544567</v>
      </c>
      <c r="Y22" s="46"/>
      <c r="Z22" s="46"/>
      <c r="AA22" s="46"/>
      <c r="AB22" s="46"/>
      <c r="AC22" s="46"/>
      <c r="AD22" s="46"/>
      <c r="AE22" s="46"/>
      <c r="AF22" s="46">
        <f t="shared" si="0"/>
        <v>11597942.284714865</v>
      </c>
      <c r="AG22" s="47"/>
      <c r="AH22" s="47"/>
      <c r="AI22" s="47"/>
      <c r="AJ22" s="47"/>
      <c r="AK22" s="47"/>
      <c r="AL22" s="47"/>
      <c r="AM22" s="47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1"/>
      <c r="BD22">
        <f t="shared" si="5"/>
        <v>31</v>
      </c>
      <c r="BE22">
        <v>5</v>
      </c>
      <c r="BF22" s="7">
        <f t="shared" si="6"/>
        <v>41669</v>
      </c>
    </row>
    <row r="23" spans="1:58">
      <c r="A23" s="9">
        <v>6</v>
      </c>
      <c r="B23" s="45">
        <f>IF(A23&gt;$L$10,"",(WORKDAY(BF23-1,1,'Список праздничных дней'!$A$4:$L$34)))</f>
        <v>41701</v>
      </c>
      <c r="C23" s="45"/>
      <c r="D23" s="45"/>
      <c r="E23" s="45"/>
      <c r="F23" s="45"/>
      <c r="G23" s="45"/>
      <c r="H23" s="45"/>
      <c r="I23" s="46">
        <f t="shared" si="2"/>
        <v>1776975.7735668337</v>
      </c>
      <c r="J23" s="47"/>
      <c r="K23" s="47"/>
      <c r="L23" s="47"/>
      <c r="M23" s="47"/>
      <c r="N23" s="47"/>
      <c r="O23" s="47"/>
      <c r="P23" s="47"/>
      <c r="Q23" s="46">
        <f t="shared" si="3"/>
        <v>1654959.065694765</v>
      </c>
      <c r="R23" s="47"/>
      <c r="S23" s="47"/>
      <c r="T23" s="47"/>
      <c r="U23" s="47"/>
      <c r="V23" s="47"/>
      <c r="W23" s="47"/>
      <c r="X23" s="46">
        <f t="shared" si="4"/>
        <v>122016.70787206871</v>
      </c>
      <c r="Y23" s="46"/>
      <c r="Z23" s="46"/>
      <c r="AA23" s="46"/>
      <c r="AB23" s="46"/>
      <c r="AC23" s="46"/>
      <c r="AD23" s="46"/>
      <c r="AE23" s="46"/>
      <c r="AF23" s="46">
        <f t="shared" si="0"/>
        <v>9942983.2190201003</v>
      </c>
      <c r="AG23" s="47"/>
      <c r="AH23" s="47"/>
      <c r="AI23" s="47"/>
      <c r="AJ23" s="47"/>
      <c r="AK23" s="47"/>
      <c r="AL23" s="47"/>
      <c r="AM23" s="47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1"/>
      <c r="BD23">
        <f t="shared" si="5"/>
        <v>32</v>
      </c>
      <c r="BE23">
        <v>6</v>
      </c>
      <c r="BF23" s="7">
        <f t="shared" si="6"/>
        <v>41700</v>
      </c>
    </row>
    <row r="24" spans="1:58">
      <c r="A24" s="9">
        <v>7</v>
      </c>
      <c r="B24" s="45">
        <f>IF(A24&gt;$L$10,"",(WORKDAY(BF24-1,1,'Список праздничных дней'!$A$4:$L$34)))</f>
        <v>41729</v>
      </c>
      <c r="C24" s="45"/>
      <c r="D24" s="45"/>
      <c r="E24" s="45"/>
      <c r="F24" s="45"/>
      <c r="G24" s="45"/>
      <c r="H24" s="45"/>
      <c r="I24" s="46">
        <f t="shared" si="2"/>
        <v>1776975.7735668337</v>
      </c>
      <c r="J24" s="47"/>
      <c r="K24" s="47"/>
      <c r="L24" s="47"/>
      <c r="M24" s="47"/>
      <c r="N24" s="47"/>
      <c r="O24" s="47"/>
      <c r="P24" s="47"/>
      <c r="Q24" s="46">
        <f t="shared" si="3"/>
        <v>1685445.8458520186</v>
      </c>
      <c r="R24" s="47"/>
      <c r="S24" s="47"/>
      <c r="T24" s="47"/>
      <c r="U24" s="47"/>
      <c r="V24" s="47"/>
      <c r="W24" s="47"/>
      <c r="X24" s="46">
        <f t="shared" si="4"/>
        <v>91529.927714815174</v>
      </c>
      <c r="Y24" s="46"/>
      <c r="Z24" s="46"/>
      <c r="AA24" s="46"/>
      <c r="AB24" s="46"/>
      <c r="AC24" s="46"/>
      <c r="AD24" s="46"/>
      <c r="AE24" s="46"/>
      <c r="AF24" s="46">
        <f t="shared" si="0"/>
        <v>8257537.373168082</v>
      </c>
      <c r="AG24" s="47"/>
      <c r="AH24" s="47"/>
      <c r="AI24" s="47"/>
      <c r="AJ24" s="47"/>
      <c r="AK24" s="47"/>
      <c r="AL24" s="47"/>
      <c r="AM24" s="47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1"/>
      <c r="BD24">
        <f t="shared" si="5"/>
        <v>28</v>
      </c>
      <c r="BE24">
        <v>7</v>
      </c>
      <c r="BF24" s="7">
        <f t="shared" si="6"/>
        <v>41728</v>
      </c>
    </row>
    <row r="25" spans="1:58">
      <c r="A25" s="9">
        <v>8</v>
      </c>
      <c r="B25" s="45">
        <f>IF(A25&gt;$L$10,"",(WORKDAY(BF25-1,1,'Список праздничных дней'!$A$4:$L$34)))</f>
        <v>41759</v>
      </c>
      <c r="C25" s="45"/>
      <c r="D25" s="45"/>
      <c r="E25" s="45"/>
      <c r="F25" s="45"/>
      <c r="G25" s="45"/>
      <c r="H25" s="45"/>
      <c r="I25" s="46">
        <f t="shared" si="2"/>
        <v>1776975.7735668337</v>
      </c>
      <c r="J25" s="47"/>
      <c r="K25" s="47"/>
      <c r="L25" s="47"/>
      <c r="M25" s="47"/>
      <c r="N25" s="47"/>
      <c r="O25" s="47"/>
      <c r="P25" s="47"/>
      <c r="Q25" s="46">
        <f t="shared" si="3"/>
        <v>1695531.5693383266</v>
      </c>
      <c r="R25" s="47"/>
      <c r="S25" s="47"/>
      <c r="T25" s="47"/>
      <c r="U25" s="47"/>
      <c r="V25" s="47"/>
      <c r="W25" s="47"/>
      <c r="X25" s="46">
        <f t="shared" si="4"/>
        <v>81444.204228507107</v>
      </c>
      <c r="Y25" s="46"/>
      <c r="Z25" s="46"/>
      <c r="AA25" s="46"/>
      <c r="AB25" s="46"/>
      <c r="AC25" s="46"/>
      <c r="AD25" s="46"/>
      <c r="AE25" s="46"/>
      <c r="AF25" s="46">
        <f t="shared" si="0"/>
        <v>6562005.8038297556</v>
      </c>
      <c r="AG25" s="47"/>
      <c r="AH25" s="47"/>
      <c r="AI25" s="47"/>
      <c r="AJ25" s="47"/>
      <c r="AK25" s="47"/>
      <c r="AL25" s="47"/>
      <c r="AM25" s="47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1"/>
      <c r="BD25">
        <f t="shared" si="5"/>
        <v>30</v>
      </c>
      <c r="BE25">
        <v>8</v>
      </c>
      <c r="BF25" s="7">
        <f t="shared" si="6"/>
        <v>41759</v>
      </c>
    </row>
    <row r="26" spans="1:58">
      <c r="A26" s="9">
        <v>9</v>
      </c>
      <c r="B26" s="45">
        <f>IF(A26&gt;$L$10,"",(WORKDAY(BF26-1,1,'Список праздничных дней'!$A$4:$L$34)))</f>
        <v>41789</v>
      </c>
      <c r="C26" s="45"/>
      <c r="D26" s="45"/>
      <c r="E26" s="45"/>
      <c r="F26" s="45"/>
      <c r="G26" s="45"/>
      <c r="H26" s="45"/>
      <c r="I26" s="46">
        <f t="shared" si="2"/>
        <v>1776975.7735668337</v>
      </c>
      <c r="J26" s="47"/>
      <c r="K26" s="47"/>
      <c r="L26" s="47"/>
      <c r="M26" s="47"/>
      <c r="N26" s="47"/>
      <c r="O26" s="47"/>
      <c r="P26" s="47"/>
      <c r="Q26" s="46">
        <f t="shared" si="3"/>
        <v>1712254.6204331703</v>
      </c>
      <c r="R26" s="47"/>
      <c r="S26" s="47"/>
      <c r="T26" s="47"/>
      <c r="U26" s="47"/>
      <c r="V26" s="47"/>
      <c r="W26" s="47"/>
      <c r="X26" s="46">
        <f t="shared" si="4"/>
        <v>64721.153133663342</v>
      </c>
      <c r="Y26" s="46"/>
      <c r="Z26" s="46"/>
      <c r="AA26" s="46"/>
      <c r="AB26" s="46"/>
      <c r="AC26" s="46"/>
      <c r="AD26" s="46"/>
      <c r="AE26" s="46"/>
      <c r="AF26" s="46">
        <f t="shared" si="0"/>
        <v>4849751.1833965853</v>
      </c>
      <c r="AG26" s="47"/>
      <c r="AH26" s="47"/>
      <c r="AI26" s="47"/>
      <c r="AJ26" s="47"/>
      <c r="AK26" s="47"/>
      <c r="AL26" s="47"/>
      <c r="AM26" s="47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1"/>
      <c r="BD26">
        <f t="shared" si="5"/>
        <v>30</v>
      </c>
      <c r="BE26">
        <v>9</v>
      </c>
      <c r="BF26" s="7">
        <f t="shared" si="6"/>
        <v>41789</v>
      </c>
    </row>
    <row r="27" spans="1:58">
      <c r="A27" s="9">
        <v>10</v>
      </c>
      <c r="B27" s="45">
        <f>IF(A27&gt;$L$10,"",(WORKDAY(BF27-1,1,'Список праздничных дней'!$A$4:$L$34)))</f>
        <v>41820</v>
      </c>
      <c r="C27" s="45"/>
      <c r="D27" s="45"/>
      <c r="E27" s="45"/>
      <c r="F27" s="45"/>
      <c r="G27" s="45"/>
      <c r="H27" s="45"/>
      <c r="I27" s="46">
        <f t="shared" ref="I27:I90" si="7">IF($L$12&gt;=A27,X27,IF(A27&gt;$L$10,"",$AN$8))</f>
        <v>1776975.7735668337</v>
      </c>
      <c r="J27" s="47"/>
      <c r="K27" s="47"/>
      <c r="L27" s="47"/>
      <c r="M27" s="47"/>
      <c r="N27" s="47"/>
      <c r="O27" s="47"/>
      <c r="P27" s="47"/>
      <c r="Q27" s="46">
        <f t="shared" si="3"/>
        <v>1727548.1724648192</v>
      </c>
      <c r="R27" s="47"/>
      <c r="S27" s="47"/>
      <c r="T27" s="47"/>
      <c r="U27" s="47"/>
      <c r="V27" s="47"/>
      <c r="W27" s="47"/>
      <c r="X27" s="46">
        <f t="shared" si="4"/>
        <v>49427.601102014516</v>
      </c>
      <c r="Y27" s="46"/>
      <c r="Z27" s="46"/>
      <c r="AA27" s="46"/>
      <c r="AB27" s="46"/>
      <c r="AC27" s="46"/>
      <c r="AD27" s="46"/>
      <c r="AE27" s="46"/>
      <c r="AF27" s="46">
        <f t="shared" si="0"/>
        <v>3122203.0109317661</v>
      </c>
      <c r="AG27" s="47"/>
      <c r="AH27" s="47"/>
      <c r="AI27" s="47"/>
      <c r="AJ27" s="47"/>
      <c r="AK27" s="47"/>
      <c r="AL27" s="47"/>
      <c r="AM27" s="47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1"/>
      <c r="BD27">
        <f t="shared" si="5"/>
        <v>31</v>
      </c>
      <c r="BE27">
        <v>10</v>
      </c>
      <c r="BF27" s="7">
        <f t="shared" si="6"/>
        <v>41820</v>
      </c>
    </row>
    <row r="28" spans="1:58">
      <c r="A28" s="9">
        <v>11</v>
      </c>
      <c r="B28" s="45">
        <f>IF(A28&gt;$L$10,"",(WORKDAY(BF28-1,1,'Список праздничных дней'!$A$4:$L$34)))</f>
        <v>41850</v>
      </c>
      <c r="C28" s="45"/>
      <c r="D28" s="45"/>
      <c r="E28" s="45"/>
      <c r="F28" s="45"/>
      <c r="G28" s="45"/>
      <c r="H28" s="45"/>
      <c r="I28" s="46">
        <f t="shared" si="7"/>
        <v>1776975.7735668337</v>
      </c>
      <c r="J28" s="47"/>
      <c r="K28" s="47"/>
      <c r="L28" s="47"/>
      <c r="M28" s="47"/>
      <c r="N28" s="47"/>
      <c r="O28" s="47"/>
      <c r="P28" s="47"/>
      <c r="Q28" s="46">
        <f t="shared" si="3"/>
        <v>1746181.4425001093</v>
      </c>
      <c r="R28" s="47"/>
      <c r="S28" s="47"/>
      <c r="T28" s="47"/>
      <c r="U28" s="47"/>
      <c r="V28" s="47"/>
      <c r="W28" s="47"/>
      <c r="X28" s="46">
        <f t="shared" si="4"/>
        <v>30794.331066724269</v>
      </c>
      <c r="Y28" s="46"/>
      <c r="Z28" s="46"/>
      <c r="AA28" s="46"/>
      <c r="AB28" s="46"/>
      <c r="AC28" s="46"/>
      <c r="AD28" s="46"/>
      <c r="AE28" s="46"/>
      <c r="AF28" s="46">
        <f t="shared" si="0"/>
        <v>1376021.5684316568</v>
      </c>
      <c r="AG28" s="47"/>
      <c r="AH28" s="47"/>
      <c r="AI28" s="47"/>
      <c r="AJ28" s="47"/>
      <c r="AK28" s="47"/>
      <c r="AL28" s="47"/>
      <c r="AM28" s="47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1"/>
      <c r="BD28">
        <f t="shared" si="5"/>
        <v>30</v>
      </c>
      <c r="BE28">
        <v>11</v>
      </c>
      <c r="BF28" s="7">
        <f t="shared" si="6"/>
        <v>41850</v>
      </c>
    </row>
    <row r="29" spans="1:58">
      <c r="A29" s="9">
        <v>12</v>
      </c>
      <c r="B29" s="45">
        <f>IF(A29&gt;$L$10,"",(WORKDAY(BF29-1,1,'Список праздничных дней'!$A$4:$L$34)))</f>
        <v>41883</v>
      </c>
      <c r="C29" s="45"/>
      <c r="D29" s="45"/>
      <c r="E29" s="45"/>
      <c r="F29" s="45"/>
      <c r="G29" s="45"/>
      <c r="H29" s="45"/>
      <c r="I29" s="46">
        <f t="shared" si="7"/>
        <v>1776975.7735668337</v>
      </c>
      <c r="J29" s="47"/>
      <c r="K29" s="47"/>
      <c r="L29" s="47"/>
      <c r="M29" s="47"/>
      <c r="N29" s="47"/>
      <c r="O29" s="47"/>
      <c r="P29" s="47"/>
      <c r="Q29" s="46">
        <f t="shared" si="3"/>
        <v>1762046.8820298766</v>
      </c>
      <c r="R29" s="47"/>
      <c r="S29" s="47"/>
      <c r="T29" s="47"/>
      <c r="U29" s="47"/>
      <c r="V29" s="47"/>
      <c r="W29" s="47"/>
      <c r="X29" s="46">
        <f t="shared" si="4"/>
        <v>14928.891536957153</v>
      </c>
      <c r="Y29" s="46"/>
      <c r="Z29" s="46"/>
      <c r="AA29" s="46"/>
      <c r="AB29" s="46"/>
      <c r="AC29" s="46"/>
      <c r="AD29" s="46"/>
      <c r="AE29" s="46"/>
      <c r="AF29" s="68">
        <f t="shared" si="0"/>
        <v>-386025.31359821977</v>
      </c>
      <c r="AG29" s="69"/>
      <c r="AH29" s="69"/>
      <c r="AI29" s="69"/>
      <c r="AJ29" s="69"/>
      <c r="AK29" s="69"/>
      <c r="AL29" s="69"/>
      <c r="AM29" s="69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1"/>
      <c r="BD29">
        <f t="shared" si="5"/>
        <v>33</v>
      </c>
      <c r="BE29">
        <v>12</v>
      </c>
      <c r="BF29" s="7">
        <f t="shared" si="6"/>
        <v>41881</v>
      </c>
    </row>
    <row r="30" spans="1:58">
      <c r="A30" s="9">
        <v>13</v>
      </c>
      <c r="B30" s="45" t="str">
        <f>IF(A30&gt;$L$10,"",(WORKDAY(BF30-1,1,'Список праздничных дней'!$A$4:$L$34)))</f>
        <v/>
      </c>
      <c r="C30" s="45"/>
      <c r="D30" s="45"/>
      <c r="E30" s="45"/>
      <c r="F30" s="45"/>
      <c r="G30" s="45"/>
      <c r="H30" s="45"/>
      <c r="I30" s="46" t="str">
        <f t="shared" si="7"/>
        <v/>
      </c>
      <c r="J30" s="47"/>
      <c r="K30" s="47"/>
      <c r="L30" s="47"/>
      <c r="M30" s="47"/>
      <c r="N30" s="47"/>
      <c r="O30" s="47"/>
      <c r="P30" s="47"/>
      <c r="Q30" s="46" t="str">
        <f t="shared" si="3"/>
        <v/>
      </c>
      <c r="R30" s="47"/>
      <c r="S30" s="47"/>
      <c r="T30" s="47"/>
      <c r="U30" s="47"/>
      <c r="V30" s="47"/>
      <c r="W30" s="47"/>
      <c r="X30" s="46" t="str">
        <f t="shared" si="4"/>
        <v/>
      </c>
      <c r="Y30" s="46"/>
      <c r="Z30" s="46"/>
      <c r="AA30" s="46"/>
      <c r="AB30" s="46"/>
      <c r="AC30" s="46"/>
      <c r="AD30" s="46"/>
      <c r="AE30" s="46"/>
      <c r="AF30" s="46" t="str">
        <f t="shared" si="0"/>
        <v/>
      </c>
      <c r="AG30" s="47"/>
      <c r="AH30" s="47"/>
      <c r="AI30" s="47"/>
      <c r="AJ30" s="47"/>
      <c r="AK30" s="47"/>
      <c r="AL30" s="47"/>
      <c r="AM30" s="47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1"/>
      <c r="BD30" t="str">
        <f t="shared" si="5"/>
        <v/>
      </c>
      <c r="BE30">
        <v>13</v>
      </c>
      <c r="BF30" s="7">
        <f t="shared" si="6"/>
        <v>41912</v>
      </c>
    </row>
    <row r="31" spans="1:58">
      <c r="A31" s="9">
        <v>14</v>
      </c>
      <c r="B31" s="45" t="str">
        <f>IF(A31&gt;$L$10,"",(WORKDAY(BF31-1,1,'Список праздничных дней'!$A$4:$L$34)))</f>
        <v/>
      </c>
      <c r="C31" s="45"/>
      <c r="D31" s="45"/>
      <c r="E31" s="45"/>
      <c r="F31" s="45"/>
      <c r="G31" s="45"/>
      <c r="H31" s="45"/>
      <c r="I31" s="46" t="str">
        <f t="shared" si="7"/>
        <v/>
      </c>
      <c r="J31" s="47"/>
      <c r="K31" s="47"/>
      <c r="L31" s="47"/>
      <c r="M31" s="47"/>
      <c r="N31" s="47"/>
      <c r="O31" s="47"/>
      <c r="P31" s="47"/>
      <c r="Q31" s="46" t="str">
        <f t="shared" si="3"/>
        <v/>
      </c>
      <c r="R31" s="47"/>
      <c r="S31" s="47"/>
      <c r="T31" s="47"/>
      <c r="U31" s="47"/>
      <c r="V31" s="47"/>
      <c r="W31" s="47"/>
      <c r="X31" s="46" t="str">
        <f t="shared" si="4"/>
        <v/>
      </c>
      <c r="Y31" s="46"/>
      <c r="Z31" s="46"/>
      <c r="AA31" s="46"/>
      <c r="AB31" s="46"/>
      <c r="AC31" s="46"/>
      <c r="AD31" s="46"/>
      <c r="AE31" s="46"/>
      <c r="AF31" s="46" t="str">
        <f t="shared" si="0"/>
        <v/>
      </c>
      <c r="AG31" s="47"/>
      <c r="AH31" s="47"/>
      <c r="AI31" s="47"/>
      <c r="AJ31" s="47"/>
      <c r="AK31" s="47"/>
      <c r="AL31" s="47"/>
      <c r="AM31" s="47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1"/>
      <c r="BD31" t="str">
        <f t="shared" si="5"/>
        <v/>
      </c>
      <c r="BE31">
        <v>14</v>
      </c>
      <c r="BF31" s="7">
        <f t="shared" si="6"/>
        <v>41942</v>
      </c>
    </row>
    <row r="32" spans="1:58">
      <c r="A32" s="9">
        <v>15</v>
      </c>
      <c r="B32" s="45" t="str">
        <f>IF(A32&gt;$L$10,"",(WORKDAY(BF32-1,1,'Список праздничных дней'!$A$4:$L$34)))</f>
        <v/>
      </c>
      <c r="C32" s="45"/>
      <c r="D32" s="45"/>
      <c r="E32" s="45"/>
      <c r="F32" s="45"/>
      <c r="G32" s="45"/>
      <c r="H32" s="45"/>
      <c r="I32" s="46" t="str">
        <f t="shared" si="7"/>
        <v/>
      </c>
      <c r="J32" s="47"/>
      <c r="K32" s="47"/>
      <c r="L32" s="47"/>
      <c r="M32" s="47"/>
      <c r="N32" s="47"/>
      <c r="O32" s="47"/>
      <c r="P32" s="47"/>
      <c r="Q32" s="46" t="str">
        <f t="shared" si="3"/>
        <v/>
      </c>
      <c r="R32" s="47"/>
      <c r="S32" s="47"/>
      <c r="T32" s="47"/>
      <c r="U32" s="47"/>
      <c r="V32" s="47"/>
      <c r="W32" s="47"/>
      <c r="X32" s="46" t="str">
        <f t="shared" ref="X32:X95" si="8">IF(A32&gt;$L$10,"",AF31*($L$6/100/365*BD32))</f>
        <v/>
      </c>
      <c r="Y32" s="46"/>
      <c r="Z32" s="46"/>
      <c r="AA32" s="46"/>
      <c r="AB32" s="46"/>
      <c r="AC32" s="46"/>
      <c r="AD32" s="46"/>
      <c r="AE32" s="46"/>
      <c r="AF32" s="46" t="str">
        <f t="shared" si="0"/>
        <v/>
      </c>
      <c r="AG32" s="47"/>
      <c r="AH32" s="47"/>
      <c r="AI32" s="47"/>
      <c r="AJ32" s="47"/>
      <c r="AK32" s="47"/>
      <c r="AL32" s="47"/>
      <c r="AM32" s="47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1"/>
      <c r="BD32" t="str">
        <f t="shared" si="5"/>
        <v/>
      </c>
      <c r="BE32">
        <v>15</v>
      </c>
      <c r="BF32" s="7">
        <f t="shared" si="6"/>
        <v>41973</v>
      </c>
    </row>
    <row r="33" spans="1:58">
      <c r="A33" s="9">
        <v>16</v>
      </c>
      <c r="B33" s="45" t="str">
        <f>IF(A33&gt;$L$10,"",(WORKDAY(BF33-1,1,'Список праздничных дней'!$A$4:$L$34)))</f>
        <v/>
      </c>
      <c r="C33" s="45"/>
      <c r="D33" s="45"/>
      <c r="E33" s="45"/>
      <c r="F33" s="45"/>
      <c r="G33" s="45"/>
      <c r="H33" s="45"/>
      <c r="I33" s="46" t="str">
        <f t="shared" si="7"/>
        <v/>
      </c>
      <c r="J33" s="47"/>
      <c r="K33" s="47"/>
      <c r="L33" s="47"/>
      <c r="M33" s="47"/>
      <c r="N33" s="47"/>
      <c r="O33" s="47"/>
      <c r="P33" s="47"/>
      <c r="Q33" s="46" t="str">
        <f t="shared" si="3"/>
        <v/>
      </c>
      <c r="R33" s="47"/>
      <c r="S33" s="47"/>
      <c r="T33" s="47"/>
      <c r="U33" s="47"/>
      <c r="V33" s="47"/>
      <c r="W33" s="47"/>
      <c r="X33" s="46" t="str">
        <f t="shared" si="8"/>
        <v/>
      </c>
      <c r="Y33" s="46"/>
      <c r="Z33" s="46"/>
      <c r="AA33" s="46"/>
      <c r="AB33" s="46"/>
      <c r="AC33" s="46"/>
      <c r="AD33" s="46"/>
      <c r="AE33" s="46"/>
      <c r="AF33" s="46" t="str">
        <f t="shared" si="0"/>
        <v/>
      </c>
      <c r="AG33" s="47"/>
      <c r="AH33" s="47"/>
      <c r="AI33" s="47"/>
      <c r="AJ33" s="47"/>
      <c r="AK33" s="47"/>
      <c r="AL33" s="47"/>
      <c r="AM33" s="47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1"/>
      <c r="BD33" t="str">
        <f t="shared" si="5"/>
        <v/>
      </c>
      <c r="BE33">
        <v>16</v>
      </c>
      <c r="BF33" s="7">
        <f t="shared" si="6"/>
        <v>42003</v>
      </c>
    </row>
    <row r="34" spans="1:58">
      <c r="A34" s="9">
        <v>17</v>
      </c>
      <c r="B34" s="45" t="str">
        <f>IF(A34&gt;$L$10,"",(WORKDAY(BF34-1,1,'Список праздничных дней'!$A$4:$L$34)))</f>
        <v/>
      </c>
      <c r="C34" s="45"/>
      <c r="D34" s="45"/>
      <c r="E34" s="45"/>
      <c r="F34" s="45"/>
      <c r="G34" s="45"/>
      <c r="H34" s="45"/>
      <c r="I34" s="46" t="str">
        <f t="shared" si="7"/>
        <v/>
      </c>
      <c r="J34" s="47"/>
      <c r="K34" s="47"/>
      <c r="L34" s="47"/>
      <c r="M34" s="47"/>
      <c r="N34" s="47"/>
      <c r="O34" s="47"/>
      <c r="P34" s="47"/>
      <c r="Q34" s="46" t="str">
        <f t="shared" si="3"/>
        <v/>
      </c>
      <c r="R34" s="47"/>
      <c r="S34" s="47"/>
      <c r="T34" s="47"/>
      <c r="U34" s="47"/>
      <c r="V34" s="47"/>
      <c r="W34" s="47"/>
      <c r="X34" s="46" t="str">
        <f t="shared" si="8"/>
        <v/>
      </c>
      <c r="Y34" s="46"/>
      <c r="Z34" s="46"/>
      <c r="AA34" s="46"/>
      <c r="AB34" s="46"/>
      <c r="AC34" s="46"/>
      <c r="AD34" s="46"/>
      <c r="AE34" s="46"/>
      <c r="AF34" s="46" t="str">
        <f t="shared" si="0"/>
        <v/>
      </c>
      <c r="AG34" s="47"/>
      <c r="AH34" s="47"/>
      <c r="AI34" s="47"/>
      <c r="AJ34" s="47"/>
      <c r="AK34" s="47"/>
      <c r="AL34" s="47"/>
      <c r="AM34" s="47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1"/>
      <c r="BD34" t="str">
        <f t="shared" si="5"/>
        <v/>
      </c>
      <c r="BE34">
        <v>17</v>
      </c>
      <c r="BF34" s="7">
        <f t="shared" si="6"/>
        <v>42034</v>
      </c>
    </row>
    <row r="35" spans="1:58">
      <c r="A35" s="9">
        <v>18</v>
      </c>
      <c r="B35" s="45" t="str">
        <f>IF(A35&gt;$L$10,"",(WORKDAY(BF35-1,1,'Список праздничных дней'!$A$4:$L$34)))</f>
        <v/>
      </c>
      <c r="C35" s="45"/>
      <c r="D35" s="45"/>
      <c r="E35" s="45"/>
      <c r="F35" s="45"/>
      <c r="G35" s="45"/>
      <c r="H35" s="45"/>
      <c r="I35" s="46" t="str">
        <f t="shared" si="7"/>
        <v/>
      </c>
      <c r="J35" s="47"/>
      <c r="K35" s="47"/>
      <c r="L35" s="47"/>
      <c r="M35" s="47"/>
      <c r="N35" s="47"/>
      <c r="O35" s="47"/>
      <c r="P35" s="47"/>
      <c r="Q35" s="46" t="str">
        <f t="shared" si="3"/>
        <v/>
      </c>
      <c r="R35" s="47"/>
      <c r="S35" s="47"/>
      <c r="T35" s="47"/>
      <c r="U35" s="47"/>
      <c r="V35" s="47"/>
      <c r="W35" s="47"/>
      <c r="X35" s="46" t="str">
        <f t="shared" si="8"/>
        <v/>
      </c>
      <c r="Y35" s="46"/>
      <c r="Z35" s="46"/>
      <c r="AA35" s="46"/>
      <c r="AB35" s="46"/>
      <c r="AC35" s="46"/>
      <c r="AD35" s="46"/>
      <c r="AE35" s="46"/>
      <c r="AF35" s="46" t="str">
        <f t="shared" si="0"/>
        <v/>
      </c>
      <c r="AG35" s="47"/>
      <c r="AH35" s="47"/>
      <c r="AI35" s="47"/>
      <c r="AJ35" s="47"/>
      <c r="AK35" s="47"/>
      <c r="AL35" s="47"/>
      <c r="AM35" s="47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1"/>
      <c r="BD35" t="str">
        <f t="shared" si="5"/>
        <v/>
      </c>
      <c r="BE35">
        <v>18</v>
      </c>
      <c r="BF35" s="7">
        <f t="shared" si="6"/>
        <v>42065</v>
      </c>
    </row>
    <row r="36" spans="1:58">
      <c r="A36" s="9">
        <v>19</v>
      </c>
      <c r="B36" s="45" t="str">
        <f>IF(A36&gt;$L$10,"",(WORKDAY(BF36-1,1,'Список праздничных дней'!$A$4:$L$34)))</f>
        <v/>
      </c>
      <c r="C36" s="45"/>
      <c r="D36" s="45"/>
      <c r="E36" s="45"/>
      <c r="F36" s="45"/>
      <c r="G36" s="45"/>
      <c r="H36" s="45"/>
      <c r="I36" s="46" t="str">
        <f t="shared" si="7"/>
        <v/>
      </c>
      <c r="J36" s="47"/>
      <c r="K36" s="47"/>
      <c r="L36" s="47"/>
      <c r="M36" s="47"/>
      <c r="N36" s="47"/>
      <c r="O36" s="47"/>
      <c r="P36" s="47"/>
      <c r="Q36" s="46" t="str">
        <f t="shared" si="3"/>
        <v/>
      </c>
      <c r="R36" s="47"/>
      <c r="S36" s="47"/>
      <c r="T36" s="47"/>
      <c r="U36" s="47"/>
      <c r="V36" s="47"/>
      <c r="W36" s="47"/>
      <c r="X36" s="46" t="str">
        <f t="shared" si="8"/>
        <v/>
      </c>
      <c r="Y36" s="46"/>
      <c r="Z36" s="46"/>
      <c r="AA36" s="46"/>
      <c r="AB36" s="46"/>
      <c r="AC36" s="46"/>
      <c r="AD36" s="46"/>
      <c r="AE36" s="46"/>
      <c r="AF36" s="46" t="str">
        <f t="shared" si="0"/>
        <v/>
      </c>
      <c r="AG36" s="47"/>
      <c r="AH36" s="47"/>
      <c r="AI36" s="47"/>
      <c r="AJ36" s="47"/>
      <c r="AK36" s="47"/>
      <c r="AL36" s="47"/>
      <c r="AM36" s="47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1"/>
      <c r="BD36" t="str">
        <f t="shared" si="5"/>
        <v/>
      </c>
      <c r="BE36">
        <v>19</v>
      </c>
      <c r="BF36" s="7">
        <f t="shared" si="6"/>
        <v>42093</v>
      </c>
    </row>
    <row r="37" spans="1:58">
      <c r="A37" s="9">
        <v>20</v>
      </c>
      <c r="B37" s="45" t="str">
        <f>IF(A37&gt;$L$10,"",(WORKDAY(BF37-1,1,'Список праздничных дней'!$A$4:$L$34)))</f>
        <v/>
      </c>
      <c r="C37" s="45"/>
      <c r="D37" s="45"/>
      <c r="E37" s="45"/>
      <c r="F37" s="45"/>
      <c r="G37" s="45"/>
      <c r="H37" s="45"/>
      <c r="I37" s="46" t="str">
        <f t="shared" si="7"/>
        <v/>
      </c>
      <c r="J37" s="47"/>
      <c r="K37" s="47"/>
      <c r="L37" s="47"/>
      <c r="M37" s="47"/>
      <c r="N37" s="47"/>
      <c r="O37" s="47"/>
      <c r="P37" s="47"/>
      <c r="Q37" s="46" t="str">
        <f t="shared" si="3"/>
        <v/>
      </c>
      <c r="R37" s="47"/>
      <c r="S37" s="47"/>
      <c r="T37" s="47"/>
      <c r="U37" s="47"/>
      <c r="V37" s="47"/>
      <c r="W37" s="47"/>
      <c r="X37" s="46" t="str">
        <f t="shared" si="8"/>
        <v/>
      </c>
      <c r="Y37" s="46"/>
      <c r="Z37" s="46"/>
      <c r="AA37" s="46"/>
      <c r="AB37" s="46"/>
      <c r="AC37" s="46"/>
      <c r="AD37" s="46"/>
      <c r="AE37" s="46"/>
      <c r="AF37" s="46" t="str">
        <f t="shared" si="0"/>
        <v/>
      </c>
      <c r="AG37" s="47"/>
      <c r="AH37" s="47"/>
      <c r="AI37" s="47"/>
      <c r="AJ37" s="47"/>
      <c r="AK37" s="47"/>
      <c r="AL37" s="47"/>
      <c r="AM37" s="47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1"/>
      <c r="BD37" t="str">
        <f t="shared" si="5"/>
        <v/>
      </c>
      <c r="BE37">
        <v>20</v>
      </c>
      <c r="BF37" s="7">
        <f t="shared" si="6"/>
        <v>42124</v>
      </c>
    </row>
    <row r="38" spans="1:58">
      <c r="A38" s="9">
        <v>21</v>
      </c>
      <c r="B38" s="45" t="str">
        <f>IF(A38&gt;$L$10,"",(WORKDAY(BF38-1,1,'Список праздничных дней'!$A$4:$L$34)))</f>
        <v/>
      </c>
      <c r="C38" s="45"/>
      <c r="D38" s="45"/>
      <c r="E38" s="45"/>
      <c r="F38" s="45"/>
      <c r="G38" s="45"/>
      <c r="H38" s="45"/>
      <c r="I38" s="46" t="str">
        <f t="shared" si="7"/>
        <v/>
      </c>
      <c r="J38" s="47"/>
      <c r="K38" s="47"/>
      <c r="L38" s="47"/>
      <c r="M38" s="47"/>
      <c r="N38" s="47"/>
      <c r="O38" s="47"/>
      <c r="P38" s="47"/>
      <c r="Q38" s="46" t="str">
        <f t="shared" si="3"/>
        <v/>
      </c>
      <c r="R38" s="47"/>
      <c r="S38" s="47"/>
      <c r="T38" s="47"/>
      <c r="U38" s="47"/>
      <c r="V38" s="47"/>
      <c r="W38" s="47"/>
      <c r="X38" s="46" t="str">
        <f t="shared" si="8"/>
        <v/>
      </c>
      <c r="Y38" s="46"/>
      <c r="Z38" s="46"/>
      <c r="AA38" s="46"/>
      <c r="AB38" s="46"/>
      <c r="AC38" s="46"/>
      <c r="AD38" s="46"/>
      <c r="AE38" s="46"/>
      <c r="AF38" s="46" t="str">
        <f t="shared" si="0"/>
        <v/>
      </c>
      <c r="AG38" s="47"/>
      <c r="AH38" s="47"/>
      <c r="AI38" s="47"/>
      <c r="AJ38" s="47"/>
      <c r="AK38" s="47"/>
      <c r="AL38" s="47"/>
      <c r="AM38" s="47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1"/>
      <c r="BD38" t="str">
        <f t="shared" si="5"/>
        <v/>
      </c>
      <c r="BE38">
        <v>21</v>
      </c>
      <c r="BF38" s="7">
        <f t="shared" si="6"/>
        <v>42154</v>
      </c>
    </row>
    <row r="39" spans="1:58">
      <c r="A39" s="9">
        <v>22</v>
      </c>
      <c r="B39" s="45" t="str">
        <f>IF(A39&gt;$L$10,"",(WORKDAY(BF39-1,1,'Список праздничных дней'!$A$4:$L$34)))</f>
        <v/>
      </c>
      <c r="C39" s="45"/>
      <c r="D39" s="45"/>
      <c r="E39" s="45"/>
      <c r="F39" s="45"/>
      <c r="G39" s="45"/>
      <c r="H39" s="45"/>
      <c r="I39" s="46" t="str">
        <f t="shared" si="7"/>
        <v/>
      </c>
      <c r="J39" s="47"/>
      <c r="K39" s="47"/>
      <c r="L39" s="47"/>
      <c r="M39" s="47"/>
      <c r="N39" s="47"/>
      <c r="O39" s="47"/>
      <c r="P39" s="47"/>
      <c r="Q39" s="46" t="str">
        <f t="shared" si="3"/>
        <v/>
      </c>
      <c r="R39" s="47"/>
      <c r="S39" s="47"/>
      <c r="T39" s="47"/>
      <c r="U39" s="47"/>
      <c r="V39" s="47"/>
      <c r="W39" s="47"/>
      <c r="X39" s="46" t="str">
        <f t="shared" si="8"/>
        <v/>
      </c>
      <c r="Y39" s="46"/>
      <c r="Z39" s="46"/>
      <c r="AA39" s="46"/>
      <c r="AB39" s="46"/>
      <c r="AC39" s="46"/>
      <c r="AD39" s="46"/>
      <c r="AE39" s="46"/>
      <c r="AF39" s="46" t="str">
        <f t="shared" si="0"/>
        <v/>
      </c>
      <c r="AG39" s="47"/>
      <c r="AH39" s="47"/>
      <c r="AI39" s="47"/>
      <c r="AJ39" s="47"/>
      <c r="AK39" s="47"/>
      <c r="AL39" s="47"/>
      <c r="AM39" s="47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1"/>
      <c r="BD39" t="str">
        <f t="shared" si="5"/>
        <v/>
      </c>
      <c r="BE39">
        <v>22</v>
      </c>
      <c r="BF39" s="7">
        <f t="shared" si="6"/>
        <v>42185</v>
      </c>
    </row>
    <row r="40" spans="1:58">
      <c r="A40" s="9">
        <v>23</v>
      </c>
      <c r="B40" s="45" t="str">
        <f>IF(A40&gt;$L$10,"",(WORKDAY(BF40-1,1,'Список праздничных дней'!$A$4:$L$34)))</f>
        <v/>
      </c>
      <c r="C40" s="45"/>
      <c r="D40" s="45"/>
      <c r="E40" s="45"/>
      <c r="F40" s="45"/>
      <c r="G40" s="45"/>
      <c r="H40" s="45"/>
      <c r="I40" s="46" t="str">
        <f t="shared" si="7"/>
        <v/>
      </c>
      <c r="J40" s="47"/>
      <c r="K40" s="47"/>
      <c r="L40" s="47"/>
      <c r="M40" s="47"/>
      <c r="N40" s="47"/>
      <c r="O40" s="47"/>
      <c r="P40" s="47"/>
      <c r="Q40" s="46" t="str">
        <f t="shared" ref="Q40:Q103" si="9">IF($L$12&gt;=A40,0,IF(A40&gt;$L$10,"",I40-X40))</f>
        <v/>
      </c>
      <c r="R40" s="47"/>
      <c r="S40" s="47"/>
      <c r="T40" s="47"/>
      <c r="U40" s="47"/>
      <c r="V40" s="47"/>
      <c r="W40" s="47"/>
      <c r="X40" s="46" t="str">
        <f t="shared" si="8"/>
        <v/>
      </c>
      <c r="Y40" s="46"/>
      <c r="Z40" s="46"/>
      <c r="AA40" s="46"/>
      <c r="AB40" s="46"/>
      <c r="AC40" s="46"/>
      <c r="AD40" s="46"/>
      <c r="AE40" s="46"/>
      <c r="AF40" s="46" t="str">
        <f t="shared" si="0"/>
        <v/>
      </c>
      <c r="AG40" s="47"/>
      <c r="AH40" s="47"/>
      <c r="AI40" s="47"/>
      <c r="AJ40" s="47"/>
      <c r="AK40" s="47"/>
      <c r="AL40" s="47"/>
      <c r="AM40" s="47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1"/>
      <c r="BD40" t="str">
        <f t="shared" si="5"/>
        <v/>
      </c>
      <c r="BE40">
        <v>23</v>
      </c>
      <c r="BF40" s="7">
        <f t="shared" si="6"/>
        <v>42215</v>
      </c>
    </row>
    <row r="41" spans="1:58">
      <c r="A41" s="9">
        <v>24</v>
      </c>
      <c r="B41" s="45" t="str">
        <f>IF(A41&gt;$L$10,"",(WORKDAY(BF41-1,1,'Список праздничных дней'!$A$4:$L$34)))</f>
        <v/>
      </c>
      <c r="C41" s="45"/>
      <c r="D41" s="45"/>
      <c r="E41" s="45"/>
      <c r="F41" s="45"/>
      <c r="G41" s="45"/>
      <c r="H41" s="45"/>
      <c r="I41" s="46" t="str">
        <f t="shared" si="7"/>
        <v/>
      </c>
      <c r="J41" s="47"/>
      <c r="K41" s="47"/>
      <c r="L41" s="47"/>
      <c r="M41" s="47"/>
      <c r="N41" s="47"/>
      <c r="O41" s="47"/>
      <c r="P41" s="47"/>
      <c r="Q41" s="46" t="str">
        <f t="shared" si="9"/>
        <v/>
      </c>
      <c r="R41" s="47"/>
      <c r="S41" s="47"/>
      <c r="T41" s="47"/>
      <c r="U41" s="47"/>
      <c r="V41" s="47"/>
      <c r="W41" s="47"/>
      <c r="X41" s="46" t="str">
        <f t="shared" si="8"/>
        <v/>
      </c>
      <c r="Y41" s="46"/>
      <c r="Z41" s="46"/>
      <c r="AA41" s="46"/>
      <c r="AB41" s="46"/>
      <c r="AC41" s="46"/>
      <c r="AD41" s="46"/>
      <c r="AE41" s="46"/>
      <c r="AF41" s="46" t="str">
        <f t="shared" si="0"/>
        <v/>
      </c>
      <c r="AG41" s="47"/>
      <c r="AH41" s="47"/>
      <c r="AI41" s="47"/>
      <c r="AJ41" s="47"/>
      <c r="AK41" s="47"/>
      <c r="AL41" s="47"/>
      <c r="AM41" s="47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1"/>
      <c r="BD41" t="str">
        <f t="shared" si="5"/>
        <v/>
      </c>
      <c r="BE41">
        <v>24</v>
      </c>
      <c r="BF41" s="7">
        <f t="shared" si="6"/>
        <v>42246</v>
      </c>
    </row>
    <row r="42" spans="1:58">
      <c r="A42" s="9">
        <v>25</v>
      </c>
      <c r="B42" s="45" t="str">
        <f>IF(A42&gt;$L$10,"",(WORKDAY(BF42-1,1,'Список праздничных дней'!$A$4:$L$34)))</f>
        <v/>
      </c>
      <c r="C42" s="45"/>
      <c r="D42" s="45"/>
      <c r="E42" s="45"/>
      <c r="F42" s="45"/>
      <c r="G42" s="45"/>
      <c r="H42" s="45"/>
      <c r="I42" s="46" t="str">
        <f t="shared" si="7"/>
        <v/>
      </c>
      <c r="J42" s="47"/>
      <c r="K42" s="47"/>
      <c r="L42" s="47"/>
      <c r="M42" s="47"/>
      <c r="N42" s="47"/>
      <c r="O42" s="47"/>
      <c r="P42" s="47"/>
      <c r="Q42" s="46" t="str">
        <f t="shared" si="9"/>
        <v/>
      </c>
      <c r="R42" s="47"/>
      <c r="S42" s="47"/>
      <c r="T42" s="47"/>
      <c r="U42" s="47"/>
      <c r="V42" s="47"/>
      <c r="W42" s="47"/>
      <c r="X42" s="46" t="str">
        <f t="shared" si="8"/>
        <v/>
      </c>
      <c r="Y42" s="46"/>
      <c r="Z42" s="46"/>
      <c r="AA42" s="46"/>
      <c r="AB42" s="46"/>
      <c r="AC42" s="46"/>
      <c r="AD42" s="46"/>
      <c r="AE42" s="46"/>
      <c r="AF42" s="46" t="str">
        <f t="shared" si="0"/>
        <v/>
      </c>
      <c r="AG42" s="47"/>
      <c r="AH42" s="47"/>
      <c r="AI42" s="47"/>
      <c r="AJ42" s="47"/>
      <c r="AK42" s="47"/>
      <c r="AL42" s="47"/>
      <c r="AM42" s="47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1"/>
      <c r="BD42" t="str">
        <f t="shared" si="5"/>
        <v/>
      </c>
      <c r="BE42">
        <v>25</v>
      </c>
      <c r="BF42" s="7">
        <f t="shared" si="6"/>
        <v>42277</v>
      </c>
    </row>
    <row r="43" spans="1:58">
      <c r="A43" s="9">
        <v>26</v>
      </c>
      <c r="B43" s="45" t="str">
        <f>IF(A43&gt;$L$10,"",(WORKDAY(BF43-1,1,'Список праздничных дней'!$A$4:$L$34)))</f>
        <v/>
      </c>
      <c r="C43" s="45"/>
      <c r="D43" s="45"/>
      <c r="E43" s="45"/>
      <c r="F43" s="45"/>
      <c r="G43" s="45"/>
      <c r="H43" s="45"/>
      <c r="I43" s="46" t="str">
        <f t="shared" si="7"/>
        <v/>
      </c>
      <c r="J43" s="47"/>
      <c r="K43" s="47"/>
      <c r="L43" s="47"/>
      <c r="M43" s="47"/>
      <c r="N43" s="47"/>
      <c r="O43" s="47"/>
      <c r="P43" s="47"/>
      <c r="Q43" s="46" t="str">
        <f t="shared" si="9"/>
        <v/>
      </c>
      <c r="R43" s="47"/>
      <c r="S43" s="47"/>
      <c r="T43" s="47"/>
      <c r="U43" s="47"/>
      <c r="V43" s="47"/>
      <c r="W43" s="47"/>
      <c r="X43" s="46" t="str">
        <f t="shared" si="8"/>
        <v/>
      </c>
      <c r="Y43" s="46"/>
      <c r="Z43" s="46"/>
      <c r="AA43" s="46"/>
      <c r="AB43" s="46"/>
      <c r="AC43" s="46"/>
      <c r="AD43" s="46"/>
      <c r="AE43" s="46"/>
      <c r="AF43" s="46" t="str">
        <f t="shared" si="0"/>
        <v/>
      </c>
      <c r="AG43" s="47"/>
      <c r="AH43" s="47"/>
      <c r="AI43" s="47"/>
      <c r="AJ43" s="47"/>
      <c r="AK43" s="47"/>
      <c r="AL43" s="47"/>
      <c r="AM43" s="47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1"/>
      <c r="BD43" t="str">
        <f t="shared" si="5"/>
        <v/>
      </c>
      <c r="BE43">
        <v>26</v>
      </c>
      <c r="BF43" s="7">
        <f t="shared" si="6"/>
        <v>42307</v>
      </c>
    </row>
    <row r="44" spans="1:58">
      <c r="A44" s="9">
        <v>27</v>
      </c>
      <c r="B44" s="45" t="str">
        <f>IF(A44&gt;$L$10,"",(WORKDAY(BF44-1,1,'Список праздничных дней'!$A$4:$L$34)))</f>
        <v/>
      </c>
      <c r="C44" s="45"/>
      <c r="D44" s="45"/>
      <c r="E44" s="45"/>
      <c r="F44" s="45"/>
      <c r="G44" s="45"/>
      <c r="H44" s="45"/>
      <c r="I44" s="46" t="str">
        <f t="shared" si="7"/>
        <v/>
      </c>
      <c r="J44" s="47"/>
      <c r="K44" s="47"/>
      <c r="L44" s="47"/>
      <c r="M44" s="47"/>
      <c r="N44" s="47"/>
      <c r="O44" s="47"/>
      <c r="P44" s="47"/>
      <c r="Q44" s="46" t="str">
        <f t="shared" si="9"/>
        <v/>
      </c>
      <c r="R44" s="47"/>
      <c r="S44" s="47"/>
      <c r="T44" s="47"/>
      <c r="U44" s="47"/>
      <c r="V44" s="47"/>
      <c r="W44" s="47"/>
      <c r="X44" s="46" t="str">
        <f t="shared" si="8"/>
        <v/>
      </c>
      <c r="Y44" s="46"/>
      <c r="Z44" s="46"/>
      <c r="AA44" s="46"/>
      <c r="AB44" s="46"/>
      <c r="AC44" s="46"/>
      <c r="AD44" s="46"/>
      <c r="AE44" s="46"/>
      <c r="AF44" s="46" t="str">
        <f t="shared" si="0"/>
        <v/>
      </c>
      <c r="AG44" s="47"/>
      <c r="AH44" s="47"/>
      <c r="AI44" s="47"/>
      <c r="AJ44" s="47"/>
      <c r="AK44" s="47"/>
      <c r="AL44" s="47"/>
      <c r="AM44" s="47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1"/>
      <c r="BD44" t="str">
        <f t="shared" si="5"/>
        <v/>
      </c>
      <c r="BE44">
        <v>27</v>
      </c>
      <c r="BF44" s="7">
        <f t="shared" si="6"/>
        <v>42338</v>
      </c>
    </row>
    <row r="45" spans="1:58">
      <c r="A45" s="9">
        <v>28</v>
      </c>
      <c r="B45" s="45" t="str">
        <f>IF(A45&gt;$L$10,"",(WORKDAY(BF45-1,1,'Список праздничных дней'!$A$4:$L$34)))</f>
        <v/>
      </c>
      <c r="C45" s="45"/>
      <c r="D45" s="45"/>
      <c r="E45" s="45"/>
      <c r="F45" s="45"/>
      <c r="G45" s="45"/>
      <c r="H45" s="45"/>
      <c r="I45" s="46" t="str">
        <f t="shared" si="7"/>
        <v/>
      </c>
      <c r="J45" s="47"/>
      <c r="K45" s="47"/>
      <c r="L45" s="47"/>
      <c r="M45" s="47"/>
      <c r="N45" s="47"/>
      <c r="O45" s="47"/>
      <c r="P45" s="47"/>
      <c r="Q45" s="46" t="str">
        <f t="shared" si="9"/>
        <v/>
      </c>
      <c r="R45" s="47"/>
      <c r="S45" s="47"/>
      <c r="T45" s="47"/>
      <c r="U45" s="47"/>
      <c r="V45" s="47"/>
      <c r="W45" s="47"/>
      <c r="X45" s="46" t="str">
        <f t="shared" si="8"/>
        <v/>
      </c>
      <c r="Y45" s="46"/>
      <c r="Z45" s="46"/>
      <c r="AA45" s="46"/>
      <c r="AB45" s="46"/>
      <c r="AC45" s="46"/>
      <c r="AD45" s="46"/>
      <c r="AE45" s="46"/>
      <c r="AF45" s="46" t="str">
        <f t="shared" si="0"/>
        <v/>
      </c>
      <c r="AG45" s="47"/>
      <c r="AH45" s="47"/>
      <c r="AI45" s="47"/>
      <c r="AJ45" s="47"/>
      <c r="AK45" s="47"/>
      <c r="AL45" s="47"/>
      <c r="AM45" s="47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1"/>
      <c r="BD45" t="str">
        <f t="shared" si="5"/>
        <v/>
      </c>
      <c r="BE45">
        <v>28</v>
      </c>
      <c r="BF45" s="7">
        <f t="shared" si="6"/>
        <v>42368</v>
      </c>
    </row>
    <row r="46" spans="1:58">
      <c r="A46" s="9">
        <v>29</v>
      </c>
      <c r="B46" s="45" t="str">
        <f>IF(A46&gt;$L$10,"",(WORKDAY(BF46-1,1,'Список праздничных дней'!$A$4:$L$34)))</f>
        <v/>
      </c>
      <c r="C46" s="45"/>
      <c r="D46" s="45"/>
      <c r="E46" s="45"/>
      <c r="F46" s="45"/>
      <c r="G46" s="45"/>
      <c r="H46" s="45"/>
      <c r="I46" s="46" t="str">
        <f t="shared" si="7"/>
        <v/>
      </c>
      <c r="J46" s="47"/>
      <c r="K46" s="47"/>
      <c r="L46" s="47"/>
      <c r="M46" s="47"/>
      <c r="N46" s="47"/>
      <c r="O46" s="47"/>
      <c r="P46" s="47"/>
      <c r="Q46" s="46" t="str">
        <f t="shared" si="9"/>
        <v/>
      </c>
      <c r="R46" s="47"/>
      <c r="S46" s="47"/>
      <c r="T46" s="47"/>
      <c r="U46" s="47"/>
      <c r="V46" s="47"/>
      <c r="W46" s="47"/>
      <c r="X46" s="46" t="str">
        <f t="shared" si="8"/>
        <v/>
      </c>
      <c r="Y46" s="46"/>
      <c r="Z46" s="46"/>
      <c r="AA46" s="46"/>
      <c r="AB46" s="46"/>
      <c r="AC46" s="46"/>
      <c r="AD46" s="46"/>
      <c r="AE46" s="46"/>
      <c r="AF46" s="46" t="str">
        <f t="shared" si="0"/>
        <v/>
      </c>
      <c r="AG46" s="47"/>
      <c r="AH46" s="47"/>
      <c r="AI46" s="47"/>
      <c r="AJ46" s="47"/>
      <c r="AK46" s="47"/>
      <c r="AL46" s="47"/>
      <c r="AM46" s="47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1"/>
      <c r="BD46" t="str">
        <f t="shared" si="5"/>
        <v/>
      </c>
      <c r="BE46">
        <v>29</v>
      </c>
      <c r="BF46" s="7">
        <f t="shared" si="6"/>
        <v>42399</v>
      </c>
    </row>
    <row r="47" spans="1:58">
      <c r="A47" s="9">
        <v>30</v>
      </c>
      <c r="B47" s="45" t="str">
        <f>IF(A47&gt;$L$10,"",(WORKDAY(BF47-1,1,'Список праздничных дней'!$A$4:$L$34)))</f>
        <v/>
      </c>
      <c r="C47" s="45"/>
      <c r="D47" s="45"/>
      <c r="E47" s="45"/>
      <c r="F47" s="45"/>
      <c r="G47" s="45"/>
      <c r="H47" s="45"/>
      <c r="I47" s="46" t="str">
        <f t="shared" si="7"/>
        <v/>
      </c>
      <c r="J47" s="47"/>
      <c r="K47" s="47"/>
      <c r="L47" s="47"/>
      <c r="M47" s="47"/>
      <c r="N47" s="47"/>
      <c r="O47" s="47"/>
      <c r="P47" s="47"/>
      <c r="Q47" s="46" t="str">
        <f t="shared" si="9"/>
        <v/>
      </c>
      <c r="R47" s="47"/>
      <c r="S47" s="47"/>
      <c r="T47" s="47"/>
      <c r="U47" s="47"/>
      <c r="V47" s="47"/>
      <c r="W47" s="47"/>
      <c r="X47" s="46" t="str">
        <f t="shared" si="8"/>
        <v/>
      </c>
      <c r="Y47" s="46"/>
      <c r="Z47" s="46"/>
      <c r="AA47" s="46"/>
      <c r="AB47" s="46"/>
      <c r="AC47" s="46"/>
      <c r="AD47" s="46"/>
      <c r="AE47" s="46"/>
      <c r="AF47" s="46" t="str">
        <f t="shared" si="0"/>
        <v/>
      </c>
      <c r="AG47" s="47"/>
      <c r="AH47" s="47"/>
      <c r="AI47" s="47"/>
      <c r="AJ47" s="47"/>
      <c r="AK47" s="47"/>
      <c r="AL47" s="47"/>
      <c r="AM47" s="47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1"/>
      <c r="BD47" t="str">
        <f t="shared" si="5"/>
        <v/>
      </c>
      <c r="BE47">
        <v>30</v>
      </c>
      <c r="BF47" s="7">
        <f t="shared" si="6"/>
        <v>42430</v>
      </c>
    </row>
    <row r="48" spans="1:58">
      <c r="A48" s="9">
        <v>31</v>
      </c>
      <c r="B48" s="45" t="str">
        <f>IF(A48&gt;$L$10,"",(WORKDAY(BF48-1,1,'Список праздничных дней'!$A$4:$L$34)))</f>
        <v/>
      </c>
      <c r="C48" s="45"/>
      <c r="D48" s="45"/>
      <c r="E48" s="45"/>
      <c r="F48" s="45"/>
      <c r="G48" s="45"/>
      <c r="H48" s="45"/>
      <c r="I48" s="46" t="str">
        <f t="shared" si="7"/>
        <v/>
      </c>
      <c r="J48" s="47"/>
      <c r="K48" s="47"/>
      <c r="L48" s="47"/>
      <c r="M48" s="47"/>
      <c r="N48" s="47"/>
      <c r="O48" s="47"/>
      <c r="P48" s="47"/>
      <c r="Q48" s="46" t="str">
        <f t="shared" si="9"/>
        <v/>
      </c>
      <c r="R48" s="47"/>
      <c r="S48" s="47"/>
      <c r="T48" s="47"/>
      <c r="U48" s="47"/>
      <c r="V48" s="47"/>
      <c r="W48" s="47"/>
      <c r="X48" s="46" t="str">
        <f t="shared" si="8"/>
        <v/>
      </c>
      <c r="Y48" s="46"/>
      <c r="Z48" s="46"/>
      <c r="AA48" s="46"/>
      <c r="AB48" s="46"/>
      <c r="AC48" s="46"/>
      <c r="AD48" s="46"/>
      <c r="AE48" s="46"/>
      <c r="AF48" s="46" t="str">
        <f t="shared" si="0"/>
        <v/>
      </c>
      <c r="AG48" s="47"/>
      <c r="AH48" s="47"/>
      <c r="AI48" s="47"/>
      <c r="AJ48" s="47"/>
      <c r="AK48" s="47"/>
      <c r="AL48" s="47"/>
      <c r="AM48" s="47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1"/>
      <c r="BD48" t="str">
        <f t="shared" si="5"/>
        <v/>
      </c>
      <c r="BE48">
        <v>31</v>
      </c>
      <c r="BF48" s="7">
        <f t="shared" si="6"/>
        <v>42459</v>
      </c>
    </row>
    <row r="49" spans="1:58">
      <c r="A49" s="9">
        <v>32</v>
      </c>
      <c r="B49" s="45" t="str">
        <f>IF(A49&gt;$L$10,"",(WORKDAY(BF49-1,1,'Список праздничных дней'!$A$4:$L$34)))</f>
        <v/>
      </c>
      <c r="C49" s="45"/>
      <c r="D49" s="45"/>
      <c r="E49" s="45"/>
      <c r="F49" s="45"/>
      <c r="G49" s="45"/>
      <c r="H49" s="45"/>
      <c r="I49" s="46" t="str">
        <f t="shared" si="7"/>
        <v/>
      </c>
      <c r="J49" s="47"/>
      <c r="K49" s="47"/>
      <c r="L49" s="47"/>
      <c r="M49" s="47"/>
      <c r="N49" s="47"/>
      <c r="O49" s="47"/>
      <c r="P49" s="47"/>
      <c r="Q49" s="46" t="str">
        <f t="shared" si="9"/>
        <v/>
      </c>
      <c r="R49" s="47"/>
      <c r="S49" s="47"/>
      <c r="T49" s="47"/>
      <c r="U49" s="47"/>
      <c r="V49" s="47"/>
      <c r="W49" s="47"/>
      <c r="X49" s="46" t="str">
        <f t="shared" si="8"/>
        <v/>
      </c>
      <c r="Y49" s="46"/>
      <c r="Z49" s="46"/>
      <c r="AA49" s="46"/>
      <c r="AB49" s="46"/>
      <c r="AC49" s="46"/>
      <c r="AD49" s="46"/>
      <c r="AE49" s="46"/>
      <c r="AF49" s="46" t="str">
        <f t="shared" si="0"/>
        <v/>
      </c>
      <c r="AG49" s="47"/>
      <c r="AH49" s="47"/>
      <c r="AI49" s="47"/>
      <c r="AJ49" s="47"/>
      <c r="AK49" s="47"/>
      <c r="AL49" s="47"/>
      <c r="AM49" s="47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1"/>
      <c r="BD49" t="str">
        <f t="shared" si="5"/>
        <v/>
      </c>
      <c r="BE49">
        <v>32</v>
      </c>
      <c r="BF49" s="7">
        <f t="shared" si="6"/>
        <v>42490</v>
      </c>
    </row>
    <row r="50" spans="1:58">
      <c r="A50" s="9">
        <v>33</v>
      </c>
      <c r="B50" s="45" t="str">
        <f>IF(A50&gt;$L$10,"",(WORKDAY(BF50-1,1,'Список праздничных дней'!$A$4:$L$34)))</f>
        <v/>
      </c>
      <c r="C50" s="45"/>
      <c r="D50" s="45"/>
      <c r="E50" s="45"/>
      <c r="F50" s="45"/>
      <c r="G50" s="45"/>
      <c r="H50" s="45"/>
      <c r="I50" s="46" t="str">
        <f t="shared" si="7"/>
        <v/>
      </c>
      <c r="J50" s="47"/>
      <c r="K50" s="47"/>
      <c r="L50" s="47"/>
      <c r="M50" s="47"/>
      <c r="N50" s="47"/>
      <c r="O50" s="47"/>
      <c r="P50" s="47"/>
      <c r="Q50" s="46" t="str">
        <f t="shared" si="9"/>
        <v/>
      </c>
      <c r="R50" s="47"/>
      <c r="S50" s="47"/>
      <c r="T50" s="47"/>
      <c r="U50" s="47"/>
      <c r="V50" s="47"/>
      <c r="W50" s="47"/>
      <c r="X50" s="46" t="str">
        <f t="shared" si="8"/>
        <v/>
      </c>
      <c r="Y50" s="46"/>
      <c r="Z50" s="46"/>
      <c r="AA50" s="46"/>
      <c r="AB50" s="46"/>
      <c r="AC50" s="46"/>
      <c r="AD50" s="46"/>
      <c r="AE50" s="46"/>
      <c r="AF50" s="46" t="str">
        <f t="shared" si="0"/>
        <v/>
      </c>
      <c r="AG50" s="47"/>
      <c r="AH50" s="47"/>
      <c r="AI50" s="47"/>
      <c r="AJ50" s="47"/>
      <c r="AK50" s="47"/>
      <c r="AL50" s="47"/>
      <c r="AM50" s="47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1"/>
      <c r="BD50" t="str">
        <f t="shared" si="5"/>
        <v/>
      </c>
      <c r="BE50">
        <v>33</v>
      </c>
      <c r="BF50" s="7">
        <f t="shared" si="6"/>
        <v>42520</v>
      </c>
    </row>
    <row r="51" spans="1:58">
      <c r="A51" s="9">
        <v>34</v>
      </c>
      <c r="B51" s="45" t="str">
        <f>IF(A51&gt;$L$10,"",(WORKDAY(BF51-1,1,'Список праздничных дней'!$A$4:$L$34)))</f>
        <v/>
      </c>
      <c r="C51" s="45"/>
      <c r="D51" s="45"/>
      <c r="E51" s="45"/>
      <c r="F51" s="45"/>
      <c r="G51" s="45"/>
      <c r="H51" s="45"/>
      <c r="I51" s="46" t="str">
        <f t="shared" si="7"/>
        <v/>
      </c>
      <c r="J51" s="47"/>
      <c r="K51" s="47"/>
      <c r="L51" s="47"/>
      <c r="M51" s="47"/>
      <c r="N51" s="47"/>
      <c r="O51" s="47"/>
      <c r="P51" s="47"/>
      <c r="Q51" s="46" t="str">
        <f t="shared" si="9"/>
        <v/>
      </c>
      <c r="R51" s="47"/>
      <c r="S51" s="47"/>
      <c r="T51" s="47"/>
      <c r="U51" s="47"/>
      <c r="V51" s="47"/>
      <c r="W51" s="47"/>
      <c r="X51" s="46" t="str">
        <f t="shared" si="8"/>
        <v/>
      </c>
      <c r="Y51" s="46"/>
      <c r="Z51" s="46"/>
      <c r="AA51" s="46"/>
      <c r="AB51" s="46"/>
      <c r="AC51" s="46"/>
      <c r="AD51" s="46"/>
      <c r="AE51" s="46"/>
      <c r="AF51" s="46" t="str">
        <f t="shared" si="0"/>
        <v/>
      </c>
      <c r="AG51" s="47"/>
      <c r="AH51" s="47"/>
      <c r="AI51" s="47"/>
      <c r="AJ51" s="47"/>
      <c r="AK51" s="47"/>
      <c r="AL51" s="47"/>
      <c r="AM51" s="47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1"/>
      <c r="BD51" t="str">
        <f t="shared" si="5"/>
        <v/>
      </c>
      <c r="BE51">
        <v>34</v>
      </c>
      <c r="BF51" s="7">
        <f t="shared" si="6"/>
        <v>42551</v>
      </c>
    </row>
    <row r="52" spans="1:58">
      <c r="A52" s="9">
        <v>35</v>
      </c>
      <c r="B52" s="45" t="str">
        <f>IF(A52&gt;$L$10,"",(WORKDAY(BF52-1,1,'Список праздничных дней'!$A$4:$L$34)))</f>
        <v/>
      </c>
      <c r="C52" s="45"/>
      <c r="D52" s="45"/>
      <c r="E52" s="45"/>
      <c r="F52" s="45"/>
      <c r="G52" s="45"/>
      <c r="H52" s="45"/>
      <c r="I52" s="46" t="str">
        <f t="shared" si="7"/>
        <v/>
      </c>
      <c r="J52" s="47"/>
      <c r="K52" s="47"/>
      <c r="L52" s="47"/>
      <c r="M52" s="47"/>
      <c r="N52" s="47"/>
      <c r="O52" s="47"/>
      <c r="P52" s="47"/>
      <c r="Q52" s="46" t="str">
        <f t="shared" si="9"/>
        <v/>
      </c>
      <c r="R52" s="47"/>
      <c r="S52" s="47"/>
      <c r="T52" s="47"/>
      <c r="U52" s="47"/>
      <c r="V52" s="47"/>
      <c r="W52" s="47"/>
      <c r="X52" s="46" t="str">
        <f t="shared" si="8"/>
        <v/>
      </c>
      <c r="Y52" s="46"/>
      <c r="Z52" s="46"/>
      <c r="AA52" s="46"/>
      <c r="AB52" s="46"/>
      <c r="AC52" s="46"/>
      <c r="AD52" s="46"/>
      <c r="AE52" s="46"/>
      <c r="AF52" s="46" t="str">
        <f t="shared" si="0"/>
        <v/>
      </c>
      <c r="AG52" s="47"/>
      <c r="AH52" s="47"/>
      <c r="AI52" s="47"/>
      <c r="AJ52" s="47"/>
      <c r="AK52" s="47"/>
      <c r="AL52" s="47"/>
      <c r="AM52" s="47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1"/>
      <c r="BD52" t="str">
        <f t="shared" si="5"/>
        <v/>
      </c>
      <c r="BE52">
        <v>35</v>
      </c>
      <c r="BF52" s="7">
        <f t="shared" si="6"/>
        <v>42581</v>
      </c>
    </row>
    <row r="53" spans="1:58">
      <c r="A53" s="9">
        <v>36</v>
      </c>
      <c r="B53" s="45" t="str">
        <f>IF(A53&gt;$L$10,"",(WORKDAY(BF53-1,1,'Список праздничных дней'!$A$4:$L$34)))</f>
        <v/>
      </c>
      <c r="C53" s="45"/>
      <c r="D53" s="45"/>
      <c r="E53" s="45"/>
      <c r="F53" s="45"/>
      <c r="G53" s="45"/>
      <c r="H53" s="45"/>
      <c r="I53" s="46" t="str">
        <f t="shared" si="7"/>
        <v/>
      </c>
      <c r="J53" s="47"/>
      <c r="K53" s="47"/>
      <c r="L53" s="47"/>
      <c r="M53" s="47"/>
      <c r="N53" s="47"/>
      <c r="O53" s="47"/>
      <c r="P53" s="47"/>
      <c r="Q53" s="46" t="str">
        <f t="shared" si="9"/>
        <v/>
      </c>
      <c r="R53" s="47"/>
      <c r="S53" s="47"/>
      <c r="T53" s="47"/>
      <c r="U53" s="47"/>
      <c r="V53" s="47"/>
      <c r="W53" s="47"/>
      <c r="X53" s="46" t="str">
        <f t="shared" si="8"/>
        <v/>
      </c>
      <c r="Y53" s="46"/>
      <c r="Z53" s="46"/>
      <c r="AA53" s="46"/>
      <c r="AB53" s="46"/>
      <c r="AC53" s="46"/>
      <c r="AD53" s="46"/>
      <c r="AE53" s="46"/>
      <c r="AF53" s="46" t="str">
        <f t="shared" si="0"/>
        <v/>
      </c>
      <c r="AG53" s="47"/>
      <c r="AH53" s="47"/>
      <c r="AI53" s="47"/>
      <c r="AJ53" s="47"/>
      <c r="AK53" s="47"/>
      <c r="AL53" s="47"/>
      <c r="AM53" s="47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1"/>
      <c r="BD53" t="str">
        <f t="shared" si="5"/>
        <v/>
      </c>
      <c r="BE53">
        <v>36</v>
      </c>
      <c r="BF53" s="7">
        <f t="shared" si="6"/>
        <v>42612</v>
      </c>
    </row>
    <row r="54" spans="1:58">
      <c r="A54" s="9">
        <v>37</v>
      </c>
      <c r="B54" s="45" t="str">
        <f>IF(A54&gt;$L$10,"",(WORKDAY(BF54-1,1,'Список праздничных дней'!$A$4:$L$34)))</f>
        <v/>
      </c>
      <c r="C54" s="45"/>
      <c r="D54" s="45"/>
      <c r="E54" s="45"/>
      <c r="F54" s="45"/>
      <c r="G54" s="45"/>
      <c r="H54" s="45"/>
      <c r="I54" s="46" t="str">
        <f t="shared" si="7"/>
        <v/>
      </c>
      <c r="J54" s="47"/>
      <c r="K54" s="47"/>
      <c r="L54" s="47"/>
      <c r="M54" s="47"/>
      <c r="N54" s="47"/>
      <c r="O54" s="47"/>
      <c r="P54" s="47"/>
      <c r="Q54" s="46" t="str">
        <f t="shared" si="9"/>
        <v/>
      </c>
      <c r="R54" s="47"/>
      <c r="S54" s="47"/>
      <c r="T54" s="47"/>
      <c r="U54" s="47"/>
      <c r="V54" s="47"/>
      <c r="W54" s="47"/>
      <c r="X54" s="46" t="str">
        <f t="shared" si="8"/>
        <v/>
      </c>
      <c r="Y54" s="46"/>
      <c r="Z54" s="46"/>
      <c r="AA54" s="46"/>
      <c r="AB54" s="46"/>
      <c r="AC54" s="46"/>
      <c r="AD54" s="46"/>
      <c r="AE54" s="46"/>
      <c r="AF54" s="46" t="str">
        <f t="shared" si="0"/>
        <v/>
      </c>
      <c r="AG54" s="47"/>
      <c r="AH54" s="47"/>
      <c r="AI54" s="47"/>
      <c r="AJ54" s="47"/>
      <c r="AK54" s="47"/>
      <c r="AL54" s="47"/>
      <c r="AM54" s="47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1"/>
      <c r="BD54" t="str">
        <f t="shared" si="5"/>
        <v/>
      </c>
      <c r="BE54">
        <v>37</v>
      </c>
      <c r="BF54" s="7">
        <f t="shared" si="6"/>
        <v>42643</v>
      </c>
    </row>
    <row r="55" spans="1:58">
      <c r="A55" s="9">
        <v>38</v>
      </c>
      <c r="B55" s="45" t="str">
        <f>IF(A55&gt;$L$10,"",(WORKDAY(BF55-1,1,'Список праздничных дней'!$A$4:$L$34)))</f>
        <v/>
      </c>
      <c r="C55" s="45"/>
      <c r="D55" s="45"/>
      <c r="E55" s="45"/>
      <c r="F55" s="45"/>
      <c r="G55" s="45"/>
      <c r="H55" s="45"/>
      <c r="I55" s="46" t="str">
        <f t="shared" si="7"/>
        <v/>
      </c>
      <c r="J55" s="47"/>
      <c r="K55" s="47"/>
      <c r="L55" s="47"/>
      <c r="M55" s="47"/>
      <c r="N55" s="47"/>
      <c r="O55" s="47"/>
      <c r="P55" s="47"/>
      <c r="Q55" s="46" t="str">
        <f t="shared" si="9"/>
        <v/>
      </c>
      <c r="R55" s="47"/>
      <c r="S55" s="47"/>
      <c r="T55" s="47"/>
      <c r="U55" s="47"/>
      <c r="V55" s="47"/>
      <c r="W55" s="47"/>
      <c r="X55" s="46" t="str">
        <f t="shared" si="8"/>
        <v/>
      </c>
      <c r="Y55" s="46"/>
      <c r="Z55" s="46"/>
      <c r="AA55" s="46"/>
      <c r="AB55" s="46"/>
      <c r="AC55" s="46"/>
      <c r="AD55" s="46"/>
      <c r="AE55" s="46"/>
      <c r="AF55" s="46" t="str">
        <f t="shared" si="0"/>
        <v/>
      </c>
      <c r="AG55" s="47"/>
      <c r="AH55" s="47"/>
      <c r="AI55" s="47"/>
      <c r="AJ55" s="47"/>
      <c r="AK55" s="47"/>
      <c r="AL55" s="47"/>
      <c r="AM55" s="47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1"/>
      <c r="BD55" t="str">
        <f t="shared" si="5"/>
        <v/>
      </c>
      <c r="BE55">
        <v>38</v>
      </c>
      <c r="BF55" s="7">
        <f t="shared" si="6"/>
        <v>42673</v>
      </c>
    </row>
    <row r="56" spans="1:58">
      <c r="A56" s="9">
        <v>39</v>
      </c>
      <c r="B56" s="45" t="str">
        <f>IF(A56&gt;$L$10,"",(WORKDAY(BF56-1,1,'Список праздничных дней'!$A$4:$L$34)))</f>
        <v/>
      </c>
      <c r="C56" s="45"/>
      <c r="D56" s="45"/>
      <c r="E56" s="45"/>
      <c r="F56" s="45"/>
      <c r="G56" s="45"/>
      <c r="H56" s="45"/>
      <c r="I56" s="46" t="str">
        <f t="shared" si="7"/>
        <v/>
      </c>
      <c r="J56" s="47"/>
      <c r="K56" s="47"/>
      <c r="L56" s="47"/>
      <c r="M56" s="47"/>
      <c r="N56" s="47"/>
      <c r="O56" s="47"/>
      <c r="P56" s="47"/>
      <c r="Q56" s="46" t="str">
        <f t="shared" si="9"/>
        <v/>
      </c>
      <c r="R56" s="47"/>
      <c r="S56" s="47"/>
      <c r="T56" s="47"/>
      <c r="U56" s="47"/>
      <c r="V56" s="47"/>
      <c r="W56" s="47"/>
      <c r="X56" s="46" t="str">
        <f t="shared" si="8"/>
        <v/>
      </c>
      <c r="Y56" s="46"/>
      <c r="Z56" s="46"/>
      <c r="AA56" s="46"/>
      <c r="AB56" s="46"/>
      <c r="AC56" s="46"/>
      <c r="AD56" s="46"/>
      <c r="AE56" s="46"/>
      <c r="AF56" s="46" t="str">
        <f t="shared" si="0"/>
        <v/>
      </c>
      <c r="AG56" s="47"/>
      <c r="AH56" s="47"/>
      <c r="AI56" s="47"/>
      <c r="AJ56" s="47"/>
      <c r="AK56" s="47"/>
      <c r="AL56" s="47"/>
      <c r="AM56" s="47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1"/>
      <c r="BD56" t="str">
        <f t="shared" si="5"/>
        <v/>
      </c>
      <c r="BE56">
        <v>39</v>
      </c>
      <c r="BF56" s="7">
        <f t="shared" si="6"/>
        <v>42704</v>
      </c>
    </row>
    <row r="57" spans="1:58">
      <c r="A57" s="9">
        <v>40</v>
      </c>
      <c r="B57" s="45" t="str">
        <f>IF(A57&gt;$L$10,"",(WORKDAY(BF57-1,1,'Список праздничных дней'!$A$4:$L$34)))</f>
        <v/>
      </c>
      <c r="C57" s="45"/>
      <c r="D57" s="45"/>
      <c r="E57" s="45"/>
      <c r="F57" s="45"/>
      <c r="G57" s="45"/>
      <c r="H57" s="45"/>
      <c r="I57" s="46" t="str">
        <f t="shared" si="7"/>
        <v/>
      </c>
      <c r="J57" s="47"/>
      <c r="K57" s="47"/>
      <c r="L57" s="47"/>
      <c r="M57" s="47"/>
      <c r="N57" s="47"/>
      <c r="O57" s="47"/>
      <c r="P57" s="47"/>
      <c r="Q57" s="46" t="str">
        <f t="shared" si="9"/>
        <v/>
      </c>
      <c r="R57" s="47"/>
      <c r="S57" s="47"/>
      <c r="T57" s="47"/>
      <c r="U57" s="47"/>
      <c r="V57" s="47"/>
      <c r="W57" s="47"/>
      <c r="X57" s="46" t="str">
        <f t="shared" si="8"/>
        <v/>
      </c>
      <c r="Y57" s="46"/>
      <c r="Z57" s="46"/>
      <c r="AA57" s="46"/>
      <c r="AB57" s="46"/>
      <c r="AC57" s="46"/>
      <c r="AD57" s="46"/>
      <c r="AE57" s="46"/>
      <c r="AF57" s="46" t="str">
        <f t="shared" si="0"/>
        <v/>
      </c>
      <c r="AG57" s="47"/>
      <c r="AH57" s="47"/>
      <c r="AI57" s="47"/>
      <c r="AJ57" s="47"/>
      <c r="AK57" s="47"/>
      <c r="AL57" s="47"/>
      <c r="AM57" s="47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1"/>
      <c r="BD57" t="str">
        <f t="shared" si="5"/>
        <v/>
      </c>
      <c r="BE57">
        <v>40</v>
      </c>
      <c r="BF57" s="7">
        <f t="shared" si="6"/>
        <v>42734</v>
      </c>
    </row>
    <row r="58" spans="1:58">
      <c r="A58" s="9">
        <v>41</v>
      </c>
      <c r="B58" s="45" t="str">
        <f>IF(A58&gt;$L$10,"",(WORKDAY(BF58-1,1,'Список праздничных дней'!$A$4:$L$34)))</f>
        <v/>
      </c>
      <c r="C58" s="45"/>
      <c r="D58" s="45"/>
      <c r="E58" s="45"/>
      <c r="F58" s="45"/>
      <c r="G58" s="45"/>
      <c r="H58" s="45"/>
      <c r="I58" s="46" t="str">
        <f t="shared" si="7"/>
        <v/>
      </c>
      <c r="J58" s="47"/>
      <c r="K58" s="47"/>
      <c r="L58" s="47"/>
      <c r="M58" s="47"/>
      <c r="N58" s="47"/>
      <c r="O58" s="47"/>
      <c r="P58" s="47"/>
      <c r="Q58" s="46" t="str">
        <f t="shared" si="9"/>
        <v/>
      </c>
      <c r="R58" s="47"/>
      <c r="S58" s="47"/>
      <c r="T58" s="47"/>
      <c r="U58" s="47"/>
      <c r="V58" s="47"/>
      <c r="W58" s="47"/>
      <c r="X58" s="46" t="str">
        <f t="shared" si="8"/>
        <v/>
      </c>
      <c r="Y58" s="46"/>
      <c r="Z58" s="46"/>
      <c r="AA58" s="46"/>
      <c r="AB58" s="46"/>
      <c r="AC58" s="46"/>
      <c r="AD58" s="46"/>
      <c r="AE58" s="46"/>
      <c r="AF58" s="46" t="str">
        <f t="shared" si="0"/>
        <v/>
      </c>
      <c r="AG58" s="47"/>
      <c r="AH58" s="47"/>
      <c r="AI58" s="47"/>
      <c r="AJ58" s="47"/>
      <c r="AK58" s="47"/>
      <c r="AL58" s="47"/>
      <c r="AM58" s="47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1"/>
      <c r="BD58" t="str">
        <f t="shared" si="5"/>
        <v/>
      </c>
      <c r="BE58">
        <v>41</v>
      </c>
      <c r="BF58" s="7">
        <f t="shared" si="6"/>
        <v>42765</v>
      </c>
    </row>
    <row r="59" spans="1:58">
      <c r="A59" s="9">
        <v>42</v>
      </c>
      <c r="B59" s="45" t="str">
        <f>IF(A59&gt;$L$10,"",(WORKDAY(BF59-1,1,'Список праздничных дней'!$A$4:$L$34)))</f>
        <v/>
      </c>
      <c r="C59" s="45"/>
      <c r="D59" s="45"/>
      <c r="E59" s="45"/>
      <c r="F59" s="45"/>
      <c r="G59" s="45"/>
      <c r="H59" s="45"/>
      <c r="I59" s="46" t="str">
        <f t="shared" si="7"/>
        <v/>
      </c>
      <c r="J59" s="47"/>
      <c r="K59" s="47"/>
      <c r="L59" s="47"/>
      <c r="M59" s="47"/>
      <c r="N59" s="47"/>
      <c r="O59" s="47"/>
      <c r="P59" s="47"/>
      <c r="Q59" s="46" t="str">
        <f t="shared" si="9"/>
        <v/>
      </c>
      <c r="R59" s="47"/>
      <c r="S59" s="47"/>
      <c r="T59" s="47"/>
      <c r="U59" s="47"/>
      <c r="V59" s="47"/>
      <c r="W59" s="47"/>
      <c r="X59" s="46" t="str">
        <f t="shared" si="8"/>
        <v/>
      </c>
      <c r="Y59" s="46"/>
      <c r="Z59" s="46"/>
      <c r="AA59" s="46"/>
      <c r="AB59" s="46"/>
      <c r="AC59" s="46"/>
      <c r="AD59" s="46"/>
      <c r="AE59" s="46"/>
      <c r="AF59" s="46" t="str">
        <f t="shared" si="0"/>
        <v/>
      </c>
      <c r="AG59" s="47"/>
      <c r="AH59" s="47"/>
      <c r="AI59" s="47"/>
      <c r="AJ59" s="47"/>
      <c r="AK59" s="47"/>
      <c r="AL59" s="47"/>
      <c r="AM59" s="47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1"/>
      <c r="BD59" t="str">
        <f t="shared" si="5"/>
        <v/>
      </c>
      <c r="BE59">
        <v>42</v>
      </c>
      <c r="BF59" s="7">
        <f t="shared" si="6"/>
        <v>42796</v>
      </c>
    </row>
    <row r="60" spans="1:58">
      <c r="A60" s="9">
        <v>43</v>
      </c>
      <c r="B60" s="45" t="str">
        <f>IF(A60&gt;$L$10,"",(WORKDAY(BF60-1,1,'Список праздничных дней'!$A$4:$L$34)))</f>
        <v/>
      </c>
      <c r="C60" s="45"/>
      <c r="D60" s="45"/>
      <c r="E60" s="45"/>
      <c r="F60" s="45"/>
      <c r="G60" s="45"/>
      <c r="H60" s="45"/>
      <c r="I60" s="46" t="str">
        <f t="shared" si="7"/>
        <v/>
      </c>
      <c r="J60" s="47"/>
      <c r="K60" s="47"/>
      <c r="L60" s="47"/>
      <c r="M60" s="47"/>
      <c r="N60" s="47"/>
      <c r="O60" s="47"/>
      <c r="P60" s="47"/>
      <c r="Q60" s="46" t="str">
        <f t="shared" si="9"/>
        <v/>
      </c>
      <c r="R60" s="47"/>
      <c r="S60" s="47"/>
      <c r="T60" s="47"/>
      <c r="U60" s="47"/>
      <c r="V60" s="47"/>
      <c r="W60" s="47"/>
      <c r="X60" s="46" t="str">
        <f t="shared" si="8"/>
        <v/>
      </c>
      <c r="Y60" s="46"/>
      <c r="Z60" s="46"/>
      <c r="AA60" s="46"/>
      <c r="AB60" s="46"/>
      <c r="AC60" s="46"/>
      <c r="AD60" s="46"/>
      <c r="AE60" s="46"/>
      <c r="AF60" s="46" t="str">
        <f t="shared" si="0"/>
        <v/>
      </c>
      <c r="AG60" s="47"/>
      <c r="AH60" s="47"/>
      <c r="AI60" s="47"/>
      <c r="AJ60" s="47"/>
      <c r="AK60" s="47"/>
      <c r="AL60" s="47"/>
      <c r="AM60" s="47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1"/>
      <c r="BD60" t="str">
        <f t="shared" si="5"/>
        <v/>
      </c>
      <c r="BE60">
        <v>43</v>
      </c>
      <c r="BF60" s="7">
        <f t="shared" si="6"/>
        <v>42824</v>
      </c>
    </row>
    <row r="61" spans="1:58">
      <c r="A61" s="9">
        <v>44</v>
      </c>
      <c r="B61" s="45" t="str">
        <f>IF(A61&gt;$L$10,"",(WORKDAY(BF61-1,1,'Список праздничных дней'!$A$4:$L$34)))</f>
        <v/>
      </c>
      <c r="C61" s="45"/>
      <c r="D61" s="45"/>
      <c r="E61" s="45"/>
      <c r="F61" s="45"/>
      <c r="G61" s="45"/>
      <c r="H61" s="45"/>
      <c r="I61" s="46" t="str">
        <f t="shared" si="7"/>
        <v/>
      </c>
      <c r="J61" s="47"/>
      <c r="K61" s="47"/>
      <c r="L61" s="47"/>
      <c r="M61" s="47"/>
      <c r="N61" s="47"/>
      <c r="O61" s="47"/>
      <c r="P61" s="47"/>
      <c r="Q61" s="46" t="str">
        <f t="shared" si="9"/>
        <v/>
      </c>
      <c r="R61" s="47"/>
      <c r="S61" s="47"/>
      <c r="T61" s="47"/>
      <c r="U61" s="47"/>
      <c r="V61" s="47"/>
      <c r="W61" s="47"/>
      <c r="X61" s="46" t="str">
        <f t="shared" si="8"/>
        <v/>
      </c>
      <c r="Y61" s="46"/>
      <c r="Z61" s="46"/>
      <c r="AA61" s="46"/>
      <c r="AB61" s="46"/>
      <c r="AC61" s="46"/>
      <c r="AD61" s="46"/>
      <c r="AE61" s="46"/>
      <c r="AF61" s="46" t="str">
        <f t="shared" si="0"/>
        <v/>
      </c>
      <c r="AG61" s="47"/>
      <c r="AH61" s="47"/>
      <c r="AI61" s="47"/>
      <c r="AJ61" s="47"/>
      <c r="AK61" s="47"/>
      <c r="AL61" s="47"/>
      <c r="AM61" s="47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1"/>
      <c r="BD61" t="str">
        <f t="shared" si="5"/>
        <v/>
      </c>
      <c r="BE61">
        <v>44</v>
      </c>
      <c r="BF61" s="7">
        <f t="shared" si="6"/>
        <v>42855</v>
      </c>
    </row>
    <row r="62" spans="1:58">
      <c r="A62" s="9">
        <v>45</v>
      </c>
      <c r="B62" s="45" t="str">
        <f>IF(A62&gt;$L$10,"",(WORKDAY(BF62-1,1,'Список праздничных дней'!$A$4:$L$34)))</f>
        <v/>
      </c>
      <c r="C62" s="45"/>
      <c r="D62" s="45"/>
      <c r="E62" s="45"/>
      <c r="F62" s="45"/>
      <c r="G62" s="45"/>
      <c r="H62" s="45"/>
      <c r="I62" s="46" t="str">
        <f t="shared" si="7"/>
        <v/>
      </c>
      <c r="J62" s="47"/>
      <c r="K62" s="47"/>
      <c r="L62" s="47"/>
      <c r="M62" s="47"/>
      <c r="N62" s="47"/>
      <c r="O62" s="47"/>
      <c r="P62" s="47"/>
      <c r="Q62" s="46" t="str">
        <f t="shared" si="9"/>
        <v/>
      </c>
      <c r="R62" s="47"/>
      <c r="S62" s="47"/>
      <c r="T62" s="47"/>
      <c r="U62" s="47"/>
      <c r="V62" s="47"/>
      <c r="W62" s="47"/>
      <c r="X62" s="46" t="str">
        <f t="shared" si="8"/>
        <v/>
      </c>
      <c r="Y62" s="46"/>
      <c r="Z62" s="46"/>
      <c r="AA62" s="46"/>
      <c r="AB62" s="46"/>
      <c r="AC62" s="46"/>
      <c r="AD62" s="46"/>
      <c r="AE62" s="46"/>
      <c r="AF62" s="46" t="str">
        <f t="shared" si="0"/>
        <v/>
      </c>
      <c r="AG62" s="47"/>
      <c r="AH62" s="47"/>
      <c r="AI62" s="47"/>
      <c r="AJ62" s="47"/>
      <c r="AK62" s="47"/>
      <c r="AL62" s="47"/>
      <c r="AM62" s="47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1"/>
      <c r="BD62" t="str">
        <f t="shared" si="5"/>
        <v/>
      </c>
      <c r="BE62">
        <v>45</v>
      </c>
      <c r="BF62" s="7">
        <f t="shared" si="6"/>
        <v>42885</v>
      </c>
    </row>
    <row r="63" spans="1:58">
      <c r="A63" s="9">
        <v>46</v>
      </c>
      <c r="B63" s="45" t="str">
        <f>IF(A63&gt;$L$10,"",(WORKDAY(BF63-1,1,'Список праздничных дней'!$A$4:$L$34)))</f>
        <v/>
      </c>
      <c r="C63" s="45"/>
      <c r="D63" s="45"/>
      <c r="E63" s="45"/>
      <c r="F63" s="45"/>
      <c r="G63" s="45"/>
      <c r="H63" s="45"/>
      <c r="I63" s="46" t="str">
        <f t="shared" si="7"/>
        <v/>
      </c>
      <c r="J63" s="47"/>
      <c r="K63" s="47"/>
      <c r="L63" s="47"/>
      <c r="M63" s="47"/>
      <c r="N63" s="47"/>
      <c r="O63" s="47"/>
      <c r="P63" s="47"/>
      <c r="Q63" s="46" t="str">
        <f t="shared" si="9"/>
        <v/>
      </c>
      <c r="R63" s="47"/>
      <c r="S63" s="47"/>
      <c r="T63" s="47"/>
      <c r="U63" s="47"/>
      <c r="V63" s="47"/>
      <c r="W63" s="47"/>
      <c r="X63" s="46" t="str">
        <f t="shared" si="8"/>
        <v/>
      </c>
      <c r="Y63" s="46"/>
      <c r="Z63" s="46"/>
      <c r="AA63" s="46"/>
      <c r="AB63" s="46"/>
      <c r="AC63" s="46"/>
      <c r="AD63" s="46"/>
      <c r="AE63" s="46"/>
      <c r="AF63" s="46" t="str">
        <f t="shared" si="0"/>
        <v/>
      </c>
      <c r="AG63" s="47"/>
      <c r="AH63" s="47"/>
      <c r="AI63" s="47"/>
      <c r="AJ63" s="47"/>
      <c r="AK63" s="47"/>
      <c r="AL63" s="47"/>
      <c r="AM63" s="47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1"/>
      <c r="BD63" t="str">
        <f t="shared" si="5"/>
        <v/>
      </c>
      <c r="BE63">
        <v>46</v>
      </c>
      <c r="BF63" s="7">
        <f t="shared" si="6"/>
        <v>42916</v>
      </c>
    </row>
    <row r="64" spans="1:58">
      <c r="A64" s="9">
        <v>47</v>
      </c>
      <c r="B64" s="45" t="str">
        <f>IF(A64&gt;$L$10,"",(WORKDAY(BF64-1,1,'Список праздничных дней'!$A$4:$L$34)))</f>
        <v/>
      </c>
      <c r="C64" s="45"/>
      <c r="D64" s="45"/>
      <c r="E64" s="45"/>
      <c r="F64" s="45"/>
      <c r="G64" s="45"/>
      <c r="H64" s="45"/>
      <c r="I64" s="46" t="str">
        <f t="shared" si="7"/>
        <v/>
      </c>
      <c r="J64" s="47"/>
      <c r="K64" s="47"/>
      <c r="L64" s="47"/>
      <c r="M64" s="47"/>
      <c r="N64" s="47"/>
      <c r="O64" s="47"/>
      <c r="P64" s="47"/>
      <c r="Q64" s="46" t="str">
        <f t="shared" si="9"/>
        <v/>
      </c>
      <c r="R64" s="47"/>
      <c r="S64" s="47"/>
      <c r="T64" s="47"/>
      <c r="U64" s="47"/>
      <c r="V64" s="47"/>
      <c r="W64" s="47"/>
      <c r="X64" s="46" t="str">
        <f t="shared" si="8"/>
        <v/>
      </c>
      <c r="Y64" s="46"/>
      <c r="Z64" s="46"/>
      <c r="AA64" s="46"/>
      <c r="AB64" s="46"/>
      <c r="AC64" s="46"/>
      <c r="AD64" s="46"/>
      <c r="AE64" s="46"/>
      <c r="AF64" s="46" t="str">
        <f t="shared" si="0"/>
        <v/>
      </c>
      <c r="AG64" s="47"/>
      <c r="AH64" s="47"/>
      <c r="AI64" s="47"/>
      <c r="AJ64" s="47"/>
      <c r="AK64" s="47"/>
      <c r="AL64" s="47"/>
      <c r="AM64" s="47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1"/>
      <c r="BD64" t="str">
        <f t="shared" si="5"/>
        <v/>
      </c>
      <c r="BE64">
        <v>47</v>
      </c>
      <c r="BF64" s="7">
        <f t="shared" si="6"/>
        <v>42946</v>
      </c>
    </row>
    <row r="65" spans="1:58">
      <c r="A65" s="9">
        <v>48</v>
      </c>
      <c r="B65" s="45" t="str">
        <f>IF(A65&gt;$L$10,"",(WORKDAY(BF65-1,1,'Список праздничных дней'!$A$4:$L$34)))</f>
        <v/>
      </c>
      <c r="C65" s="45"/>
      <c r="D65" s="45"/>
      <c r="E65" s="45"/>
      <c r="F65" s="45"/>
      <c r="G65" s="45"/>
      <c r="H65" s="45"/>
      <c r="I65" s="46" t="str">
        <f t="shared" si="7"/>
        <v/>
      </c>
      <c r="J65" s="47"/>
      <c r="K65" s="47"/>
      <c r="L65" s="47"/>
      <c r="M65" s="47"/>
      <c r="N65" s="47"/>
      <c r="O65" s="47"/>
      <c r="P65" s="47"/>
      <c r="Q65" s="46" t="str">
        <f t="shared" si="9"/>
        <v/>
      </c>
      <c r="R65" s="47"/>
      <c r="S65" s="47"/>
      <c r="T65" s="47"/>
      <c r="U65" s="47"/>
      <c r="V65" s="47"/>
      <c r="W65" s="47"/>
      <c r="X65" s="46" t="str">
        <f t="shared" si="8"/>
        <v/>
      </c>
      <c r="Y65" s="46"/>
      <c r="Z65" s="46"/>
      <c r="AA65" s="46"/>
      <c r="AB65" s="46"/>
      <c r="AC65" s="46"/>
      <c r="AD65" s="46"/>
      <c r="AE65" s="46"/>
      <c r="AF65" s="46" t="str">
        <f t="shared" si="0"/>
        <v/>
      </c>
      <c r="AG65" s="47"/>
      <c r="AH65" s="47"/>
      <c r="AI65" s="47"/>
      <c r="AJ65" s="47"/>
      <c r="AK65" s="47"/>
      <c r="AL65" s="47"/>
      <c r="AM65" s="47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1"/>
      <c r="BD65" t="str">
        <f t="shared" si="5"/>
        <v/>
      </c>
      <c r="BE65">
        <v>48</v>
      </c>
      <c r="BF65" s="7">
        <f t="shared" si="6"/>
        <v>42977</v>
      </c>
    </row>
    <row r="66" spans="1:58">
      <c r="A66" s="9">
        <v>49</v>
      </c>
      <c r="B66" s="45" t="str">
        <f>IF(A66&gt;$L$10,"",(WORKDAY(BF66-1,1,'Список праздничных дней'!$A$4:$L$34)))</f>
        <v/>
      </c>
      <c r="C66" s="45"/>
      <c r="D66" s="45"/>
      <c r="E66" s="45"/>
      <c r="F66" s="45"/>
      <c r="G66" s="45"/>
      <c r="H66" s="45"/>
      <c r="I66" s="46" t="str">
        <f t="shared" si="7"/>
        <v/>
      </c>
      <c r="J66" s="47"/>
      <c r="K66" s="47"/>
      <c r="L66" s="47"/>
      <c r="M66" s="47"/>
      <c r="N66" s="47"/>
      <c r="O66" s="47"/>
      <c r="P66" s="47"/>
      <c r="Q66" s="46" t="str">
        <f t="shared" si="9"/>
        <v/>
      </c>
      <c r="R66" s="47"/>
      <c r="S66" s="47"/>
      <c r="T66" s="47"/>
      <c r="U66" s="47"/>
      <c r="V66" s="47"/>
      <c r="W66" s="47"/>
      <c r="X66" s="46" t="str">
        <f t="shared" si="8"/>
        <v/>
      </c>
      <c r="Y66" s="46"/>
      <c r="Z66" s="46"/>
      <c r="AA66" s="46"/>
      <c r="AB66" s="46"/>
      <c r="AC66" s="46"/>
      <c r="AD66" s="46"/>
      <c r="AE66" s="46"/>
      <c r="AF66" s="46" t="str">
        <f t="shared" si="0"/>
        <v/>
      </c>
      <c r="AG66" s="47"/>
      <c r="AH66" s="47"/>
      <c r="AI66" s="47"/>
      <c r="AJ66" s="47"/>
      <c r="AK66" s="47"/>
      <c r="AL66" s="47"/>
      <c r="AM66" s="47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1"/>
      <c r="BD66" t="str">
        <f t="shared" si="5"/>
        <v/>
      </c>
      <c r="BE66">
        <v>49</v>
      </c>
      <c r="BF66" s="7">
        <f t="shared" si="6"/>
        <v>43008</v>
      </c>
    </row>
    <row r="67" spans="1:58">
      <c r="A67" s="9">
        <v>50</v>
      </c>
      <c r="B67" s="45" t="str">
        <f>IF(A67&gt;$L$10,"",(WORKDAY(BF67-1,1,'Список праздничных дней'!$A$4:$L$34)))</f>
        <v/>
      </c>
      <c r="C67" s="45"/>
      <c r="D67" s="45"/>
      <c r="E67" s="45"/>
      <c r="F67" s="45"/>
      <c r="G67" s="45"/>
      <c r="H67" s="45"/>
      <c r="I67" s="46" t="str">
        <f t="shared" si="7"/>
        <v/>
      </c>
      <c r="J67" s="47"/>
      <c r="K67" s="47"/>
      <c r="L67" s="47"/>
      <c r="M67" s="47"/>
      <c r="N67" s="47"/>
      <c r="O67" s="47"/>
      <c r="P67" s="47"/>
      <c r="Q67" s="46" t="str">
        <f t="shared" si="9"/>
        <v/>
      </c>
      <c r="R67" s="47"/>
      <c r="S67" s="47"/>
      <c r="T67" s="47"/>
      <c r="U67" s="47"/>
      <c r="V67" s="47"/>
      <c r="W67" s="47"/>
      <c r="X67" s="46" t="str">
        <f t="shared" si="8"/>
        <v/>
      </c>
      <c r="Y67" s="46"/>
      <c r="Z67" s="46"/>
      <c r="AA67" s="46"/>
      <c r="AB67" s="46"/>
      <c r="AC67" s="46"/>
      <c r="AD67" s="46"/>
      <c r="AE67" s="46"/>
      <c r="AF67" s="46" t="str">
        <f t="shared" si="0"/>
        <v/>
      </c>
      <c r="AG67" s="47"/>
      <c r="AH67" s="47"/>
      <c r="AI67" s="47"/>
      <c r="AJ67" s="47"/>
      <c r="AK67" s="47"/>
      <c r="AL67" s="47"/>
      <c r="AM67" s="47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1"/>
      <c r="BD67" t="str">
        <f t="shared" si="5"/>
        <v/>
      </c>
      <c r="BE67">
        <v>50</v>
      </c>
      <c r="BF67" s="7">
        <f t="shared" si="6"/>
        <v>43038</v>
      </c>
    </row>
    <row r="68" spans="1:58">
      <c r="A68" s="9">
        <v>51</v>
      </c>
      <c r="B68" s="45" t="str">
        <f>IF(A68&gt;$L$10,"",(WORKDAY(BF68-1,1,'Список праздничных дней'!$A$4:$L$34)))</f>
        <v/>
      </c>
      <c r="C68" s="45"/>
      <c r="D68" s="45"/>
      <c r="E68" s="45"/>
      <c r="F68" s="45"/>
      <c r="G68" s="45"/>
      <c r="H68" s="45"/>
      <c r="I68" s="46" t="str">
        <f t="shared" si="7"/>
        <v/>
      </c>
      <c r="J68" s="47"/>
      <c r="K68" s="47"/>
      <c r="L68" s="47"/>
      <c r="M68" s="47"/>
      <c r="N68" s="47"/>
      <c r="O68" s="47"/>
      <c r="P68" s="47"/>
      <c r="Q68" s="46" t="str">
        <f t="shared" si="9"/>
        <v/>
      </c>
      <c r="R68" s="47"/>
      <c r="S68" s="47"/>
      <c r="T68" s="47"/>
      <c r="U68" s="47"/>
      <c r="V68" s="47"/>
      <c r="W68" s="47"/>
      <c r="X68" s="46" t="str">
        <f t="shared" si="8"/>
        <v/>
      </c>
      <c r="Y68" s="46"/>
      <c r="Z68" s="46"/>
      <c r="AA68" s="46"/>
      <c r="AB68" s="46"/>
      <c r="AC68" s="46"/>
      <c r="AD68" s="46"/>
      <c r="AE68" s="46"/>
      <c r="AF68" s="46" t="str">
        <f t="shared" si="0"/>
        <v/>
      </c>
      <c r="AG68" s="47"/>
      <c r="AH68" s="47"/>
      <c r="AI68" s="47"/>
      <c r="AJ68" s="47"/>
      <c r="AK68" s="47"/>
      <c r="AL68" s="47"/>
      <c r="AM68" s="47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1"/>
      <c r="BD68" t="str">
        <f t="shared" si="5"/>
        <v/>
      </c>
      <c r="BE68">
        <v>51</v>
      </c>
      <c r="BF68" s="7">
        <f t="shared" si="6"/>
        <v>43069</v>
      </c>
    </row>
    <row r="69" spans="1:58">
      <c r="A69" s="9">
        <v>52</v>
      </c>
      <c r="B69" s="45" t="str">
        <f>IF(A69&gt;$L$10,"",(WORKDAY(BF69-1,1,'Список праздничных дней'!$A$4:$L$34)))</f>
        <v/>
      </c>
      <c r="C69" s="45"/>
      <c r="D69" s="45"/>
      <c r="E69" s="45"/>
      <c r="F69" s="45"/>
      <c r="G69" s="45"/>
      <c r="H69" s="45"/>
      <c r="I69" s="46" t="str">
        <f t="shared" si="7"/>
        <v/>
      </c>
      <c r="J69" s="47"/>
      <c r="K69" s="47"/>
      <c r="L69" s="47"/>
      <c r="M69" s="47"/>
      <c r="N69" s="47"/>
      <c r="O69" s="47"/>
      <c r="P69" s="47"/>
      <c r="Q69" s="46" t="str">
        <f t="shared" si="9"/>
        <v/>
      </c>
      <c r="R69" s="47"/>
      <c r="S69" s="47"/>
      <c r="T69" s="47"/>
      <c r="U69" s="47"/>
      <c r="V69" s="47"/>
      <c r="W69" s="47"/>
      <c r="X69" s="46" t="str">
        <f t="shared" si="8"/>
        <v/>
      </c>
      <c r="Y69" s="46"/>
      <c r="Z69" s="46"/>
      <c r="AA69" s="46"/>
      <c r="AB69" s="46"/>
      <c r="AC69" s="46"/>
      <c r="AD69" s="46"/>
      <c r="AE69" s="46"/>
      <c r="AF69" s="46" t="str">
        <f t="shared" si="0"/>
        <v/>
      </c>
      <c r="AG69" s="47"/>
      <c r="AH69" s="47"/>
      <c r="AI69" s="47"/>
      <c r="AJ69" s="47"/>
      <c r="AK69" s="47"/>
      <c r="AL69" s="47"/>
      <c r="AM69" s="47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1"/>
      <c r="BD69" t="str">
        <f t="shared" si="5"/>
        <v/>
      </c>
      <c r="BE69">
        <v>52</v>
      </c>
      <c r="BF69" s="7">
        <f t="shared" si="6"/>
        <v>43099</v>
      </c>
    </row>
    <row r="70" spans="1:58">
      <c r="A70" s="9">
        <v>53</v>
      </c>
      <c r="B70" s="45" t="str">
        <f>IF(A70&gt;$L$10,"",(WORKDAY(BF70-1,1,'Список праздничных дней'!$A$4:$L$34)))</f>
        <v/>
      </c>
      <c r="C70" s="45"/>
      <c r="D70" s="45"/>
      <c r="E70" s="45"/>
      <c r="F70" s="45"/>
      <c r="G70" s="45"/>
      <c r="H70" s="45"/>
      <c r="I70" s="46" t="str">
        <f t="shared" si="7"/>
        <v/>
      </c>
      <c r="J70" s="47"/>
      <c r="K70" s="47"/>
      <c r="L70" s="47"/>
      <c r="M70" s="47"/>
      <c r="N70" s="47"/>
      <c r="O70" s="47"/>
      <c r="P70" s="47"/>
      <c r="Q70" s="46" t="str">
        <f t="shared" si="9"/>
        <v/>
      </c>
      <c r="R70" s="47"/>
      <c r="S70" s="47"/>
      <c r="T70" s="47"/>
      <c r="U70" s="47"/>
      <c r="V70" s="47"/>
      <c r="W70" s="47"/>
      <c r="X70" s="46" t="str">
        <f t="shared" si="8"/>
        <v/>
      </c>
      <c r="Y70" s="46"/>
      <c r="Z70" s="46"/>
      <c r="AA70" s="46"/>
      <c r="AB70" s="46"/>
      <c r="AC70" s="46"/>
      <c r="AD70" s="46"/>
      <c r="AE70" s="46"/>
      <c r="AF70" s="46" t="str">
        <f t="shared" si="0"/>
        <v/>
      </c>
      <c r="AG70" s="47"/>
      <c r="AH70" s="47"/>
      <c r="AI70" s="47"/>
      <c r="AJ70" s="47"/>
      <c r="AK70" s="47"/>
      <c r="AL70" s="47"/>
      <c r="AM70" s="47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1"/>
      <c r="BD70" t="str">
        <f t="shared" si="5"/>
        <v/>
      </c>
      <c r="BE70">
        <v>53</v>
      </c>
      <c r="BF70" s="7">
        <f t="shared" si="6"/>
        <v>43130</v>
      </c>
    </row>
    <row r="71" spans="1:58">
      <c r="A71" s="9">
        <v>54</v>
      </c>
      <c r="B71" s="45" t="str">
        <f>IF(A71&gt;$L$10,"",(WORKDAY(BF71-1,1,'Список праздничных дней'!$A$4:$L$34)))</f>
        <v/>
      </c>
      <c r="C71" s="45"/>
      <c r="D71" s="45"/>
      <c r="E71" s="45"/>
      <c r="F71" s="45"/>
      <c r="G71" s="45"/>
      <c r="H71" s="45"/>
      <c r="I71" s="46" t="str">
        <f t="shared" si="7"/>
        <v/>
      </c>
      <c r="J71" s="47"/>
      <c r="K71" s="47"/>
      <c r="L71" s="47"/>
      <c r="M71" s="47"/>
      <c r="N71" s="47"/>
      <c r="O71" s="47"/>
      <c r="P71" s="47"/>
      <c r="Q71" s="46" t="str">
        <f t="shared" si="9"/>
        <v/>
      </c>
      <c r="R71" s="47"/>
      <c r="S71" s="47"/>
      <c r="T71" s="47"/>
      <c r="U71" s="47"/>
      <c r="V71" s="47"/>
      <c r="W71" s="47"/>
      <c r="X71" s="46" t="str">
        <f t="shared" si="8"/>
        <v/>
      </c>
      <c r="Y71" s="46"/>
      <c r="Z71" s="46"/>
      <c r="AA71" s="46"/>
      <c r="AB71" s="46"/>
      <c r="AC71" s="46"/>
      <c r="AD71" s="46"/>
      <c r="AE71" s="46"/>
      <c r="AF71" s="46" t="str">
        <f t="shared" si="0"/>
        <v/>
      </c>
      <c r="AG71" s="47"/>
      <c r="AH71" s="47"/>
      <c r="AI71" s="47"/>
      <c r="AJ71" s="47"/>
      <c r="AK71" s="47"/>
      <c r="AL71" s="47"/>
      <c r="AM71" s="47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1"/>
      <c r="BD71" t="str">
        <f t="shared" si="5"/>
        <v/>
      </c>
      <c r="BE71">
        <v>54</v>
      </c>
      <c r="BF71" s="7">
        <f t="shared" si="6"/>
        <v>43161</v>
      </c>
    </row>
    <row r="72" spans="1:58">
      <c r="A72" s="9">
        <v>55</v>
      </c>
      <c r="B72" s="45" t="str">
        <f>IF(A72&gt;$L$10,"",(WORKDAY(BF72-1,1,'Список праздничных дней'!$A$4:$L$34)))</f>
        <v/>
      </c>
      <c r="C72" s="45"/>
      <c r="D72" s="45"/>
      <c r="E72" s="45"/>
      <c r="F72" s="45"/>
      <c r="G72" s="45"/>
      <c r="H72" s="45"/>
      <c r="I72" s="46" t="str">
        <f t="shared" si="7"/>
        <v/>
      </c>
      <c r="J72" s="47"/>
      <c r="K72" s="47"/>
      <c r="L72" s="47"/>
      <c r="M72" s="47"/>
      <c r="N72" s="47"/>
      <c r="O72" s="47"/>
      <c r="P72" s="47"/>
      <c r="Q72" s="46" t="str">
        <f t="shared" si="9"/>
        <v/>
      </c>
      <c r="R72" s="47"/>
      <c r="S72" s="47"/>
      <c r="T72" s="47"/>
      <c r="U72" s="47"/>
      <c r="V72" s="47"/>
      <c r="W72" s="47"/>
      <c r="X72" s="46" t="str">
        <f t="shared" si="8"/>
        <v/>
      </c>
      <c r="Y72" s="46"/>
      <c r="Z72" s="46"/>
      <c r="AA72" s="46"/>
      <c r="AB72" s="46"/>
      <c r="AC72" s="46"/>
      <c r="AD72" s="46"/>
      <c r="AE72" s="46"/>
      <c r="AF72" s="46" t="str">
        <f t="shared" si="0"/>
        <v/>
      </c>
      <c r="AG72" s="47"/>
      <c r="AH72" s="47"/>
      <c r="AI72" s="47"/>
      <c r="AJ72" s="47"/>
      <c r="AK72" s="47"/>
      <c r="AL72" s="47"/>
      <c r="AM72" s="47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1"/>
      <c r="BD72" t="str">
        <f t="shared" si="5"/>
        <v/>
      </c>
      <c r="BE72">
        <v>55</v>
      </c>
      <c r="BF72" s="7">
        <f t="shared" si="6"/>
        <v>43189</v>
      </c>
    </row>
    <row r="73" spans="1:58">
      <c r="A73" s="9">
        <v>56</v>
      </c>
      <c r="B73" s="45" t="str">
        <f>IF(A73&gt;$L$10,"",(WORKDAY(BF73-1,1,'Список праздничных дней'!$A$4:$L$34)))</f>
        <v/>
      </c>
      <c r="C73" s="45"/>
      <c r="D73" s="45"/>
      <c r="E73" s="45"/>
      <c r="F73" s="45"/>
      <c r="G73" s="45"/>
      <c r="H73" s="45"/>
      <c r="I73" s="46" t="str">
        <f t="shared" si="7"/>
        <v/>
      </c>
      <c r="J73" s="47"/>
      <c r="K73" s="47"/>
      <c r="L73" s="47"/>
      <c r="M73" s="47"/>
      <c r="N73" s="47"/>
      <c r="O73" s="47"/>
      <c r="P73" s="47"/>
      <c r="Q73" s="46" t="str">
        <f t="shared" si="9"/>
        <v/>
      </c>
      <c r="R73" s="47"/>
      <c r="S73" s="47"/>
      <c r="T73" s="47"/>
      <c r="U73" s="47"/>
      <c r="V73" s="47"/>
      <c r="W73" s="47"/>
      <c r="X73" s="46" t="str">
        <f t="shared" si="8"/>
        <v/>
      </c>
      <c r="Y73" s="46"/>
      <c r="Z73" s="46"/>
      <c r="AA73" s="46"/>
      <c r="AB73" s="46"/>
      <c r="AC73" s="46"/>
      <c r="AD73" s="46"/>
      <c r="AE73" s="46"/>
      <c r="AF73" s="46" t="str">
        <f t="shared" si="0"/>
        <v/>
      </c>
      <c r="AG73" s="47"/>
      <c r="AH73" s="47"/>
      <c r="AI73" s="47"/>
      <c r="AJ73" s="47"/>
      <c r="AK73" s="47"/>
      <c r="AL73" s="47"/>
      <c r="AM73" s="47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1"/>
      <c r="BD73" t="str">
        <f t="shared" si="5"/>
        <v/>
      </c>
      <c r="BE73">
        <v>56</v>
      </c>
      <c r="BF73" s="7">
        <f t="shared" si="6"/>
        <v>43220</v>
      </c>
    </row>
    <row r="74" spans="1:58">
      <c r="A74" s="9">
        <v>57</v>
      </c>
      <c r="B74" s="45" t="str">
        <f>IF(A74&gt;$L$10,"",(WORKDAY(BF74-1,1,'Список праздничных дней'!$A$4:$L$34)))</f>
        <v/>
      </c>
      <c r="C74" s="45"/>
      <c r="D74" s="45"/>
      <c r="E74" s="45"/>
      <c r="F74" s="45"/>
      <c r="G74" s="45"/>
      <c r="H74" s="45"/>
      <c r="I74" s="46" t="str">
        <f t="shared" si="7"/>
        <v/>
      </c>
      <c r="J74" s="47"/>
      <c r="K74" s="47"/>
      <c r="L74" s="47"/>
      <c r="M74" s="47"/>
      <c r="N74" s="47"/>
      <c r="O74" s="47"/>
      <c r="P74" s="47"/>
      <c r="Q74" s="46" t="str">
        <f t="shared" si="9"/>
        <v/>
      </c>
      <c r="R74" s="47"/>
      <c r="S74" s="47"/>
      <c r="T74" s="47"/>
      <c r="U74" s="47"/>
      <c r="V74" s="47"/>
      <c r="W74" s="47"/>
      <c r="X74" s="46" t="str">
        <f t="shared" si="8"/>
        <v/>
      </c>
      <c r="Y74" s="46"/>
      <c r="Z74" s="46"/>
      <c r="AA74" s="46"/>
      <c r="AB74" s="46"/>
      <c r="AC74" s="46"/>
      <c r="AD74" s="46"/>
      <c r="AE74" s="46"/>
      <c r="AF74" s="46" t="str">
        <f t="shared" si="0"/>
        <v/>
      </c>
      <c r="AG74" s="47"/>
      <c r="AH74" s="47"/>
      <c r="AI74" s="47"/>
      <c r="AJ74" s="47"/>
      <c r="AK74" s="47"/>
      <c r="AL74" s="47"/>
      <c r="AM74" s="47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1"/>
      <c r="BD74" t="str">
        <f t="shared" si="5"/>
        <v/>
      </c>
      <c r="BE74">
        <v>57</v>
      </c>
      <c r="BF74" s="7">
        <f t="shared" si="6"/>
        <v>43250</v>
      </c>
    </row>
    <row r="75" spans="1:58">
      <c r="A75" s="9">
        <v>58</v>
      </c>
      <c r="B75" s="45" t="str">
        <f>IF(A75&gt;$L$10,"",(WORKDAY(BF75-1,1,'Список праздничных дней'!$A$4:$L$34)))</f>
        <v/>
      </c>
      <c r="C75" s="45"/>
      <c r="D75" s="45"/>
      <c r="E75" s="45"/>
      <c r="F75" s="45"/>
      <c r="G75" s="45"/>
      <c r="H75" s="45"/>
      <c r="I75" s="46" t="str">
        <f t="shared" si="7"/>
        <v/>
      </c>
      <c r="J75" s="47"/>
      <c r="K75" s="47"/>
      <c r="L75" s="47"/>
      <c r="M75" s="47"/>
      <c r="N75" s="47"/>
      <c r="O75" s="47"/>
      <c r="P75" s="47"/>
      <c r="Q75" s="46" t="str">
        <f t="shared" si="9"/>
        <v/>
      </c>
      <c r="R75" s="47"/>
      <c r="S75" s="47"/>
      <c r="T75" s="47"/>
      <c r="U75" s="47"/>
      <c r="V75" s="47"/>
      <c r="W75" s="47"/>
      <c r="X75" s="46" t="str">
        <f t="shared" si="8"/>
        <v/>
      </c>
      <c r="Y75" s="46"/>
      <c r="Z75" s="46"/>
      <c r="AA75" s="46"/>
      <c r="AB75" s="46"/>
      <c r="AC75" s="46"/>
      <c r="AD75" s="46"/>
      <c r="AE75" s="46"/>
      <c r="AF75" s="46" t="str">
        <f t="shared" si="0"/>
        <v/>
      </c>
      <c r="AG75" s="47"/>
      <c r="AH75" s="47"/>
      <c r="AI75" s="47"/>
      <c r="AJ75" s="47"/>
      <c r="AK75" s="47"/>
      <c r="AL75" s="47"/>
      <c r="AM75" s="47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1"/>
      <c r="BD75" t="str">
        <f t="shared" si="5"/>
        <v/>
      </c>
      <c r="BE75">
        <v>58</v>
      </c>
      <c r="BF75" s="7">
        <f t="shared" si="6"/>
        <v>43281</v>
      </c>
    </row>
    <row r="76" spans="1:58">
      <c r="A76" s="9">
        <v>59</v>
      </c>
      <c r="B76" s="45" t="str">
        <f>IF(A76&gt;$L$10,"",(WORKDAY(BF76-1,1,'Список праздничных дней'!$A$4:$L$34)))</f>
        <v/>
      </c>
      <c r="C76" s="45"/>
      <c r="D76" s="45"/>
      <c r="E76" s="45"/>
      <c r="F76" s="45"/>
      <c r="G76" s="45"/>
      <c r="H76" s="45"/>
      <c r="I76" s="46" t="str">
        <f t="shared" si="7"/>
        <v/>
      </c>
      <c r="J76" s="47"/>
      <c r="K76" s="47"/>
      <c r="L76" s="47"/>
      <c r="M76" s="47"/>
      <c r="N76" s="47"/>
      <c r="O76" s="47"/>
      <c r="P76" s="47"/>
      <c r="Q76" s="46" t="str">
        <f t="shared" si="9"/>
        <v/>
      </c>
      <c r="R76" s="47"/>
      <c r="S76" s="47"/>
      <c r="T76" s="47"/>
      <c r="U76" s="47"/>
      <c r="V76" s="47"/>
      <c r="W76" s="47"/>
      <c r="X76" s="46" t="str">
        <f t="shared" si="8"/>
        <v/>
      </c>
      <c r="Y76" s="46"/>
      <c r="Z76" s="46"/>
      <c r="AA76" s="46"/>
      <c r="AB76" s="46"/>
      <c r="AC76" s="46"/>
      <c r="AD76" s="46"/>
      <c r="AE76" s="46"/>
      <c r="AF76" s="46" t="str">
        <f t="shared" si="0"/>
        <v/>
      </c>
      <c r="AG76" s="47"/>
      <c r="AH76" s="47"/>
      <c r="AI76" s="47"/>
      <c r="AJ76" s="47"/>
      <c r="AK76" s="47"/>
      <c r="AL76" s="47"/>
      <c r="AM76" s="47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1"/>
      <c r="BD76" t="str">
        <f t="shared" si="5"/>
        <v/>
      </c>
      <c r="BE76">
        <v>59</v>
      </c>
      <c r="BF76" s="7">
        <f t="shared" si="6"/>
        <v>43311</v>
      </c>
    </row>
    <row r="77" spans="1:58">
      <c r="A77" s="9">
        <v>60</v>
      </c>
      <c r="B77" s="45" t="str">
        <f>IF(A77&gt;$L$10,"",(WORKDAY(BF77-1,1,'Список праздничных дней'!$A$4:$L$34)))</f>
        <v/>
      </c>
      <c r="C77" s="45"/>
      <c r="D77" s="45"/>
      <c r="E77" s="45"/>
      <c r="F77" s="45"/>
      <c r="G77" s="45"/>
      <c r="H77" s="45"/>
      <c r="I77" s="48" t="str">
        <f t="shared" si="7"/>
        <v/>
      </c>
      <c r="J77" s="49"/>
      <c r="K77" s="49"/>
      <c r="L77" s="49"/>
      <c r="M77" s="49"/>
      <c r="N77" s="49"/>
      <c r="O77" s="49"/>
      <c r="P77" s="49"/>
      <c r="Q77" s="46" t="str">
        <f t="shared" si="9"/>
        <v/>
      </c>
      <c r="R77" s="47"/>
      <c r="S77" s="47"/>
      <c r="T77" s="47"/>
      <c r="U77" s="47"/>
      <c r="V77" s="47"/>
      <c r="W77" s="47"/>
      <c r="X77" s="46" t="str">
        <f t="shared" si="8"/>
        <v/>
      </c>
      <c r="Y77" s="46"/>
      <c r="Z77" s="46"/>
      <c r="AA77" s="46"/>
      <c r="AB77" s="46"/>
      <c r="AC77" s="46"/>
      <c r="AD77" s="46"/>
      <c r="AE77" s="46"/>
      <c r="AF77" s="46" t="str">
        <f>IF(A77&gt;$L$10,"",AF76-Q77)</f>
        <v/>
      </c>
      <c r="AG77" s="47"/>
      <c r="AH77" s="47"/>
      <c r="AI77" s="47"/>
      <c r="AJ77" s="47"/>
      <c r="AK77" s="47"/>
      <c r="AL77" s="47"/>
      <c r="AM77" s="47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1"/>
      <c r="BD77" t="str">
        <f t="shared" si="5"/>
        <v/>
      </c>
      <c r="BE77">
        <v>60</v>
      </c>
      <c r="BF77" s="7">
        <f t="shared" si="6"/>
        <v>43342</v>
      </c>
    </row>
    <row r="78" spans="1:58">
      <c r="A78" s="9">
        <v>61</v>
      </c>
      <c r="B78" s="45" t="str">
        <f>IF(A78&gt;$L$10,"",(WORKDAY(BF78-1,1,'Список праздничных дней'!$A$4:$L$34)))</f>
        <v/>
      </c>
      <c r="C78" s="45"/>
      <c r="D78" s="45"/>
      <c r="E78" s="45"/>
      <c r="F78" s="45"/>
      <c r="G78" s="45"/>
      <c r="H78" s="45"/>
      <c r="I78" s="46" t="str">
        <f t="shared" si="7"/>
        <v/>
      </c>
      <c r="J78" s="47"/>
      <c r="K78" s="47"/>
      <c r="L78" s="47"/>
      <c r="M78" s="47"/>
      <c r="N78" s="47"/>
      <c r="O78" s="47"/>
      <c r="P78" s="47"/>
      <c r="Q78" s="46" t="str">
        <f t="shared" si="9"/>
        <v/>
      </c>
      <c r="R78" s="47"/>
      <c r="S78" s="47"/>
      <c r="T78" s="47"/>
      <c r="U78" s="47"/>
      <c r="V78" s="47"/>
      <c r="W78" s="47"/>
      <c r="X78" s="46" t="str">
        <f t="shared" si="8"/>
        <v/>
      </c>
      <c r="Y78" s="46"/>
      <c r="Z78" s="46"/>
      <c r="AA78" s="46"/>
      <c r="AB78" s="46"/>
      <c r="AC78" s="46"/>
      <c r="AD78" s="46"/>
      <c r="AE78" s="46"/>
      <c r="AF78" s="46" t="str">
        <f>IF(A78&gt;$L$10,"",AF77-Q78)</f>
        <v/>
      </c>
      <c r="AG78" s="47"/>
      <c r="AH78" s="47"/>
      <c r="AI78" s="47"/>
      <c r="AJ78" s="47"/>
      <c r="AK78" s="47"/>
      <c r="AL78" s="47"/>
      <c r="AM78" s="47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1"/>
      <c r="BD78" t="str">
        <f>IF(A78&gt;$L$10,"",B78-B77)</f>
        <v/>
      </c>
      <c r="BE78">
        <v>61</v>
      </c>
      <c r="BF78" s="7">
        <f t="shared" si="6"/>
        <v>43373</v>
      </c>
    </row>
    <row r="79" spans="1:58">
      <c r="A79" s="9">
        <v>62</v>
      </c>
      <c r="B79" s="45" t="str">
        <f>IF(A79&gt;$L$10,"",(WORKDAY(BF79-1,1,'Список праздничных дней'!$A$4:$L$34)))</f>
        <v/>
      </c>
      <c r="C79" s="45"/>
      <c r="D79" s="45"/>
      <c r="E79" s="45"/>
      <c r="F79" s="45"/>
      <c r="G79" s="45"/>
      <c r="H79" s="45"/>
      <c r="I79" s="46" t="str">
        <f t="shared" si="7"/>
        <v/>
      </c>
      <c r="J79" s="47"/>
      <c r="K79" s="47"/>
      <c r="L79" s="47"/>
      <c r="M79" s="47"/>
      <c r="N79" s="47"/>
      <c r="O79" s="47"/>
      <c r="P79" s="47"/>
      <c r="Q79" s="46" t="str">
        <f t="shared" si="9"/>
        <v/>
      </c>
      <c r="R79" s="47"/>
      <c r="S79" s="47"/>
      <c r="T79" s="47"/>
      <c r="U79" s="47"/>
      <c r="V79" s="47"/>
      <c r="W79" s="47"/>
      <c r="X79" s="46" t="str">
        <f t="shared" si="8"/>
        <v/>
      </c>
      <c r="Y79" s="46"/>
      <c r="Z79" s="46"/>
      <c r="AA79" s="46"/>
      <c r="AB79" s="46"/>
      <c r="AC79" s="46"/>
      <c r="AD79" s="46"/>
      <c r="AE79" s="46"/>
      <c r="AF79" s="46" t="str">
        <f t="shared" ref="AF79:AF137" si="10">IF(A79&gt;$L$10,"",AF78-Q79)</f>
        <v/>
      </c>
      <c r="AG79" s="47"/>
      <c r="AH79" s="47"/>
      <c r="AI79" s="47"/>
      <c r="AJ79" s="47"/>
      <c r="AK79" s="47"/>
      <c r="AL79" s="47"/>
      <c r="AM79" s="47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1"/>
      <c r="BD79" t="str">
        <f t="shared" ref="BD79:BD137" si="11">IF(A79&gt;$L$10,"",B79-B78)</f>
        <v/>
      </c>
      <c r="BE79">
        <v>62</v>
      </c>
      <c r="BF79" s="7">
        <f t="shared" si="6"/>
        <v>43403</v>
      </c>
    </row>
    <row r="80" spans="1:58">
      <c r="A80" s="9">
        <v>63</v>
      </c>
      <c r="B80" s="45" t="str">
        <f>IF(A80&gt;$L$10,"",(WORKDAY(BF80-1,1,'Список праздничных дней'!$A$4:$L$34)))</f>
        <v/>
      </c>
      <c r="C80" s="45"/>
      <c r="D80" s="45"/>
      <c r="E80" s="45"/>
      <c r="F80" s="45"/>
      <c r="G80" s="45"/>
      <c r="H80" s="45"/>
      <c r="I80" s="46" t="str">
        <f t="shared" si="7"/>
        <v/>
      </c>
      <c r="J80" s="47"/>
      <c r="K80" s="47"/>
      <c r="L80" s="47"/>
      <c r="M80" s="47"/>
      <c r="N80" s="47"/>
      <c r="O80" s="47"/>
      <c r="P80" s="47"/>
      <c r="Q80" s="46" t="str">
        <f t="shared" si="9"/>
        <v/>
      </c>
      <c r="R80" s="47"/>
      <c r="S80" s="47"/>
      <c r="T80" s="47"/>
      <c r="U80" s="47"/>
      <c r="V80" s="47"/>
      <c r="W80" s="47"/>
      <c r="X80" s="46" t="str">
        <f t="shared" si="8"/>
        <v/>
      </c>
      <c r="Y80" s="46"/>
      <c r="Z80" s="46"/>
      <c r="AA80" s="46"/>
      <c r="AB80" s="46"/>
      <c r="AC80" s="46"/>
      <c r="AD80" s="46"/>
      <c r="AE80" s="46"/>
      <c r="AF80" s="46" t="str">
        <f t="shared" si="10"/>
        <v/>
      </c>
      <c r="AG80" s="47"/>
      <c r="AH80" s="47"/>
      <c r="AI80" s="47"/>
      <c r="AJ80" s="47"/>
      <c r="AK80" s="47"/>
      <c r="AL80" s="47"/>
      <c r="AM80" s="47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1"/>
      <c r="BD80" t="str">
        <f t="shared" si="11"/>
        <v/>
      </c>
      <c r="BE80">
        <v>63</v>
      </c>
      <c r="BF80" s="7">
        <f t="shared" si="6"/>
        <v>43434</v>
      </c>
    </row>
    <row r="81" spans="1:58">
      <c r="A81" s="9">
        <v>64</v>
      </c>
      <c r="B81" s="45" t="str">
        <f>IF(A81&gt;$L$10,"",(WORKDAY(BF81-1,1,'Список праздничных дней'!$A$4:$L$34)))</f>
        <v/>
      </c>
      <c r="C81" s="45"/>
      <c r="D81" s="45"/>
      <c r="E81" s="45"/>
      <c r="F81" s="45"/>
      <c r="G81" s="45"/>
      <c r="H81" s="45"/>
      <c r="I81" s="46" t="str">
        <f t="shared" si="7"/>
        <v/>
      </c>
      <c r="J81" s="47"/>
      <c r="K81" s="47"/>
      <c r="L81" s="47"/>
      <c r="M81" s="47"/>
      <c r="N81" s="47"/>
      <c r="O81" s="47"/>
      <c r="P81" s="47"/>
      <c r="Q81" s="46" t="str">
        <f t="shared" si="9"/>
        <v/>
      </c>
      <c r="R81" s="47"/>
      <c r="S81" s="47"/>
      <c r="T81" s="47"/>
      <c r="U81" s="47"/>
      <c r="V81" s="47"/>
      <c r="W81" s="47"/>
      <c r="X81" s="46" t="str">
        <f t="shared" si="8"/>
        <v/>
      </c>
      <c r="Y81" s="46"/>
      <c r="Z81" s="46"/>
      <c r="AA81" s="46"/>
      <c r="AB81" s="46"/>
      <c r="AC81" s="46"/>
      <c r="AD81" s="46"/>
      <c r="AE81" s="46"/>
      <c r="AF81" s="46" t="str">
        <f t="shared" si="10"/>
        <v/>
      </c>
      <c r="AG81" s="47"/>
      <c r="AH81" s="47"/>
      <c r="AI81" s="47"/>
      <c r="AJ81" s="47"/>
      <c r="AK81" s="47"/>
      <c r="AL81" s="47"/>
      <c r="AM81" s="47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1"/>
      <c r="BD81" t="str">
        <f t="shared" si="11"/>
        <v/>
      </c>
      <c r="BE81">
        <v>64</v>
      </c>
      <c r="BF81" s="7">
        <f t="shared" si="6"/>
        <v>43464</v>
      </c>
    </row>
    <row r="82" spans="1:58">
      <c r="A82" s="9">
        <v>65</v>
      </c>
      <c r="B82" s="45" t="str">
        <f>IF(A82&gt;$L$10,"",(WORKDAY(BF82-1,1,'Список праздничных дней'!$A$4:$L$34)))</f>
        <v/>
      </c>
      <c r="C82" s="45"/>
      <c r="D82" s="45"/>
      <c r="E82" s="45"/>
      <c r="F82" s="45"/>
      <c r="G82" s="45"/>
      <c r="H82" s="45"/>
      <c r="I82" s="46" t="str">
        <f t="shared" si="7"/>
        <v/>
      </c>
      <c r="J82" s="47"/>
      <c r="K82" s="47"/>
      <c r="L82" s="47"/>
      <c r="M82" s="47"/>
      <c r="N82" s="47"/>
      <c r="O82" s="47"/>
      <c r="P82" s="47"/>
      <c r="Q82" s="46" t="str">
        <f t="shared" si="9"/>
        <v/>
      </c>
      <c r="R82" s="47"/>
      <c r="S82" s="47"/>
      <c r="T82" s="47"/>
      <c r="U82" s="47"/>
      <c r="V82" s="47"/>
      <c r="W82" s="47"/>
      <c r="X82" s="46" t="str">
        <f t="shared" si="8"/>
        <v/>
      </c>
      <c r="Y82" s="46"/>
      <c r="Z82" s="46"/>
      <c r="AA82" s="46"/>
      <c r="AB82" s="46"/>
      <c r="AC82" s="46"/>
      <c r="AD82" s="46"/>
      <c r="AE82" s="46"/>
      <c r="AF82" s="46" t="str">
        <f t="shared" si="10"/>
        <v/>
      </c>
      <c r="AG82" s="47"/>
      <c r="AH82" s="47"/>
      <c r="AI82" s="47"/>
      <c r="AJ82" s="47"/>
      <c r="AK82" s="47"/>
      <c r="AL82" s="47"/>
      <c r="AM82" s="47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1"/>
      <c r="BD82" t="str">
        <f t="shared" si="11"/>
        <v/>
      </c>
      <c r="BE82">
        <v>65</v>
      </c>
      <c r="BF82" s="7">
        <f t="shared" si="6"/>
        <v>43495</v>
      </c>
    </row>
    <row r="83" spans="1:58">
      <c r="A83" s="9">
        <v>66</v>
      </c>
      <c r="B83" s="45" t="str">
        <f>IF(A83&gt;$L$10,"",(WORKDAY(BF83-1,1,'Список праздничных дней'!$A$4:$L$34)))</f>
        <v/>
      </c>
      <c r="C83" s="45"/>
      <c r="D83" s="45"/>
      <c r="E83" s="45"/>
      <c r="F83" s="45"/>
      <c r="G83" s="45"/>
      <c r="H83" s="45"/>
      <c r="I83" s="46" t="str">
        <f t="shared" si="7"/>
        <v/>
      </c>
      <c r="J83" s="47"/>
      <c r="K83" s="47"/>
      <c r="L83" s="47"/>
      <c r="M83" s="47"/>
      <c r="N83" s="47"/>
      <c r="O83" s="47"/>
      <c r="P83" s="47"/>
      <c r="Q83" s="46" t="str">
        <f t="shared" si="9"/>
        <v/>
      </c>
      <c r="R83" s="47"/>
      <c r="S83" s="47"/>
      <c r="T83" s="47"/>
      <c r="U83" s="47"/>
      <c r="V83" s="47"/>
      <c r="W83" s="47"/>
      <c r="X83" s="46" t="str">
        <f t="shared" si="8"/>
        <v/>
      </c>
      <c r="Y83" s="46"/>
      <c r="Z83" s="46"/>
      <c r="AA83" s="46"/>
      <c r="AB83" s="46"/>
      <c r="AC83" s="46"/>
      <c r="AD83" s="46"/>
      <c r="AE83" s="46"/>
      <c r="AF83" s="46" t="str">
        <f t="shared" si="10"/>
        <v/>
      </c>
      <c r="AG83" s="47"/>
      <c r="AH83" s="47"/>
      <c r="AI83" s="47"/>
      <c r="AJ83" s="47"/>
      <c r="AK83" s="47"/>
      <c r="AL83" s="47"/>
      <c r="AM83" s="47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1"/>
      <c r="BD83" t="str">
        <f t="shared" si="11"/>
        <v/>
      </c>
      <c r="BE83">
        <v>66</v>
      </c>
      <c r="BF83" s="7">
        <f t="shared" si="6"/>
        <v>43526</v>
      </c>
    </row>
    <row r="84" spans="1:58">
      <c r="A84" s="9">
        <v>67</v>
      </c>
      <c r="B84" s="45" t="str">
        <f>IF(A84&gt;$L$10,"",(WORKDAY(BF84-1,1,'Список праздничных дней'!$A$4:$L$34)))</f>
        <v/>
      </c>
      <c r="C84" s="45"/>
      <c r="D84" s="45"/>
      <c r="E84" s="45"/>
      <c r="F84" s="45"/>
      <c r="G84" s="45"/>
      <c r="H84" s="45"/>
      <c r="I84" s="46" t="str">
        <f t="shared" si="7"/>
        <v/>
      </c>
      <c r="J84" s="47"/>
      <c r="K84" s="47"/>
      <c r="L84" s="47"/>
      <c r="M84" s="47"/>
      <c r="N84" s="47"/>
      <c r="O84" s="47"/>
      <c r="P84" s="47"/>
      <c r="Q84" s="46" t="str">
        <f t="shared" si="9"/>
        <v/>
      </c>
      <c r="R84" s="47"/>
      <c r="S84" s="47"/>
      <c r="T84" s="47"/>
      <c r="U84" s="47"/>
      <c r="V84" s="47"/>
      <c r="W84" s="47"/>
      <c r="X84" s="46" t="str">
        <f t="shared" si="8"/>
        <v/>
      </c>
      <c r="Y84" s="46"/>
      <c r="Z84" s="46"/>
      <c r="AA84" s="46"/>
      <c r="AB84" s="46"/>
      <c r="AC84" s="46"/>
      <c r="AD84" s="46"/>
      <c r="AE84" s="46"/>
      <c r="AF84" s="46" t="str">
        <f t="shared" si="10"/>
        <v/>
      </c>
      <c r="AG84" s="47"/>
      <c r="AH84" s="47"/>
      <c r="AI84" s="47"/>
      <c r="AJ84" s="47"/>
      <c r="AK84" s="47"/>
      <c r="AL84" s="47"/>
      <c r="AM84" s="47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1"/>
      <c r="BD84" t="str">
        <f t="shared" si="11"/>
        <v/>
      </c>
      <c r="BE84">
        <v>67</v>
      </c>
      <c r="BF84" s="7">
        <f t="shared" si="6"/>
        <v>43554</v>
      </c>
    </row>
    <row r="85" spans="1:58">
      <c r="A85" s="9">
        <v>68</v>
      </c>
      <c r="B85" s="45" t="str">
        <f>IF(A85&gt;$L$10,"",(WORKDAY(BF85-1,1,'Список праздничных дней'!$A$4:$L$34)))</f>
        <v/>
      </c>
      <c r="C85" s="45"/>
      <c r="D85" s="45"/>
      <c r="E85" s="45"/>
      <c r="F85" s="45"/>
      <c r="G85" s="45"/>
      <c r="H85" s="45"/>
      <c r="I85" s="46" t="str">
        <f t="shared" si="7"/>
        <v/>
      </c>
      <c r="J85" s="47"/>
      <c r="K85" s="47"/>
      <c r="L85" s="47"/>
      <c r="M85" s="47"/>
      <c r="N85" s="47"/>
      <c r="O85" s="47"/>
      <c r="P85" s="47"/>
      <c r="Q85" s="46" t="str">
        <f t="shared" si="9"/>
        <v/>
      </c>
      <c r="R85" s="47"/>
      <c r="S85" s="47"/>
      <c r="T85" s="47"/>
      <c r="U85" s="47"/>
      <c r="V85" s="47"/>
      <c r="W85" s="47"/>
      <c r="X85" s="46" t="str">
        <f t="shared" si="8"/>
        <v/>
      </c>
      <c r="Y85" s="46"/>
      <c r="Z85" s="46"/>
      <c r="AA85" s="46"/>
      <c r="AB85" s="46"/>
      <c r="AC85" s="46"/>
      <c r="AD85" s="46"/>
      <c r="AE85" s="46"/>
      <c r="AF85" s="46" t="str">
        <f t="shared" si="10"/>
        <v/>
      </c>
      <c r="AG85" s="47"/>
      <c r="AH85" s="47"/>
      <c r="AI85" s="47"/>
      <c r="AJ85" s="47"/>
      <c r="AK85" s="47"/>
      <c r="AL85" s="47"/>
      <c r="AM85" s="47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1"/>
      <c r="BD85" t="str">
        <f t="shared" si="11"/>
        <v/>
      </c>
      <c r="BE85">
        <v>68</v>
      </c>
      <c r="BF85" s="7">
        <f t="shared" ref="BF85:BF137" si="12">DATE(YEAR($L$8),MONTH($L$8)+BE85,DAY($L$8))</f>
        <v>43585</v>
      </c>
    </row>
    <row r="86" spans="1:58">
      <c r="A86" s="9">
        <v>69</v>
      </c>
      <c r="B86" s="45" t="str">
        <f>IF(A86&gt;$L$10,"",(WORKDAY(BF86-1,1,'Список праздничных дней'!$A$4:$L$34)))</f>
        <v/>
      </c>
      <c r="C86" s="45"/>
      <c r="D86" s="45"/>
      <c r="E86" s="45"/>
      <c r="F86" s="45"/>
      <c r="G86" s="45"/>
      <c r="H86" s="45"/>
      <c r="I86" s="46" t="str">
        <f t="shared" si="7"/>
        <v/>
      </c>
      <c r="J86" s="47"/>
      <c r="K86" s="47"/>
      <c r="L86" s="47"/>
      <c r="M86" s="47"/>
      <c r="N86" s="47"/>
      <c r="O86" s="47"/>
      <c r="P86" s="47"/>
      <c r="Q86" s="46" t="str">
        <f t="shared" si="9"/>
        <v/>
      </c>
      <c r="R86" s="47"/>
      <c r="S86" s="47"/>
      <c r="T86" s="47"/>
      <c r="U86" s="47"/>
      <c r="V86" s="47"/>
      <c r="W86" s="47"/>
      <c r="X86" s="46" t="str">
        <f t="shared" si="8"/>
        <v/>
      </c>
      <c r="Y86" s="46"/>
      <c r="Z86" s="46"/>
      <c r="AA86" s="46"/>
      <c r="AB86" s="46"/>
      <c r="AC86" s="46"/>
      <c r="AD86" s="46"/>
      <c r="AE86" s="46"/>
      <c r="AF86" s="46" t="str">
        <f t="shared" si="10"/>
        <v/>
      </c>
      <c r="AG86" s="47"/>
      <c r="AH86" s="47"/>
      <c r="AI86" s="47"/>
      <c r="AJ86" s="47"/>
      <c r="AK86" s="47"/>
      <c r="AL86" s="47"/>
      <c r="AM86" s="47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1"/>
      <c r="BD86" t="str">
        <f t="shared" si="11"/>
        <v/>
      </c>
      <c r="BE86">
        <v>69</v>
      </c>
      <c r="BF86" s="7">
        <f t="shared" si="12"/>
        <v>43615</v>
      </c>
    </row>
    <row r="87" spans="1:58">
      <c r="A87" s="9">
        <v>70</v>
      </c>
      <c r="B87" s="45" t="str">
        <f>IF(A87&gt;$L$10,"",(WORKDAY(BF87-1,1,'Список праздничных дней'!$A$4:$L$34)))</f>
        <v/>
      </c>
      <c r="C87" s="45"/>
      <c r="D87" s="45"/>
      <c r="E87" s="45"/>
      <c r="F87" s="45"/>
      <c r="G87" s="45"/>
      <c r="H87" s="45"/>
      <c r="I87" s="46" t="str">
        <f t="shared" si="7"/>
        <v/>
      </c>
      <c r="J87" s="47"/>
      <c r="K87" s="47"/>
      <c r="L87" s="47"/>
      <c r="M87" s="47"/>
      <c r="N87" s="47"/>
      <c r="O87" s="47"/>
      <c r="P87" s="47"/>
      <c r="Q87" s="46" t="str">
        <f t="shared" si="9"/>
        <v/>
      </c>
      <c r="R87" s="47"/>
      <c r="S87" s="47"/>
      <c r="T87" s="47"/>
      <c r="U87" s="47"/>
      <c r="V87" s="47"/>
      <c r="W87" s="47"/>
      <c r="X87" s="46" t="str">
        <f t="shared" si="8"/>
        <v/>
      </c>
      <c r="Y87" s="46"/>
      <c r="Z87" s="46"/>
      <c r="AA87" s="46"/>
      <c r="AB87" s="46"/>
      <c r="AC87" s="46"/>
      <c r="AD87" s="46"/>
      <c r="AE87" s="46"/>
      <c r="AF87" s="46" t="str">
        <f t="shared" si="10"/>
        <v/>
      </c>
      <c r="AG87" s="47"/>
      <c r="AH87" s="47"/>
      <c r="AI87" s="47"/>
      <c r="AJ87" s="47"/>
      <c r="AK87" s="47"/>
      <c r="AL87" s="47"/>
      <c r="AM87" s="47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1"/>
      <c r="BD87" t="str">
        <f t="shared" si="11"/>
        <v/>
      </c>
      <c r="BE87">
        <v>70</v>
      </c>
      <c r="BF87" s="7">
        <f t="shared" si="12"/>
        <v>43646</v>
      </c>
    </row>
    <row r="88" spans="1:58">
      <c r="A88" s="9">
        <v>71</v>
      </c>
      <c r="B88" s="45" t="str">
        <f>IF(A88&gt;$L$10,"",(WORKDAY(BF88-1,1,'Список праздничных дней'!$A$4:$L$34)))</f>
        <v/>
      </c>
      <c r="C88" s="45"/>
      <c r="D88" s="45"/>
      <c r="E88" s="45"/>
      <c r="F88" s="45"/>
      <c r="G88" s="45"/>
      <c r="H88" s="45"/>
      <c r="I88" s="46" t="str">
        <f t="shared" si="7"/>
        <v/>
      </c>
      <c r="J88" s="47"/>
      <c r="K88" s="47"/>
      <c r="L88" s="47"/>
      <c r="M88" s="47"/>
      <c r="N88" s="47"/>
      <c r="O88" s="47"/>
      <c r="P88" s="47"/>
      <c r="Q88" s="46" t="str">
        <f t="shared" si="9"/>
        <v/>
      </c>
      <c r="R88" s="47"/>
      <c r="S88" s="47"/>
      <c r="T88" s="47"/>
      <c r="U88" s="47"/>
      <c r="V88" s="47"/>
      <c r="W88" s="47"/>
      <c r="X88" s="46" t="str">
        <f t="shared" si="8"/>
        <v/>
      </c>
      <c r="Y88" s="46"/>
      <c r="Z88" s="46"/>
      <c r="AA88" s="46"/>
      <c r="AB88" s="46"/>
      <c r="AC88" s="46"/>
      <c r="AD88" s="46"/>
      <c r="AE88" s="46"/>
      <c r="AF88" s="46" t="str">
        <f t="shared" si="10"/>
        <v/>
      </c>
      <c r="AG88" s="47"/>
      <c r="AH88" s="47"/>
      <c r="AI88" s="47"/>
      <c r="AJ88" s="47"/>
      <c r="AK88" s="47"/>
      <c r="AL88" s="47"/>
      <c r="AM88" s="47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1"/>
      <c r="BD88" t="str">
        <f t="shared" si="11"/>
        <v/>
      </c>
      <c r="BE88">
        <v>71</v>
      </c>
      <c r="BF88" s="7">
        <f t="shared" si="12"/>
        <v>43676</v>
      </c>
    </row>
    <row r="89" spans="1:58">
      <c r="A89" s="9">
        <v>72</v>
      </c>
      <c r="B89" s="45" t="str">
        <f>IF(A89&gt;$L$10,"",(WORKDAY(BF89-1,1,'Список праздничных дней'!$A$4:$L$34)))</f>
        <v/>
      </c>
      <c r="C89" s="45"/>
      <c r="D89" s="45"/>
      <c r="E89" s="45"/>
      <c r="F89" s="45"/>
      <c r="G89" s="45"/>
      <c r="H89" s="45"/>
      <c r="I89" s="46" t="str">
        <f t="shared" si="7"/>
        <v/>
      </c>
      <c r="J89" s="47"/>
      <c r="K89" s="47"/>
      <c r="L89" s="47"/>
      <c r="M89" s="47"/>
      <c r="N89" s="47"/>
      <c r="O89" s="47"/>
      <c r="P89" s="47"/>
      <c r="Q89" s="46" t="str">
        <f t="shared" si="9"/>
        <v/>
      </c>
      <c r="R89" s="47"/>
      <c r="S89" s="47"/>
      <c r="T89" s="47"/>
      <c r="U89" s="47"/>
      <c r="V89" s="47"/>
      <c r="W89" s="47"/>
      <c r="X89" s="46" t="str">
        <f t="shared" si="8"/>
        <v/>
      </c>
      <c r="Y89" s="46"/>
      <c r="Z89" s="46"/>
      <c r="AA89" s="46"/>
      <c r="AB89" s="46"/>
      <c r="AC89" s="46"/>
      <c r="AD89" s="46"/>
      <c r="AE89" s="46"/>
      <c r="AF89" s="46" t="str">
        <f t="shared" si="10"/>
        <v/>
      </c>
      <c r="AG89" s="47"/>
      <c r="AH89" s="47"/>
      <c r="AI89" s="47"/>
      <c r="AJ89" s="47"/>
      <c r="AK89" s="47"/>
      <c r="AL89" s="47"/>
      <c r="AM89" s="47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1"/>
      <c r="BD89" t="str">
        <f t="shared" si="11"/>
        <v/>
      </c>
      <c r="BE89">
        <v>72</v>
      </c>
      <c r="BF89" s="7">
        <f t="shared" si="12"/>
        <v>43707</v>
      </c>
    </row>
    <row r="90" spans="1:58">
      <c r="A90" s="9">
        <v>73</v>
      </c>
      <c r="B90" s="45" t="str">
        <f>IF(A90&gt;$L$10,"",(WORKDAY(BF90-1,1,'Список праздничных дней'!$A$4:$L$34)))</f>
        <v/>
      </c>
      <c r="C90" s="45"/>
      <c r="D90" s="45"/>
      <c r="E90" s="45"/>
      <c r="F90" s="45"/>
      <c r="G90" s="45"/>
      <c r="H90" s="45"/>
      <c r="I90" s="46" t="str">
        <f t="shared" si="7"/>
        <v/>
      </c>
      <c r="J90" s="47"/>
      <c r="K90" s="47"/>
      <c r="L90" s="47"/>
      <c r="M90" s="47"/>
      <c r="N90" s="47"/>
      <c r="O90" s="47"/>
      <c r="P90" s="47"/>
      <c r="Q90" s="46" t="str">
        <f t="shared" si="9"/>
        <v/>
      </c>
      <c r="R90" s="47"/>
      <c r="S90" s="47"/>
      <c r="T90" s="47"/>
      <c r="U90" s="47"/>
      <c r="V90" s="47"/>
      <c r="W90" s="47"/>
      <c r="X90" s="46" t="str">
        <f t="shared" si="8"/>
        <v/>
      </c>
      <c r="Y90" s="46"/>
      <c r="Z90" s="46"/>
      <c r="AA90" s="46"/>
      <c r="AB90" s="46"/>
      <c r="AC90" s="46"/>
      <c r="AD90" s="46"/>
      <c r="AE90" s="46"/>
      <c r="AF90" s="46" t="str">
        <f t="shared" si="10"/>
        <v/>
      </c>
      <c r="AG90" s="47"/>
      <c r="AH90" s="47"/>
      <c r="AI90" s="47"/>
      <c r="AJ90" s="47"/>
      <c r="AK90" s="47"/>
      <c r="AL90" s="47"/>
      <c r="AM90" s="47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1"/>
      <c r="BD90" t="str">
        <f t="shared" si="11"/>
        <v/>
      </c>
      <c r="BE90">
        <v>73</v>
      </c>
      <c r="BF90" s="7">
        <f t="shared" si="12"/>
        <v>43738</v>
      </c>
    </row>
    <row r="91" spans="1:58">
      <c r="A91" s="9">
        <v>74</v>
      </c>
      <c r="B91" s="45" t="str">
        <f>IF(A91&gt;$L$10,"",(WORKDAY(BF91-1,1,'Список праздничных дней'!$A$4:$L$34)))</f>
        <v/>
      </c>
      <c r="C91" s="45"/>
      <c r="D91" s="45"/>
      <c r="E91" s="45"/>
      <c r="F91" s="45"/>
      <c r="G91" s="45"/>
      <c r="H91" s="45"/>
      <c r="I91" s="46" t="str">
        <f t="shared" ref="I91:I137" si="13">IF($L$12&gt;=A91,X91,IF(A91&gt;$L$10,"",$AN$8))</f>
        <v/>
      </c>
      <c r="J91" s="47"/>
      <c r="K91" s="47"/>
      <c r="L91" s="47"/>
      <c r="M91" s="47"/>
      <c r="N91" s="47"/>
      <c r="O91" s="47"/>
      <c r="P91" s="47"/>
      <c r="Q91" s="46" t="str">
        <f t="shared" si="9"/>
        <v/>
      </c>
      <c r="R91" s="47"/>
      <c r="S91" s="47"/>
      <c r="T91" s="47"/>
      <c r="U91" s="47"/>
      <c r="V91" s="47"/>
      <c r="W91" s="47"/>
      <c r="X91" s="46" t="str">
        <f t="shared" si="8"/>
        <v/>
      </c>
      <c r="Y91" s="46"/>
      <c r="Z91" s="46"/>
      <c r="AA91" s="46"/>
      <c r="AB91" s="46"/>
      <c r="AC91" s="46"/>
      <c r="AD91" s="46"/>
      <c r="AE91" s="46"/>
      <c r="AF91" s="46" t="str">
        <f t="shared" si="10"/>
        <v/>
      </c>
      <c r="AG91" s="47"/>
      <c r="AH91" s="47"/>
      <c r="AI91" s="47"/>
      <c r="AJ91" s="47"/>
      <c r="AK91" s="47"/>
      <c r="AL91" s="47"/>
      <c r="AM91" s="47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1"/>
      <c r="BD91" t="str">
        <f t="shared" si="11"/>
        <v/>
      </c>
      <c r="BE91">
        <v>74</v>
      </c>
      <c r="BF91" s="7">
        <f t="shared" si="12"/>
        <v>43768</v>
      </c>
    </row>
    <row r="92" spans="1:58">
      <c r="A92" s="9">
        <v>75</v>
      </c>
      <c r="B92" s="45" t="str">
        <f>IF(A92&gt;$L$10,"",(WORKDAY(BF92-1,1,'Список праздничных дней'!$A$4:$L$34)))</f>
        <v/>
      </c>
      <c r="C92" s="45"/>
      <c r="D92" s="45"/>
      <c r="E92" s="45"/>
      <c r="F92" s="45"/>
      <c r="G92" s="45"/>
      <c r="H92" s="45"/>
      <c r="I92" s="46" t="str">
        <f t="shared" si="13"/>
        <v/>
      </c>
      <c r="J92" s="47"/>
      <c r="K92" s="47"/>
      <c r="L92" s="47"/>
      <c r="M92" s="47"/>
      <c r="N92" s="47"/>
      <c r="O92" s="47"/>
      <c r="P92" s="47"/>
      <c r="Q92" s="46" t="str">
        <f t="shared" si="9"/>
        <v/>
      </c>
      <c r="R92" s="47"/>
      <c r="S92" s="47"/>
      <c r="T92" s="47"/>
      <c r="U92" s="47"/>
      <c r="V92" s="47"/>
      <c r="W92" s="47"/>
      <c r="X92" s="46" t="str">
        <f t="shared" si="8"/>
        <v/>
      </c>
      <c r="Y92" s="46"/>
      <c r="Z92" s="46"/>
      <c r="AA92" s="46"/>
      <c r="AB92" s="46"/>
      <c r="AC92" s="46"/>
      <c r="AD92" s="46"/>
      <c r="AE92" s="46"/>
      <c r="AF92" s="46" t="str">
        <f t="shared" si="10"/>
        <v/>
      </c>
      <c r="AG92" s="47"/>
      <c r="AH92" s="47"/>
      <c r="AI92" s="47"/>
      <c r="AJ92" s="47"/>
      <c r="AK92" s="47"/>
      <c r="AL92" s="47"/>
      <c r="AM92" s="47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1"/>
      <c r="BD92" t="str">
        <f t="shared" si="11"/>
        <v/>
      </c>
      <c r="BE92">
        <v>75</v>
      </c>
      <c r="BF92" s="7">
        <f t="shared" si="12"/>
        <v>43799</v>
      </c>
    </row>
    <row r="93" spans="1:58">
      <c r="A93" s="9">
        <v>76</v>
      </c>
      <c r="B93" s="45" t="str">
        <f>IF(A93&gt;$L$10,"",(WORKDAY(BF93-1,1,'Список праздничных дней'!$A$4:$L$34)))</f>
        <v/>
      </c>
      <c r="C93" s="45"/>
      <c r="D93" s="45"/>
      <c r="E93" s="45"/>
      <c r="F93" s="45"/>
      <c r="G93" s="45"/>
      <c r="H93" s="45"/>
      <c r="I93" s="46" t="str">
        <f t="shared" si="13"/>
        <v/>
      </c>
      <c r="J93" s="47"/>
      <c r="K93" s="47"/>
      <c r="L93" s="47"/>
      <c r="M93" s="47"/>
      <c r="N93" s="47"/>
      <c r="O93" s="47"/>
      <c r="P93" s="47"/>
      <c r="Q93" s="46" t="str">
        <f t="shared" si="9"/>
        <v/>
      </c>
      <c r="R93" s="47"/>
      <c r="S93" s="47"/>
      <c r="T93" s="47"/>
      <c r="U93" s="47"/>
      <c r="V93" s="47"/>
      <c r="W93" s="47"/>
      <c r="X93" s="46" t="str">
        <f t="shared" si="8"/>
        <v/>
      </c>
      <c r="Y93" s="46"/>
      <c r="Z93" s="46"/>
      <c r="AA93" s="46"/>
      <c r="AB93" s="46"/>
      <c r="AC93" s="46"/>
      <c r="AD93" s="46"/>
      <c r="AE93" s="46"/>
      <c r="AF93" s="46" t="str">
        <f t="shared" si="10"/>
        <v/>
      </c>
      <c r="AG93" s="47"/>
      <c r="AH93" s="47"/>
      <c r="AI93" s="47"/>
      <c r="AJ93" s="47"/>
      <c r="AK93" s="47"/>
      <c r="AL93" s="47"/>
      <c r="AM93" s="47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1"/>
      <c r="BD93" t="str">
        <f t="shared" si="11"/>
        <v/>
      </c>
      <c r="BE93">
        <v>76</v>
      </c>
      <c r="BF93" s="7">
        <f t="shared" si="12"/>
        <v>43829</v>
      </c>
    </row>
    <row r="94" spans="1:58">
      <c r="A94" s="9">
        <v>77</v>
      </c>
      <c r="B94" s="45" t="str">
        <f>IF(A94&gt;$L$10,"",(WORKDAY(BF94-1,1,'Список праздничных дней'!$A$4:$L$34)))</f>
        <v/>
      </c>
      <c r="C94" s="45"/>
      <c r="D94" s="45"/>
      <c r="E94" s="45"/>
      <c r="F94" s="45"/>
      <c r="G94" s="45"/>
      <c r="H94" s="45"/>
      <c r="I94" s="46" t="str">
        <f t="shared" si="13"/>
        <v/>
      </c>
      <c r="J94" s="47"/>
      <c r="K94" s="47"/>
      <c r="L94" s="47"/>
      <c r="M94" s="47"/>
      <c r="N94" s="47"/>
      <c r="O94" s="47"/>
      <c r="P94" s="47"/>
      <c r="Q94" s="46" t="str">
        <f t="shared" si="9"/>
        <v/>
      </c>
      <c r="R94" s="47"/>
      <c r="S94" s="47"/>
      <c r="T94" s="47"/>
      <c r="U94" s="47"/>
      <c r="V94" s="47"/>
      <c r="W94" s="47"/>
      <c r="X94" s="46" t="str">
        <f t="shared" si="8"/>
        <v/>
      </c>
      <c r="Y94" s="46"/>
      <c r="Z94" s="46"/>
      <c r="AA94" s="46"/>
      <c r="AB94" s="46"/>
      <c r="AC94" s="46"/>
      <c r="AD94" s="46"/>
      <c r="AE94" s="46"/>
      <c r="AF94" s="46" t="str">
        <f t="shared" si="10"/>
        <v/>
      </c>
      <c r="AG94" s="47"/>
      <c r="AH94" s="47"/>
      <c r="AI94" s="47"/>
      <c r="AJ94" s="47"/>
      <c r="AK94" s="47"/>
      <c r="AL94" s="47"/>
      <c r="AM94" s="47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1"/>
      <c r="BD94" t="str">
        <f t="shared" si="11"/>
        <v/>
      </c>
      <c r="BE94">
        <v>77</v>
      </c>
      <c r="BF94" s="7">
        <f t="shared" si="12"/>
        <v>43860</v>
      </c>
    </row>
    <row r="95" spans="1:58">
      <c r="A95" s="9">
        <v>78</v>
      </c>
      <c r="B95" s="45" t="str">
        <f>IF(A95&gt;$L$10,"",(WORKDAY(BF95-1,1,'Список праздничных дней'!$A$4:$L$34)))</f>
        <v/>
      </c>
      <c r="C95" s="45"/>
      <c r="D95" s="45"/>
      <c r="E95" s="45"/>
      <c r="F95" s="45"/>
      <c r="G95" s="45"/>
      <c r="H95" s="45"/>
      <c r="I95" s="46" t="str">
        <f t="shared" si="13"/>
        <v/>
      </c>
      <c r="J95" s="47"/>
      <c r="K95" s="47"/>
      <c r="L95" s="47"/>
      <c r="M95" s="47"/>
      <c r="N95" s="47"/>
      <c r="O95" s="47"/>
      <c r="P95" s="47"/>
      <c r="Q95" s="46" t="str">
        <f t="shared" si="9"/>
        <v/>
      </c>
      <c r="R95" s="47"/>
      <c r="S95" s="47"/>
      <c r="T95" s="47"/>
      <c r="U95" s="47"/>
      <c r="V95" s="47"/>
      <c r="W95" s="47"/>
      <c r="X95" s="46" t="str">
        <f t="shared" si="8"/>
        <v/>
      </c>
      <c r="Y95" s="46"/>
      <c r="Z95" s="46"/>
      <c r="AA95" s="46"/>
      <c r="AB95" s="46"/>
      <c r="AC95" s="46"/>
      <c r="AD95" s="46"/>
      <c r="AE95" s="46"/>
      <c r="AF95" s="46" t="str">
        <f t="shared" si="10"/>
        <v/>
      </c>
      <c r="AG95" s="47"/>
      <c r="AH95" s="47"/>
      <c r="AI95" s="47"/>
      <c r="AJ95" s="47"/>
      <c r="AK95" s="47"/>
      <c r="AL95" s="47"/>
      <c r="AM95" s="47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1"/>
      <c r="BD95" t="str">
        <f t="shared" si="11"/>
        <v/>
      </c>
      <c r="BE95">
        <v>78</v>
      </c>
      <c r="BF95" s="7">
        <f t="shared" si="12"/>
        <v>43891</v>
      </c>
    </row>
    <row r="96" spans="1:58">
      <c r="A96" s="9">
        <v>79</v>
      </c>
      <c r="B96" s="45" t="str">
        <f>IF(A96&gt;$L$10,"",(WORKDAY(BF96-1,1,'Список праздничных дней'!$A$4:$L$34)))</f>
        <v/>
      </c>
      <c r="C96" s="45"/>
      <c r="D96" s="45"/>
      <c r="E96" s="45"/>
      <c r="F96" s="45"/>
      <c r="G96" s="45"/>
      <c r="H96" s="45"/>
      <c r="I96" s="46" t="str">
        <f t="shared" si="13"/>
        <v/>
      </c>
      <c r="J96" s="47"/>
      <c r="K96" s="47"/>
      <c r="L96" s="47"/>
      <c r="M96" s="47"/>
      <c r="N96" s="47"/>
      <c r="O96" s="47"/>
      <c r="P96" s="47"/>
      <c r="Q96" s="46" t="str">
        <f t="shared" si="9"/>
        <v/>
      </c>
      <c r="R96" s="47"/>
      <c r="S96" s="47"/>
      <c r="T96" s="47"/>
      <c r="U96" s="47"/>
      <c r="V96" s="47"/>
      <c r="W96" s="47"/>
      <c r="X96" s="46" t="str">
        <f t="shared" ref="X96:X137" si="14">IF(A96&gt;$L$10,"",AF95*($L$6/100/365*BD96))</f>
        <v/>
      </c>
      <c r="Y96" s="46"/>
      <c r="Z96" s="46"/>
      <c r="AA96" s="46"/>
      <c r="AB96" s="46"/>
      <c r="AC96" s="46"/>
      <c r="AD96" s="46"/>
      <c r="AE96" s="46"/>
      <c r="AF96" s="46" t="str">
        <f t="shared" si="10"/>
        <v/>
      </c>
      <c r="AG96" s="47"/>
      <c r="AH96" s="47"/>
      <c r="AI96" s="47"/>
      <c r="AJ96" s="47"/>
      <c r="AK96" s="47"/>
      <c r="AL96" s="47"/>
      <c r="AM96" s="47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1"/>
      <c r="BD96" t="str">
        <f t="shared" si="11"/>
        <v/>
      </c>
      <c r="BE96">
        <v>79</v>
      </c>
      <c r="BF96" s="7">
        <f t="shared" si="12"/>
        <v>43920</v>
      </c>
    </row>
    <row r="97" spans="1:58">
      <c r="A97" s="9">
        <v>80</v>
      </c>
      <c r="B97" s="45" t="str">
        <f>IF(A97&gt;$L$10,"",(WORKDAY(BF97-1,1,'Список праздничных дней'!$A$4:$L$34)))</f>
        <v/>
      </c>
      <c r="C97" s="45"/>
      <c r="D97" s="45"/>
      <c r="E97" s="45"/>
      <c r="F97" s="45"/>
      <c r="G97" s="45"/>
      <c r="H97" s="45"/>
      <c r="I97" s="46" t="str">
        <f t="shared" si="13"/>
        <v/>
      </c>
      <c r="J97" s="47"/>
      <c r="K97" s="47"/>
      <c r="L97" s="47"/>
      <c r="M97" s="47"/>
      <c r="N97" s="47"/>
      <c r="O97" s="47"/>
      <c r="P97" s="47"/>
      <c r="Q97" s="46" t="str">
        <f t="shared" si="9"/>
        <v/>
      </c>
      <c r="R97" s="47"/>
      <c r="S97" s="47"/>
      <c r="T97" s="47"/>
      <c r="U97" s="47"/>
      <c r="V97" s="47"/>
      <c r="W97" s="47"/>
      <c r="X97" s="46" t="str">
        <f t="shared" si="14"/>
        <v/>
      </c>
      <c r="Y97" s="46"/>
      <c r="Z97" s="46"/>
      <c r="AA97" s="46"/>
      <c r="AB97" s="46"/>
      <c r="AC97" s="46"/>
      <c r="AD97" s="46"/>
      <c r="AE97" s="46"/>
      <c r="AF97" s="46" t="str">
        <f t="shared" si="10"/>
        <v/>
      </c>
      <c r="AG97" s="47"/>
      <c r="AH97" s="47"/>
      <c r="AI97" s="47"/>
      <c r="AJ97" s="47"/>
      <c r="AK97" s="47"/>
      <c r="AL97" s="47"/>
      <c r="AM97" s="47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1"/>
      <c r="BD97" t="str">
        <f t="shared" si="11"/>
        <v/>
      </c>
      <c r="BE97">
        <v>80</v>
      </c>
      <c r="BF97" s="7">
        <f t="shared" si="12"/>
        <v>43951</v>
      </c>
    </row>
    <row r="98" spans="1:58">
      <c r="A98" s="9">
        <v>81</v>
      </c>
      <c r="B98" s="45" t="str">
        <f>IF(A98&gt;$L$10,"",(WORKDAY(BF98-1,1,'Список праздничных дней'!$A$4:$L$34)))</f>
        <v/>
      </c>
      <c r="C98" s="45"/>
      <c r="D98" s="45"/>
      <c r="E98" s="45"/>
      <c r="F98" s="45"/>
      <c r="G98" s="45"/>
      <c r="H98" s="45"/>
      <c r="I98" s="46" t="str">
        <f t="shared" si="13"/>
        <v/>
      </c>
      <c r="J98" s="47"/>
      <c r="K98" s="47"/>
      <c r="L98" s="47"/>
      <c r="M98" s="47"/>
      <c r="N98" s="47"/>
      <c r="O98" s="47"/>
      <c r="P98" s="47"/>
      <c r="Q98" s="46" t="str">
        <f t="shared" si="9"/>
        <v/>
      </c>
      <c r="R98" s="47"/>
      <c r="S98" s="47"/>
      <c r="T98" s="47"/>
      <c r="U98" s="47"/>
      <c r="V98" s="47"/>
      <c r="W98" s="47"/>
      <c r="X98" s="46" t="str">
        <f t="shared" si="14"/>
        <v/>
      </c>
      <c r="Y98" s="46"/>
      <c r="Z98" s="46"/>
      <c r="AA98" s="46"/>
      <c r="AB98" s="46"/>
      <c r="AC98" s="46"/>
      <c r="AD98" s="46"/>
      <c r="AE98" s="46"/>
      <c r="AF98" s="46" t="str">
        <f t="shared" si="10"/>
        <v/>
      </c>
      <c r="AG98" s="47"/>
      <c r="AH98" s="47"/>
      <c r="AI98" s="47"/>
      <c r="AJ98" s="47"/>
      <c r="AK98" s="47"/>
      <c r="AL98" s="47"/>
      <c r="AM98" s="47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1"/>
      <c r="BD98" t="str">
        <f t="shared" si="11"/>
        <v/>
      </c>
      <c r="BE98">
        <v>81</v>
      </c>
      <c r="BF98" s="7">
        <f t="shared" si="12"/>
        <v>43981</v>
      </c>
    </row>
    <row r="99" spans="1:58">
      <c r="A99" s="9">
        <v>82</v>
      </c>
      <c r="B99" s="45" t="str">
        <f>IF(A99&gt;$L$10,"",(WORKDAY(BF99-1,1,'Список праздничных дней'!$A$4:$L$34)))</f>
        <v/>
      </c>
      <c r="C99" s="45"/>
      <c r="D99" s="45"/>
      <c r="E99" s="45"/>
      <c r="F99" s="45"/>
      <c r="G99" s="45"/>
      <c r="H99" s="45"/>
      <c r="I99" s="46" t="str">
        <f t="shared" si="13"/>
        <v/>
      </c>
      <c r="J99" s="47"/>
      <c r="K99" s="47"/>
      <c r="L99" s="47"/>
      <c r="M99" s="47"/>
      <c r="N99" s="47"/>
      <c r="O99" s="47"/>
      <c r="P99" s="47"/>
      <c r="Q99" s="46" t="str">
        <f t="shared" si="9"/>
        <v/>
      </c>
      <c r="R99" s="47"/>
      <c r="S99" s="47"/>
      <c r="T99" s="47"/>
      <c r="U99" s="47"/>
      <c r="V99" s="47"/>
      <c r="W99" s="47"/>
      <c r="X99" s="46" t="str">
        <f t="shared" si="14"/>
        <v/>
      </c>
      <c r="Y99" s="46"/>
      <c r="Z99" s="46"/>
      <c r="AA99" s="46"/>
      <c r="AB99" s="46"/>
      <c r="AC99" s="46"/>
      <c r="AD99" s="46"/>
      <c r="AE99" s="46"/>
      <c r="AF99" s="46" t="str">
        <f t="shared" si="10"/>
        <v/>
      </c>
      <c r="AG99" s="47"/>
      <c r="AH99" s="47"/>
      <c r="AI99" s="47"/>
      <c r="AJ99" s="47"/>
      <c r="AK99" s="47"/>
      <c r="AL99" s="47"/>
      <c r="AM99" s="47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1"/>
      <c r="BD99" t="str">
        <f t="shared" si="11"/>
        <v/>
      </c>
      <c r="BE99">
        <v>82</v>
      </c>
      <c r="BF99" s="7">
        <f t="shared" si="12"/>
        <v>44012</v>
      </c>
    </row>
    <row r="100" spans="1:58">
      <c r="A100" s="9">
        <v>83</v>
      </c>
      <c r="B100" s="45" t="str">
        <f>IF(A100&gt;$L$10,"",(WORKDAY(BF100-1,1,'Список праздничных дней'!$A$4:$L$34)))</f>
        <v/>
      </c>
      <c r="C100" s="45"/>
      <c r="D100" s="45"/>
      <c r="E100" s="45"/>
      <c r="F100" s="45"/>
      <c r="G100" s="45"/>
      <c r="H100" s="45"/>
      <c r="I100" s="46" t="str">
        <f t="shared" si="13"/>
        <v/>
      </c>
      <c r="J100" s="47"/>
      <c r="K100" s="47"/>
      <c r="L100" s="47"/>
      <c r="M100" s="47"/>
      <c r="N100" s="47"/>
      <c r="O100" s="47"/>
      <c r="P100" s="47"/>
      <c r="Q100" s="46" t="str">
        <f t="shared" si="9"/>
        <v/>
      </c>
      <c r="R100" s="47"/>
      <c r="S100" s="47"/>
      <c r="T100" s="47"/>
      <c r="U100" s="47"/>
      <c r="V100" s="47"/>
      <c r="W100" s="47"/>
      <c r="X100" s="46" t="str">
        <f t="shared" si="14"/>
        <v/>
      </c>
      <c r="Y100" s="46"/>
      <c r="Z100" s="46"/>
      <c r="AA100" s="46"/>
      <c r="AB100" s="46"/>
      <c r="AC100" s="46"/>
      <c r="AD100" s="46"/>
      <c r="AE100" s="46"/>
      <c r="AF100" s="46" t="str">
        <f t="shared" si="10"/>
        <v/>
      </c>
      <c r="AG100" s="47"/>
      <c r="AH100" s="47"/>
      <c r="AI100" s="47"/>
      <c r="AJ100" s="47"/>
      <c r="AK100" s="47"/>
      <c r="AL100" s="47"/>
      <c r="AM100" s="47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1"/>
      <c r="BD100" t="str">
        <f t="shared" si="11"/>
        <v/>
      </c>
      <c r="BE100">
        <v>83</v>
      </c>
      <c r="BF100" s="7">
        <f t="shared" si="12"/>
        <v>44042</v>
      </c>
    </row>
    <row r="101" spans="1:58">
      <c r="A101" s="9">
        <v>84</v>
      </c>
      <c r="B101" s="45" t="str">
        <f>IF(A101&gt;$L$10,"",(WORKDAY(BF101-1,1,'Список праздничных дней'!$A$4:$L$34)))</f>
        <v/>
      </c>
      <c r="C101" s="45"/>
      <c r="D101" s="45"/>
      <c r="E101" s="45"/>
      <c r="F101" s="45"/>
      <c r="G101" s="45"/>
      <c r="H101" s="45"/>
      <c r="I101" s="46" t="str">
        <f t="shared" si="13"/>
        <v/>
      </c>
      <c r="J101" s="47"/>
      <c r="K101" s="47"/>
      <c r="L101" s="47"/>
      <c r="M101" s="47"/>
      <c r="N101" s="47"/>
      <c r="O101" s="47"/>
      <c r="P101" s="47"/>
      <c r="Q101" s="46" t="str">
        <f t="shared" si="9"/>
        <v/>
      </c>
      <c r="R101" s="47"/>
      <c r="S101" s="47"/>
      <c r="T101" s="47"/>
      <c r="U101" s="47"/>
      <c r="V101" s="47"/>
      <c r="W101" s="47"/>
      <c r="X101" s="46" t="str">
        <f t="shared" si="14"/>
        <v/>
      </c>
      <c r="Y101" s="46"/>
      <c r="Z101" s="46"/>
      <c r="AA101" s="46"/>
      <c r="AB101" s="46"/>
      <c r="AC101" s="46"/>
      <c r="AD101" s="46"/>
      <c r="AE101" s="46"/>
      <c r="AF101" s="46" t="str">
        <f t="shared" si="10"/>
        <v/>
      </c>
      <c r="AG101" s="47"/>
      <c r="AH101" s="47"/>
      <c r="AI101" s="47"/>
      <c r="AJ101" s="47"/>
      <c r="AK101" s="47"/>
      <c r="AL101" s="47"/>
      <c r="AM101" s="47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1"/>
      <c r="BD101" t="str">
        <f t="shared" si="11"/>
        <v/>
      </c>
      <c r="BE101">
        <v>84</v>
      </c>
      <c r="BF101" s="7">
        <f t="shared" si="12"/>
        <v>44073</v>
      </c>
    </row>
    <row r="102" spans="1:58">
      <c r="A102" s="9">
        <v>85</v>
      </c>
      <c r="B102" s="45" t="str">
        <f>IF(A102&gt;$L$10,"",(WORKDAY(BF102-1,1,'Список праздничных дней'!$A$4:$L$34)))</f>
        <v/>
      </c>
      <c r="C102" s="45"/>
      <c r="D102" s="45"/>
      <c r="E102" s="45"/>
      <c r="F102" s="45"/>
      <c r="G102" s="45"/>
      <c r="H102" s="45"/>
      <c r="I102" s="46" t="str">
        <f t="shared" si="13"/>
        <v/>
      </c>
      <c r="J102" s="47"/>
      <c r="K102" s="47"/>
      <c r="L102" s="47"/>
      <c r="M102" s="47"/>
      <c r="N102" s="47"/>
      <c r="O102" s="47"/>
      <c r="P102" s="47"/>
      <c r="Q102" s="46" t="str">
        <f t="shared" si="9"/>
        <v/>
      </c>
      <c r="R102" s="47"/>
      <c r="S102" s="47"/>
      <c r="T102" s="47"/>
      <c r="U102" s="47"/>
      <c r="V102" s="47"/>
      <c r="W102" s="47"/>
      <c r="X102" s="46" t="str">
        <f t="shared" si="14"/>
        <v/>
      </c>
      <c r="Y102" s="46"/>
      <c r="Z102" s="46"/>
      <c r="AA102" s="46"/>
      <c r="AB102" s="46"/>
      <c r="AC102" s="46"/>
      <c r="AD102" s="46"/>
      <c r="AE102" s="46"/>
      <c r="AF102" s="46" t="str">
        <f t="shared" si="10"/>
        <v/>
      </c>
      <c r="AG102" s="47"/>
      <c r="AH102" s="47"/>
      <c r="AI102" s="47"/>
      <c r="AJ102" s="47"/>
      <c r="AK102" s="47"/>
      <c r="AL102" s="47"/>
      <c r="AM102" s="47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1"/>
      <c r="BD102" t="str">
        <f t="shared" si="11"/>
        <v/>
      </c>
      <c r="BE102">
        <v>85</v>
      </c>
      <c r="BF102" s="7">
        <f t="shared" si="12"/>
        <v>44104</v>
      </c>
    </row>
    <row r="103" spans="1:58">
      <c r="A103" s="9">
        <v>86</v>
      </c>
      <c r="B103" s="45" t="str">
        <f>IF(A103&gt;$L$10,"",(WORKDAY(BF103-1,1,'Список праздничных дней'!$A$4:$L$34)))</f>
        <v/>
      </c>
      <c r="C103" s="45"/>
      <c r="D103" s="45"/>
      <c r="E103" s="45"/>
      <c r="F103" s="45"/>
      <c r="G103" s="45"/>
      <c r="H103" s="45"/>
      <c r="I103" s="46" t="str">
        <f t="shared" si="13"/>
        <v/>
      </c>
      <c r="J103" s="47"/>
      <c r="K103" s="47"/>
      <c r="L103" s="47"/>
      <c r="M103" s="47"/>
      <c r="N103" s="47"/>
      <c r="O103" s="47"/>
      <c r="P103" s="47"/>
      <c r="Q103" s="46" t="str">
        <f t="shared" si="9"/>
        <v/>
      </c>
      <c r="R103" s="47"/>
      <c r="S103" s="47"/>
      <c r="T103" s="47"/>
      <c r="U103" s="47"/>
      <c r="V103" s="47"/>
      <c r="W103" s="47"/>
      <c r="X103" s="46" t="str">
        <f t="shared" si="14"/>
        <v/>
      </c>
      <c r="Y103" s="46"/>
      <c r="Z103" s="46"/>
      <c r="AA103" s="46"/>
      <c r="AB103" s="46"/>
      <c r="AC103" s="46"/>
      <c r="AD103" s="46"/>
      <c r="AE103" s="46"/>
      <c r="AF103" s="46" t="str">
        <f t="shared" si="10"/>
        <v/>
      </c>
      <c r="AG103" s="47"/>
      <c r="AH103" s="47"/>
      <c r="AI103" s="47"/>
      <c r="AJ103" s="47"/>
      <c r="AK103" s="47"/>
      <c r="AL103" s="47"/>
      <c r="AM103" s="47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1"/>
      <c r="BD103" t="str">
        <f t="shared" si="11"/>
        <v/>
      </c>
      <c r="BE103">
        <v>86</v>
      </c>
      <c r="BF103" s="7">
        <f t="shared" si="12"/>
        <v>44134</v>
      </c>
    </row>
    <row r="104" spans="1:58">
      <c r="A104" s="9">
        <v>87</v>
      </c>
      <c r="B104" s="45" t="str">
        <f>IF(A104&gt;$L$10,"",(WORKDAY(BF104-1,1,'Список праздничных дней'!$A$4:$L$34)))</f>
        <v/>
      </c>
      <c r="C104" s="45"/>
      <c r="D104" s="45"/>
      <c r="E104" s="45"/>
      <c r="F104" s="45"/>
      <c r="G104" s="45"/>
      <c r="H104" s="45"/>
      <c r="I104" s="46" t="str">
        <f t="shared" si="13"/>
        <v/>
      </c>
      <c r="J104" s="47"/>
      <c r="K104" s="47"/>
      <c r="L104" s="47"/>
      <c r="M104" s="47"/>
      <c r="N104" s="47"/>
      <c r="O104" s="47"/>
      <c r="P104" s="47"/>
      <c r="Q104" s="46" t="str">
        <f t="shared" ref="Q104:Q137" si="15">IF($L$12&gt;=A104,0,IF(A104&gt;$L$10,"",I104-X104))</f>
        <v/>
      </c>
      <c r="R104" s="47"/>
      <c r="S104" s="47"/>
      <c r="T104" s="47"/>
      <c r="U104" s="47"/>
      <c r="V104" s="47"/>
      <c r="W104" s="47"/>
      <c r="X104" s="46" t="str">
        <f t="shared" si="14"/>
        <v/>
      </c>
      <c r="Y104" s="46"/>
      <c r="Z104" s="46"/>
      <c r="AA104" s="46"/>
      <c r="AB104" s="46"/>
      <c r="AC104" s="46"/>
      <c r="AD104" s="46"/>
      <c r="AE104" s="46"/>
      <c r="AF104" s="46" t="str">
        <f t="shared" si="10"/>
        <v/>
      </c>
      <c r="AG104" s="47"/>
      <c r="AH104" s="47"/>
      <c r="AI104" s="47"/>
      <c r="AJ104" s="47"/>
      <c r="AK104" s="47"/>
      <c r="AL104" s="47"/>
      <c r="AM104" s="47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1"/>
      <c r="BD104" t="str">
        <f t="shared" si="11"/>
        <v/>
      </c>
      <c r="BE104">
        <v>87</v>
      </c>
      <c r="BF104" s="7">
        <f t="shared" si="12"/>
        <v>44165</v>
      </c>
    </row>
    <row r="105" spans="1:58">
      <c r="A105" s="9">
        <v>88</v>
      </c>
      <c r="B105" s="45" t="str">
        <f>IF(A105&gt;$L$10,"",(WORKDAY(BF105-1,1,'Список праздничных дней'!$A$4:$L$34)))</f>
        <v/>
      </c>
      <c r="C105" s="45"/>
      <c r="D105" s="45"/>
      <c r="E105" s="45"/>
      <c r="F105" s="45"/>
      <c r="G105" s="45"/>
      <c r="H105" s="45"/>
      <c r="I105" s="46" t="str">
        <f t="shared" si="13"/>
        <v/>
      </c>
      <c r="J105" s="47"/>
      <c r="K105" s="47"/>
      <c r="L105" s="47"/>
      <c r="M105" s="47"/>
      <c r="N105" s="47"/>
      <c r="O105" s="47"/>
      <c r="P105" s="47"/>
      <c r="Q105" s="46" t="str">
        <f t="shared" si="15"/>
        <v/>
      </c>
      <c r="R105" s="47"/>
      <c r="S105" s="47"/>
      <c r="T105" s="47"/>
      <c r="U105" s="47"/>
      <c r="V105" s="47"/>
      <c r="W105" s="47"/>
      <c r="X105" s="46" t="str">
        <f t="shared" si="14"/>
        <v/>
      </c>
      <c r="Y105" s="46"/>
      <c r="Z105" s="46"/>
      <c r="AA105" s="46"/>
      <c r="AB105" s="46"/>
      <c r="AC105" s="46"/>
      <c r="AD105" s="46"/>
      <c r="AE105" s="46"/>
      <c r="AF105" s="46" t="str">
        <f t="shared" si="10"/>
        <v/>
      </c>
      <c r="AG105" s="47"/>
      <c r="AH105" s="47"/>
      <c r="AI105" s="47"/>
      <c r="AJ105" s="47"/>
      <c r="AK105" s="47"/>
      <c r="AL105" s="47"/>
      <c r="AM105" s="47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1"/>
      <c r="BD105" t="str">
        <f t="shared" si="11"/>
        <v/>
      </c>
      <c r="BE105">
        <v>88</v>
      </c>
      <c r="BF105" s="7">
        <f t="shared" si="12"/>
        <v>44195</v>
      </c>
    </row>
    <row r="106" spans="1:58">
      <c r="A106" s="9">
        <v>89</v>
      </c>
      <c r="B106" s="45" t="str">
        <f>IF(A106&gt;$L$10,"",(WORKDAY(BF106-1,1,'Список праздничных дней'!$A$4:$L$34)))</f>
        <v/>
      </c>
      <c r="C106" s="45"/>
      <c r="D106" s="45"/>
      <c r="E106" s="45"/>
      <c r="F106" s="45"/>
      <c r="G106" s="45"/>
      <c r="H106" s="45"/>
      <c r="I106" s="46" t="str">
        <f t="shared" si="13"/>
        <v/>
      </c>
      <c r="J106" s="47"/>
      <c r="K106" s="47"/>
      <c r="L106" s="47"/>
      <c r="M106" s="47"/>
      <c r="N106" s="47"/>
      <c r="O106" s="47"/>
      <c r="P106" s="47"/>
      <c r="Q106" s="46" t="str">
        <f t="shared" si="15"/>
        <v/>
      </c>
      <c r="R106" s="47"/>
      <c r="S106" s="47"/>
      <c r="T106" s="47"/>
      <c r="U106" s="47"/>
      <c r="V106" s="47"/>
      <c r="W106" s="47"/>
      <c r="X106" s="46" t="str">
        <f t="shared" si="14"/>
        <v/>
      </c>
      <c r="Y106" s="46"/>
      <c r="Z106" s="46"/>
      <c r="AA106" s="46"/>
      <c r="AB106" s="46"/>
      <c r="AC106" s="46"/>
      <c r="AD106" s="46"/>
      <c r="AE106" s="46"/>
      <c r="AF106" s="46" t="str">
        <f t="shared" si="10"/>
        <v/>
      </c>
      <c r="AG106" s="47"/>
      <c r="AH106" s="47"/>
      <c r="AI106" s="47"/>
      <c r="AJ106" s="47"/>
      <c r="AK106" s="47"/>
      <c r="AL106" s="47"/>
      <c r="AM106" s="47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1"/>
      <c r="BD106" t="str">
        <f t="shared" si="11"/>
        <v/>
      </c>
      <c r="BE106">
        <v>89</v>
      </c>
      <c r="BF106" s="7">
        <f t="shared" si="12"/>
        <v>44226</v>
      </c>
    </row>
    <row r="107" spans="1:58">
      <c r="A107" s="9">
        <v>90</v>
      </c>
      <c r="B107" s="45" t="str">
        <f>IF(A107&gt;$L$10,"",(WORKDAY(BF107-1,1,'Список праздничных дней'!$A$4:$L$34)))</f>
        <v/>
      </c>
      <c r="C107" s="45"/>
      <c r="D107" s="45"/>
      <c r="E107" s="45"/>
      <c r="F107" s="45"/>
      <c r="G107" s="45"/>
      <c r="H107" s="45"/>
      <c r="I107" s="46" t="str">
        <f t="shared" si="13"/>
        <v/>
      </c>
      <c r="J107" s="47"/>
      <c r="K107" s="47"/>
      <c r="L107" s="47"/>
      <c r="M107" s="47"/>
      <c r="N107" s="47"/>
      <c r="O107" s="47"/>
      <c r="P107" s="47"/>
      <c r="Q107" s="46" t="str">
        <f t="shared" si="15"/>
        <v/>
      </c>
      <c r="R107" s="47"/>
      <c r="S107" s="47"/>
      <c r="T107" s="47"/>
      <c r="U107" s="47"/>
      <c r="V107" s="47"/>
      <c r="W107" s="47"/>
      <c r="X107" s="46" t="str">
        <f t="shared" si="14"/>
        <v/>
      </c>
      <c r="Y107" s="46"/>
      <c r="Z107" s="46"/>
      <c r="AA107" s="46"/>
      <c r="AB107" s="46"/>
      <c r="AC107" s="46"/>
      <c r="AD107" s="46"/>
      <c r="AE107" s="46"/>
      <c r="AF107" s="46" t="str">
        <f t="shared" si="10"/>
        <v/>
      </c>
      <c r="AG107" s="47"/>
      <c r="AH107" s="47"/>
      <c r="AI107" s="47"/>
      <c r="AJ107" s="47"/>
      <c r="AK107" s="47"/>
      <c r="AL107" s="47"/>
      <c r="AM107" s="47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1"/>
      <c r="BD107" t="str">
        <f t="shared" si="11"/>
        <v/>
      </c>
      <c r="BE107">
        <v>90</v>
      </c>
      <c r="BF107" s="7">
        <f t="shared" si="12"/>
        <v>44257</v>
      </c>
    </row>
    <row r="108" spans="1:58">
      <c r="A108" s="9">
        <v>91</v>
      </c>
      <c r="B108" s="45" t="str">
        <f>IF(A108&gt;$L$10,"",(WORKDAY(BF108-1,1,'Список праздничных дней'!$A$4:$L$34)))</f>
        <v/>
      </c>
      <c r="C108" s="45"/>
      <c r="D108" s="45"/>
      <c r="E108" s="45"/>
      <c r="F108" s="45"/>
      <c r="G108" s="45"/>
      <c r="H108" s="45"/>
      <c r="I108" s="46" t="str">
        <f t="shared" si="13"/>
        <v/>
      </c>
      <c r="J108" s="47"/>
      <c r="K108" s="47"/>
      <c r="L108" s="47"/>
      <c r="M108" s="47"/>
      <c r="N108" s="47"/>
      <c r="O108" s="47"/>
      <c r="P108" s="47"/>
      <c r="Q108" s="46" t="str">
        <f t="shared" si="15"/>
        <v/>
      </c>
      <c r="R108" s="47"/>
      <c r="S108" s="47"/>
      <c r="T108" s="47"/>
      <c r="U108" s="47"/>
      <c r="V108" s="47"/>
      <c r="W108" s="47"/>
      <c r="X108" s="46" t="str">
        <f t="shared" si="14"/>
        <v/>
      </c>
      <c r="Y108" s="46"/>
      <c r="Z108" s="46"/>
      <c r="AA108" s="46"/>
      <c r="AB108" s="46"/>
      <c r="AC108" s="46"/>
      <c r="AD108" s="46"/>
      <c r="AE108" s="46"/>
      <c r="AF108" s="46" t="str">
        <f t="shared" si="10"/>
        <v/>
      </c>
      <c r="AG108" s="47"/>
      <c r="AH108" s="47"/>
      <c r="AI108" s="47"/>
      <c r="AJ108" s="47"/>
      <c r="AK108" s="47"/>
      <c r="AL108" s="47"/>
      <c r="AM108" s="47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1"/>
      <c r="BD108" t="str">
        <f t="shared" si="11"/>
        <v/>
      </c>
      <c r="BE108">
        <v>91</v>
      </c>
      <c r="BF108" s="7">
        <f t="shared" si="12"/>
        <v>44285</v>
      </c>
    </row>
    <row r="109" spans="1:58">
      <c r="A109" s="9">
        <v>92</v>
      </c>
      <c r="B109" s="45" t="str">
        <f>IF(A109&gt;$L$10,"",(WORKDAY(BF109-1,1,'Список праздничных дней'!$A$4:$L$34)))</f>
        <v/>
      </c>
      <c r="C109" s="45"/>
      <c r="D109" s="45"/>
      <c r="E109" s="45"/>
      <c r="F109" s="45"/>
      <c r="G109" s="45"/>
      <c r="H109" s="45"/>
      <c r="I109" s="46" t="str">
        <f t="shared" si="13"/>
        <v/>
      </c>
      <c r="J109" s="47"/>
      <c r="K109" s="47"/>
      <c r="L109" s="47"/>
      <c r="M109" s="47"/>
      <c r="N109" s="47"/>
      <c r="O109" s="47"/>
      <c r="P109" s="47"/>
      <c r="Q109" s="46" t="str">
        <f t="shared" si="15"/>
        <v/>
      </c>
      <c r="R109" s="47"/>
      <c r="S109" s="47"/>
      <c r="T109" s="47"/>
      <c r="U109" s="47"/>
      <c r="V109" s="47"/>
      <c r="W109" s="47"/>
      <c r="X109" s="46" t="str">
        <f t="shared" si="14"/>
        <v/>
      </c>
      <c r="Y109" s="46"/>
      <c r="Z109" s="46"/>
      <c r="AA109" s="46"/>
      <c r="AB109" s="46"/>
      <c r="AC109" s="46"/>
      <c r="AD109" s="46"/>
      <c r="AE109" s="46"/>
      <c r="AF109" s="46" t="str">
        <f t="shared" si="10"/>
        <v/>
      </c>
      <c r="AG109" s="47"/>
      <c r="AH109" s="47"/>
      <c r="AI109" s="47"/>
      <c r="AJ109" s="47"/>
      <c r="AK109" s="47"/>
      <c r="AL109" s="47"/>
      <c r="AM109" s="47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1"/>
      <c r="BD109" t="str">
        <f t="shared" si="11"/>
        <v/>
      </c>
      <c r="BE109">
        <v>92</v>
      </c>
      <c r="BF109" s="7">
        <f t="shared" si="12"/>
        <v>44316</v>
      </c>
    </row>
    <row r="110" spans="1:58">
      <c r="A110" s="9">
        <v>93</v>
      </c>
      <c r="B110" s="45" t="str">
        <f>IF(A110&gt;$L$10,"",(WORKDAY(BF110-1,1,'Список праздничных дней'!$A$4:$L$34)))</f>
        <v/>
      </c>
      <c r="C110" s="45"/>
      <c r="D110" s="45"/>
      <c r="E110" s="45"/>
      <c r="F110" s="45"/>
      <c r="G110" s="45"/>
      <c r="H110" s="45"/>
      <c r="I110" s="46" t="str">
        <f t="shared" si="13"/>
        <v/>
      </c>
      <c r="J110" s="47"/>
      <c r="K110" s="47"/>
      <c r="L110" s="47"/>
      <c r="M110" s="47"/>
      <c r="N110" s="47"/>
      <c r="O110" s="47"/>
      <c r="P110" s="47"/>
      <c r="Q110" s="46" t="str">
        <f t="shared" si="15"/>
        <v/>
      </c>
      <c r="R110" s="47"/>
      <c r="S110" s="47"/>
      <c r="T110" s="47"/>
      <c r="U110" s="47"/>
      <c r="V110" s="47"/>
      <c r="W110" s="47"/>
      <c r="X110" s="46" t="str">
        <f t="shared" si="14"/>
        <v/>
      </c>
      <c r="Y110" s="46"/>
      <c r="Z110" s="46"/>
      <c r="AA110" s="46"/>
      <c r="AB110" s="46"/>
      <c r="AC110" s="46"/>
      <c r="AD110" s="46"/>
      <c r="AE110" s="46"/>
      <c r="AF110" s="46" t="str">
        <f t="shared" si="10"/>
        <v/>
      </c>
      <c r="AG110" s="47"/>
      <c r="AH110" s="47"/>
      <c r="AI110" s="47"/>
      <c r="AJ110" s="47"/>
      <c r="AK110" s="47"/>
      <c r="AL110" s="47"/>
      <c r="AM110" s="47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1"/>
      <c r="BD110" t="str">
        <f t="shared" si="11"/>
        <v/>
      </c>
      <c r="BE110">
        <v>93</v>
      </c>
      <c r="BF110" s="7">
        <f t="shared" si="12"/>
        <v>44346</v>
      </c>
    </row>
    <row r="111" spans="1:58">
      <c r="A111" s="9">
        <v>94</v>
      </c>
      <c r="B111" s="45" t="str">
        <f>IF(A111&gt;$L$10,"",(WORKDAY(BF111-1,1,'Список праздничных дней'!$A$4:$L$34)))</f>
        <v/>
      </c>
      <c r="C111" s="45"/>
      <c r="D111" s="45"/>
      <c r="E111" s="45"/>
      <c r="F111" s="45"/>
      <c r="G111" s="45"/>
      <c r="H111" s="45"/>
      <c r="I111" s="46" t="str">
        <f t="shared" si="13"/>
        <v/>
      </c>
      <c r="J111" s="47"/>
      <c r="K111" s="47"/>
      <c r="L111" s="47"/>
      <c r="M111" s="47"/>
      <c r="N111" s="47"/>
      <c r="O111" s="47"/>
      <c r="P111" s="47"/>
      <c r="Q111" s="46" t="str">
        <f t="shared" si="15"/>
        <v/>
      </c>
      <c r="R111" s="47"/>
      <c r="S111" s="47"/>
      <c r="T111" s="47"/>
      <c r="U111" s="47"/>
      <c r="V111" s="47"/>
      <c r="W111" s="47"/>
      <c r="X111" s="46" t="str">
        <f t="shared" si="14"/>
        <v/>
      </c>
      <c r="Y111" s="46"/>
      <c r="Z111" s="46"/>
      <c r="AA111" s="46"/>
      <c r="AB111" s="46"/>
      <c r="AC111" s="46"/>
      <c r="AD111" s="46"/>
      <c r="AE111" s="46"/>
      <c r="AF111" s="46" t="str">
        <f t="shared" si="10"/>
        <v/>
      </c>
      <c r="AG111" s="47"/>
      <c r="AH111" s="47"/>
      <c r="AI111" s="47"/>
      <c r="AJ111" s="47"/>
      <c r="AK111" s="47"/>
      <c r="AL111" s="47"/>
      <c r="AM111" s="47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1"/>
      <c r="BD111" t="str">
        <f t="shared" si="11"/>
        <v/>
      </c>
      <c r="BE111">
        <v>94</v>
      </c>
      <c r="BF111" s="7">
        <f t="shared" si="12"/>
        <v>44377</v>
      </c>
    </row>
    <row r="112" spans="1:58">
      <c r="A112" s="9">
        <v>95</v>
      </c>
      <c r="B112" s="45" t="str">
        <f>IF(A112&gt;$L$10,"",(WORKDAY(BF112-1,1,'Список праздничных дней'!$A$4:$L$34)))</f>
        <v/>
      </c>
      <c r="C112" s="45"/>
      <c r="D112" s="45"/>
      <c r="E112" s="45"/>
      <c r="F112" s="45"/>
      <c r="G112" s="45"/>
      <c r="H112" s="45"/>
      <c r="I112" s="46" t="str">
        <f t="shared" si="13"/>
        <v/>
      </c>
      <c r="J112" s="47"/>
      <c r="K112" s="47"/>
      <c r="L112" s="47"/>
      <c r="M112" s="47"/>
      <c r="N112" s="47"/>
      <c r="O112" s="47"/>
      <c r="P112" s="47"/>
      <c r="Q112" s="46" t="str">
        <f t="shared" si="15"/>
        <v/>
      </c>
      <c r="R112" s="47"/>
      <c r="S112" s="47"/>
      <c r="T112" s="47"/>
      <c r="U112" s="47"/>
      <c r="V112" s="47"/>
      <c r="W112" s="47"/>
      <c r="X112" s="46" t="str">
        <f t="shared" si="14"/>
        <v/>
      </c>
      <c r="Y112" s="46"/>
      <c r="Z112" s="46"/>
      <c r="AA112" s="46"/>
      <c r="AB112" s="46"/>
      <c r="AC112" s="46"/>
      <c r="AD112" s="46"/>
      <c r="AE112" s="46"/>
      <c r="AF112" s="46" t="str">
        <f t="shared" si="10"/>
        <v/>
      </c>
      <c r="AG112" s="47"/>
      <c r="AH112" s="47"/>
      <c r="AI112" s="47"/>
      <c r="AJ112" s="47"/>
      <c r="AK112" s="47"/>
      <c r="AL112" s="47"/>
      <c r="AM112" s="47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1"/>
      <c r="BD112" t="str">
        <f t="shared" si="11"/>
        <v/>
      </c>
      <c r="BE112">
        <v>95</v>
      </c>
      <c r="BF112" s="7">
        <f t="shared" si="12"/>
        <v>44407</v>
      </c>
    </row>
    <row r="113" spans="1:58">
      <c r="A113" s="9">
        <v>96</v>
      </c>
      <c r="B113" s="45" t="str">
        <f>IF(A113&gt;$L$10,"",(WORKDAY(BF113-1,1,'Список праздничных дней'!$A$4:$L$34)))</f>
        <v/>
      </c>
      <c r="C113" s="45"/>
      <c r="D113" s="45"/>
      <c r="E113" s="45"/>
      <c r="F113" s="45"/>
      <c r="G113" s="45"/>
      <c r="H113" s="45"/>
      <c r="I113" s="46" t="str">
        <f t="shared" si="13"/>
        <v/>
      </c>
      <c r="J113" s="47"/>
      <c r="K113" s="47"/>
      <c r="L113" s="47"/>
      <c r="M113" s="47"/>
      <c r="N113" s="47"/>
      <c r="O113" s="47"/>
      <c r="P113" s="47"/>
      <c r="Q113" s="46" t="str">
        <f t="shared" si="15"/>
        <v/>
      </c>
      <c r="R113" s="47"/>
      <c r="S113" s="47"/>
      <c r="T113" s="47"/>
      <c r="U113" s="47"/>
      <c r="V113" s="47"/>
      <c r="W113" s="47"/>
      <c r="X113" s="46" t="str">
        <f t="shared" si="14"/>
        <v/>
      </c>
      <c r="Y113" s="46"/>
      <c r="Z113" s="46"/>
      <c r="AA113" s="46"/>
      <c r="AB113" s="46"/>
      <c r="AC113" s="46"/>
      <c r="AD113" s="46"/>
      <c r="AE113" s="46"/>
      <c r="AF113" s="46" t="str">
        <f t="shared" si="10"/>
        <v/>
      </c>
      <c r="AG113" s="47"/>
      <c r="AH113" s="47"/>
      <c r="AI113" s="47"/>
      <c r="AJ113" s="47"/>
      <c r="AK113" s="47"/>
      <c r="AL113" s="47"/>
      <c r="AM113" s="47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1"/>
      <c r="BD113" t="str">
        <f t="shared" si="11"/>
        <v/>
      </c>
      <c r="BE113">
        <v>96</v>
      </c>
      <c r="BF113" s="7">
        <f t="shared" si="12"/>
        <v>44438</v>
      </c>
    </row>
    <row r="114" spans="1:58">
      <c r="A114" s="9">
        <v>97</v>
      </c>
      <c r="B114" s="45" t="str">
        <f>IF(A114&gt;$L$10,"",(WORKDAY(BF114-1,1,'Список праздничных дней'!$A$4:$L$34)))</f>
        <v/>
      </c>
      <c r="C114" s="45"/>
      <c r="D114" s="45"/>
      <c r="E114" s="45"/>
      <c r="F114" s="45"/>
      <c r="G114" s="45"/>
      <c r="H114" s="45"/>
      <c r="I114" s="46" t="str">
        <f t="shared" si="13"/>
        <v/>
      </c>
      <c r="J114" s="47"/>
      <c r="K114" s="47"/>
      <c r="L114" s="47"/>
      <c r="M114" s="47"/>
      <c r="N114" s="47"/>
      <c r="O114" s="47"/>
      <c r="P114" s="47"/>
      <c r="Q114" s="46" t="str">
        <f t="shared" si="15"/>
        <v/>
      </c>
      <c r="R114" s="47"/>
      <c r="S114" s="47"/>
      <c r="T114" s="47"/>
      <c r="U114" s="47"/>
      <c r="V114" s="47"/>
      <c r="W114" s="47"/>
      <c r="X114" s="46" t="str">
        <f t="shared" si="14"/>
        <v/>
      </c>
      <c r="Y114" s="46"/>
      <c r="Z114" s="46"/>
      <c r="AA114" s="46"/>
      <c r="AB114" s="46"/>
      <c r="AC114" s="46"/>
      <c r="AD114" s="46"/>
      <c r="AE114" s="46"/>
      <c r="AF114" s="46" t="str">
        <f t="shared" si="10"/>
        <v/>
      </c>
      <c r="AG114" s="47"/>
      <c r="AH114" s="47"/>
      <c r="AI114" s="47"/>
      <c r="AJ114" s="47"/>
      <c r="AK114" s="47"/>
      <c r="AL114" s="47"/>
      <c r="AM114" s="47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1"/>
      <c r="BD114" t="str">
        <f t="shared" si="11"/>
        <v/>
      </c>
      <c r="BE114">
        <v>97</v>
      </c>
      <c r="BF114" s="7">
        <f t="shared" si="12"/>
        <v>44469</v>
      </c>
    </row>
    <row r="115" spans="1:58">
      <c r="A115" s="9">
        <v>98</v>
      </c>
      <c r="B115" s="45" t="str">
        <f>IF(A115&gt;$L$10,"",(WORKDAY(BF115-1,1,'Список праздничных дней'!$A$4:$L$34)))</f>
        <v/>
      </c>
      <c r="C115" s="45"/>
      <c r="D115" s="45"/>
      <c r="E115" s="45"/>
      <c r="F115" s="45"/>
      <c r="G115" s="45"/>
      <c r="H115" s="45"/>
      <c r="I115" s="46" t="str">
        <f t="shared" si="13"/>
        <v/>
      </c>
      <c r="J115" s="47"/>
      <c r="K115" s="47"/>
      <c r="L115" s="47"/>
      <c r="M115" s="47"/>
      <c r="N115" s="47"/>
      <c r="O115" s="47"/>
      <c r="P115" s="47"/>
      <c r="Q115" s="46" t="str">
        <f t="shared" si="15"/>
        <v/>
      </c>
      <c r="R115" s="47"/>
      <c r="S115" s="47"/>
      <c r="T115" s="47"/>
      <c r="U115" s="47"/>
      <c r="V115" s="47"/>
      <c r="W115" s="47"/>
      <c r="X115" s="46" t="str">
        <f t="shared" si="14"/>
        <v/>
      </c>
      <c r="Y115" s="46"/>
      <c r="Z115" s="46"/>
      <c r="AA115" s="46"/>
      <c r="AB115" s="46"/>
      <c r="AC115" s="46"/>
      <c r="AD115" s="46"/>
      <c r="AE115" s="46"/>
      <c r="AF115" s="46" t="str">
        <f t="shared" si="10"/>
        <v/>
      </c>
      <c r="AG115" s="47"/>
      <c r="AH115" s="47"/>
      <c r="AI115" s="47"/>
      <c r="AJ115" s="47"/>
      <c r="AK115" s="47"/>
      <c r="AL115" s="47"/>
      <c r="AM115" s="47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1"/>
      <c r="BD115" t="str">
        <f t="shared" si="11"/>
        <v/>
      </c>
      <c r="BE115">
        <v>98</v>
      </c>
      <c r="BF115" s="7">
        <f t="shared" si="12"/>
        <v>44499</v>
      </c>
    </row>
    <row r="116" spans="1:58">
      <c r="A116" s="9">
        <v>99</v>
      </c>
      <c r="B116" s="45" t="str">
        <f>IF(A116&gt;$L$10,"",(WORKDAY(BF116-1,1,'Список праздничных дней'!$A$4:$L$34)))</f>
        <v/>
      </c>
      <c r="C116" s="45"/>
      <c r="D116" s="45"/>
      <c r="E116" s="45"/>
      <c r="F116" s="45"/>
      <c r="G116" s="45"/>
      <c r="H116" s="45"/>
      <c r="I116" s="46" t="str">
        <f t="shared" si="13"/>
        <v/>
      </c>
      <c r="J116" s="47"/>
      <c r="K116" s="47"/>
      <c r="L116" s="47"/>
      <c r="M116" s="47"/>
      <c r="N116" s="47"/>
      <c r="O116" s="47"/>
      <c r="P116" s="47"/>
      <c r="Q116" s="46" t="str">
        <f t="shared" si="15"/>
        <v/>
      </c>
      <c r="R116" s="47"/>
      <c r="S116" s="47"/>
      <c r="T116" s="47"/>
      <c r="U116" s="47"/>
      <c r="V116" s="47"/>
      <c r="W116" s="47"/>
      <c r="X116" s="46" t="str">
        <f t="shared" si="14"/>
        <v/>
      </c>
      <c r="Y116" s="46"/>
      <c r="Z116" s="46"/>
      <c r="AA116" s="46"/>
      <c r="AB116" s="46"/>
      <c r="AC116" s="46"/>
      <c r="AD116" s="46"/>
      <c r="AE116" s="46"/>
      <c r="AF116" s="46" t="str">
        <f t="shared" si="10"/>
        <v/>
      </c>
      <c r="AG116" s="47"/>
      <c r="AH116" s="47"/>
      <c r="AI116" s="47"/>
      <c r="AJ116" s="47"/>
      <c r="AK116" s="47"/>
      <c r="AL116" s="47"/>
      <c r="AM116" s="47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1"/>
      <c r="BD116" t="str">
        <f t="shared" si="11"/>
        <v/>
      </c>
      <c r="BE116">
        <v>99</v>
      </c>
      <c r="BF116" s="7">
        <f t="shared" si="12"/>
        <v>44530</v>
      </c>
    </row>
    <row r="117" spans="1:58">
      <c r="A117" s="9">
        <v>100</v>
      </c>
      <c r="B117" s="45" t="str">
        <f>IF(A117&gt;$L$10,"",(WORKDAY(BF117-1,1,'Список праздничных дней'!$A$4:$L$34)))</f>
        <v/>
      </c>
      <c r="C117" s="45"/>
      <c r="D117" s="45"/>
      <c r="E117" s="45"/>
      <c r="F117" s="45"/>
      <c r="G117" s="45"/>
      <c r="H117" s="45"/>
      <c r="I117" s="46" t="str">
        <f t="shared" si="13"/>
        <v/>
      </c>
      <c r="J117" s="47"/>
      <c r="K117" s="47"/>
      <c r="L117" s="47"/>
      <c r="M117" s="47"/>
      <c r="N117" s="47"/>
      <c r="O117" s="47"/>
      <c r="P117" s="47"/>
      <c r="Q117" s="46" t="str">
        <f t="shared" si="15"/>
        <v/>
      </c>
      <c r="R117" s="47"/>
      <c r="S117" s="47"/>
      <c r="T117" s="47"/>
      <c r="U117" s="47"/>
      <c r="V117" s="47"/>
      <c r="W117" s="47"/>
      <c r="X117" s="46" t="str">
        <f t="shared" si="14"/>
        <v/>
      </c>
      <c r="Y117" s="46"/>
      <c r="Z117" s="46"/>
      <c r="AA117" s="46"/>
      <c r="AB117" s="46"/>
      <c r="AC117" s="46"/>
      <c r="AD117" s="46"/>
      <c r="AE117" s="46"/>
      <c r="AF117" s="46" t="str">
        <f t="shared" si="10"/>
        <v/>
      </c>
      <c r="AG117" s="47"/>
      <c r="AH117" s="47"/>
      <c r="AI117" s="47"/>
      <c r="AJ117" s="47"/>
      <c r="AK117" s="47"/>
      <c r="AL117" s="47"/>
      <c r="AM117" s="47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1"/>
      <c r="BD117" t="str">
        <f t="shared" si="11"/>
        <v/>
      </c>
      <c r="BE117">
        <v>100</v>
      </c>
      <c r="BF117" s="7">
        <f t="shared" si="12"/>
        <v>44560</v>
      </c>
    </row>
    <row r="118" spans="1:58">
      <c r="A118" s="9">
        <v>101</v>
      </c>
      <c r="B118" s="45" t="str">
        <f>IF(A118&gt;$L$10,"",(WORKDAY(BF118-1,1,'Список праздничных дней'!$A$4:$L$34)))</f>
        <v/>
      </c>
      <c r="C118" s="45"/>
      <c r="D118" s="45"/>
      <c r="E118" s="45"/>
      <c r="F118" s="45"/>
      <c r="G118" s="45"/>
      <c r="H118" s="45"/>
      <c r="I118" s="46" t="str">
        <f t="shared" si="13"/>
        <v/>
      </c>
      <c r="J118" s="47"/>
      <c r="K118" s="47"/>
      <c r="L118" s="47"/>
      <c r="M118" s="47"/>
      <c r="N118" s="47"/>
      <c r="O118" s="47"/>
      <c r="P118" s="47"/>
      <c r="Q118" s="46" t="str">
        <f t="shared" si="15"/>
        <v/>
      </c>
      <c r="R118" s="47"/>
      <c r="S118" s="47"/>
      <c r="T118" s="47"/>
      <c r="U118" s="47"/>
      <c r="V118" s="47"/>
      <c r="W118" s="47"/>
      <c r="X118" s="46" t="str">
        <f t="shared" si="14"/>
        <v/>
      </c>
      <c r="Y118" s="46"/>
      <c r="Z118" s="46"/>
      <c r="AA118" s="46"/>
      <c r="AB118" s="46"/>
      <c r="AC118" s="46"/>
      <c r="AD118" s="46"/>
      <c r="AE118" s="46"/>
      <c r="AF118" s="46" t="str">
        <f t="shared" si="10"/>
        <v/>
      </c>
      <c r="AG118" s="47"/>
      <c r="AH118" s="47"/>
      <c r="AI118" s="47"/>
      <c r="AJ118" s="47"/>
      <c r="AK118" s="47"/>
      <c r="AL118" s="47"/>
      <c r="AM118" s="47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1"/>
      <c r="BD118" t="str">
        <f t="shared" si="11"/>
        <v/>
      </c>
      <c r="BE118">
        <v>101</v>
      </c>
      <c r="BF118" s="7">
        <f t="shared" si="12"/>
        <v>44591</v>
      </c>
    </row>
    <row r="119" spans="1:58">
      <c r="A119" s="9">
        <v>102</v>
      </c>
      <c r="B119" s="45" t="str">
        <f>IF(A119&gt;$L$10,"",(WORKDAY(BF119-1,1,'Список праздничных дней'!$A$4:$L$34)))</f>
        <v/>
      </c>
      <c r="C119" s="45"/>
      <c r="D119" s="45"/>
      <c r="E119" s="45"/>
      <c r="F119" s="45"/>
      <c r="G119" s="45"/>
      <c r="H119" s="45"/>
      <c r="I119" s="46" t="str">
        <f t="shared" si="13"/>
        <v/>
      </c>
      <c r="J119" s="47"/>
      <c r="K119" s="47"/>
      <c r="L119" s="47"/>
      <c r="M119" s="47"/>
      <c r="N119" s="47"/>
      <c r="O119" s="47"/>
      <c r="P119" s="47"/>
      <c r="Q119" s="46" t="str">
        <f t="shared" si="15"/>
        <v/>
      </c>
      <c r="R119" s="47"/>
      <c r="S119" s="47"/>
      <c r="T119" s="47"/>
      <c r="U119" s="47"/>
      <c r="V119" s="47"/>
      <c r="W119" s="47"/>
      <c r="X119" s="46" t="str">
        <f t="shared" si="14"/>
        <v/>
      </c>
      <c r="Y119" s="46"/>
      <c r="Z119" s="46"/>
      <c r="AA119" s="46"/>
      <c r="AB119" s="46"/>
      <c r="AC119" s="46"/>
      <c r="AD119" s="46"/>
      <c r="AE119" s="46"/>
      <c r="AF119" s="46" t="str">
        <f t="shared" si="10"/>
        <v/>
      </c>
      <c r="AG119" s="47"/>
      <c r="AH119" s="47"/>
      <c r="AI119" s="47"/>
      <c r="AJ119" s="47"/>
      <c r="AK119" s="47"/>
      <c r="AL119" s="47"/>
      <c r="AM119" s="47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1"/>
      <c r="BD119" t="str">
        <f t="shared" si="11"/>
        <v/>
      </c>
      <c r="BE119">
        <v>102</v>
      </c>
      <c r="BF119" s="7">
        <f t="shared" si="12"/>
        <v>44622</v>
      </c>
    </row>
    <row r="120" spans="1:58">
      <c r="A120" s="9">
        <v>103</v>
      </c>
      <c r="B120" s="45" t="str">
        <f>IF(A120&gt;$L$10,"",(WORKDAY(BF120-1,1,'Список праздничных дней'!$A$4:$L$34)))</f>
        <v/>
      </c>
      <c r="C120" s="45"/>
      <c r="D120" s="45"/>
      <c r="E120" s="45"/>
      <c r="F120" s="45"/>
      <c r="G120" s="45"/>
      <c r="H120" s="45"/>
      <c r="I120" s="46" t="str">
        <f t="shared" si="13"/>
        <v/>
      </c>
      <c r="J120" s="47"/>
      <c r="K120" s="47"/>
      <c r="L120" s="47"/>
      <c r="M120" s="47"/>
      <c r="N120" s="47"/>
      <c r="O120" s="47"/>
      <c r="P120" s="47"/>
      <c r="Q120" s="46" t="str">
        <f t="shared" si="15"/>
        <v/>
      </c>
      <c r="R120" s="47"/>
      <c r="S120" s="47"/>
      <c r="T120" s="47"/>
      <c r="U120" s="47"/>
      <c r="V120" s="47"/>
      <c r="W120" s="47"/>
      <c r="X120" s="46" t="str">
        <f t="shared" si="14"/>
        <v/>
      </c>
      <c r="Y120" s="46"/>
      <c r="Z120" s="46"/>
      <c r="AA120" s="46"/>
      <c r="AB120" s="46"/>
      <c r="AC120" s="46"/>
      <c r="AD120" s="46"/>
      <c r="AE120" s="46"/>
      <c r="AF120" s="46" t="str">
        <f t="shared" si="10"/>
        <v/>
      </c>
      <c r="AG120" s="47"/>
      <c r="AH120" s="47"/>
      <c r="AI120" s="47"/>
      <c r="AJ120" s="47"/>
      <c r="AK120" s="47"/>
      <c r="AL120" s="47"/>
      <c r="AM120" s="47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1"/>
      <c r="BD120" t="str">
        <f t="shared" si="11"/>
        <v/>
      </c>
      <c r="BE120">
        <v>103</v>
      </c>
      <c r="BF120" s="7">
        <f t="shared" si="12"/>
        <v>44650</v>
      </c>
    </row>
    <row r="121" spans="1:58">
      <c r="A121" s="9">
        <v>104</v>
      </c>
      <c r="B121" s="45" t="str">
        <f>IF(A121&gt;$L$10,"",(WORKDAY(BF121-1,1,'Список праздничных дней'!$A$4:$L$34)))</f>
        <v/>
      </c>
      <c r="C121" s="45"/>
      <c r="D121" s="45"/>
      <c r="E121" s="45"/>
      <c r="F121" s="45"/>
      <c r="G121" s="45"/>
      <c r="H121" s="45"/>
      <c r="I121" s="46" t="str">
        <f t="shared" si="13"/>
        <v/>
      </c>
      <c r="J121" s="47"/>
      <c r="K121" s="47"/>
      <c r="L121" s="47"/>
      <c r="M121" s="47"/>
      <c r="N121" s="47"/>
      <c r="O121" s="47"/>
      <c r="P121" s="47"/>
      <c r="Q121" s="46" t="str">
        <f t="shared" si="15"/>
        <v/>
      </c>
      <c r="R121" s="47"/>
      <c r="S121" s="47"/>
      <c r="T121" s="47"/>
      <c r="U121" s="47"/>
      <c r="V121" s="47"/>
      <c r="W121" s="47"/>
      <c r="X121" s="46" t="str">
        <f t="shared" si="14"/>
        <v/>
      </c>
      <c r="Y121" s="46"/>
      <c r="Z121" s="46"/>
      <c r="AA121" s="46"/>
      <c r="AB121" s="46"/>
      <c r="AC121" s="46"/>
      <c r="AD121" s="46"/>
      <c r="AE121" s="46"/>
      <c r="AF121" s="46" t="str">
        <f t="shared" si="10"/>
        <v/>
      </c>
      <c r="AG121" s="47"/>
      <c r="AH121" s="47"/>
      <c r="AI121" s="47"/>
      <c r="AJ121" s="47"/>
      <c r="AK121" s="47"/>
      <c r="AL121" s="47"/>
      <c r="AM121" s="47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1"/>
      <c r="BD121" t="str">
        <f t="shared" si="11"/>
        <v/>
      </c>
      <c r="BE121">
        <v>104</v>
      </c>
      <c r="BF121" s="7">
        <f t="shared" si="12"/>
        <v>44681</v>
      </c>
    </row>
    <row r="122" spans="1:58">
      <c r="A122" s="9">
        <v>105</v>
      </c>
      <c r="B122" s="45" t="str">
        <f>IF(A122&gt;$L$10,"",(WORKDAY(BF122-1,1,'Список праздничных дней'!$A$4:$L$34)))</f>
        <v/>
      </c>
      <c r="C122" s="45"/>
      <c r="D122" s="45"/>
      <c r="E122" s="45"/>
      <c r="F122" s="45"/>
      <c r="G122" s="45"/>
      <c r="H122" s="45"/>
      <c r="I122" s="46" t="str">
        <f t="shared" si="13"/>
        <v/>
      </c>
      <c r="J122" s="47"/>
      <c r="K122" s="47"/>
      <c r="L122" s="47"/>
      <c r="M122" s="47"/>
      <c r="N122" s="47"/>
      <c r="O122" s="47"/>
      <c r="P122" s="47"/>
      <c r="Q122" s="46" t="str">
        <f t="shared" si="15"/>
        <v/>
      </c>
      <c r="R122" s="47"/>
      <c r="S122" s="47"/>
      <c r="T122" s="47"/>
      <c r="U122" s="47"/>
      <c r="V122" s="47"/>
      <c r="W122" s="47"/>
      <c r="X122" s="46" t="str">
        <f t="shared" si="14"/>
        <v/>
      </c>
      <c r="Y122" s="46"/>
      <c r="Z122" s="46"/>
      <c r="AA122" s="46"/>
      <c r="AB122" s="46"/>
      <c r="AC122" s="46"/>
      <c r="AD122" s="46"/>
      <c r="AE122" s="46"/>
      <c r="AF122" s="46" t="str">
        <f t="shared" si="10"/>
        <v/>
      </c>
      <c r="AG122" s="47"/>
      <c r="AH122" s="47"/>
      <c r="AI122" s="47"/>
      <c r="AJ122" s="47"/>
      <c r="AK122" s="47"/>
      <c r="AL122" s="47"/>
      <c r="AM122" s="47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1"/>
      <c r="BD122" t="str">
        <f t="shared" si="11"/>
        <v/>
      </c>
      <c r="BE122">
        <v>105</v>
      </c>
      <c r="BF122" s="7">
        <f t="shared" si="12"/>
        <v>44711</v>
      </c>
    </row>
    <row r="123" spans="1:58">
      <c r="A123" s="9">
        <v>106</v>
      </c>
      <c r="B123" s="45" t="str">
        <f>IF(A123&gt;$L$10,"",(WORKDAY(BF123-1,1,'Список праздничных дней'!$A$4:$L$34)))</f>
        <v/>
      </c>
      <c r="C123" s="45"/>
      <c r="D123" s="45"/>
      <c r="E123" s="45"/>
      <c r="F123" s="45"/>
      <c r="G123" s="45"/>
      <c r="H123" s="45"/>
      <c r="I123" s="46" t="str">
        <f t="shared" si="13"/>
        <v/>
      </c>
      <c r="J123" s="47"/>
      <c r="K123" s="47"/>
      <c r="L123" s="47"/>
      <c r="M123" s="47"/>
      <c r="N123" s="47"/>
      <c r="O123" s="47"/>
      <c r="P123" s="47"/>
      <c r="Q123" s="46" t="str">
        <f t="shared" si="15"/>
        <v/>
      </c>
      <c r="R123" s="47"/>
      <c r="S123" s="47"/>
      <c r="T123" s="47"/>
      <c r="U123" s="47"/>
      <c r="V123" s="47"/>
      <c r="W123" s="47"/>
      <c r="X123" s="46" t="str">
        <f t="shared" si="14"/>
        <v/>
      </c>
      <c r="Y123" s="46"/>
      <c r="Z123" s="46"/>
      <c r="AA123" s="46"/>
      <c r="AB123" s="46"/>
      <c r="AC123" s="46"/>
      <c r="AD123" s="46"/>
      <c r="AE123" s="46"/>
      <c r="AF123" s="46" t="str">
        <f t="shared" si="10"/>
        <v/>
      </c>
      <c r="AG123" s="47"/>
      <c r="AH123" s="47"/>
      <c r="AI123" s="47"/>
      <c r="AJ123" s="47"/>
      <c r="AK123" s="47"/>
      <c r="AL123" s="47"/>
      <c r="AM123" s="47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1"/>
      <c r="BD123" t="str">
        <f t="shared" si="11"/>
        <v/>
      </c>
      <c r="BE123">
        <v>106</v>
      </c>
      <c r="BF123" s="7">
        <f t="shared" si="12"/>
        <v>44742</v>
      </c>
    </row>
    <row r="124" spans="1:58">
      <c r="A124" s="9">
        <v>107</v>
      </c>
      <c r="B124" s="45" t="str">
        <f>IF(A124&gt;$L$10,"",(WORKDAY(BF124-1,1,'Список праздничных дней'!$A$4:$L$34)))</f>
        <v/>
      </c>
      <c r="C124" s="45"/>
      <c r="D124" s="45"/>
      <c r="E124" s="45"/>
      <c r="F124" s="45"/>
      <c r="G124" s="45"/>
      <c r="H124" s="45"/>
      <c r="I124" s="46" t="str">
        <f t="shared" si="13"/>
        <v/>
      </c>
      <c r="J124" s="47"/>
      <c r="K124" s="47"/>
      <c r="L124" s="47"/>
      <c r="M124" s="47"/>
      <c r="N124" s="47"/>
      <c r="O124" s="47"/>
      <c r="P124" s="47"/>
      <c r="Q124" s="46" t="str">
        <f t="shared" si="15"/>
        <v/>
      </c>
      <c r="R124" s="47"/>
      <c r="S124" s="47"/>
      <c r="T124" s="47"/>
      <c r="U124" s="47"/>
      <c r="V124" s="47"/>
      <c r="W124" s="47"/>
      <c r="X124" s="46" t="str">
        <f t="shared" si="14"/>
        <v/>
      </c>
      <c r="Y124" s="46"/>
      <c r="Z124" s="46"/>
      <c r="AA124" s="46"/>
      <c r="AB124" s="46"/>
      <c r="AC124" s="46"/>
      <c r="AD124" s="46"/>
      <c r="AE124" s="46"/>
      <c r="AF124" s="46" t="str">
        <f t="shared" si="10"/>
        <v/>
      </c>
      <c r="AG124" s="47"/>
      <c r="AH124" s="47"/>
      <c r="AI124" s="47"/>
      <c r="AJ124" s="47"/>
      <c r="AK124" s="47"/>
      <c r="AL124" s="47"/>
      <c r="AM124" s="47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1"/>
      <c r="BD124" t="str">
        <f t="shared" si="11"/>
        <v/>
      </c>
      <c r="BE124">
        <v>107</v>
      </c>
      <c r="BF124" s="7">
        <f t="shared" si="12"/>
        <v>44772</v>
      </c>
    </row>
    <row r="125" spans="1:58">
      <c r="A125" s="9">
        <v>108</v>
      </c>
      <c r="B125" s="45" t="str">
        <f>IF(A125&gt;$L$10,"",(WORKDAY(BF125-1,1,'Список праздничных дней'!$A$4:$L$34)))</f>
        <v/>
      </c>
      <c r="C125" s="45"/>
      <c r="D125" s="45"/>
      <c r="E125" s="45"/>
      <c r="F125" s="45"/>
      <c r="G125" s="45"/>
      <c r="H125" s="45"/>
      <c r="I125" s="46" t="str">
        <f t="shared" si="13"/>
        <v/>
      </c>
      <c r="J125" s="47"/>
      <c r="K125" s="47"/>
      <c r="L125" s="47"/>
      <c r="M125" s="47"/>
      <c r="N125" s="47"/>
      <c r="O125" s="47"/>
      <c r="P125" s="47"/>
      <c r="Q125" s="46" t="str">
        <f t="shared" si="15"/>
        <v/>
      </c>
      <c r="R125" s="47"/>
      <c r="S125" s="47"/>
      <c r="T125" s="47"/>
      <c r="U125" s="47"/>
      <c r="V125" s="47"/>
      <c r="W125" s="47"/>
      <c r="X125" s="46" t="str">
        <f t="shared" si="14"/>
        <v/>
      </c>
      <c r="Y125" s="46"/>
      <c r="Z125" s="46"/>
      <c r="AA125" s="46"/>
      <c r="AB125" s="46"/>
      <c r="AC125" s="46"/>
      <c r="AD125" s="46"/>
      <c r="AE125" s="46"/>
      <c r="AF125" s="46" t="str">
        <f t="shared" si="10"/>
        <v/>
      </c>
      <c r="AG125" s="47"/>
      <c r="AH125" s="47"/>
      <c r="AI125" s="47"/>
      <c r="AJ125" s="47"/>
      <c r="AK125" s="47"/>
      <c r="AL125" s="47"/>
      <c r="AM125" s="47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1"/>
      <c r="BD125" t="str">
        <f t="shared" si="11"/>
        <v/>
      </c>
      <c r="BE125">
        <v>108</v>
      </c>
      <c r="BF125" s="7">
        <f t="shared" si="12"/>
        <v>44803</v>
      </c>
    </row>
    <row r="126" spans="1:58">
      <c r="A126" s="9">
        <v>109</v>
      </c>
      <c r="B126" s="45" t="str">
        <f>IF(A126&gt;$L$10,"",(WORKDAY(BF126-1,1,'Список праздничных дней'!$A$4:$L$34)))</f>
        <v/>
      </c>
      <c r="C126" s="45"/>
      <c r="D126" s="45"/>
      <c r="E126" s="45"/>
      <c r="F126" s="45"/>
      <c r="G126" s="45"/>
      <c r="H126" s="45"/>
      <c r="I126" s="46" t="str">
        <f t="shared" si="13"/>
        <v/>
      </c>
      <c r="J126" s="47"/>
      <c r="K126" s="47"/>
      <c r="L126" s="47"/>
      <c r="M126" s="47"/>
      <c r="N126" s="47"/>
      <c r="O126" s="47"/>
      <c r="P126" s="47"/>
      <c r="Q126" s="46" t="str">
        <f t="shared" si="15"/>
        <v/>
      </c>
      <c r="R126" s="47"/>
      <c r="S126" s="47"/>
      <c r="T126" s="47"/>
      <c r="U126" s="47"/>
      <c r="V126" s="47"/>
      <c r="W126" s="47"/>
      <c r="X126" s="46" t="str">
        <f t="shared" si="14"/>
        <v/>
      </c>
      <c r="Y126" s="46"/>
      <c r="Z126" s="46"/>
      <c r="AA126" s="46"/>
      <c r="AB126" s="46"/>
      <c r="AC126" s="46"/>
      <c r="AD126" s="46"/>
      <c r="AE126" s="46"/>
      <c r="AF126" s="46" t="str">
        <f t="shared" si="10"/>
        <v/>
      </c>
      <c r="AG126" s="47"/>
      <c r="AH126" s="47"/>
      <c r="AI126" s="47"/>
      <c r="AJ126" s="47"/>
      <c r="AK126" s="47"/>
      <c r="AL126" s="47"/>
      <c r="AM126" s="47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1"/>
      <c r="BD126" t="str">
        <f t="shared" si="11"/>
        <v/>
      </c>
      <c r="BE126">
        <v>109</v>
      </c>
      <c r="BF126" s="7">
        <f t="shared" si="12"/>
        <v>44834</v>
      </c>
    </row>
    <row r="127" spans="1:58">
      <c r="A127" s="9">
        <v>110</v>
      </c>
      <c r="B127" s="45" t="str">
        <f>IF(A127&gt;$L$10,"",(WORKDAY(BF127-1,1,'Список праздничных дней'!$A$4:$L$34)))</f>
        <v/>
      </c>
      <c r="C127" s="45"/>
      <c r="D127" s="45"/>
      <c r="E127" s="45"/>
      <c r="F127" s="45"/>
      <c r="G127" s="45"/>
      <c r="H127" s="45"/>
      <c r="I127" s="46" t="str">
        <f t="shared" si="13"/>
        <v/>
      </c>
      <c r="J127" s="47"/>
      <c r="K127" s="47"/>
      <c r="L127" s="47"/>
      <c r="M127" s="47"/>
      <c r="N127" s="47"/>
      <c r="O127" s="47"/>
      <c r="P127" s="47"/>
      <c r="Q127" s="46" t="str">
        <f t="shared" si="15"/>
        <v/>
      </c>
      <c r="R127" s="47"/>
      <c r="S127" s="47"/>
      <c r="T127" s="47"/>
      <c r="U127" s="47"/>
      <c r="V127" s="47"/>
      <c r="W127" s="47"/>
      <c r="X127" s="46" t="str">
        <f t="shared" si="14"/>
        <v/>
      </c>
      <c r="Y127" s="46"/>
      <c r="Z127" s="46"/>
      <c r="AA127" s="46"/>
      <c r="AB127" s="46"/>
      <c r="AC127" s="46"/>
      <c r="AD127" s="46"/>
      <c r="AE127" s="46"/>
      <c r="AF127" s="46" t="str">
        <f t="shared" si="10"/>
        <v/>
      </c>
      <c r="AG127" s="47"/>
      <c r="AH127" s="47"/>
      <c r="AI127" s="47"/>
      <c r="AJ127" s="47"/>
      <c r="AK127" s="47"/>
      <c r="AL127" s="47"/>
      <c r="AM127" s="47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1"/>
      <c r="BD127" t="str">
        <f t="shared" si="11"/>
        <v/>
      </c>
      <c r="BE127">
        <v>110</v>
      </c>
      <c r="BF127" s="7">
        <f t="shared" si="12"/>
        <v>44864</v>
      </c>
    </row>
    <row r="128" spans="1:58">
      <c r="A128" s="9">
        <v>111</v>
      </c>
      <c r="B128" s="45" t="str">
        <f>IF(A128&gt;$L$10,"",(WORKDAY(BF128-1,1,'Список праздничных дней'!$A$4:$L$34)))</f>
        <v/>
      </c>
      <c r="C128" s="45"/>
      <c r="D128" s="45"/>
      <c r="E128" s="45"/>
      <c r="F128" s="45"/>
      <c r="G128" s="45"/>
      <c r="H128" s="45"/>
      <c r="I128" s="46" t="str">
        <f t="shared" si="13"/>
        <v/>
      </c>
      <c r="J128" s="47"/>
      <c r="K128" s="47"/>
      <c r="L128" s="47"/>
      <c r="M128" s="47"/>
      <c r="N128" s="47"/>
      <c r="O128" s="47"/>
      <c r="P128" s="47"/>
      <c r="Q128" s="46" t="str">
        <f t="shared" si="15"/>
        <v/>
      </c>
      <c r="R128" s="47"/>
      <c r="S128" s="47"/>
      <c r="T128" s="47"/>
      <c r="U128" s="47"/>
      <c r="V128" s="47"/>
      <c r="W128" s="47"/>
      <c r="X128" s="46" t="str">
        <f t="shared" si="14"/>
        <v/>
      </c>
      <c r="Y128" s="46"/>
      <c r="Z128" s="46"/>
      <c r="AA128" s="46"/>
      <c r="AB128" s="46"/>
      <c r="AC128" s="46"/>
      <c r="AD128" s="46"/>
      <c r="AE128" s="46"/>
      <c r="AF128" s="46" t="str">
        <f t="shared" si="10"/>
        <v/>
      </c>
      <c r="AG128" s="47"/>
      <c r="AH128" s="47"/>
      <c r="AI128" s="47"/>
      <c r="AJ128" s="47"/>
      <c r="AK128" s="47"/>
      <c r="AL128" s="47"/>
      <c r="AM128" s="47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1"/>
      <c r="BD128" t="str">
        <f t="shared" si="11"/>
        <v/>
      </c>
      <c r="BE128">
        <v>111</v>
      </c>
      <c r="BF128" s="7">
        <f t="shared" si="12"/>
        <v>44895</v>
      </c>
    </row>
    <row r="129" spans="1:58">
      <c r="A129" s="9">
        <v>112</v>
      </c>
      <c r="B129" s="45" t="str">
        <f>IF(A129&gt;$L$10,"",(WORKDAY(BF129-1,1,'Список праздничных дней'!$A$4:$L$34)))</f>
        <v/>
      </c>
      <c r="C129" s="45"/>
      <c r="D129" s="45"/>
      <c r="E129" s="45"/>
      <c r="F129" s="45"/>
      <c r="G129" s="45"/>
      <c r="H129" s="45"/>
      <c r="I129" s="46" t="str">
        <f t="shared" si="13"/>
        <v/>
      </c>
      <c r="J129" s="47"/>
      <c r="K129" s="47"/>
      <c r="L129" s="47"/>
      <c r="M129" s="47"/>
      <c r="N129" s="47"/>
      <c r="O129" s="47"/>
      <c r="P129" s="47"/>
      <c r="Q129" s="46" t="str">
        <f t="shared" si="15"/>
        <v/>
      </c>
      <c r="R129" s="47"/>
      <c r="S129" s="47"/>
      <c r="T129" s="47"/>
      <c r="U129" s="47"/>
      <c r="V129" s="47"/>
      <c r="W129" s="47"/>
      <c r="X129" s="46" t="str">
        <f t="shared" si="14"/>
        <v/>
      </c>
      <c r="Y129" s="46"/>
      <c r="Z129" s="46"/>
      <c r="AA129" s="46"/>
      <c r="AB129" s="46"/>
      <c r="AC129" s="46"/>
      <c r="AD129" s="46"/>
      <c r="AE129" s="46"/>
      <c r="AF129" s="46" t="str">
        <f t="shared" si="10"/>
        <v/>
      </c>
      <c r="AG129" s="47"/>
      <c r="AH129" s="47"/>
      <c r="AI129" s="47"/>
      <c r="AJ129" s="47"/>
      <c r="AK129" s="47"/>
      <c r="AL129" s="47"/>
      <c r="AM129" s="47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1"/>
      <c r="BD129" t="str">
        <f t="shared" si="11"/>
        <v/>
      </c>
      <c r="BE129">
        <v>112</v>
      </c>
      <c r="BF129" s="7">
        <f t="shared" si="12"/>
        <v>44925</v>
      </c>
    </row>
    <row r="130" spans="1:58">
      <c r="A130" s="9">
        <v>113</v>
      </c>
      <c r="B130" s="45" t="str">
        <f>IF(A130&gt;$L$10,"",(WORKDAY(BF130-1,1,'Список праздничных дней'!$A$4:$L$34)))</f>
        <v/>
      </c>
      <c r="C130" s="45"/>
      <c r="D130" s="45"/>
      <c r="E130" s="45"/>
      <c r="F130" s="45"/>
      <c r="G130" s="45"/>
      <c r="H130" s="45"/>
      <c r="I130" s="46" t="str">
        <f t="shared" si="13"/>
        <v/>
      </c>
      <c r="J130" s="47"/>
      <c r="K130" s="47"/>
      <c r="L130" s="47"/>
      <c r="M130" s="47"/>
      <c r="N130" s="47"/>
      <c r="O130" s="47"/>
      <c r="P130" s="47"/>
      <c r="Q130" s="46" t="str">
        <f t="shared" si="15"/>
        <v/>
      </c>
      <c r="R130" s="47"/>
      <c r="S130" s="47"/>
      <c r="T130" s="47"/>
      <c r="U130" s="47"/>
      <c r="V130" s="47"/>
      <c r="W130" s="47"/>
      <c r="X130" s="46" t="str">
        <f t="shared" si="14"/>
        <v/>
      </c>
      <c r="Y130" s="46"/>
      <c r="Z130" s="46"/>
      <c r="AA130" s="46"/>
      <c r="AB130" s="46"/>
      <c r="AC130" s="46"/>
      <c r="AD130" s="46"/>
      <c r="AE130" s="46"/>
      <c r="AF130" s="46" t="str">
        <f t="shared" si="10"/>
        <v/>
      </c>
      <c r="AG130" s="47"/>
      <c r="AH130" s="47"/>
      <c r="AI130" s="47"/>
      <c r="AJ130" s="47"/>
      <c r="AK130" s="47"/>
      <c r="AL130" s="47"/>
      <c r="AM130" s="47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1"/>
      <c r="BD130" t="str">
        <f t="shared" si="11"/>
        <v/>
      </c>
      <c r="BE130">
        <v>113</v>
      </c>
      <c r="BF130" s="7">
        <f t="shared" si="12"/>
        <v>44956</v>
      </c>
    </row>
    <row r="131" spans="1:58">
      <c r="A131" s="9">
        <v>114</v>
      </c>
      <c r="B131" s="45" t="str">
        <f>IF(A131&gt;$L$10,"",(WORKDAY(BF131-1,1,'Список праздничных дней'!$A$4:$L$34)))</f>
        <v/>
      </c>
      <c r="C131" s="45"/>
      <c r="D131" s="45"/>
      <c r="E131" s="45"/>
      <c r="F131" s="45"/>
      <c r="G131" s="45"/>
      <c r="H131" s="45"/>
      <c r="I131" s="46" t="str">
        <f t="shared" si="13"/>
        <v/>
      </c>
      <c r="J131" s="47"/>
      <c r="K131" s="47"/>
      <c r="L131" s="47"/>
      <c r="M131" s="47"/>
      <c r="N131" s="47"/>
      <c r="O131" s="47"/>
      <c r="P131" s="47"/>
      <c r="Q131" s="46" t="str">
        <f t="shared" si="15"/>
        <v/>
      </c>
      <c r="R131" s="47"/>
      <c r="S131" s="47"/>
      <c r="T131" s="47"/>
      <c r="U131" s="47"/>
      <c r="V131" s="47"/>
      <c r="W131" s="47"/>
      <c r="X131" s="46" t="str">
        <f t="shared" si="14"/>
        <v/>
      </c>
      <c r="Y131" s="46"/>
      <c r="Z131" s="46"/>
      <c r="AA131" s="46"/>
      <c r="AB131" s="46"/>
      <c r="AC131" s="46"/>
      <c r="AD131" s="46"/>
      <c r="AE131" s="46"/>
      <c r="AF131" s="46" t="str">
        <f t="shared" si="10"/>
        <v/>
      </c>
      <c r="AG131" s="47"/>
      <c r="AH131" s="47"/>
      <c r="AI131" s="47"/>
      <c r="AJ131" s="47"/>
      <c r="AK131" s="47"/>
      <c r="AL131" s="47"/>
      <c r="AM131" s="47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1"/>
      <c r="BD131" t="str">
        <f t="shared" si="11"/>
        <v/>
      </c>
      <c r="BE131">
        <v>114</v>
      </c>
      <c r="BF131" s="7">
        <f t="shared" si="12"/>
        <v>44987</v>
      </c>
    </row>
    <row r="132" spans="1:58">
      <c r="A132" s="9">
        <v>115</v>
      </c>
      <c r="B132" s="45" t="str">
        <f>IF(A132&gt;$L$10,"",(WORKDAY(BF132-1,1,'Список праздничных дней'!$A$4:$L$34)))</f>
        <v/>
      </c>
      <c r="C132" s="45"/>
      <c r="D132" s="45"/>
      <c r="E132" s="45"/>
      <c r="F132" s="45"/>
      <c r="G132" s="45"/>
      <c r="H132" s="45"/>
      <c r="I132" s="46" t="str">
        <f t="shared" si="13"/>
        <v/>
      </c>
      <c r="J132" s="47"/>
      <c r="K132" s="47"/>
      <c r="L132" s="47"/>
      <c r="M132" s="47"/>
      <c r="N132" s="47"/>
      <c r="O132" s="47"/>
      <c r="P132" s="47"/>
      <c r="Q132" s="46" t="str">
        <f t="shared" si="15"/>
        <v/>
      </c>
      <c r="R132" s="47"/>
      <c r="S132" s="47"/>
      <c r="T132" s="47"/>
      <c r="U132" s="47"/>
      <c r="V132" s="47"/>
      <c r="W132" s="47"/>
      <c r="X132" s="46" t="str">
        <f t="shared" si="14"/>
        <v/>
      </c>
      <c r="Y132" s="46"/>
      <c r="Z132" s="46"/>
      <c r="AA132" s="46"/>
      <c r="AB132" s="46"/>
      <c r="AC132" s="46"/>
      <c r="AD132" s="46"/>
      <c r="AE132" s="46"/>
      <c r="AF132" s="46" t="str">
        <f t="shared" si="10"/>
        <v/>
      </c>
      <c r="AG132" s="47"/>
      <c r="AH132" s="47"/>
      <c r="AI132" s="47"/>
      <c r="AJ132" s="47"/>
      <c r="AK132" s="47"/>
      <c r="AL132" s="47"/>
      <c r="AM132" s="47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1"/>
      <c r="BD132" t="str">
        <f t="shared" si="11"/>
        <v/>
      </c>
      <c r="BE132">
        <v>115</v>
      </c>
      <c r="BF132" s="7">
        <f t="shared" si="12"/>
        <v>45015</v>
      </c>
    </row>
    <row r="133" spans="1:58">
      <c r="A133" s="9">
        <v>116</v>
      </c>
      <c r="B133" s="45" t="str">
        <f>IF(A133&gt;$L$10,"",(WORKDAY(BF133-1,1,'Список праздничных дней'!$A$4:$L$34)))</f>
        <v/>
      </c>
      <c r="C133" s="45"/>
      <c r="D133" s="45"/>
      <c r="E133" s="45"/>
      <c r="F133" s="45"/>
      <c r="G133" s="45"/>
      <c r="H133" s="45"/>
      <c r="I133" s="46" t="str">
        <f t="shared" si="13"/>
        <v/>
      </c>
      <c r="J133" s="47"/>
      <c r="K133" s="47"/>
      <c r="L133" s="47"/>
      <c r="M133" s="47"/>
      <c r="N133" s="47"/>
      <c r="O133" s="47"/>
      <c r="P133" s="47"/>
      <c r="Q133" s="46" t="str">
        <f t="shared" si="15"/>
        <v/>
      </c>
      <c r="R133" s="47"/>
      <c r="S133" s="47"/>
      <c r="T133" s="47"/>
      <c r="U133" s="47"/>
      <c r="V133" s="47"/>
      <c r="W133" s="47"/>
      <c r="X133" s="46" t="str">
        <f t="shared" si="14"/>
        <v/>
      </c>
      <c r="Y133" s="46"/>
      <c r="Z133" s="46"/>
      <c r="AA133" s="46"/>
      <c r="AB133" s="46"/>
      <c r="AC133" s="46"/>
      <c r="AD133" s="46"/>
      <c r="AE133" s="46"/>
      <c r="AF133" s="46" t="str">
        <f t="shared" si="10"/>
        <v/>
      </c>
      <c r="AG133" s="47"/>
      <c r="AH133" s="47"/>
      <c r="AI133" s="47"/>
      <c r="AJ133" s="47"/>
      <c r="AK133" s="47"/>
      <c r="AL133" s="47"/>
      <c r="AM133" s="47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1"/>
      <c r="BD133" t="str">
        <f t="shared" si="11"/>
        <v/>
      </c>
      <c r="BE133">
        <v>116</v>
      </c>
      <c r="BF133" s="7">
        <f t="shared" si="12"/>
        <v>45046</v>
      </c>
    </row>
    <row r="134" spans="1:58">
      <c r="A134" s="9">
        <v>117</v>
      </c>
      <c r="B134" s="45" t="str">
        <f>IF(A134&gt;$L$10,"",(WORKDAY(BF134-1,1,'Список праздничных дней'!$A$4:$L$34)))</f>
        <v/>
      </c>
      <c r="C134" s="45"/>
      <c r="D134" s="45"/>
      <c r="E134" s="45"/>
      <c r="F134" s="45"/>
      <c r="G134" s="45"/>
      <c r="H134" s="45"/>
      <c r="I134" s="46" t="str">
        <f t="shared" si="13"/>
        <v/>
      </c>
      <c r="J134" s="47"/>
      <c r="K134" s="47"/>
      <c r="L134" s="47"/>
      <c r="M134" s="47"/>
      <c r="N134" s="47"/>
      <c r="O134" s="47"/>
      <c r="P134" s="47"/>
      <c r="Q134" s="46" t="str">
        <f t="shared" si="15"/>
        <v/>
      </c>
      <c r="R134" s="47"/>
      <c r="S134" s="47"/>
      <c r="T134" s="47"/>
      <c r="U134" s="47"/>
      <c r="V134" s="47"/>
      <c r="W134" s="47"/>
      <c r="X134" s="46" t="str">
        <f t="shared" si="14"/>
        <v/>
      </c>
      <c r="Y134" s="46"/>
      <c r="Z134" s="46"/>
      <c r="AA134" s="46"/>
      <c r="AB134" s="46"/>
      <c r="AC134" s="46"/>
      <c r="AD134" s="46"/>
      <c r="AE134" s="46"/>
      <c r="AF134" s="46" t="str">
        <f t="shared" si="10"/>
        <v/>
      </c>
      <c r="AG134" s="47"/>
      <c r="AH134" s="47"/>
      <c r="AI134" s="47"/>
      <c r="AJ134" s="47"/>
      <c r="AK134" s="47"/>
      <c r="AL134" s="47"/>
      <c r="AM134" s="47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1"/>
      <c r="BD134" t="str">
        <f t="shared" si="11"/>
        <v/>
      </c>
      <c r="BE134">
        <v>117</v>
      </c>
      <c r="BF134" s="7">
        <f t="shared" si="12"/>
        <v>45076</v>
      </c>
    </row>
    <row r="135" spans="1:58">
      <c r="A135" s="9">
        <v>118</v>
      </c>
      <c r="B135" s="45" t="str">
        <f>IF(A135&gt;$L$10,"",(WORKDAY(BF135-1,1,'Список праздничных дней'!$A$4:$L$34)))</f>
        <v/>
      </c>
      <c r="C135" s="45"/>
      <c r="D135" s="45"/>
      <c r="E135" s="45"/>
      <c r="F135" s="45"/>
      <c r="G135" s="45"/>
      <c r="H135" s="45"/>
      <c r="I135" s="46" t="str">
        <f t="shared" si="13"/>
        <v/>
      </c>
      <c r="J135" s="47"/>
      <c r="K135" s="47"/>
      <c r="L135" s="47"/>
      <c r="M135" s="47"/>
      <c r="N135" s="47"/>
      <c r="O135" s="47"/>
      <c r="P135" s="47"/>
      <c r="Q135" s="46" t="str">
        <f t="shared" si="15"/>
        <v/>
      </c>
      <c r="R135" s="47"/>
      <c r="S135" s="47"/>
      <c r="T135" s="47"/>
      <c r="U135" s="47"/>
      <c r="V135" s="47"/>
      <c r="W135" s="47"/>
      <c r="X135" s="46" t="str">
        <f t="shared" si="14"/>
        <v/>
      </c>
      <c r="Y135" s="46"/>
      <c r="Z135" s="46"/>
      <c r="AA135" s="46"/>
      <c r="AB135" s="46"/>
      <c r="AC135" s="46"/>
      <c r="AD135" s="46"/>
      <c r="AE135" s="46"/>
      <c r="AF135" s="46" t="str">
        <f t="shared" si="10"/>
        <v/>
      </c>
      <c r="AG135" s="47"/>
      <c r="AH135" s="47"/>
      <c r="AI135" s="47"/>
      <c r="AJ135" s="47"/>
      <c r="AK135" s="47"/>
      <c r="AL135" s="47"/>
      <c r="AM135" s="47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1"/>
      <c r="BD135" t="str">
        <f t="shared" si="11"/>
        <v/>
      </c>
      <c r="BE135">
        <v>118</v>
      </c>
      <c r="BF135" s="7">
        <f t="shared" si="12"/>
        <v>45107</v>
      </c>
    </row>
    <row r="136" spans="1:58">
      <c r="A136" s="9">
        <v>119</v>
      </c>
      <c r="B136" s="45" t="str">
        <f>IF(A136&gt;$L$10,"",(WORKDAY(BF136-1,1,'Список праздничных дней'!$A$4:$L$34)))</f>
        <v/>
      </c>
      <c r="C136" s="45"/>
      <c r="D136" s="45"/>
      <c r="E136" s="45"/>
      <c r="F136" s="45"/>
      <c r="G136" s="45"/>
      <c r="H136" s="45"/>
      <c r="I136" s="46" t="str">
        <f t="shared" si="13"/>
        <v/>
      </c>
      <c r="J136" s="47"/>
      <c r="K136" s="47"/>
      <c r="L136" s="47"/>
      <c r="M136" s="47"/>
      <c r="N136" s="47"/>
      <c r="O136" s="47"/>
      <c r="P136" s="47"/>
      <c r="Q136" s="46" t="str">
        <f t="shared" si="15"/>
        <v/>
      </c>
      <c r="R136" s="47"/>
      <c r="S136" s="47"/>
      <c r="T136" s="47"/>
      <c r="U136" s="47"/>
      <c r="V136" s="47"/>
      <c r="W136" s="47"/>
      <c r="X136" s="46" t="str">
        <f t="shared" si="14"/>
        <v/>
      </c>
      <c r="Y136" s="46"/>
      <c r="Z136" s="46"/>
      <c r="AA136" s="46"/>
      <c r="AB136" s="46"/>
      <c r="AC136" s="46"/>
      <c r="AD136" s="46"/>
      <c r="AE136" s="46"/>
      <c r="AF136" s="46" t="str">
        <f t="shared" si="10"/>
        <v/>
      </c>
      <c r="AG136" s="47"/>
      <c r="AH136" s="47"/>
      <c r="AI136" s="47"/>
      <c r="AJ136" s="47"/>
      <c r="AK136" s="47"/>
      <c r="AL136" s="47"/>
      <c r="AM136" s="47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1"/>
      <c r="BD136" t="str">
        <f t="shared" si="11"/>
        <v/>
      </c>
      <c r="BE136">
        <v>119</v>
      </c>
      <c r="BF136" s="7">
        <f t="shared" si="12"/>
        <v>45137</v>
      </c>
    </row>
    <row r="137" spans="1:58">
      <c r="A137" s="9">
        <v>120</v>
      </c>
      <c r="B137" s="45" t="str">
        <f>IF(A137&gt;$L$10,"",(WORKDAY(BF137-1,1,'Список праздничных дней'!$A$4:$L$34)))</f>
        <v/>
      </c>
      <c r="C137" s="45"/>
      <c r="D137" s="45"/>
      <c r="E137" s="45"/>
      <c r="F137" s="45"/>
      <c r="G137" s="45"/>
      <c r="H137" s="45"/>
      <c r="I137" s="46" t="str">
        <f t="shared" si="13"/>
        <v/>
      </c>
      <c r="J137" s="47"/>
      <c r="K137" s="47"/>
      <c r="L137" s="47"/>
      <c r="M137" s="47"/>
      <c r="N137" s="47"/>
      <c r="O137" s="47"/>
      <c r="P137" s="47"/>
      <c r="Q137" s="46" t="str">
        <f t="shared" si="15"/>
        <v/>
      </c>
      <c r="R137" s="47"/>
      <c r="S137" s="47"/>
      <c r="T137" s="47"/>
      <c r="U137" s="47"/>
      <c r="V137" s="47"/>
      <c r="W137" s="47"/>
      <c r="X137" s="46" t="str">
        <f t="shared" si="14"/>
        <v/>
      </c>
      <c r="Y137" s="46"/>
      <c r="Z137" s="46"/>
      <c r="AA137" s="46"/>
      <c r="AB137" s="46"/>
      <c r="AC137" s="46"/>
      <c r="AD137" s="46"/>
      <c r="AE137" s="46"/>
      <c r="AF137" s="46" t="str">
        <f t="shared" si="10"/>
        <v/>
      </c>
      <c r="AG137" s="47"/>
      <c r="AH137" s="47"/>
      <c r="AI137" s="47"/>
      <c r="AJ137" s="47"/>
      <c r="AK137" s="47"/>
      <c r="AL137" s="47"/>
      <c r="AM137" s="47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1"/>
      <c r="BD137" t="str">
        <f t="shared" si="11"/>
        <v/>
      </c>
      <c r="BE137">
        <v>120</v>
      </c>
      <c r="BF137" s="7">
        <f t="shared" si="12"/>
        <v>45168</v>
      </c>
    </row>
    <row r="138" spans="1:58" ht="15.75" thickBot="1">
      <c r="A138" s="55" t="s">
        <v>22</v>
      </c>
      <c r="B138" s="56"/>
      <c r="C138" s="56"/>
      <c r="D138" s="56"/>
      <c r="E138" s="56"/>
      <c r="F138" s="56"/>
      <c r="G138" s="56"/>
      <c r="H138" s="56"/>
      <c r="I138" s="57">
        <f>SUM(I18:P137)</f>
        <v>21323709.282802012</v>
      </c>
      <c r="J138" s="56"/>
      <c r="K138" s="56"/>
      <c r="L138" s="56"/>
      <c r="M138" s="56"/>
      <c r="N138" s="56"/>
      <c r="O138" s="56"/>
      <c r="P138" s="56"/>
      <c r="Q138" s="57">
        <f>SUM(Q18:W137)</f>
        <v>20036025.313598223</v>
      </c>
      <c r="R138" s="56"/>
      <c r="S138" s="56"/>
      <c r="T138" s="56"/>
      <c r="U138" s="56"/>
      <c r="V138" s="56"/>
      <c r="W138" s="56"/>
      <c r="X138" s="57">
        <f>SUM(X18:AE137)</f>
        <v>1287683.9692037816</v>
      </c>
      <c r="Y138" s="56"/>
      <c r="Z138" s="56"/>
      <c r="AA138" s="56"/>
      <c r="AB138" s="56"/>
      <c r="AC138" s="56"/>
      <c r="AD138" s="56"/>
      <c r="AE138" s="56"/>
      <c r="AF138" s="47"/>
      <c r="AG138" s="47"/>
      <c r="AH138" s="47"/>
      <c r="AI138" s="47"/>
      <c r="AJ138" s="47"/>
      <c r="AK138" s="47"/>
      <c r="AL138" s="47"/>
      <c r="AM138" s="47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</row>
  </sheetData>
  <mergeCells count="631">
    <mergeCell ref="B136:H136"/>
    <mergeCell ref="I136:P136"/>
    <mergeCell ref="Q136:W136"/>
    <mergeCell ref="X136:AE136"/>
    <mergeCell ref="AF136:AM136"/>
    <mergeCell ref="A138:H138"/>
    <mergeCell ref="I138:P138"/>
    <mergeCell ref="Q138:W138"/>
    <mergeCell ref="X138:AE138"/>
    <mergeCell ref="AF138:AM138"/>
    <mergeCell ref="B137:H137"/>
    <mergeCell ref="I137:P137"/>
    <mergeCell ref="Q137:W137"/>
    <mergeCell ref="X137:AE137"/>
    <mergeCell ref="AF137:AM137"/>
    <mergeCell ref="B135:H135"/>
    <mergeCell ref="I135:P135"/>
    <mergeCell ref="Q135:W135"/>
    <mergeCell ref="X135:AE135"/>
    <mergeCell ref="AF135:AM135"/>
    <mergeCell ref="B134:H134"/>
    <mergeCell ref="I134:P134"/>
    <mergeCell ref="Q134:W134"/>
    <mergeCell ref="X134:AE134"/>
    <mergeCell ref="AF134:AM134"/>
    <mergeCell ref="B133:H133"/>
    <mergeCell ref="I133:P133"/>
    <mergeCell ref="Q133:W133"/>
    <mergeCell ref="X133:AE133"/>
    <mergeCell ref="AF133:AM133"/>
    <mergeCell ref="B132:H132"/>
    <mergeCell ref="I132:P132"/>
    <mergeCell ref="Q132:W132"/>
    <mergeCell ref="X132:AE132"/>
    <mergeCell ref="AF132:AM132"/>
    <mergeCell ref="B131:H131"/>
    <mergeCell ref="I131:P131"/>
    <mergeCell ref="Q131:W131"/>
    <mergeCell ref="X131:AE131"/>
    <mergeCell ref="AF131:AM131"/>
    <mergeCell ref="B130:H130"/>
    <mergeCell ref="I130:P130"/>
    <mergeCell ref="Q130:W130"/>
    <mergeCell ref="X130:AE130"/>
    <mergeCell ref="AF130:AM130"/>
    <mergeCell ref="B129:H129"/>
    <mergeCell ref="I129:P129"/>
    <mergeCell ref="Q129:W129"/>
    <mergeCell ref="X129:AE129"/>
    <mergeCell ref="AF129:AM129"/>
    <mergeCell ref="B128:H128"/>
    <mergeCell ref="I128:P128"/>
    <mergeCell ref="Q128:W128"/>
    <mergeCell ref="X128:AE128"/>
    <mergeCell ref="AF128:AM128"/>
    <mergeCell ref="B127:H127"/>
    <mergeCell ref="I127:P127"/>
    <mergeCell ref="Q127:W127"/>
    <mergeCell ref="X127:AE127"/>
    <mergeCell ref="AF127:AM127"/>
    <mergeCell ref="B126:H126"/>
    <mergeCell ref="I126:P126"/>
    <mergeCell ref="Q126:W126"/>
    <mergeCell ref="X126:AE126"/>
    <mergeCell ref="AF126:AM126"/>
    <mergeCell ref="B125:H125"/>
    <mergeCell ref="I125:P125"/>
    <mergeCell ref="Q125:W125"/>
    <mergeCell ref="X125:AE125"/>
    <mergeCell ref="AF125:AM125"/>
    <mergeCell ref="B124:H124"/>
    <mergeCell ref="I124:P124"/>
    <mergeCell ref="Q124:W124"/>
    <mergeCell ref="X124:AE124"/>
    <mergeCell ref="AF124:AM124"/>
    <mergeCell ref="B123:H123"/>
    <mergeCell ref="I123:P123"/>
    <mergeCell ref="Q123:W123"/>
    <mergeCell ref="X123:AE123"/>
    <mergeCell ref="AF123:AM123"/>
    <mergeCell ref="B122:H122"/>
    <mergeCell ref="I122:P122"/>
    <mergeCell ref="Q122:W122"/>
    <mergeCell ref="X122:AE122"/>
    <mergeCell ref="AF122:AM122"/>
    <mergeCell ref="B121:H121"/>
    <mergeCell ref="I121:P121"/>
    <mergeCell ref="Q121:W121"/>
    <mergeCell ref="X121:AE121"/>
    <mergeCell ref="AF121:AM121"/>
    <mergeCell ref="B120:H120"/>
    <mergeCell ref="I120:P120"/>
    <mergeCell ref="Q120:W120"/>
    <mergeCell ref="X120:AE120"/>
    <mergeCell ref="AF120:AM120"/>
    <mergeCell ref="B119:H119"/>
    <mergeCell ref="I119:P119"/>
    <mergeCell ref="Q119:W119"/>
    <mergeCell ref="X119:AE119"/>
    <mergeCell ref="AF119:AM119"/>
    <mergeCell ref="B118:H118"/>
    <mergeCell ref="I118:P118"/>
    <mergeCell ref="Q118:W118"/>
    <mergeCell ref="X118:AE118"/>
    <mergeCell ref="AF118:AM118"/>
    <mergeCell ref="B117:H117"/>
    <mergeCell ref="I117:P117"/>
    <mergeCell ref="Q117:W117"/>
    <mergeCell ref="X117:AE117"/>
    <mergeCell ref="AF117:AM117"/>
    <mergeCell ref="B116:H116"/>
    <mergeCell ref="I116:P116"/>
    <mergeCell ref="Q116:W116"/>
    <mergeCell ref="X116:AE116"/>
    <mergeCell ref="AF116:AM116"/>
    <mergeCell ref="B115:H115"/>
    <mergeCell ref="I115:P115"/>
    <mergeCell ref="Q115:W115"/>
    <mergeCell ref="X115:AE115"/>
    <mergeCell ref="AF115:AM115"/>
    <mergeCell ref="B114:H114"/>
    <mergeCell ref="I114:P114"/>
    <mergeCell ref="Q114:W114"/>
    <mergeCell ref="X114:AE114"/>
    <mergeCell ref="AF114:AM114"/>
    <mergeCell ref="B113:H113"/>
    <mergeCell ref="I113:P113"/>
    <mergeCell ref="Q113:W113"/>
    <mergeCell ref="X113:AE113"/>
    <mergeCell ref="AF113:AM113"/>
    <mergeCell ref="B112:H112"/>
    <mergeCell ref="I112:P112"/>
    <mergeCell ref="Q112:W112"/>
    <mergeCell ref="X112:AE112"/>
    <mergeCell ref="AF112:AM112"/>
    <mergeCell ref="B111:H111"/>
    <mergeCell ref="I111:P111"/>
    <mergeCell ref="Q111:W111"/>
    <mergeCell ref="X111:AE111"/>
    <mergeCell ref="AF111:AM111"/>
    <mergeCell ref="B110:H110"/>
    <mergeCell ref="I110:P110"/>
    <mergeCell ref="Q110:W110"/>
    <mergeCell ref="X110:AE110"/>
    <mergeCell ref="AF110:AM110"/>
    <mergeCell ref="B109:H109"/>
    <mergeCell ref="I109:P109"/>
    <mergeCell ref="Q109:W109"/>
    <mergeCell ref="X109:AE109"/>
    <mergeCell ref="AF109:AM109"/>
    <mergeCell ref="B108:H108"/>
    <mergeCell ref="I108:P108"/>
    <mergeCell ref="Q108:W108"/>
    <mergeCell ref="X108:AE108"/>
    <mergeCell ref="AF108:AM108"/>
    <mergeCell ref="B107:H107"/>
    <mergeCell ref="I107:P107"/>
    <mergeCell ref="Q107:W107"/>
    <mergeCell ref="X107:AE107"/>
    <mergeCell ref="AF107:AM107"/>
    <mergeCell ref="B106:H106"/>
    <mergeCell ref="I106:P106"/>
    <mergeCell ref="Q106:W106"/>
    <mergeCell ref="X106:AE106"/>
    <mergeCell ref="AF106:AM106"/>
    <mergeCell ref="B105:H105"/>
    <mergeCell ref="I105:P105"/>
    <mergeCell ref="Q105:W105"/>
    <mergeCell ref="X105:AE105"/>
    <mergeCell ref="AF105:AM105"/>
    <mergeCell ref="B104:H104"/>
    <mergeCell ref="I104:P104"/>
    <mergeCell ref="Q104:W104"/>
    <mergeCell ref="X104:AE104"/>
    <mergeCell ref="AF104:AM104"/>
    <mergeCell ref="B103:H103"/>
    <mergeCell ref="I103:P103"/>
    <mergeCell ref="Q103:W103"/>
    <mergeCell ref="X103:AE103"/>
    <mergeCell ref="AF103:AM103"/>
    <mergeCell ref="B102:H102"/>
    <mergeCell ref="I102:P102"/>
    <mergeCell ref="Q102:W102"/>
    <mergeCell ref="X102:AE102"/>
    <mergeCell ref="AF102:AM102"/>
    <mergeCell ref="B101:H101"/>
    <mergeCell ref="I101:P101"/>
    <mergeCell ref="Q101:W101"/>
    <mergeCell ref="X101:AE101"/>
    <mergeCell ref="AF101:AM101"/>
    <mergeCell ref="B100:H100"/>
    <mergeCell ref="I100:P100"/>
    <mergeCell ref="Q100:W100"/>
    <mergeCell ref="X100:AE100"/>
    <mergeCell ref="AF100:AM100"/>
    <mergeCell ref="B99:H99"/>
    <mergeCell ref="I99:P99"/>
    <mergeCell ref="Q99:W99"/>
    <mergeCell ref="X99:AE99"/>
    <mergeCell ref="AF99:AM99"/>
    <mergeCell ref="B98:H98"/>
    <mergeCell ref="I98:P98"/>
    <mergeCell ref="Q98:W98"/>
    <mergeCell ref="X98:AE98"/>
    <mergeCell ref="AF98:AM98"/>
    <mergeCell ref="B97:H97"/>
    <mergeCell ref="I97:P97"/>
    <mergeCell ref="Q97:W97"/>
    <mergeCell ref="X97:AE97"/>
    <mergeCell ref="AF97:AM97"/>
    <mergeCell ref="B96:H96"/>
    <mergeCell ref="I96:P96"/>
    <mergeCell ref="Q96:W96"/>
    <mergeCell ref="X96:AE96"/>
    <mergeCell ref="AF96:AM96"/>
    <mergeCell ref="B95:H95"/>
    <mergeCell ref="I95:P95"/>
    <mergeCell ref="Q95:W95"/>
    <mergeCell ref="X95:AE95"/>
    <mergeCell ref="AF95:AM95"/>
    <mergeCell ref="B94:H94"/>
    <mergeCell ref="I94:P94"/>
    <mergeCell ref="Q94:W94"/>
    <mergeCell ref="X94:AE94"/>
    <mergeCell ref="AF94:AM94"/>
    <mergeCell ref="B93:H93"/>
    <mergeCell ref="I93:P93"/>
    <mergeCell ref="Q93:W93"/>
    <mergeCell ref="X93:AE93"/>
    <mergeCell ref="AF93:AM93"/>
    <mergeCell ref="B92:H92"/>
    <mergeCell ref="I92:P92"/>
    <mergeCell ref="Q92:W92"/>
    <mergeCell ref="X92:AE92"/>
    <mergeCell ref="AF92:AM92"/>
    <mergeCell ref="B91:H91"/>
    <mergeCell ref="I91:P91"/>
    <mergeCell ref="Q91:W91"/>
    <mergeCell ref="X91:AE91"/>
    <mergeCell ref="AF91:AM91"/>
    <mergeCell ref="B90:H90"/>
    <mergeCell ref="I90:P90"/>
    <mergeCell ref="Q90:W90"/>
    <mergeCell ref="X90:AE90"/>
    <mergeCell ref="AF90:AM90"/>
    <mergeCell ref="B89:H89"/>
    <mergeCell ref="I89:P89"/>
    <mergeCell ref="Q89:W89"/>
    <mergeCell ref="X89:AE89"/>
    <mergeCell ref="AF89:AM89"/>
    <mergeCell ref="B88:H88"/>
    <mergeCell ref="I88:P88"/>
    <mergeCell ref="Q88:W88"/>
    <mergeCell ref="X88:AE88"/>
    <mergeCell ref="AF88:AM88"/>
    <mergeCell ref="B87:H87"/>
    <mergeCell ref="I87:P87"/>
    <mergeCell ref="Q87:W87"/>
    <mergeCell ref="X87:AE87"/>
    <mergeCell ref="AF87:AM87"/>
    <mergeCell ref="B86:H86"/>
    <mergeCell ref="I86:P86"/>
    <mergeCell ref="Q86:W86"/>
    <mergeCell ref="X86:AE86"/>
    <mergeCell ref="AF86:AM86"/>
    <mergeCell ref="B85:H85"/>
    <mergeCell ref="I85:P85"/>
    <mergeCell ref="Q85:W85"/>
    <mergeCell ref="X85:AE85"/>
    <mergeCell ref="AF85:AM85"/>
    <mergeCell ref="B84:H84"/>
    <mergeCell ref="I84:P84"/>
    <mergeCell ref="Q84:W84"/>
    <mergeCell ref="X84:AE84"/>
    <mergeCell ref="AF84:AM84"/>
    <mergeCell ref="B83:H83"/>
    <mergeCell ref="I83:P83"/>
    <mergeCell ref="Q83:W83"/>
    <mergeCell ref="X83:AE83"/>
    <mergeCell ref="AF83:AM83"/>
    <mergeCell ref="B82:H82"/>
    <mergeCell ref="I82:P82"/>
    <mergeCell ref="Q82:W82"/>
    <mergeCell ref="X82:AE82"/>
    <mergeCell ref="AF82:AM82"/>
    <mergeCell ref="B81:H81"/>
    <mergeCell ref="I81:P81"/>
    <mergeCell ref="Q81:W81"/>
    <mergeCell ref="X81:AE81"/>
    <mergeCell ref="AF81:AM81"/>
    <mergeCell ref="B80:H80"/>
    <mergeCell ref="I80:P80"/>
    <mergeCell ref="Q80:W80"/>
    <mergeCell ref="X80:AE80"/>
    <mergeCell ref="AF80:AM80"/>
    <mergeCell ref="B79:H79"/>
    <mergeCell ref="I79:P79"/>
    <mergeCell ref="Q79:W79"/>
    <mergeCell ref="X79:AE79"/>
    <mergeCell ref="AF79:AM79"/>
    <mergeCell ref="B78:H78"/>
    <mergeCell ref="I78:P78"/>
    <mergeCell ref="Q78:W78"/>
    <mergeCell ref="X78:AE78"/>
    <mergeCell ref="AF78:AM78"/>
    <mergeCell ref="B77:H77"/>
    <mergeCell ref="I77:P77"/>
    <mergeCell ref="Q77:W77"/>
    <mergeCell ref="X77:AE77"/>
    <mergeCell ref="AF77:AM77"/>
    <mergeCell ref="AN8:AV8"/>
    <mergeCell ref="AN10:AV10"/>
    <mergeCell ref="W10:Y10"/>
    <mergeCell ref="AC8:AM8"/>
    <mergeCell ref="B75:H75"/>
    <mergeCell ref="I75:P75"/>
    <mergeCell ref="Q75:W75"/>
    <mergeCell ref="X75:AE75"/>
    <mergeCell ref="AF75:AM75"/>
    <mergeCell ref="B76:H76"/>
    <mergeCell ref="I76:P76"/>
    <mergeCell ref="Q76:W76"/>
    <mergeCell ref="X76:AE76"/>
    <mergeCell ref="AF76:AM76"/>
    <mergeCell ref="B73:H73"/>
    <mergeCell ref="I73:P73"/>
    <mergeCell ref="Q73:W73"/>
    <mergeCell ref="X73:AE73"/>
    <mergeCell ref="AG12:AK12"/>
    <mergeCell ref="AF73:AM73"/>
    <mergeCell ref="B74:H74"/>
    <mergeCell ref="I74:P74"/>
    <mergeCell ref="Q74:W74"/>
    <mergeCell ref="X74:AE74"/>
    <mergeCell ref="AF74:AM74"/>
    <mergeCell ref="B71:H71"/>
    <mergeCell ref="I71:P71"/>
    <mergeCell ref="Q71:W71"/>
    <mergeCell ref="X71:AE71"/>
    <mergeCell ref="AF71:AM71"/>
    <mergeCell ref="B72:H72"/>
    <mergeCell ref="I72:P72"/>
    <mergeCell ref="Q72:W72"/>
    <mergeCell ref="X72:AE72"/>
    <mergeCell ref="AF72:AM72"/>
    <mergeCell ref="B69:H69"/>
    <mergeCell ref="I69:P69"/>
    <mergeCell ref="Q69:W69"/>
    <mergeCell ref="X69:AE69"/>
    <mergeCell ref="AF69:AM69"/>
    <mergeCell ref="B70:H70"/>
    <mergeCell ref="I70:P70"/>
    <mergeCell ref="Q70:W70"/>
    <mergeCell ref="X70:AE70"/>
    <mergeCell ref="AF70:AM70"/>
    <mergeCell ref="B67:H67"/>
    <mergeCell ref="I67:P67"/>
    <mergeCell ref="Q67:W67"/>
    <mergeCell ref="X67:AE67"/>
    <mergeCell ref="AF67:AM67"/>
    <mergeCell ref="B68:H68"/>
    <mergeCell ref="I68:P68"/>
    <mergeCell ref="Q68:W68"/>
    <mergeCell ref="X68:AE68"/>
    <mergeCell ref="AF68:AM68"/>
    <mergeCell ref="B65:H65"/>
    <mergeCell ref="I65:P65"/>
    <mergeCell ref="Q65:W65"/>
    <mergeCell ref="X65:AE65"/>
    <mergeCell ref="AF65:AM65"/>
    <mergeCell ref="B66:H66"/>
    <mergeCell ref="I66:P66"/>
    <mergeCell ref="Q66:W66"/>
    <mergeCell ref="X66:AE66"/>
    <mergeCell ref="AF66:AM66"/>
    <mergeCell ref="B63:H63"/>
    <mergeCell ref="I63:P63"/>
    <mergeCell ref="Q63:W63"/>
    <mergeCell ref="X63:AE63"/>
    <mergeCell ref="AF63:AM63"/>
    <mergeCell ref="B64:H64"/>
    <mergeCell ref="I64:P64"/>
    <mergeCell ref="Q64:W64"/>
    <mergeCell ref="X64:AE64"/>
    <mergeCell ref="AF64:AM64"/>
    <mergeCell ref="B61:H61"/>
    <mergeCell ref="I61:P61"/>
    <mergeCell ref="Q61:W61"/>
    <mergeCell ref="X61:AE61"/>
    <mergeCell ref="AF61:AM61"/>
    <mergeCell ref="B62:H62"/>
    <mergeCell ref="I62:P62"/>
    <mergeCell ref="Q62:W62"/>
    <mergeCell ref="X62:AE62"/>
    <mergeCell ref="AF62:AM62"/>
    <mergeCell ref="B59:H59"/>
    <mergeCell ref="I59:P59"/>
    <mergeCell ref="Q59:W59"/>
    <mergeCell ref="X59:AE59"/>
    <mergeCell ref="AF59:AM59"/>
    <mergeCell ref="B60:H60"/>
    <mergeCell ref="I60:P60"/>
    <mergeCell ref="Q60:W60"/>
    <mergeCell ref="X60:AE60"/>
    <mergeCell ref="AF60:AM60"/>
    <mergeCell ref="B57:H57"/>
    <mergeCell ref="I57:P57"/>
    <mergeCell ref="Q57:W57"/>
    <mergeCell ref="X57:AE57"/>
    <mergeCell ref="AF57:AM57"/>
    <mergeCell ref="B58:H58"/>
    <mergeCell ref="I58:P58"/>
    <mergeCell ref="Q58:W58"/>
    <mergeCell ref="X58:AE58"/>
    <mergeCell ref="AF58:AM58"/>
    <mergeCell ref="B55:H55"/>
    <mergeCell ref="I55:P55"/>
    <mergeCell ref="Q55:W55"/>
    <mergeCell ref="X55:AE55"/>
    <mergeCell ref="AF55:AM55"/>
    <mergeCell ref="B56:H56"/>
    <mergeCell ref="I56:P56"/>
    <mergeCell ref="Q56:W56"/>
    <mergeCell ref="X56:AE56"/>
    <mergeCell ref="AF56:AM56"/>
    <mergeCell ref="B53:H53"/>
    <mergeCell ref="I53:P53"/>
    <mergeCell ref="Q53:W53"/>
    <mergeCell ref="X53:AE53"/>
    <mergeCell ref="AF53:AM53"/>
    <mergeCell ref="B54:H54"/>
    <mergeCell ref="I54:P54"/>
    <mergeCell ref="Q54:W54"/>
    <mergeCell ref="X54:AE54"/>
    <mergeCell ref="AF54:AM54"/>
    <mergeCell ref="B51:H51"/>
    <mergeCell ref="I51:P51"/>
    <mergeCell ref="Q51:W51"/>
    <mergeCell ref="X51:AE51"/>
    <mergeCell ref="AF51:AM51"/>
    <mergeCell ref="B52:H52"/>
    <mergeCell ref="I52:P52"/>
    <mergeCell ref="Q52:W52"/>
    <mergeCell ref="X52:AE52"/>
    <mergeCell ref="AF52:AM52"/>
    <mergeCell ref="B49:H49"/>
    <mergeCell ref="I49:P49"/>
    <mergeCell ref="Q49:W49"/>
    <mergeCell ref="X49:AE49"/>
    <mergeCell ref="AF49:AM49"/>
    <mergeCell ref="B50:H50"/>
    <mergeCell ref="I50:P50"/>
    <mergeCell ref="Q50:W50"/>
    <mergeCell ref="X50:AE50"/>
    <mergeCell ref="AF50:AM50"/>
    <mergeCell ref="B47:H47"/>
    <mergeCell ref="I47:P47"/>
    <mergeCell ref="Q47:W47"/>
    <mergeCell ref="X47:AE47"/>
    <mergeCell ref="AF47:AM47"/>
    <mergeCell ref="B48:H48"/>
    <mergeCell ref="I48:P48"/>
    <mergeCell ref="Q48:W48"/>
    <mergeCell ref="X48:AE48"/>
    <mergeCell ref="AF48:AM48"/>
    <mergeCell ref="B45:H45"/>
    <mergeCell ref="I45:P45"/>
    <mergeCell ref="Q45:W45"/>
    <mergeCell ref="X45:AE45"/>
    <mergeCell ref="AF45:AM45"/>
    <mergeCell ref="B46:H46"/>
    <mergeCell ref="I46:P46"/>
    <mergeCell ref="Q46:W46"/>
    <mergeCell ref="X46:AE46"/>
    <mergeCell ref="AF46:AM46"/>
    <mergeCell ref="B43:H43"/>
    <mergeCell ref="I43:P43"/>
    <mergeCell ref="Q43:W43"/>
    <mergeCell ref="X43:AE43"/>
    <mergeCell ref="AF43:AM43"/>
    <mergeCell ref="B44:H44"/>
    <mergeCell ref="I44:P44"/>
    <mergeCell ref="Q44:W44"/>
    <mergeCell ref="X44:AE44"/>
    <mergeCell ref="AF44:AM44"/>
    <mergeCell ref="B41:H41"/>
    <mergeCell ref="I41:P41"/>
    <mergeCell ref="Q41:W41"/>
    <mergeCell ref="X41:AE41"/>
    <mergeCell ref="AF41:AM41"/>
    <mergeCell ref="B42:H42"/>
    <mergeCell ref="I42:P42"/>
    <mergeCell ref="Q42:W42"/>
    <mergeCell ref="X42:AE42"/>
    <mergeCell ref="AF42:AM42"/>
    <mergeCell ref="B39:H39"/>
    <mergeCell ref="I39:P39"/>
    <mergeCell ref="Q39:W39"/>
    <mergeCell ref="X39:AE39"/>
    <mergeCell ref="AF39:AM39"/>
    <mergeCell ref="B40:H40"/>
    <mergeCell ref="I40:P40"/>
    <mergeCell ref="Q40:W40"/>
    <mergeCell ref="X40:AE40"/>
    <mergeCell ref="AF40:AM40"/>
    <mergeCell ref="B37:H37"/>
    <mergeCell ref="I37:P37"/>
    <mergeCell ref="Q37:W37"/>
    <mergeCell ref="X37:AE37"/>
    <mergeCell ref="AF37:AM37"/>
    <mergeCell ref="B38:H38"/>
    <mergeCell ref="I38:P38"/>
    <mergeCell ref="Q38:W38"/>
    <mergeCell ref="X38:AE38"/>
    <mergeCell ref="AF38:AM38"/>
    <mergeCell ref="B35:H35"/>
    <mergeCell ref="I35:P35"/>
    <mergeCell ref="Q35:W35"/>
    <mergeCell ref="X35:AE35"/>
    <mergeCell ref="AF35:AM35"/>
    <mergeCell ref="B36:H36"/>
    <mergeCell ref="I36:P36"/>
    <mergeCell ref="Q36:W36"/>
    <mergeCell ref="X36:AE36"/>
    <mergeCell ref="AF36:AM36"/>
    <mergeCell ref="B33:H33"/>
    <mergeCell ref="I33:P33"/>
    <mergeCell ref="Q33:W33"/>
    <mergeCell ref="X33:AE33"/>
    <mergeCell ref="AF33:AM33"/>
    <mergeCell ref="B34:H34"/>
    <mergeCell ref="I34:P34"/>
    <mergeCell ref="Q34:W34"/>
    <mergeCell ref="X34:AE34"/>
    <mergeCell ref="AF34:AM34"/>
    <mergeCell ref="B31:H31"/>
    <mergeCell ref="I31:P31"/>
    <mergeCell ref="Q31:W31"/>
    <mergeCell ref="X31:AE31"/>
    <mergeCell ref="AF31:AM31"/>
    <mergeCell ref="B32:H32"/>
    <mergeCell ref="I32:P32"/>
    <mergeCell ref="Q32:W32"/>
    <mergeCell ref="X32:AE32"/>
    <mergeCell ref="AF32:AM32"/>
    <mergeCell ref="B29:H29"/>
    <mergeCell ref="I29:P29"/>
    <mergeCell ref="Q29:W29"/>
    <mergeCell ref="X29:AE29"/>
    <mergeCell ref="AF29:AM29"/>
    <mergeCell ref="B30:H30"/>
    <mergeCell ref="I30:P30"/>
    <mergeCell ref="Q30:W30"/>
    <mergeCell ref="X30:AE30"/>
    <mergeCell ref="AF30:AM30"/>
    <mergeCell ref="B27:H27"/>
    <mergeCell ref="I27:P27"/>
    <mergeCell ref="Q27:W27"/>
    <mergeCell ref="X27:AE27"/>
    <mergeCell ref="AF27:AM27"/>
    <mergeCell ref="B28:H28"/>
    <mergeCell ref="I28:P28"/>
    <mergeCell ref="Q28:W28"/>
    <mergeCell ref="X28:AE28"/>
    <mergeCell ref="AF28:AM28"/>
    <mergeCell ref="B25:H25"/>
    <mergeCell ref="I25:P25"/>
    <mergeCell ref="Q25:W25"/>
    <mergeCell ref="X25:AE25"/>
    <mergeCell ref="AF25:AM25"/>
    <mergeCell ref="B26:H26"/>
    <mergeCell ref="I26:P26"/>
    <mergeCell ref="Q26:W26"/>
    <mergeCell ref="X26:AE26"/>
    <mergeCell ref="AF26:AM26"/>
    <mergeCell ref="B23:H23"/>
    <mergeCell ref="I23:P23"/>
    <mergeCell ref="Q23:W23"/>
    <mergeCell ref="X23:AE23"/>
    <mergeCell ref="AF23:AM23"/>
    <mergeCell ref="B24:H24"/>
    <mergeCell ref="I24:P24"/>
    <mergeCell ref="Q24:W24"/>
    <mergeCell ref="X24:AE24"/>
    <mergeCell ref="AF24:AM24"/>
    <mergeCell ref="B21:H21"/>
    <mergeCell ref="I21:P21"/>
    <mergeCell ref="Q21:W21"/>
    <mergeCell ref="X21:AE21"/>
    <mergeCell ref="AF21:AM21"/>
    <mergeCell ref="B22:H22"/>
    <mergeCell ref="I22:P22"/>
    <mergeCell ref="Q22:W22"/>
    <mergeCell ref="X22:AE22"/>
    <mergeCell ref="AF22:AM22"/>
    <mergeCell ref="AF18:AM18"/>
    <mergeCell ref="B19:H19"/>
    <mergeCell ref="I19:P19"/>
    <mergeCell ref="Q19:W19"/>
    <mergeCell ref="X19:AE19"/>
    <mergeCell ref="AF19:AM19"/>
    <mergeCell ref="B20:H20"/>
    <mergeCell ref="I20:P20"/>
    <mergeCell ref="Q20:W20"/>
    <mergeCell ref="X20:AE20"/>
    <mergeCell ref="AF20:AM20"/>
    <mergeCell ref="H1:AE2"/>
    <mergeCell ref="L4:U4"/>
    <mergeCell ref="L6:U6"/>
    <mergeCell ref="L8:U8"/>
    <mergeCell ref="L12:U12"/>
    <mergeCell ref="L10:U10"/>
    <mergeCell ref="W4:Y4"/>
    <mergeCell ref="W12:Y12"/>
    <mergeCell ref="B18:H18"/>
    <mergeCell ref="I18:P18"/>
    <mergeCell ref="Q18:W18"/>
    <mergeCell ref="X18:AE18"/>
    <mergeCell ref="L14:U14"/>
    <mergeCell ref="A16:A17"/>
    <mergeCell ref="B16:H17"/>
    <mergeCell ref="I16:P17"/>
    <mergeCell ref="Q16:W17"/>
    <mergeCell ref="X16:AE17"/>
    <mergeCell ref="AF16:AM17"/>
    <mergeCell ref="AN4:AV4"/>
    <mergeCell ref="AP6:AV6"/>
    <mergeCell ref="AX6:AZ6"/>
    <mergeCell ref="W6:Y6"/>
    <mergeCell ref="AX4:AZ4"/>
    <mergeCell ref="AX8:AZ8"/>
  </mergeCells>
  <dataValidations disablePrompts="1" count="1">
    <dataValidation type="list" allowBlank="1" showInputMessage="1" showErrorMessage="1" sqref="W4:Y4">
      <formula1>$BF$2:$BF$4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L34"/>
  <sheetViews>
    <sheetView workbookViewId="0">
      <selection activeCell="C38" sqref="C38"/>
    </sheetView>
  </sheetViews>
  <sheetFormatPr defaultRowHeight="15"/>
  <cols>
    <col min="1" max="4" width="14.5703125" customWidth="1"/>
  </cols>
  <sheetData>
    <row r="3" spans="1:12">
      <c r="A3" s="2">
        <v>2012</v>
      </c>
      <c r="B3" s="2">
        <v>2013</v>
      </c>
      <c r="C3" s="2">
        <v>2014</v>
      </c>
      <c r="D3" s="2">
        <v>2015</v>
      </c>
      <c r="E3" s="2">
        <v>2016</v>
      </c>
      <c r="F3" s="2">
        <v>2017</v>
      </c>
      <c r="G3" s="2">
        <v>2018</v>
      </c>
      <c r="H3" s="2">
        <v>2019</v>
      </c>
      <c r="I3" s="2">
        <v>2020</v>
      </c>
      <c r="J3" s="2">
        <v>2021</v>
      </c>
      <c r="K3" s="2">
        <v>2022</v>
      </c>
      <c r="L3" s="2">
        <v>2023</v>
      </c>
    </row>
    <row r="4" spans="1:12">
      <c r="A4" s="6"/>
      <c r="B4" s="6"/>
      <c r="C4" s="3"/>
      <c r="D4" s="6">
        <v>42065</v>
      </c>
      <c r="E4" s="3"/>
      <c r="F4" s="3"/>
      <c r="G4" s="3"/>
      <c r="H4" s="3"/>
      <c r="I4" s="3"/>
      <c r="J4" s="3"/>
      <c r="K4" s="3"/>
      <c r="L4" s="3"/>
    </row>
    <row r="5" spans="1:12">
      <c r="A5" s="3"/>
      <c r="B5" s="6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9"/>
  <sheetViews>
    <sheetView workbookViewId="0">
      <selection activeCell="Y12" sqref="Y12"/>
    </sheetView>
  </sheetViews>
  <sheetFormatPr defaultRowHeight="15"/>
  <cols>
    <col min="1" max="1" width="3.42578125" customWidth="1"/>
    <col min="2" max="9" width="2.85546875" customWidth="1"/>
    <col min="10" max="16" width="3" customWidth="1"/>
    <col min="17" max="17" width="15.5703125" customWidth="1"/>
    <col min="21" max="21" width="9.140625" customWidth="1"/>
    <col min="22" max="22" width="10.28515625" hidden="1" customWidth="1"/>
  </cols>
  <sheetData>
    <row r="1" spans="1:22" ht="14.25" customHeight="1"/>
    <row r="2" spans="1:22">
      <c r="L2" t="s">
        <v>27</v>
      </c>
    </row>
    <row r="3" spans="1:22">
      <c r="Q3" s="14">
        <f>'Аннуитетный график'!L8</f>
        <v>41516</v>
      </c>
    </row>
    <row r="5" spans="1:22">
      <c r="B5" s="62" t="s">
        <v>24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</row>
    <row r="6" spans="1:22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</row>
    <row r="7" spans="1:22">
      <c r="B7" s="63" t="s">
        <v>23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5"/>
      <c r="Q7" s="66" t="s">
        <v>17</v>
      </c>
      <c r="R7" s="24" t="s">
        <v>21</v>
      </c>
      <c r="S7" s="26"/>
      <c r="T7" s="18" t="s">
        <v>4</v>
      </c>
      <c r="U7" s="20"/>
    </row>
    <row r="8" spans="1:22" ht="32.25" customHeight="1">
      <c r="B8" s="63" t="s">
        <v>25</v>
      </c>
      <c r="C8" s="64"/>
      <c r="D8" s="64"/>
      <c r="E8" s="64"/>
      <c r="F8" s="64"/>
      <c r="G8" s="64"/>
      <c r="H8" s="64"/>
      <c r="I8" s="65"/>
      <c r="J8" s="63" t="s">
        <v>26</v>
      </c>
      <c r="K8" s="64"/>
      <c r="L8" s="64"/>
      <c r="M8" s="64"/>
      <c r="N8" s="64"/>
      <c r="O8" s="64"/>
      <c r="P8" s="65"/>
      <c r="Q8" s="67"/>
      <c r="R8" s="27"/>
      <c r="S8" s="29"/>
      <c r="T8" s="21"/>
      <c r="U8" s="23"/>
    </row>
    <row r="9" spans="1:22">
      <c r="A9">
        <v>1</v>
      </c>
      <c r="B9" s="58">
        <f>IF('Аннуитетный график'!A18&gt;'Аннуитетный график'!$L$10,"",('Аннуитетный график'!L4-R9)*('Аннуитетный график'!$L$6/100/365*('Аннуитетный график'!BD18-'Досрочное погашение'!V9)))</f>
        <v>190208.21917808219</v>
      </c>
      <c r="C9" s="58"/>
      <c r="D9" s="58"/>
      <c r="E9" s="58"/>
      <c r="F9" s="58"/>
      <c r="G9" s="58"/>
      <c r="H9" s="58"/>
      <c r="I9" s="58"/>
      <c r="J9" s="58">
        <f>IF('Аннуитетный график'!A18&gt;'Аннуитетный график'!$L$10,"",'Аннуитетный график'!L4*('Аннуитетный график'!$L$6/100/365*V9))</f>
        <v>13150.68493150685</v>
      </c>
      <c r="K9" s="58"/>
      <c r="L9" s="58"/>
      <c r="M9" s="58"/>
      <c r="N9" s="58"/>
      <c r="O9" s="58"/>
      <c r="P9" s="58"/>
      <c r="Q9" s="15">
        <f>IF('Аннуитетный график'!A18&gt;'Аннуитетный график'!$L$10,"",'Аннуитетный график'!L4-'Аннуитетный график'!Q18-R9)</f>
        <v>18376859.842871524</v>
      </c>
      <c r="R9" s="59">
        <v>50000</v>
      </c>
      <c r="S9" s="59"/>
      <c r="T9" s="60">
        <v>41518</v>
      </c>
      <c r="U9" s="61"/>
      <c r="V9">
        <f>IF(T9="",0,T9-Q3)</f>
        <v>2</v>
      </c>
    </row>
    <row r="10" spans="1:22">
      <c r="A10">
        <v>2</v>
      </c>
      <c r="B10" s="58">
        <f>IF(T10="","",(Q10*'Аннуитетный график'!$L$6/100/365*('Аннуитетный график'!$B$18-T10)))</f>
        <v>168247.25773163923</v>
      </c>
      <c r="C10" s="58"/>
      <c r="D10" s="58"/>
      <c r="E10" s="58"/>
      <c r="F10" s="58"/>
      <c r="G10" s="58"/>
      <c r="H10" s="58"/>
      <c r="I10" s="58"/>
      <c r="J10" s="58">
        <f>IF(T10="","",Q9*'Аннуитетный график'!$L$6/100/365*(T10-T9))</f>
        <v>6041.7073456015978</v>
      </c>
      <c r="K10" s="58"/>
      <c r="L10" s="58"/>
      <c r="M10" s="58"/>
      <c r="N10" s="58"/>
      <c r="O10" s="58"/>
      <c r="P10" s="58"/>
      <c r="Q10" s="15">
        <f t="shared" ref="Q10:Q34" si="0">IF(T10="","",Q9-R10)</f>
        <v>18276859.842871524</v>
      </c>
      <c r="R10" s="59">
        <v>100000</v>
      </c>
      <c r="S10" s="59"/>
      <c r="T10" s="60">
        <v>41519</v>
      </c>
      <c r="U10" s="61"/>
    </row>
    <row r="11" spans="1:22">
      <c r="A11">
        <v>3</v>
      </c>
      <c r="B11" s="58">
        <f>IF(T11="","",(Q11*'Аннуитетный график'!$L$6/100/365*('Аннуитетный график'!$B$18-T11)))</f>
        <v>160463.08463261297</v>
      </c>
      <c r="C11" s="58"/>
      <c r="D11" s="58"/>
      <c r="E11" s="58"/>
      <c r="F11" s="58"/>
      <c r="G11" s="58"/>
      <c r="H11" s="58"/>
      <c r="I11" s="58"/>
      <c r="J11" s="58">
        <f>IF(T11="","",Q10*'Аннуитетный график'!$L$6/100/365*(T11-T10))</f>
        <v>6008.8306332728298</v>
      </c>
      <c r="K11" s="58"/>
      <c r="L11" s="58"/>
      <c r="M11" s="58"/>
      <c r="N11" s="58"/>
      <c r="O11" s="58"/>
      <c r="P11" s="58"/>
      <c r="Q11" s="15">
        <f>IF(T11="","",Q10-R11)</f>
        <v>18076859.842871524</v>
      </c>
      <c r="R11" s="59">
        <v>200000</v>
      </c>
      <c r="S11" s="59"/>
      <c r="T11" s="60">
        <v>41520</v>
      </c>
      <c r="U11" s="61"/>
    </row>
    <row r="12" spans="1:22">
      <c r="A12">
        <v>4</v>
      </c>
      <c r="B12" s="58" t="str">
        <f>IF(T12="","",(Q12*'Аннуитетный график'!$L$6/100/365*('Аннуитетный график'!$B$18-T12)))</f>
        <v/>
      </c>
      <c r="C12" s="58"/>
      <c r="D12" s="58"/>
      <c r="E12" s="58"/>
      <c r="F12" s="58"/>
      <c r="G12" s="58"/>
      <c r="H12" s="58"/>
      <c r="I12" s="58"/>
      <c r="J12" s="58" t="str">
        <f>IF(T12="","",Q11*'Аннуитетный график'!$L$6/100/365*(T12-T11))</f>
        <v/>
      </c>
      <c r="K12" s="58"/>
      <c r="L12" s="58"/>
      <c r="M12" s="58"/>
      <c r="N12" s="58"/>
      <c r="O12" s="58"/>
      <c r="P12" s="58"/>
      <c r="Q12" s="15" t="str">
        <f t="shared" si="0"/>
        <v/>
      </c>
      <c r="R12" s="59"/>
      <c r="S12" s="59"/>
      <c r="T12" s="60"/>
      <c r="U12" s="61"/>
    </row>
    <row r="13" spans="1:22">
      <c r="A13">
        <v>5</v>
      </c>
      <c r="B13" s="58" t="str">
        <f>IF(T13="","",(Q13*'Аннуитетный график'!$L$6/100/365*('Аннуитетный график'!$B$18-T13)))</f>
        <v/>
      </c>
      <c r="C13" s="58"/>
      <c r="D13" s="58"/>
      <c r="E13" s="58"/>
      <c r="F13" s="58"/>
      <c r="G13" s="58"/>
      <c r="H13" s="58"/>
      <c r="I13" s="58"/>
      <c r="J13" s="58" t="str">
        <f>IF(T13="","",Q12*'Аннуитетный график'!$L$6/100/365*(T13-T12))</f>
        <v/>
      </c>
      <c r="K13" s="58"/>
      <c r="L13" s="58"/>
      <c r="M13" s="58"/>
      <c r="N13" s="58"/>
      <c r="O13" s="58"/>
      <c r="P13" s="58"/>
      <c r="Q13" s="15" t="str">
        <f t="shared" si="0"/>
        <v/>
      </c>
      <c r="R13" s="59"/>
      <c r="S13" s="59"/>
      <c r="T13" s="60"/>
      <c r="U13" s="61"/>
    </row>
    <row r="14" spans="1:22">
      <c r="A14">
        <v>6</v>
      </c>
      <c r="B14" s="58" t="str">
        <f>IF(T14="","",(Q14*'Аннуитетный график'!$L$6/100/365*('Аннуитетный график'!$B$18-T14)))</f>
        <v/>
      </c>
      <c r="C14" s="58"/>
      <c r="D14" s="58"/>
      <c r="E14" s="58"/>
      <c r="F14" s="58"/>
      <c r="G14" s="58"/>
      <c r="H14" s="58"/>
      <c r="I14" s="58"/>
      <c r="J14" s="58" t="str">
        <f>IF(T14="","",Q13*'Аннуитетный график'!$L$6/100/365*(T14-T13))</f>
        <v/>
      </c>
      <c r="K14" s="58"/>
      <c r="L14" s="58"/>
      <c r="M14" s="58"/>
      <c r="N14" s="58"/>
      <c r="O14" s="58"/>
      <c r="P14" s="58"/>
      <c r="Q14" s="15" t="str">
        <f t="shared" si="0"/>
        <v/>
      </c>
      <c r="R14" s="59"/>
      <c r="S14" s="59"/>
      <c r="T14" s="60"/>
      <c r="U14" s="61"/>
    </row>
    <row r="15" spans="1:22">
      <c r="A15">
        <v>7</v>
      </c>
      <c r="B15" s="58" t="str">
        <f>IF(T15="","",(Q15*'Аннуитетный график'!$L$6/100/365*('Аннуитетный график'!$B$18-T15)))</f>
        <v/>
      </c>
      <c r="C15" s="58"/>
      <c r="D15" s="58"/>
      <c r="E15" s="58"/>
      <c r="F15" s="58"/>
      <c r="G15" s="58"/>
      <c r="H15" s="58"/>
      <c r="I15" s="58"/>
      <c r="J15" s="58" t="str">
        <f>IF(T15="","",Q14*'Аннуитетный график'!$L$6/100/365*(T15-T14))</f>
        <v/>
      </c>
      <c r="K15" s="58"/>
      <c r="L15" s="58"/>
      <c r="M15" s="58"/>
      <c r="N15" s="58"/>
      <c r="O15" s="58"/>
      <c r="P15" s="58"/>
      <c r="Q15" s="15" t="str">
        <f t="shared" si="0"/>
        <v/>
      </c>
      <c r="R15" s="59"/>
      <c r="S15" s="59"/>
      <c r="T15" s="60"/>
      <c r="U15" s="61"/>
    </row>
    <row r="16" spans="1:22">
      <c r="A16">
        <v>8</v>
      </c>
      <c r="B16" s="58" t="str">
        <f>IF(T16="","",(Q16*'Аннуитетный график'!$L$6/100/365*('Аннуитетный график'!$B$18-T16)))</f>
        <v/>
      </c>
      <c r="C16" s="58"/>
      <c r="D16" s="58"/>
      <c r="E16" s="58"/>
      <c r="F16" s="58"/>
      <c r="G16" s="58"/>
      <c r="H16" s="58"/>
      <c r="I16" s="58"/>
      <c r="J16" s="58" t="str">
        <f>IF(T16="","",Q15*'Аннуитетный график'!$L$6/100/365*(T16-T15))</f>
        <v/>
      </c>
      <c r="K16" s="58"/>
      <c r="L16" s="58"/>
      <c r="M16" s="58"/>
      <c r="N16" s="58"/>
      <c r="O16" s="58"/>
      <c r="P16" s="58"/>
      <c r="Q16" s="15" t="str">
        <f t="shared" si="0"/>
        <v/>
      </c>
      <c r="R16" s="59"/>
      <c r="S16" s="59"/>
      <c r="T16" s="60"/>
      <c r="U16" s="61"/>
    </row>
    <row r="17" spans="1:21">
      <c r="A17">
        <v>9</v>
      </c>
      <c r="B17" s="58" t="str">
        <f>IF(T17="","",(Q17*'Аннуитетный график'!$L$6/100/365*('Аннуитетный график'!$B$18-T17)))</f>
        <v/>
      </c>
      <c r="C17" s="58"/>
      <c r="D17" s="58"/>
      <c r="E17" s="58"/>
      <c r="F17" s="58"/>
      <c r="G17" s="58"/>
      <c r="H17" s="58"/>
      <c r="I17" s="58"/>
      <c r="J17" s="58" t="str">
        <f>IF(T17="","",Q16*'Аннуитетный график'!$L$6/100/365*(T17-T16))</f>
        <v/>
      </c>
      <c r="K17" s="58"/>
      <c r="L17" s="58"/>
      <c r="M17" s="58"/>
      <c r="N17" s="58"/>
      <c r="O17" s="58"/>
      <c r="P17" s="58"/>
      <c r="Q17" s="15" t="str">
        <f t="shared" si="0"/>
        <v/>
      </c>
      <c r="R17" s="59"/>
      <c r="S17" s="59"/>
      <c r="T17" s="60"/>
      <c r="U17" s="61"/>
    </row>
    <row r="18" spans="1:21">
      <c r="A18">
        <v>10</v>
      </c>
      <c r="B18" s="58" t="str">
        <f>IF(T18="","",(Q18*'Аннуитетный график'!$L$6/100/365*('Аннуитетный график'!$B$18-T18)))</f>
        <v/>
      </c>
      <c r="C18" s="58"/>
      <c r="D18" s="58"/>
      <c r="E18" s="58"/>
      <c r="F18" s="58"/>
      <c r="G18" s="58"/>
      <c r="H18" s="58"/>
      <c r="I18" s="58"/>
      <c r="J18" s="58" t="str">
        <f>IF(T18="","",Q17*'Аннуитетный график'!$L$6/100/365*(T18-T17))</f>
        <v/>
      </c>
      <c r="K18" s="58"/>
      <c r="L18" s="58"/>
      <c r="M18" s="58"/>
      <c r="N18" s="58"/>
      <c r="O18" s="58"/>
      <c r="P18" s="58"/>
      <c r="Q18" s="15" t="str">
        <f t="shared" si="0"/>
        <v/>
      </c>
      <c r="R18" s="59"/>
      <c r="S18" s="59"/>
      <c r="T18" s="60"/>
      <c r="U18" s="61"/>
    </row>
    <row r="19" spans="1:21">
      <c r="A19">
        <v>11</v>
      </c>
      <c r="B19" s="58" t="str">
        <f>IF(T19="","",(Q19*'Аннуитетный график'!$L$6/100/365*('Аннуитетный график'!$B$18-T19)))</f>
        <v/>
      </c>
      <c r="C19" s="58"/>
      <c r="D19" s="58"/>
      <c r="E19" s="58"/>
      <c r="F19" s="58"/>
      <c r="G19" s="58"/>
      <c r="H19" s="58"/>
      <c r="I19" s="58"/>
      <c r="J19" s="58" t="str">
        <f>IF(T19="","",Q18*'Аннуитетный график'!$L$6/100/365*(T19-T18))</f>
        <v/>
      </c>
      <c r="K19" s="58"/>
      <c r="L19" s="58"/>
      <c r="M19" s="58"/>
      <c r="N19" s="58"/>
      <c r="O19" s="58"/>
      <c r="P19" s="58"/>
      <c r="Q19" s="15" t="str">
        <f t="shared" si="0"/>
        <v/>
      </c>
      <c r="R19" s="59"/>
      <c r="S19" s="59"/>
      <c r="T19" s="60"/>
      <c r="U19" s="61"/>
    </row>
    <row r="20" spans="1:21">
      <c r="A20">
        <v>12</v>
      </c>
      <c r="B20" s="58" t="str">
        <f>IF(T20="","",(Q20*'Аннуитетный график'!$L$6/100/365*('Аннуитетный график'!$B$18-T20)))</f>
        <v/>
      </c>
      <c r="C20" s="58"/>
      <c r="D20" s="58"/>
      <c r="E20" s="58"/>
      <c r="F20" s="58"/>
      <c r="G20" s="58"/>
      <c r="H20" s="58"/>
      <c r="I20" s="58"/>
      <c r="J20" s="58" t="str">
        <f>IF(T20="","",Q19*'Аннуитетный график'!$L$6/100/365*(T20-T19))</f>
        <v/>
      </c>
      <c r="K20" s="58"/>
      <c r="L20" s="58"/>
      <c r="M20" s="58"/>
      <c r="N20" s="58"/>
      <c r="O20" s="58"/>
      <c r="P20" s="58"/>
      <c r="Q20" s="15" t="str">
        <f t="shared" si="0"/>
        <v/>
      </c>
      <c r="R20" s="59"/>
      <c r="S20" s="59"/>
      <c r="T20" s="60"/>
      <c r="U20" s="61"/>
    </row>
    <row r="21" spans="1:21">
      <c r="A21">
        <v>13</v>
      </c>
      <c r="B21" s="58" t="str">
        <f>IF(T21="","",(Q21*'Аннуитетный график'!$L$6/100/365*('Аннуитетный график'!$B$18-T21)))</f>
        <v/>
      </c>
      <c r="C21" s="58"/>
      <c r="D21" s="58"/>
      <c r="E21" s="58"/>
      <c r="F21" s="58"/>
      <c r="G21" s="58"/>
      <c r="H21" s="58"/>
      <c r="I21" s="58"/>
      <c r="J21" s="58" t="str">
        <f>IF(T21="","",Q20*'Аннуитетный график'!$L$6/100/365*(T21-T20))</f>
        <v/>
      </c>
      <c r="K21" s="58"/>
      <c r="L21" s="58"/>
      <c r="M21" s="58"/>
      <c r="N21" s="58"/>
      <c r="O21" s="58"/>
      <c r="P21" s="58"/>
      <c r="Q21" s="15" t="str">
        <f t="shared" si="0"/>
        <v/>
      </c>
      <c r="R21" s="59"/>
      <c r="S21" s="59"/>
      <c r="T21" s="60"/>
      <c r="U21" s="61"/>
    </row>
    <row r="22" spans="1:21">
      <c r="A22">
        <v>14</v>
      </c>
      <c r="B22" s="58" t="str">
        <f>IF(T22="","",(Q22*'Аннуитетный график'!$L$6/100/365*('Аннуитетный график'!$B$18-T22)))</f>
        <v/>
      </c>
      <c r="C22" s="58"/>
      <c r="D22" s="58"/>
      <c r="E22" s="58"/>
      <c r="F22" s="58"/>
      <c r="G22" s="58"/>
      <c r="H22" s="58"/>
      <c r="I22" s="58"/>
      <c r="J22" s="58" t="str">
        <f>IF(T22="","",Q21*'Аннуитетный график'!$L$6/100/365*(T22-T21))</f>
        <v/>
      </c>
      <c r="K22" s="58"/>
      <c r="L22" s="58"/>
      <c r="M22" s="58"/>
      <c r="N22" s="58"/>
      <c r="O22" s="58"/>
      <c r="P22" s="58"/>
      <c r="Q22" s="15" t="str">
        <f t="shared" si="0"/>
        <v/>
      </c>
      <c r="R22" s="59"/>
      <c r="S22" s="59"/>
      <c r="T22" s="60"/>
      <c r="U22" s="61"/>
    </row>
    <row r="23" spans="1:21">
      <c r="A23">
        <v>15</v>
      </c>
      <c r="B23" s="58" t="str">
        <f>IF(T23="","",(Q23*'Аннуитетный график'!$L$6/100/365*('Аннуитетный график'!$B$18-T23)))</f>
        <v/>
      </c>
      <c r="C23" s="58"/>
      <c r="D23" s="58"/>
      <c r="E23" s="58"/>
      <c r="F23" s="58"/>
      <c r="G23" s="58"/>
      <c r="H23" s="58"/>
      <c r="I23" s="58"/>
      <c r="J23" s="58" t="str">
        <f>IF(T23="","",Q22*'Аннуитетный график'!$L$6/100/365*(T23-T22))</f>
        <v/>
      </c>
      <c r="K23" s="58"/>
      <c r="L23" s="58"/>
      <c r="M23" s="58"/>
      <c r="N23" s="58"/>
      <c r="O23" s="58"/>
      <c r="P23" s="58"/>
      <c r="Q23" s="15" t="str">
        <f t="shared" si="0"/>
        <v/>
      </c>
      <c r="R23" s="59"/>
      <c r="S23" s="59"/>
      <c r="T23" s="60"/>
      <c r="U23" s="61"/>
    </row>
    <row r="24" spans="1:21">
      <c r="A24">
        <v>16</v>
      </c>
      <c r="B24" s="58" t="str">
        <f>IF(T24="","",(Q24*'Аннуитетный график'!$L$6/100/365*('Аннуитетный график'!$B$18-T24)))</f>
        <v/>
      </c>
      <c r="C24" s="58"/>
      <c r="D24" s="58"/>
      <c r="E24" s="58"/>
      <c r="F24" s="58"/>
      <c r="G24" s="58"/>
      <c r="H24" s="58"/>
      <c r="I24" s="58"/>
      <c r="J24" s="58" t="str">
        <f>IF(T24="","",Q23*'Аннуитетный график'!$L$6/100/365*(T24-T23))</f>
        <v/>
      </c>
      <c r="K24" s="58"/>
      <c r="L24" s="58"/>
      <c r="M24" s="58"/>
      <c r="N24" s="58"/>
      <c r="O24" s="58"/>
      <c r="P24" s="58"/>
      <c r="Q24" s="15" t="str">
        <f t="shared" si="0"/>
        <v/>
      </c>
      <c r="R24" s="59"/>
      <c r="S24" s="59"/>
      <c r="T24" s="60"/>
      <c r="U24" s="61"/>
    </row>
    <row r="25" spans="1:21">
      <c r="A25">
        <v>17</v>
      </c>
      <c r="B25" s="58" t="str">
        <f>IF(T25="","",(Q25*'Аннуитетный график'!$L$6/100/365*('Аннуитетный график'!$B$18-T25)))</f>
        <v/>
      </c>
      <c r="C25" s="58"/>
      <c r="D25" s="58"/>
      <c r="E25" s="58"/>
      <c r="F25" s="58"/>
      <c r="G25" s="58"/>
      <c r="H25" s="58"/>
      <c r="I25" s="58"/>
      <c r="J25" s="58" t="str">
        <f>IF(T25="","",Q24*'Аннуитетный график'!$L$6/100/365*(T25-T24))</f>
        <v/>
      </c>
      <c r="K25" s="58"/>
      <c r="L25" s="58"/>
      <c r="M25" s="58"/>
      <c r="N25" s="58"/>
      <c r="O25" s="58"/>
      <c r="P25" s="58"/>
      <c r="Q25" s="15" t="str">
        <f t="shared" si="0"/>
        <v/>
      </c>
      <c r="R25" s="59"/>
      <c r="S25" s="59"/>
      <c r="T25" s="60"/>
      <c r="U25" s="61"/>
    </row>
    <row r="26" spans="1:21">
      <c r="A26">
        <v>18</v>
      </c>
      <c r="B26" s="58" t="str">
        <f>IF(T26="","",(Q26*'Аннуитетный график'!$L$6/100/365*('Аннуитетный график'!$B$18-T26)))</f>
        <v/>
      </c>
      <c r="C26" s="58"/>
      <c r="D26" s="58"/>
      <c r="E26" s="58"/>
      <c r="F26" s="58"/>
      <c r="G26" s="58"/>
      <c r="H26" s="58"/>
      <c r="I26" s="58"/>
      <c r="J26" s="58" t="str">
        <f>IF(T26="","",Q25*'Аннуитетный график'!$L$6/100/365*(T26-T25))</f>
        <v/>
      </c>
      <c r="K26" s="58"/>
      <c r="L26" s="58"/>
      <c r="M26" s="58"/>
      <c r="N26" s="58"/>
      <c r="O26" s="58"/>
      <c r="P26" s="58"/>
      <c r="Q26" s="15" t="str">
        <f t="shared" si="0"/>
        <v/>
      </c>
      <c r="R26" s="59"/>
      <c r="S26" s="59"/>
      <c r="T26" s="60"/>
      <c r="U26" s="61"/>
    </row>
    <row r="27" spans="1:21">
      <c r="A27">
        <v>19</v>
      </c>
      <c r="B27" s="58" t="str">
        <f>IF(T27="","",(Q27*'Аннуитетный график'!$L$6/100/365*('Аннуитетный график'!$B$18-T27)))</f>
        <v/>
      </c>
      <c r="C27" s="58"/>
      <c r="D27" s="58"/>
      <c r="E27" s="58"/>
      <c r="F27" s="58"/>
      <c r="G27" s="58"/>
      <c r="H27" s="58"/>
      <c r="I27" s="58"/>
      <c r="J27" s="58" t="str">
        <f>IF(T27="","",Q26*'Аннуитетный график'!$L$6/100/365*(T27-T26))</f>
        <v/>
      </c>
      <c r="K27" s="58"/>
      <c r="L27" s="58"/>
      <c r="M27" s="58"/>
      <c r="N27" s="58"/>
      <c r="O27" s="58"/>
      <c r="P27" s="58"/>
      <c r="Q27" s="15" t="str">
        <f t="shared" si="0"/>
        <v/>
      </c>
      <c r="R27" s="59"/>
      <c r="S27" s="59"/>
      <c r="T27" s="60"/>
      <c r="U27" s="61"/>
    </row>
    <row r="28" spans="1:21">
      <c r="A28">
        <v>20</v>
      </c>
      <c r="B28" s="58" t="str">
        <f>IF(T28="","",(Q28*'Аннуитетный график'!$L$6/100/365*('Аннуитетный график'!$B$18-T28)))</f>
        <v/>
      </c>
      <c r="C28" s="58"/>
      <c r="D28" s="58"/>
      <c r="E28" s="58"/>
      <c r="F28" s="58"/>
      <c r="G28" s="58"/>
      <c r="H28" s="58"/>
      <c r="I28" s="58"/>
      <c r="J28" s="58" t="str">
        <f>IF(T28="","",Q27*'Аннуитетный график'!$L$6/100/365*(T28-T27))</f>
        <v/>
      </c>
      <c r="K28" s="58"/>
      <c r="L28" s="58"/>
      <c r="M28" s="58"/>
      <c r="N28" s="58"/>
      <c r="O28" s="58"/>
      <c r="P28" s="58"/>
      <c r="Q28" s="15" t="str">
        <f t="shared" si="0"/>
        <v/>
      </c>
      <c r="R28" s="59"/>
      <c r="S28" s="59"/>
      <c r="T28" s="60"/>
      <c r="U28" s="61"/>
    </row>
    <row r="29" spans="1:21">
      <c r="A29">
        <v>21</v>
      </c>
      <c r="B29" s="58" t="str">
        <f>IF(T29="","",(Q29*'Аннуитетный график'!$L$6/100/365*('Аннуитетный график'!$B$18-T29)))</f>
        <v/>
      </c>
      <c r="C29" s="58"/>
      <c r="D29" s="58"/>
      <c r="E29" s="58"/>
      <c r="F29" s="58"/>
      <c r="G29" s="58"/>
      <c r="H29" s="58"/>
      <c r="I29" s="58"/>
      <c r="J29" s="58" t="str">
        <f>IF(T29="","",Q28*'Аннуитетный график'!$L$6/100/365*(T29-T28))</f>
        <v/>
      </c>
      <c r="K29" s="58"/>
      <c r="L29" s="58"/>
      <c r="M29" s="58"/>
      <c r="N29" s="58"/>
      <c r="O29" s="58"/>
      <c r="P29" s="58"/>
      <c r="Q29" s="15" t="str">
        <f t="shared" si="0"/>
        <v/>
      </c>
      <c r="R29" s="59"/>
      <c r="S29" s="59"/>
      <c r="T29" s="60"/>
      <c r="U29" s="61"/>
    </row>
    <row r="30" spans="1:21">
      <c r="A30">
        <v>22</v>
      </c>
      <c r="B30" s="58" t="str">
        <f>IF(T30="","",(Q30*'Аннуитетный график'!$L$6/100/365*('Аннуитетный график'!$B$18-T30)))</f>
        <v/>
      </c>
      <c r="C30" s="58"/>
      <c r="D30" s="58"/>
      <c r="E30" s="58"/>
      <c r="F30" s="58"/>
      <c r="G30" s="58"/>
      <c r="H30" s="58"/>
      <c r="I30" s="58"/>
      <c r="J30" s="58" t="str">
        <f>IF(T30="","",Q29*'Аннуитетный график'!$L$6/100/365*(T30-T29))</f>
        <v/>
      </c>
      <c r="K30" s="58"/>
      <c r="L30" s="58"/>
      <c r="M30" s="58"/>
      <c r="N30" s="58"/>
      <c r="O30" s="58"/>
      <c r="P30" s="58"/>
      <c r="Q30" s="15" t="str">
        <f t="shared" si="0"/>
        <v/>
      </c>
      <c r="R30" s="59"/>
      <c r="S30" s="59"/>
      <c r="T30" s="60"/>
      <c r="U30" s="61"/>
    </row>
    <row r="31" spans="1:21">
      <c r="A31">
        <v>23</v>
      </c>
      <c r="B31" s="58" t="str">
        <f>IF(T31="","",(Q31*'Аннуитетный график'!$L$6/100/365*('Аннуитетный график'!$B$18-T31)))</f>
        <v/>
      </c>
      <c r="C31" s="58"/>
      <c r="D31" s="58"/>
      <c r="E31" s="58"/>
      <c r="F31" s="58"/>
      <c r="G31" s="58"/>
      <c r="H31" s="58"/>
      <c r="I31" s="58"/>
      <c r="J31" s="58" t="str">
        <f>IF(T31="","",Q30*'Аннуитетный график'!$L$6/100/365*(T31-T30))</f>
        <v/>
      </c>
      <c r="K31" s="58"/>
      <c r="L31" s="58"/>
      <c r="M31" s="58"/>
      <c r="N31" s="58"/>
      <c r="O31" s="58"/>
      <c r="P31" s="58"/>
      <c r="Q31" s="15" t="str">
        <f t="shared" si="0"/>
        <v/>
      </c>
      <c r="R31" s="59"/>
      <c r="S31" s="59"/>
      <c r="T31" s="60"/>
      <c r="U31" s="61"/>
    </row>
    <row r="32" spans="1:21">
      <c r="A32">
        <v>24</v>
      </c>
      <c r="B32" s="58" t="str">
        <f>IF(T32="","",(Q32*'Аннуитетный график'!$L$6/100/365*('Аннуитетный график'!$B$18-T32)))</f>
        <v/>
      </c>
      <c r="C32" s="58"/>
      <c r="D32" s="58"/>
      <c r="E32" s="58"/>
      <c r="F32" s="58"/>
      <c r="G32" s="58"/>
      <c r="H32" s="58"/>
      <c r="I32" s="58"/>
      <c r="J32" s="58" t="str">
        <f>IF(T32="","",Q31*'Аннуитетный график'!$L$6/100/365*(T32-T31))</f>
        <v/>
      </c>
      <c r="K32" s="58"/>
      <c r="L32" s="58"/>
      <c r="M32" s="58"/>
      <c r="N32" s="58"/>
      <c r="O32" s="58"/>
      <c r="P32" s="58"/>
      <c r="Q32" s="15" t="str">
        <f t="shared" si="0"/>
        <v/>
      </c>
      <c r="R32" s="59"/>
      <c r="S32" s="59"/>
      <c r="T32" s="60"/>
      <c r="U32" s="61"/>
    </row>
    <row r="33" spans="1:21">
      <c r="A33">
        <v>25</v>
      </c>
      <c r="B33" s="58" t="str">
        <f>IF(T33="","",(Q33*'Аннуитетный график'!$L$6/100/365*('Аннуитетный график'!$B$18-T33)))</f>
        <v/>
      </c>
      <c r="C33" s="58"/>
      <c r="D33" s="58"/>
      <c r="E33" s="58"/>
      <c r="F33" s="58"/>
      <c r="G33" s="58"/>
      <c r="H33" s="58"/>
      <c r="I33" s="58"/>
      <c r="J33" s="58" t="str">
        <f>IF(T33="","",Q32*'Аннуитетный график'!$L$6/100/365*(T33-T32))</f>
        <v/>
      </c>
      <c r="K33" s="58"/>
      <c r="L33" s="58"/>
      <c r="M33" s="58"/>
      <c r="N33" s="58"/>
      <c r="O33" s="58"/>
      <c r="P33" s="58"/>
      <c r="Q33" s="15" t="str">
        <f t="shared" si="0"/>
        <v/>
      </c>
      <c r="R33" s="59"/>
      <c r="S33" s="59"/>
      <c r="T33" s="60"/>
      <c r="U33" s="61"/>
    </row>
    <row r="34" spans="1:21">
      <c r="A34">
        <v>26</v>
      </c>
      <c r="B34" s="58" t="str">
        <f>IF(T34="","",(Q34*'Аннуитетный график'!$L$6/100/365*('Аннуитетный график'!$B$18-T34)))</f>
        <v/>
      </c>
      <c r="C34" s="58"/>
      <c r="D34" s="58"/>
      <c r="E34" s="58"/>
      <c r="F34" s="58"/>
      <c r="G34" s="58"/>
      <c r="H34" s="58"/>
      <c r="I34" s="58"/>
      <c r="J34" s="58" t="str">
        <f>IF(T34="","",Q33*'Аннуитетный график'!$L$6/100/365*(T34-T33))</f>
        <v/>
      </c>
      <c r="K34" s="58"/>
      <c r="L34" s="58"/>
      <c r="M34" s="58"/>
      <c r="N34" s="58"/>
      <c r="O34" s="58"/>
      <c r="P34" s="58"/>
      <c r="Q34" s="15" t="str">
        <f t="shared" si="0"/>
        <v/>
      </c>
      <c r="R34" s="59"/>
      <c r="S34" s="59"/>
      <c r="T34" s="60"/>
      <c r="U34" s="61"/>
    </row>
    <row r="35" spans="1:21">
      <c r="A35">
        <v>27</v>
      </c>
      <c r="B35" s="58" t="str">
        <f>IF(T35="","",(Q35*'Аннуитетный график'!$L$6/100/365*('Аннуитетный график'!$B$18-T35)))</f>
        <v/>
      </c>
      <c r="C35" s="58"/>
      <c r="D35" s="58"/>
      <c r="E35" s="58"/>
      <c r="F35" s="58"/>
      <c r="G35" s="58"/>
      <c r="H35" s="58"/>
      <c r="I35" s="58"/>
      <c r="J35" s="58" t="str">
        <f>IF(T35="","",Q34*'Аннуитетный график'!$L$6/100/365*(T35-T34))</f>
        <v/>
      </c>
      <c r="K35" s="58"/>
      <c r="L35" s="58"/>
      <c r="M35" s="58"/>
      <c r="N35" s="58"/>
      <c r="O35" s="58"/>
      <c r="P35" s="58"/>
      <c r="Q35" s="15" t="str">
        <f t="shared" ref="Q35:Q37" si="1">IF(T35="","",Q34-R35)</f>
        <v/>
      </c>
      <c r="R35" s="59"/>
      <c r="S35" s="59"/>
      <c r="T35" s="60"/>
      <c r="U35" s="61"/>
    </row>
    <row r="36" spans="1:21">
      <c r="A36">
        <v>28</v>
      </c>
      <c r="B36" s="58" t="str">
        <f>IF(T36="","",(Q36*'Аннуитетный график'!$L$6/100/365*('Аннуитетный график'!$B$18-T36)))</f>
        <v/>
      </c>
      <c r="C36" s="58"/>
      <c r="D36" s="58"/>
      <c r="E36" s="58"/>
      <c r="F36" s="58"/>
      <c r="G36" s="58"/>
      <c r="H36" s="58"/>
      <c r="I36" s="58"/>
      <c r="J36" s="58" t="str">
        <f>IF(T36="","",Q35*'Аннуитетный график'!$L$6/100/365*(T36-T35))</f>
        <v/>
      </c>
      <c r="K36" s="58"/>
      <c r="L36" s="58"/>
      <c r="M36" s="58"/>
      <c r="N36" s="58"/>
      <c r="O36" s="58"/>
      <c r="P36" s="58"/>
      <c r="Q36" s="15" t="str">
        <f t="shared" si="1"/>
        <v/>
      </c>
      <c r="R36" s="59"/>
      <c r="S36" s="59"/>
      <c r="T36" s="60"/>
      <c r="U36" s="61"/>
    </row>
    <row r="37" spans="1:21">
      <c r="A37">
        <v>29</v>
      </c>
      <c r="B37" s="58" t="str">
        <f>IF(T37="","",(Q37*'Аннуитетный график'!$L$6/100/365*('Аннуитетный график'!$B$18-T37)))</f>
        <v/>
      </c>
      <c r="C37" s="58"/>
      <c r="D37" s="58"/>
      <c r="E37" s="58"/>
      <c r="F37" s="58"/>
      <c r="G37" s="58"/>
      <c r="H37" s="58"/>
      <c r="I37" s="58"/>
      <c r="J37" s="58" t="str">
        <f>IF(T37="","",Q36*'Аннуитетный график'!$L$6/100/365*(T37-T36))</f>
        <v/>
      </c>
      <c r="K37" s="58"/>
      <c r="L37" s="58"/>
      <c r="M37" s="58"/>
      <c r="N37" s="58"/>
      <c r="O37" s="58"/>
      <c r="P37" s="58"/>
      <c r="Q37" s="15" t="str">
        <f t="shared" si="1"/>
        <v/>
      </c>
      <c r="R37" s="59"/>
      <c r="S37" s="59"/>
      <c r="T37" s="60"/>
      <c r="U37" s="61"/>
    </row>
    <row r="38" spans="1:21">
      <c r="A38">
        <v>30</v>
      </c>
      <c r="B38" s="58" t="str">
        <f>IF(T38="","",(Q38*'Аннуитетный график'!$L$6/100/365*('Аннуитетный график'!$B$18-T38)))</f>
        <v/>
      </c>
      <c r="C38" s="58"/>
      <c r="D38" s="58"/>
      <c r="E38" s="58"/>
      <c r="F38" s="58"/>
      <c r="G38" s="58"/>
      <c r="H38" s="58"/>
      <c r="I38" s="58"/>
      <c r="J38" s="58" t="str">
        <f>IF(T38="","",Q37*'Аннуитетный график'!$L$6/100/365*(T38-T37))</f>
        <v/>
      </c>
      <c r="K38" s="58"/>
      <c r="L38" s="58"/>
      <c r="M38" s="58"/>
      <c r="N38" s="58"/>
      <c r="O38" s="58"/>
      <c r="P38" s="58"/>
      <c r="Q38" s="15" t="str">
        <f>IF(T38="","",Q37-R38)</f>
        <v/>
      </c>
      <c r="R38" s="59"/>
      <c r="S38" s="59"/>
      <c r="T38" s="60"/>
      <c r="U38" s="61"/>
    </row>
    <row r="39" spans="1:21">
      <c r="A39">
        <v>31</v>
      </c>
      <c r="B39" s="58" t="str">
        <f>IF(T39="","",(Q39*'Аннуитетный график'!$L$6/100/365*('Аннуитетный график'!$B$18-T39)))</f>
        <v/>
      </c>
      <c r="C39" s="58"/>
      <c r="D39" s="58"/>
      <c r="E39" s="58"/>
      <c r="F39" s="58"/>
      <c r="G39" s="58"/>
      <c r="H39" s="58"/>
      <c r="I39" s="58"/>
      <c r="J39" s="58" t="str">
        <f>IF(T39="","",Q38*'Аннуитетный график'!$L$6/100/365*(T39-T38))</f>
        <v/>
      </c>
      <c r="K39" s="58"/>
      <c r="L39" s="58"/>
      <c r="M39" s="58"/>
      <c r="N39" s="58"/>
      <c r="O39" s="58"/>
      <c r="P39" s="58"/>
      <c r="Q39" s="15" t="str">
        <f>IF(T39="","",Q38-R39)</f>
        <v/>
      </c>
      <c r="R39" s="59"/>
      <c r="S39" s="59"/>
      <c r="T39" s="60"/>
      <c r="U39" s="61"/>
    </row>
  </sheetData>
  <mergeCells count="131">
    <mergeCell ref="B9:I9"/>
    <mergeCell ref="J9:P9"/>
    <mergeCell ref="R9:S9"/>
    <mergeCell ref="T9:U9"/>
    <mergeCell ref="R10:S10"/>
    <mergeCell ref="T10:U10"/>
    <mergeCell ref="B5:U6"/>
    <mergeCell ref="B7:P7"/>
    <mergeCell ref="Q7:Q8"/>
    <mergeCell ref="R7:S8"/>
    <mergeCell ref="T7:U8"/>
    <mergeCell ref="B8:I8"/>
    <mergeCell ref="J8:P8"/>
    <mergeCell ref="T14:U14"/>
    <mergeCell ref="R15:S15"/>
    <mergeCell ref="T15:U15"/>
    <mergeCell ref="R16:S16"/>
    <mergeCell ref="T16:U16"/>
    <mergeCell ref="R11:S11"/>
    <mergeCell ref="T11:U11"/>
    <mergeCell ref="R12:S12"/>
    <mergeCell ref="T12:U12"/>
    <mergeCell ref="R13:S13"/>
    <mergeCell ref="T13:U13"/>
    <mergeCell ref="T20:U20"/>
    <mergeCell ref="R21:S21"/>
    <mergeCell ref="T21:U21"/>
    <mergeCell ref="R22:S22"/>
    <mergeCell ref="T22:U22"/>
    <mergeCell ref="R17:S17"/>
    <mergeCell ref="T17:U17"/>
    <mergeCell ref="R18:S18"/>
    <mergeCell ref="T18:U18"/>
    <mergeCell ref="R19:S19"/>
    <mergeCell ref="T19:U19"/>
    <mergeCell ref="T31:U31"/>
    <mergeCell ref="R26:S26"/>
    <mergeCell ref="T26:U26"/>
    <mergeCell ref="R27:S27"/>
    <mergeCell ref="T27:U27"/>
    <mergeCell ref="R28:S28"/>
    <mergeCell ref="T28:U28"/>
    <mergeCell ref="R23:S23"/>
    <mergeCell ref="T23:U23"/>
    <mergeCell ref="R24:S24"/>
    <mergeCell ref="T24:U24"/>
    <mergeCell ref="R25:S25"/>
    <mergeCell ref="T25:U25"/>
    <mergeCell ref="B10:I10"/>
    <mergeCell ref="J10:P10"/>
    <mergeCell ref="B11:I11"/>
    <mergeCell ref="J11:P11"/>
    <mergeCell ref="B12:I12"/>
    <mergeCell ref="J12:P12"/>
    <mergeCell ref="B13:I13"/>
    <mergeCell ref="J13:P13"/>
    <mergeCell ref="R29:S29"/>
    <mergeCell ref="R20:S20"/>
    <mergeCell ref="R14:S14"/>
    <mergeCell ref="B17:I17"/>
    <mergeCell ref="J17:P17"/>
    <mergeCell ref="B18:I18"/>
    <mergeCell ref="J18:P18"/>
    <mergeCell ref="B19:I19"/>
    <mergeCell ref="J19:P19"/>
    <mergeCell ref="B14:I14"/>
    <mergeCell ref="J14:P14"/>
    <mergeCell ref="B15:I15"/>
    <mergeCell ref="J15:P15"/>
    <mergeCell ref="B16:I16"/>
    <mergeCell ref="J16:P16"/>
    <mergeCell ref="B23:I23"/>
    <mergeCell ref="J23:P23"/>
    <mergeCell ref="B24:I24"/>
    <mergeCell ref="J24:P24"/>
    <mergeCell ref="B25:I25"/>
    <mergeCell ref="J25:P25"/>
    <mergeCell ref="B20:I20"/>
    <mergeCell ref="J20:P20"/>
    <mergeCell ref="B21:I21"/>
    <mergeCell ref="J21:P21"/>
    <mergeCell ref="B22:I22"/>
    <mergeCell ref="J22:P22"/>
    <mergeCell ref="T39:U39"/>
    <mergeCell ref="B27:I27"/>
    <mergeCell ref="J27:P27"/>
    <mergeCell ref="B28:I28"/>
    <mergeCell ref="J28:P28"/>
    <mergeCell ref="B29:I29"/>
    <mergeCell ref="J29:P29"/>
    <mergeCell ref="B30:I30"/>
    <mergeCell ref="B26:I26"/>
    <mergeCell ref="J26:P26"/>
    <mergeCell ref="T33:U33"/>
    <mergeCell ref="T34:U34"/>
    <mergeCell ref="T35:U35"/>
    <mergeCell ref="T36:U36"/>
    <mergeCell ref="J30:P30"/>
    <mergeCell ref="B31:I31"/>
    <mergeCell ref="J31:P31"/>
    <mergeCell ref="B32:I32"/>
    <mergeCell ref="R32:S32"/>
    <mergeCell ref="T32:U32"/>
    <mergeCell ref="T29:U29"/>
    <mergeCell ref="R30:S30"/>
    <mergeCell ref="T30:U30"/>
    <mergeCell ref="R31:S31"/>
    <mergeCell ref="J32:P32"/>
    <mergeCell ref="B33:I33"/>
    <mergeCell ref="J33:P33"/>
    <mergeCell ref="B34:I34"/>
    <mergeCell ref="J34:P34"/>
    <mergeCell ref="B35:I35"/>
    <mergeCell ref="J35:P35"/>
    <mergeCell ref="T37:U37"/>
    <mergeCell ref="T38:U38"/>
    <mergeCell ref="B39:I39"/>
    <mergeCell ref="J39:P39"/>
    <mergeCell ref="R33:S33"/>
    <mergeCell ref="R34:S34"/>
    <mergeCell ref="R35:S35"/>
    <mergeCell ref="R36:S36"/>
    <mergeCell ref="R37:S37"/>
    <mergeCell ref="R38:S38"/>
    <mergeCell ref="R39:S39"/>
    <mergeCell ref="B36:I36"/>
    <mergeCell ref="J36:P36"/>
    <mergeCell ref="B37:I37"/>
    <mergeCell ref="J37:P37"/>
    <mergeCell ref="B38:I38"/>
    <mergeCell ref="J38:P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Аннуитетный график</vt:lpstr>
      <vt:lpstr>Список праздничных дней</vt:lpstr>
      <vt:lpstr>Досрочное погашение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Жека</dc:creator>
  <cp:lastModifiedBy>Жека</cp:lastModifiedBy>
  <dcterms:created xsi:type="dcterms:W3CDTF">2013-08-30T16:37:29Z</dcterms:created>
  <dcterms:modified xsi:type="dcterms:W3CDTF">2013-09-22T13:38:33Z</dcterms:modified>
</cp:coreProperties>
</file>