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2120" windowHeight="9120" activeTab="1"/>
  </bookViews>
  <sheets>
    <sheet name="Сводная таблица" sheetId="9" r:id="rId1"/>
    <sheet name="факт" sheetId="8" r:id="rId2"/>
  </sheets>
  <definedNames>
    <definedName name="_xlnm._FilterDatabase" localSheetId="1" hidden="1">факт!$B$3:$K$103</definedName>
  </definedNames>
  <calcPr calcId="125725"/>
  <pivotCaches>
    <pivotCache cacheId="2" r:id="rId3"/>
  </pivotCaches>
</workbook>
</file>

<file path=xl/calcChain.xml><?xml version="1.0" encoding="utf-8"?>
<calcChain xmlns="http://schemas.openxmlformats.org/spreadsheetml/2006/main">
  <c r="M6" i="8"/>
  <c r="M7"/>
  <c r="M8"/>
  <c r="M9"/>
  <c r="M10"/>
  <c r="M11"/>
  <c r="M12"/>
  <c r="M13"/>
  <c r="M14"/>
  <c r="M15"/>
  <c r="M16"/>
  <c r="M17"/>
  <c r="M18"/>
  <c r="M19"/>
  <c r="M20"/>
  <c r="M21"/>
  <c r="M23"/>
  <c r="M24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5"/>
  <c r="J29"/>
  <c r="J14"/>
  <c r="E109"/>
  <c r="E136" l="1"/>
  <c r="E135"/>
  <c r="E134"/>
  <c r="E132"/>
  <c r="E131"/>
  <c r="E130"/>
  <c r="E129"/>
  <c r="E127"/>
  <c r="E126"/>
  <c r="E125"/>
  <c r="E124"/>
  <c r="E122"/>
  <c r="E121"/>
  <c r="E120"/>
  <c r="E119"/>
  <c r="E117"/>
  <c r="E116"/>
  <c r="E115"/>
  <c r="E114"/>
  <c r="E112"/>
  <c r="E111"/>
  <c r="E110"/>
  <c r="E113" l="1"/>
  <c r="E118"/>
  <c r="E123"/>
  <c r="E128"/>
  <c r="E133"/>
  <c r="J9"/>
  <c r="J40"/>
  <c r="J34"/>
  <c r="J33"/>
  <c r="J68"/>
  <c r="J52"/>
  <c r="J10" l="1"/>
  <c r="J20"/>
  <c r="J19" l="1"/>
  <c r="F103" l="1"/>
  <c r="F102"/>
  <c r="F101"/>
  <c r="H99"/>
  <c r="D99"/>
  <c r="J98"/>
  <c r="J67"/>
  <c r="J66"/>
  <c r="J64"/>
  <c r="J59"/>
  <c r="J58"/>
  <c r="J57"/>
  <c r="J51"/>
  <c r="J50"/>
  <c r="J49"/>
  <c r="J48"/>
  <c r="J47"/>
  <c r="J46"/>
  <c r="J45"/>
  <c r="J44"/>
  <c r="J43"/>
  <c r="J42"/>
  <c r="J39"/>
  <c r="J38"/>
  <c r="J37"/>
  <c r="J35"/>
  <c r="J28"/>
  <c r="F26"/>
  <c r="F25"/>
  <c r="F24"/>
  <c r="H22"/>
  <c r="M22" s="1"/>
  <c r="D22"/>
  <c r="J21"/>
  <c r="J18"/>
  <c r="J16"/>
  <c r="J13"/>
  <c r="J8"/>
  <c r="B6"/>
  <c r="J5"/>
  <c r="E107" l="1"/>
  <c r="E108" s="1"/>
  <c r="J22"/>
  <c r="H103"/>
  <c r="H26"/>
  <c r="M26" s="1"/>
  <c r="J99"/>
  <c r="F100"/>
  <c r="G100" s="1"/>
  <c r="B7"/>
  <c r="F23"/>
  <c r="H25"/>
  <c r="M25" s="1"/>
  <c r="H102"/>
  <c r="B8"/>
  <c r="B9" l="1"/>
  <c r="B10" s="1"/>
  <c r="G101"/>
  <c r="G103"/>
  <c r="G102"/>
  <c r="B11" l="1"/>
  <c r="B12"/>
  <c r="B13" l="1"/>
  <c r="B14" l="1"/>
  <c r="B15" l="1"/>
  <c r="B16" s="1"/>
  <c r="B18" l="1"/>
  <c r="B19" s="1"/>
  <c r="B20" s="1"/>
  <c r="B21" s="1"/>
  <c r="B29" l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l="1"/>
  <c r="B97" l="1"/>
  <c r="B98" s="1"/>
</calcChain>
</file>

<file path=xl/sharedStrings.xml><?xml version="1.0" encoding="utf-8"?>
<sst xmlns="http://schemas.openxmlformats.org/spreadsheetml/2006/main" count="544" uniqueCount="191">
  <si>
    <t>№ п/п</t>
  </si>
  <si>
    <t>ФИО</t>
  </si>
  <si>
    <t>Примечание</t>
  </si>
  <si>
    <t>Должность</t>
  </si>
  <si>
    <t xml:space="preserve">Из них: </t>
  </si>
  <si>
    <t>основные</t>
  </si>
  <si>
    <t>Главный бухгалтер</t>
  </si>
  <si>
    <t>внутр.</t>
  </si>
  <si>
    <t>внешн.</t>
  </si>
  <si>
    <t>временные</t>
  </si>
  <si>
    <t>времен.</t>
  </si>
  <si>
    <t>Директор</t>
  </si>
  <si>
    <t>Уход за реб.</t>
  </si>
  <si>
    <t xml:space="preserve">Список сотрудников на </t>
  </si>
  <si>
    <t>по</t>
  </si>
  <si>
    <t>Всего в отдел.</t>
  </si>
  <si>
    <t>внешние совмест.</t>
  </si>
  <si>
    <t>руководители</t>
  </si>
  <si>
    <t>Совместительство</t>
  </si>
  <si>
    <t>Всего:</t>
  </si>
  <si>
    <t>Первый заместитель директора</t>
  </si>
  <si>
    <t>Заместитель директора по медицинской части</t>
  </si>
  <si>
    <t>Главный экономист</t>
  </si>
  <si>
    <t>Юрист</t>
  </si>
  <si>
    <t>Главная медицинская сестра</t>
  </si>
  <si>
    <t>Менеджер</t>
  </si>
  <si>
    <t>Документовед</t>
  </si>
  <si>
    <t>Сестра-хозяйка</t>
  </si>
  <si>
    <t>АДМИНИСТРАТИВНО-УПРАВЛЕНЧЕСКИЙ ПЕРСОНАЛ                (АУП)</t>
  </si>
  <si>
    <t xml:space="preserve">ЛЕЧЕБНО-ДИАГНОСТИЧЕСКОЕ ОТДЕЛЕНИЕ   (ЛДО) </t>
  </si>
  <si>
    <t>Заведующий лечебно-диагностическим отделением-врач-терапевт</t>
  </si>
  <si>
    <t>Врач-терапевт</t>
  </si>
  <si>
    <t>Врач-невролог</t>
  </si>
  <si>
    <t>Заведующая кабинетом функциональной диагностики</t>
  </si>
  <si>
    <t>Врач-уролог</t>
  </si>
  <si>
    <t>Врач-дерматовенеролог</t>
  </si>
  <si>
    <t>Врач ультрозвуковой диагностики</t>
  </si>
  <si>
    <t>Врач-стоматолог</t>
  </si>
  <si>
    <t>Врач-акушер-гинеколог</t>
  </si>
  <si>
    <t>Врач-офтальмолог</t>
  </si>
  <si>
    <t>Врач-аллерголог-иммунолог</t>
  </si>
  <si>
    <t>Врач-эндоскопист</t>
  </si>
  <si>
    <t>Психолог</t>
  </si>
  <si>
    <t>Врач-травмотолог-ортопед</t>
  </si>
  <si>
    <t>Врач-хирург</t>
  </si>
  <si>
    <t>Старшая медицинская сестра</t>
  </si>
  <si>
    <t>Медицинская сестра кабинета функциональной диагностики</t>
  </si>
  <si>
    <t>Медицинская сестра эндоскопического кабинета</t>
  </si>
  <si>
    <t>Медицинский регистратор</t>
  </si>
  <si>
    <t>Медицинская сестра диетическая</t>
  </si>
  <si>
    <t>Кастелянша</t>
  </si>
  <si>
    <t>Санитарка</t>
  </si>
  <si>
    <t>Фармацевт</t>
  </si>
  <si>
    <t>Медицинская сестра процедурной</t>
  </si>
  <si>
    <t>Зам. директора по кап. ремонту и строит-ву</t>
  </si>
  <si>
    <t>Врач-оториноларинголог</t>
  </si>
  <si>
    <t>Медперсонал</t>
  </si>
  <si>
    <t>Немедицинский персонал</t>
  </si>
  <si>
    <t>врачи</t>
  </si>
  <si>
    <t>средний медперсонал</t>
  </si>
  <si>
    <t>младший медперсонал</t>
  </si>
  <si>
    <t>врачи, сред.медп. Млад</t>
  </si>
  <si>
    <t>СМ</t>
  </si>
  <si>
    <t>В</t>
  </si>
  <si>
    <t>ММ</t>
  </si>
  <si>
    <t>внутр. совмест.</t>
  </si>
  <si>
    <t>Медицинская сестра стоматологического кабинета</t>
  </si>
  <si>
    <t>СФ</t>
  </si>
  <si>
    <t>средний фармацевтический персонал</t>
  </si>
  <si>
    <t>Р</t>
  </si>
  <si>
    <t>младший фармацевтический персонал</t>
  </si>
  <si>
    <t>МФ</t>
  </si>
  <si>
    <t>Заместитель директора по административно-хозяйственным вопросам</t>
  </si>
  <si>
    <t xml:space="preserve"> </t>
  </si>
  <si>
    <t>Врач-кардиолог</t>
  </si>
  <si>
    <t>Врач-эндокринолог</t>
  </si>
  <si>
    <t>НЕМЕДИЦИНСКИЙ ПЕРСОНАЛ</t>
  </si>
  <si>
    <t>МЕДПЕРСОНАЛ, всего</t>
  </si>
  <si>
    <t>Заместитель директора по коммерческим вопросам</t>
  </si>
  <si>
    <t xml:space="preserve">Я попробовала "перекинуть" формулу в свою таблицу (естественно изменяя показатели), но я не могу понять что </t>
  </si>
  <si>
    <t>означает цифра 4 (выделенная красным) и какое значение я должна поставить вот в моей таблице.</t>
  </si>
  <si>
    <t>Это основные сотрудники, но в графе F (если сотрудник основной) пусто остается.</t>
  </si>
  <si>
    <r>
      <t>СУММПРОИЗВ((ЛЕВСИМВ(E$4:E$11;</t>
    </r>
    <r>
      <rPr>
        <sz val="10"/>
        <color rgb="FFFF0000"/>
        <rFont val="Arial Cyr"/>
        <charset val="204"/>
      </rPr>
      <t>4</t>
    </r>
    <r>
      <rPr>
        <sz val="10"/>
        <rFont val="Arial Cyr"/>
        <charset val="204"/>
      </rPr>
      <t>)=ЛЕВСИМВ(A28;</t>
    </r>
    <r>
      <rPr>
        <b/>
        <sz val="10"/>
        <color rgb="FFFF0000"/>
        <rFont val="Arial Cyr"/>
        <charset val="204"/>
      </rPr>
      <t>4</t>
    </r>
    <r>
      <rPr>
        <sz val="10"/>
        <rFont val="Arial Cyr"/>
        <charset val="204"/>
      </rPr>
      <t>))*(ПРОСМОТР(;-КОДСИМВ(B$19:B28);A$19:A28)=G$4:G$11))</t>
    </r>
  </si>
  <si>
    <t>подразделение</t>
  </si>
  <si>
    <t>АУП</t>
  </si>
  <si>
    <t>ФИО 1</t>
  </si>
  <si>
    <t>ФИО 2</t>
  </si>
  <si>
    <t>ФИО 3</t>
  </si>
  <si>
    <t>ФИО 4</t>
  </si>
  <si>
    <t>ФИО 5</t>
  </si>
  <si>
    <t>ФИО 6</t>
  </si>
  <si>
    <t>ФИО 7</t>
  </si>
  <si>
    <t>ФИО 8</t>
  </si>
  <si>
    <t>ФИО 9</t>
  </si>
  <si>
    <t>ФИО 10</t>
  </si>
  <si>
    <t>ФИО 11</t>
  </si>
  <si>
    <t>ФИО 12</t>
  </si>
  <si>
    <t>ФИО 13</t>
  </si>
  <si>
    <t>ФИО 14</t>
  </si>
  <si>
    <t>ФИО 15</t>
  </si>
  <si>
    <t>ФИО 16</t>
  </si>
  <si>
    <t>ФИО 17</t>
  </si>
  <si>
    <t>ставок</t>
  </si>
  <si>
    <t>ЛДО</t>
  </si>
  <si>
    <t>ФИО 18</t>
  </si>
  <si>
    <t>ФИО 19</t>
  </si>
  <si>
    <t>ФИО 20</t>
  </si>
  <si>
    <t>ФИО 21</t>
  </si>
  <si>
    <t>ФИО 22</t>
  </si>
  <si>
    <t>ФИО 23</t>
  </si>
  <si>
    <t>ФИО 24</t>
  </si>
  <si>
    <t>ФИО 25</t>
  </si>
  <si>
    <t>ФИО 26</t>
  </si>
  <si>
    <t>ФИО 27</t>
  </si>
  <si>
    <t>ФИО 28</t>
  </si>
  <si>
    <t>ФИО 29</t>
  </si>
  <si>
    <t>ФИО 30</t>
  </si>
  <si>
    <t>ФИО 31</t>
  </si>
  <si>
    <t>ФИО 32</t>
  </si>
  <si>
    <t>ФИО 33</t>
  </si>
  <si>
    <t>ФИО 34</t>
  </si>
  <si>
    <t>ФИО 35</t>
  </si>
  <si>
    <t>ФИО 36</t>
  </si>
  <si>
    <t>ФИО 37</t>
  </si>
  <si>
    <t>ФИО 38</t>
  </si>
  <si>
    <t>ФИО 39</t>
  </si>
  <si>
    <t>ФИО 40</t>
  </si>
  <si>
    <t>ФИО 41</t>
  </si>
  <si>
    <t>ФИО 42</t>
  </si>
  <si>
    <t>ФИО 43</t>
  </si>
  <si>
    <t>ФИО 44</t>
  </si>
  <si>
    <t>ФИО 45</t>
  </si>
  <si>
    <t>ФИО 46</t>
  </si>
  <si>
    <t>ФИО 47</t>
  </si>
  <si>
    <t>ФИО 48</t>
  </si>
  <si>
    <t>ФИО 49</t>
  </si>
  <si>
    <t>ФИО 50</t>
  </si>
  <si>
    <t>ФИО 51</t>
  </si>
  <si>
    <t>ФИО 52</t>
  </si>
  <si>
    <t>ФИО 53</t>
  </si>
  <si>
    <t>ФИО 54</t>
  </si>
  <si>
    <t>ФИО 55</t>
  </si>
  <si>
    <t>ФИО 56</t>
  </si>
  <si>
    <t>ФИО 57</t>
  </si>
  <si>
    <t>ФИО 58</t>
  </si>
  <si>
    <t>ФИО 59</t>
  </si>
  <si>
    <t>ФИО 60</t>
  </si>
  <si>
    <t>ФИО 61</t>
  </si>
  <si>
    <t>ФИО 62</t>
  </si>
  <si>
    <t>ФИО 63</t>
  </si>
  <si>
    <t>ФИО 64</t>
  </si>
  <si>
    <t>ФИО 65</t>
  </si>
  <si>
    <t>ФИО 66</t>
  </si>
  <si>
    <t>ФИО 67</t>
  </si>
  <si>
    <t>ФИО 68</t>
  </si>
  <si>
    <t>ФИО 69</t>
  </si>
  <si>
    <t>ФИО 70</t>
  </si>
  <si>
    <t>ФИО 71</t>
  </si>
  <si>
    <t>ФИО 72</t>
  </si>
  <si>
    <t>ФИО 73</t>
  </si>
  <si>
    <t>ФИО 74</t>
  </si>
  <si>
    <t>ФИО 75</t>
  </si>
  <si>
    <t>ФИО 76</t>
  </si>
  <si>
    <t>ФИО 77</t>
  </si>
  <si>
    <t>ФИО 78</t>
  </si>
  <si>
    <t>ФИО 79</t>
  </si>
  <si>
    <t>ФИО 80</t>
  </si>
  <si>
    <t>ФИО 81</t>
  </si>
  <si>
    <t>ФИО 82</t>
  </si>
  <si>
    <t>ФИО 83</t>
  </si>
  <si>
    <t>ФИО 84</t>
  </si>
  <si>
    <t>ФИО 85</t>
  </si>
  <si>
    <t>ФИО 86</t>
  </si>
  <si>
    <t>ФИО 87</t>
  </si>
  <si>
    <t>ФИО 88</t>
  </si>
  <si>
    <t>Названия строк</t>
  </si>
  <si>
    <t>(пусто)</t>
  </si>
  <si>
    <t>Общий итог</t>
  </si>
  <si>
    <t>Сумма по полю ставок</t>
  </si>
  <si>
    <t>категория персонала</t>
  </si>
  <si>
    <t>тип ТД</t>
  </si>
  <si>
    <t>категория должности</t>
  </si>
  <si>
    <t>руководитель</t>
  </si>
  <si>
    <t>специалист</t>
  </si>
  <si>
    <t>рабочие</t>
  </si>
  <si>
    <t>основной</t>
  </si>
  <si>
    <t>немедецинский</t>
  </si>
  <si>
    <t>медецинский</t>
  </si>
  <si>
    <t>Названия столбцов</t>
  </si>
  <si>
    <t>немедицинский</t>
  </si>
  <si>
    <t>медицинский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</si>
</sst>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0.0"/>
  </numFmts>
  <fonts count="20">
    <font>
      <sz val="10"/>
      <name val="Arial Cyr"/>
      <charset val="204"/>
    </font>
    <font>
      <b/>
      <u/>
      <sz val="10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b/>
      <u/>
      <sz val="11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b/>
      <i/>
      <sz val="9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9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8"/>
      <name val="Arial Cyr"/>
      <charset val="204"/>
    </font>
    <font>
      <sz val="10"/>
      <color rgb="FFFF0000"/>
      <name val="Arial Cyr"/>
      <charset val="204"/>
    </font>
    <font>
      <sz val="9"/>
      <color indexed="10"/>
      <name val="Arial Cyr"/>
      <charset val="204"/>
    </font>
    <font>
      <sz val="11"/>
      <color indexed="10"/>
      <name val="Arial Cyr"/>
      <charset val="204"/>
    </font>
    <font>
      <sz val="9"/>
      <color theme="1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4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4" fillId="0" borderId="9" xfId="0" applyFont="1" applyBorder="1" applyAlignment="1">
      <alignment vertic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wrapText="1"/>
    </xf>
    <xf numFmtId="0" fontId="7" fillId="0" borderId="0" xfId="0" applyFont="1" applyAlignment="1">
      <alignment wrapText="1"/>
    </xf>
    <xf numFmtId="0" fontId="7" fillId="0" borderId="11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4" fillId="0" borderId="13" xfId="0" applyFont="1" applyBorder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top" wrapText="1"/>
    </xf>
    <xf numFmtId="0" fontId="9" fillId="0" borderId="22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top" textRotation="90" wrapText="1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vertical="center" wrapText="1"/>
    </xf>
    <xf numFmtId="0" fontId="12" fillId="0" borderId="34" xfId="0" applyNumberFormat="1" applyFont="1" applyFill="1" applyBorder="1" applyAlignment="1">
      <alignment vertical="center" wrapText="1"/>
    </xf>
    <xf numFmtId="0" fontId="12" fillId="0" borderId="11" xfId="0" applyNumberFormat="1" applyFont="1" applyFill="1" applyBorder="1" applyAlignment="1">
      <alignment vertical="center" wrapText="1"/>
    </xf>
    <xf numFmtId="0" fontId="12" fillId="4" borderId="11" xfId="0" applyNumberFormat="1" applyFont="1" applyFill="1" applyBorder="1" applyAlignment="1">
      <alignment vertical="center" wrapText="1"/>
    </xf>
    <xf numFmtId="164" fontId="7" fillId="0" borderId="24" xfId="0" applyNumberFormat="1" applyFont="1" applyBorder="1" applyAlignment="1">
      <alignment horizontal="center" wrapText="1"/>
    </xf>
    <xf numFmtId="0" fontId="11" fillId="0" borderId="24" xfId="0" applyFont="1" applyBorder="1" applyAlignment="1">
      <alignment horizontal="center" wrapText="1"/>
    </xf>
    <xf numFmtId="14" fontId="7" fillId="0" borderId="31" xfId="0" applyNumberFormat="1" applyFont="1" applyBorder="1" applyAlignment="1">
      <alignment horizontal="left" wrapText="1"/>
    </xf>
    <xf numFmtId="0" fontId="12" fillId="0" borderId="11" xfId="0" applyNumberFormat="1" applyFont="1" applyFill="1" applyBorder="1" applyAlignment="1">
      <alignment horizontal="left" vertical="center" wrapText="1"/>
    </xf>
    <xf numFmtId="0" fontId="12" fillId="4" borderId="1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15" fillId="0" borderId="33" xfId="0" applyFont="1" applyBorder="1" applyAlignment="1">
      <alignment horizontal="center" vertical="top" textRotation="90" wrapTex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wrapText="1"/>
    </xf>
    <xf numFmtId="0" fontId="14" fillId="0" borderId="0" xfId="0" applyFont="1" applyFill="1" applyBorder="1" applyAlignment="1">
      <alignment wrapText="1"/>
    </xf>
    <xf numFmtId="0" fontId="0" fillId="0" borderId="0" xfId="0" applyFill="1" applyBorder="1" applyAlignment="1">
      <alignment horizontal="left" wrapText="1"/>
    </xf>
    <xf numFmtId="0" fontId="0" fillId="0" borderId="0" xfId="0" applyFill="1" applyBorder="1" applyAlignment="1">
      <alignment horizontal="right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24" xfId="0" applyFont="1" applyBorder="1" applyAlignment="1">
      <alignment horizontal="center" vertical="center" textRotation="90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left" vertical="center" wrapText="1"/>
    </xf>
    <xf numFmtId="0" fontId="16" fillId="6" borderId="30" xfId="0" applyFont="1" applyFill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8" fillId="0" borderId="10" xfId="0" applyFont="1" applyBorder="1" applyAlignment="1">
      <alignment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6" borderId="31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7" fillId="6" borderId="8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" fillId="3" borderId="28" xfId="0" applyFont="1" applyFill="1" applyBorder="1" applyAlignment="1">
      <alignment horizontal="center" vertical="top" wrapText="1"/>
    </xf>
    <xf numFmtId="0" fontId="1" fillId="3" borderId="35" xfId="0" applyFont="1" applyFill="1" applyBorder="1" applyAlignment="1">
      <alignment horizontal="center" vertical="top" wrapText="1"/>
    </xf>
    <xf numFmtId="0" fontId="1" fillId="3" borderId="4" xfId="0" applyFont="1" applyFill="1" applyBorder="1" applyAlignment="1">
      <alignment horizontal="center" vertical="top" wrapText="1"/>
    </xf>
    <xf numFmtId="0" fontId="4" fillId="0" borderId="3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6" fillId="5" borderId="36" xfId="0" applyFont="1" applyFill="1" applyBorder="1" applyAlignment="1">
      <alignment horizontal="center" wrapText="1"/>
    </xf>
    <xf numFmtId="0" fontId="6" fillId="5" borderId="26" xfId="0" applyFont="1" applyFill="1" applyBorder="1" applyAlignment="1">
      <alignment horizontal="center" wrapText="1"/>
    </xf>
    <xf numFmtId="165" fontId="12" fillId="4" borderId="1" xfId="0" applyNumberFormat="1" applyFont="1" applyFill="1" applyBorder="1" applyAlignment="1">
      <alignment vertical="center" wrapText="1"/>
    </xf>
    <xf numFmtId="0" fontId="6" fillId="5" borderId="34" xfId="0" applyFont="1" applyFill="1" applyBorder="1" applyAlignment="1">
      <alignment horizontal="left"/>
    </xf>
    <xf numFmtId="0" fontId="1" fillId="3" borderId="39" xfId="0" applyFont="1" applyFill="1" applyBorder="1" applyAlignment="1">
      <alignment horizontal="left"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  <xf numFmtId="0" fontId="0" fillId="0" borderId="0" xfId="0" applyAlignment="1">
      <alignment horizontal="left" indent="2"/>
    </xf>
    <xf numFmtId="0" fontId="0" fillId="0" borderId="0" xfId="0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2" fillId="6" borderId="41" xfId="0" applyFont="1" applyFill="1" applyBorder="1" applyAlignment="1">
      <alignment horizontal="right" vertical="center" wrapText="1"/>
    </xf>
    <xf numFmtId="0" fontId="2" fillId="6" borderId="38" xfId="0" applyFont="1" applyFill="1" applyBorder="1" applyAlignment="1">
      <alignment horizontal="right" vertical="center" wrapText="1"/>
    </xf>
    <xf numFmtId="0" fontId="2" fillId="6" borderId="13" xfId="0" applyFont="1" applyFill="1" applyBorder="1" applyAlignment="1">
      <alignment horizontal="right" vertical="center" wrapText="1"/>
    </xf>
    <xf numFmtId="0" fontId="2" fillId="6" borderId="43" xfId="0" applyFont="1" applyFill="1" applyBorder="1" applyAlignment="1">
      <alignment horizontal="right" vertical="center" wrapText="1"/>
    </xf>
    <xf numFmtId="0" fontId="2" fillId="6" borderId="44" xfId="0" applyFont="1" applyFill="1" applyBorder="1" applyAlignment="1">
      <alignment horizontal="right" vertical="center" wrapText="1"/>
    </xf>
    <xf numFmtId="0" fontId="2" fillId="6" borderId="45" xfId="0" applyFont="1" applyFill="1" applyBorder="1" applyAlignment="1">
      <alignment horizontal="right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7" fillId="0" borderId="27" xfId="0" applyFont="1" applyBorder="1" applyAlignment="1">
      <alignment horizontal="right" wrapText="1"/>
    </xf>
    <xf numFmtId="0" fontId="7" fillId="0" borderId="24" xfId="0" applyFont="1" applyBorder="1" applyAlignment="1">
      <alignment horizontal="right" wrapText="1"/>
    </xf>
    <xf numFmtId="0" fontId="4" fillId="0" borderId="41" xfId="0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4" fillId="0" borderId="35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1232648</xdr:colOff>
      <xdr:row>4</xdr:row>
      <xdr:rowOff>123265</xdr:rowOff>
    </xdr:from>
    <xdr:to>
      <xdr:col>25</xdr:col>
      <xdr:colOff>127966</xdr:colOff>
      <xdr:row>15</xdr:row>
      <xdr:rowOff>89647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85295" y="1165412"/>
          <a:ext cx="6997171" cy="4347882"/>
        </a:xfrm>
        <a:prstGeom prst="rect">
          <a:avLst/>
        </a:prstGeom>
        <a:noFill/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Иванов Иван Иванович" refreshedDate="41550.919654861114" createdVersion="3" refreshedVersion="3" minRefreshableVersion="3" recordCount="95">
  <cacheSource type="worksheet">
    <worksheetSource ref="A3:N98" sheet="факт"/>
  </cacheSource>
  <cacheFields count="14">
    <cacheField name="подразделение" numFmtId="0">
      <sharedItems containsBlank="1" count="3">
        <m/>
        <s v="АУП"/>
        <s v="ЛДО"/>
      </sharedItems>
    </cacheField>
    <cacheField name="№ п/п" numFmtId="0">
      <sharedItems containsBlank="1" containsMixedTypes="1" containsNumber="1" containsInteger="1" minValue="1" maxValue="87"/>
    </cacheField>
    <cacheField name="ФИО" numFmtId="0">
      <sharedItems containsBlank="1"/>
    </cacheField>
    <cacheField name="ставок" numFmtId="0">
      <sharedItems containsBlank="1" containsMixedTypes="1" containsNumber="1" containsInteger="1" minValue="1" maxValue="13"/>
    </cacheField>
    <cacheField name="Примечание" numFmtId="0">
      <sharedItems containsBlank="1"/>
    </cacheField>
    <cacheField name="Должность" numFmtId="0">
      <sharedItems containsBlank="1" containsMixedTypes="1" containsNumber="1" containsInteger="1" minValue="0" maxValue="12"/>
    </cacheField>
    <cacheField name="Совместительство" numFmtId="0">
      <sharedItems containsBlank="1"/>
    </cacheField>
    <cacheField name="Медперсонал" numFmtId="0">
      <sharedItems containsString="0" containsBlank="1" containsNumber="1" containsInteger="1" minValue="1" maxValue="12"/>
    </cacheField>
    <cacheField name="врачи, сред.медп. Млад" numFmtId="0">
      <sharedItems containsBlank="1"/>
    </cacheField>
    <cacheField name="Всего:" numFmtId="0">
      <sharedItems containsBlank="1" containsMixedTypes="1" containsNumber="1" containsInteger="1" minValue="0" maxValue="30"/>
    </cacheField>
    <cacheField name="Примечание2" numFmtId="0">
      <sharedItems containsNonDate="0" containsString="0" containsBlank="1"/>
    </cacheField>
    <cacheField name="тип ТД" numFmtId="0">
      <sharedItems containsBlank="1" count="5">
        <m/>
        <s v="основной"/>
        <s v="внешн."/>
        <s v="внутр."/>
        <s v="времен."/>
      </sharedItems>
    </cacheField>
    <cacheField name="категория персонала" numFmtId="0">
      <sharedItems containsBlank="1" count="3">
        <m/>
        <s v="немедецинский"/>
        <s v="медецинский"/>
      </sharedItems>
    </cacheField>
    <cacheField name="категория должности" numFmtId="0">
      <sharedItems containsBlank="1" count="8">
        <m/>
        <s v="руководитель"/>
        <s v="специалист"/>
        <s v="врачи"/>
        <s v="средний медперсонал"/>
        <s v="младший медперсонал"/>
        <s v="рабочие"/>
        <s v="средний фармацевтический персонал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5">
  <r>
    <x v="0"/>
    <m/>
    <s v="АДМИНИСТРАТИВНО-УПРАВЛЕНЧЕСКИЙ ПЕРСОНАЛ                (АУП)"/>
    <m/>
    <m/>
    <m/>
    <m/>
    <m/>
    <m/>
    <m/>
    <m/>
    <x v="0"/>
    <x v="0"/>
    <x v="0"/>
  </r>
  <r>
    <x v="1"/>
    <n v="1"/>
    <s v="ФИО 1"/>
    <n v="1"/>
    <m/>
    <s v="Директор"/>
    <m/>
    <m/>
    <m/>
    <n v="1"/>
    <m/>
    <x v="1"/>
    <x v="1"/>
    <x v="1"/>
  </r>
  <r>
    <x v="1"/>
    <n v="2"/>
    <s v="ФИО 2"/>
    <n v="1"/>
    <m/>
    <s v="Первый заместитель директора"/>
    <m/>
    <m/>
    <m/>
    <n v="1"/>
    <m/>
    <x v="1"/>
    <x v="1"/>
    <x v="1"/>
  </r>
  <r>
    <x v="1"/>
    <n v="3"/>
    <s v="ФИО 3"/>
    <n v="1"/>
    <m/>
    <s v="Зам. директора по кап. ремонту и строит-ву"/>
    <m/>
    <m/>
    <m/>
    <n v="1"/>
    <m/>
    <x v="1"/>
    <x v="1"/>
    <x v="1"/>
  </r>
  <r>
    <x v="1"/>
    <n v="4"/>
    <s v="ФИО 4"/>
    <n v="1"/>
    <m/>
    <s v="Заместитель директора по медицинской части"/>
    <m/>
    <m/>
    <m/>
    <n v="1"/>
    <m/>
    <x v="1"/>
    <x v="1"/>
    <x v="1"/>
  </r>
  <r>
    <x v="1"/>
    <n v="5"/>
    <s v="ФИО 5"/>
    <n v="1"/>
    <m/>
    <s v="Заместитель директора по коммерческим вопросам"/>
    <m/>
    <m/>
    <m/>
    <n v="1"/>
    <m/>
    <x v="1"/>
    <x v="1"/>
    <x v="1"/>
  </r>
  <r>
    <x v="1"/>
    <n v="6"/>
    <s v="ФИО 6"/>
    <n v="1"/>
    <m/>
    <s v="Заместитель директора по административно-хозяйственным вопросам"/>
    <m/>
    <m/>
    <m/>
    <n v="1"/>
    <m/>
    <x v="1"/>
    <x v="1"/>
    <x v="1"/>
  </r>
  <r>
    <x v="1"/>
    <n v="7"/>
    <s v="ФИО 7"/>
    <n v="1"/>
    <m/>
    <s v="Главный бухгалтер"/>
    <m/>
    <m/>
    <m/>
    <n v="1"/>
    <m/>
    <x v="1"/>
    <x v="1"/>
    <x v="1"/>
  </r>
  <r>
    <x v="1"/>
    <n v="8"/>
    <s v="ФИО 8"/>
    <n v="1"/>
    <m/>
    <s v="Главный экономист"/>
    <m/>
    <m/>
    <m/>
    <n v="1"/>
    <m/>
    <x v="1"/>
    <x v="1"/>
    <x v="1"/>
  </r>
  <r>
    <x v="1"/>
    <n v="9"/>
    <s v="ФИО 9"/>
    <m/>
    <m/>
    <m/>
    <m/>
    <m/>
    <m/>
    <n v="0"/>
    <m/>
    <x v="1"/>
    <x v="1"/>
    <x v="0"/>
  </r>
  <r>
    <x v="1"/>
    <n v="10"/>
    <s v="ФИО 10"/>
    <n v="1"/>
    <m/>
    <s v="Юрист"/>
    <s v="внешн."/>
    <m/>
    <m/>
    <n v="2"/>
    <m/>
    <x v="2"/>
    <x v="1"/>
    <x v="2"/>
  </r>
  <r>
    <x v="1"/>
    <n v="11"/>
    <s v="ФИО 11"/>
    <n v="1"/>
    <m/>
    <s v="Юрист"/>
    <m/>
    <m/>
    <m/>
    <m/>
    <m/>
    <x v="1"/>
    <x v="1"/>
    <x v="2"/>
  </r>
  <r>
    <x v="1"/>
    <n v="12"/>
    <s v="ФИО 12"/>
    <n v="1"/>
    <m/>
    <s v="Главная медицинская сестра"/>
    <m/>
    <n v="1"/>
    <s v="Р"/>
    <n v="1"/>
    <m/>
    <x v="1"/>
    <x v="2"/>
    <x v="1"/>
  </r>
  <r>
    <x v="1"/>
    <m/>
    <s v="ФИО 13"/>
    <m/>
    <m/>
    <m/>
    <m/>
    <m/>
    <m/>
    <m/>
    <m/>
    <x v="1"/>
    <x v="1"/>
    <x v="0"/>
  </r>
  <r>
    <x v="1"/>
    <n v="13"/>
    <s v="ФИО 14"/>
    <n v="1"/>
    <m/>
    <s v="Менеджер"/>
    <m/>
    <m/>
    <m/>
    <n v="1"/>
    <m/>
    <x v="1"/>
    <x v="1"/>
    <x v="2"/>
  </r>
  <r>
    <x v="1"/>
    <n v="14"/>
    <s v="ФИО 15"/>
    <n v="1"/>
    <m/>
    <s v="Документовед"/>
    <m/>
    <m/>
    <m/>
    <n v="1"/>
    <m/>
    <x v="1"/>
    <x v="1"/>
    <x v="2"/>
  </r>
  <r>
    <x v="1"/>
    <n v="15"/>
    <s v="ФИО 16"/>
    <m/>
    <m/>
    <m/>
    <m/>
    <m/>
    <m/>
    <n v="0"/>
    <m/>
    <x v="1"/>
    <x v="1"/>
    <x v="0"/>
  </r>
  <r>
    <x v="1"/>
    <n v="16"/>
    <s v="ФИО 17"/>
    <m/>
    <m/>
    <m/>
    <m/>
    <m/>
    <m/>
    <n v="0"/>
    <m/>
    <x v="1"/>
    <x v="1"/>
    <x v="0"/>
  </r>
  <r>
    <x v="0"/>
    <s v="Всего в отдел."/>
    <m/>
    <n v="13"/>
    <m/>
    <m/>
    <m/>
    <n v="1"/>
    <m/>
    <n v="13"/>
    <m/>
    <x v="1"/>
    <x v="2"/>
    <x v="0"/>
  </r>
  <r>
    <x v="0"/>
    <m/>
    <s v="Из них: "/>
    <s v="основные"/>
    <m/>
    <n v="12"/>
    <m/>
    <m/>
    <m/>
    <m/>
    <m/>
    <x v="1"/>
    <x v="1"/>
    <x v="0"/>
  </r>
  <r>
    <x v="0"/>
    <m/>
    <m/>
    <s v="внутр."/>
    <m/>
    <n v="0"/>
    <m/>
    <m/>
    <m/>
    <m/>
    <m/>
    <x v="1"/>
    <x v="1"/>
    <x v="0"/>
  </r>
  <r>
    <x v="0"/>
    <m/>
    <m/>
    <s v="внешн."/>
    <m/>
    <n v="1"/>
    <m/>
    <n v="1"/>
    <m/>
    <s v="Медперсонал"/>
    <m/>
    <x v="1"/>
    <x v="2"/>
    <x v="0"/>
  </r>
  <r>
    <x v="0"/>
    <m/>
    <m/>
    <s v="времен."/>
    <m/>
    <n v="0"/>
    <m/>
    <n v="12"/>
    <m/>
    <s v="Немедицинский персонал"/>
    <m/>
    <x v="1"/>
    <x v="2"/>
    <x v="0"/>
  </r>
  <r>
    <x v="0"/>
    <m/>
    <s v="ЛЕЧЕБНО-ДИАГНОСТИЧЕСКОЕ ОТДЕЛЕНИЕ   (ЛДО) "/>
    <m/>
    <m/>
    <m/>
    <m/>
    <m/>
    <m/>
    <m/>
    <m/>
    <x v="1"/>
    <x v="1"/>
    <x v="0"/>
  </r>
  <r>
    <x v="2"/>
    <n v="17"/>
    <s v="ФИО 18"/>
    <n v="1"/>
    <m/>
    <s v="Заведующий лечебно-диагностическим отделением-врач-терапевт"/>
    <m/>
    <n v="1"/>
    <s v="Р"/>
    <n v="1"/>
    <m/>
    <x v="1"/>
    <x v="2"/>
    <x v="1"/>
  </r>
  <r>
    <x v="2"/>
    <n v="18"/>
    <s v="ФИО 19"/>
    <n v="1"/>
    <m/>
    <s v="Врач-терапевт"/>
    <m/>
    <n v="1"/>
    <s v="В"/>
    <n v="4"/>
    <m/>
    <x v="1"/>
    <x v="2"/>
    <x v="3"/>
  </r>
  <r>
    <x v="2"/>
    <n v="19"/>
    <s v="ФИО 20"/>
    <n v="1"/>
    <m/>
    <s v="Врач-терапевт"/>
    <m/>
    <n v="1"/>
    <s v="В"/>
    <m/>
    <m/>
    <x v="1"/>
    <x v="2"/>
    <x v="3"/>
  </r>
  <r>
    <x v="2"/>
    <n v="20"/>
    <s v="ФИО 21"/>
    <n v="1"/>
    <m/>
    <s v="Врач-терапевт"/>
    <s v="внутр."/>
    <n v="1"/>
    <s v="В"/>
    <m/>
    <m/>
    <x v="3"/>
    <x v="2"/>
    <x v="3"/>
  </r>
  <r>
    <x v="2"/>
    <n v="21"/>
    <s v="ФИО 22"/>
    <n v="1"/>
    <m/>
    <s v="Врач-терапевт"/>
    <s v="внутр."/>
    <n v="1"/>
    <s v="В"/>
    <m/>
    <m/>
    <x v="3"/>
    <x v="2"/>
    <x v="3"/>
  </r>
  <r>
    <x v="2"/>
    <n v="22"/>
    <s v="ФИО 23"/>
    <n v="1"/>
    <m/>
    <s v="Врач-кардиолог"/>
    <s v="внутр."/>
    <n v="1"/>
    <s v="В"/>
    <n v="1"/>
    <m/>
    <x v="3"/>
    <x v="2"/>
    <x v="3"/>
  </r>
  <r>
    <x v="2"/>
    <n v="23"/>
    <s v="ФИО 24"/>
    <n v="1"/>
    <m/>
    <s v="Врач-эндокринолог"/>
    <s v="внутр."/>
    <n v="1"/>
    <s v="В"/>
    <n v="1"/>
    <m/>
    <x v="3"/>
    <x v="2"/>
    <x v="3"/>
  </r>
  <r>
    <x v="2"/>
    <n v="24"/>
    <s v="ФИО 25"/>
    <n v="1"/>
    <m/>
    <s v="Врач-невролог"/>
    <s v="внешн."/>
    <n v="1"/>
    <s v="В"/>
    <n v="2"/>
    <m/>
    <x v="2"/>
    <x v="2"/>
    <x v="3"/>
  </r>
  <r>
    <x v="2"/>
    <n v="25"/>
    <s v="ФИО 26"/>
    <n v="1"/>
    <m/>
    <s v="Врач-невролог"/>
    <m/>
    <n v="1"/>
    <s v="В"/>
    <m/>
    <m/>
    <x v="1"/>
    <x v="2"/>
    <x v="3"/>
  </r>
  <r>
    <x v="2"/>
    <n v="26"/>
    <s v="ФИО 27"/>
    <n v="1"/>
    <m/>
    <s v="Заведующая кабинетом функциональной диагностики"/>
    <m/>
    <n v="1"/>
    <s v="В"/>
    <n v="1"/>
    <m/>
    <x v="1"/>
    <x v="2"/>
    <x v="3"/>
  </r>
  <r>
    <x v="2"/>
    <n v="27"/>
    <s v="ФИО 28"/>
    <n v="1"/>
    <m/>
    <s v="Врач-уролог"/>
    <s v="внешн."/>
    <n v="1"/>
    <s v="В"/>
    <n v="1"/>
    <m/>
    <x v="2"/>
    <x v="2"/>
    <x v="3"/>
  </r>
  <r>
    <x v="2"/>
    <n v="28"/>
    <s v="ФИО 29"/>
    <n v="1"/>
    <m/>
    <s v="Врач-дерматовенеролог"/>
    <m/>
    <n v="1"/>
    <s v="В"/>
    <n v="1"/>
    <m/>
    <x v="1"/>
    <x v="2"/>
    <x v="3"/>
  </r>
  <r>
    <x v="2"/>
    <n v="29"/>
    <s v="ФИО 30"/>
    <n v="1"/>
    <m/>
    <s v="Врач ультрозвуковой диагностики"/>
    <s v="внешн."/>
    <n v="1"/>
    <s v="В"/>
    <n v="2"/>
    <m/>
    <x v="2"/>
    <x v="2"/>
    <x v="3"/>
  </r>
  <r>
    <x v="2"/>
    <n v="30"/>
    <s v="ФИО 31"/>
    <n v="1"/>
    <m/>
    <s v="Врач ультрозвуковой диагностики"/>
    <s v="внутр."/>
    <n v="1"/>
    <s v="В"/>
    <m/>
    <m/>
    <x v="3"/>
    <x v="2"/>
    <x v="3"/>
  </r>
  <r>
    <x v="2"/>
    <n v="31"/>
    <s v="ФИО 32"/>
    <n v="1"/>
    <m/>
    <s v="Врач-стоматолог"/>
    <s v="внешн."/>
    <n v="1"/>
    <s v="В"/>
    <n v="1"/>
    <m/>
    <x v="2"/>
    <x v="2"/>
    <x v="3"/>
  </r>
  <r>
    <x v="2"/>
    <n v="32"/>
    <s v="ФИО 33"/>
    <n v="1"/>
    <m/>
    <s v="Врач-акушер-гинеколог"/>
    <s v="внешн."/>
    <n v="1"/>
    <s v="В"/>
    <n v="1"/>
    <m/>
    <x v="2"/>
    <x v="2"/>
    <x v="3"/>
  </r>
  <r>
    <x v="2"/>
    <n v="33"/>
    <s v="ФИО 34"/>
    <n v="1"/>
    <m/>
    <s v="Врач-офтальмолог"/>
    <s v="внешн."/>
    <n v="1"/>
    <s v="В"/>
    <n v="1"/>
    <m/>
    <x v="2"/>
    <x v="2"/>
    <x v="3"/>
  </r>
  <r>
    <x v="2"/>
    <n v="34"/>
    <s v="ФИО 35"/>
    <n v="1"/>
    <m/>
    <s v="Врач-оториноларинголог"/>
    <s v="внешн."/>
    <n v="1"/>
    <s v="В"/>
    <n v="1"/>
    <m/>
    <x v="2"/>
    <x v="2"/>
    <x v="3"/>
  </r>
  <r>
    <x v="2"/>
    <n v="35"/>
    <s v="ФИО 36"/>
    <n v="1"/>
    <m/>
    <s v="Врач-аллерголог-иммунолог"/>
    <s v="внешн."/>
    <n v="1"/>
    <s v="В"/>
    <n v="1"/>
    <m/>
    <x v="2"/>
    <x v="2"/>
    <x v="3"/>
  </r>
  <r>
    <x v="2"/>
    <n v="36"/>
    <s v="ФИО 37"/>
    <n v="1"/>
    <m/>
    <s v="Врач-эндоскопист"/>
    <s v="внешн."/>
    <n v="1"/>
    <s v="В"/>
    <n v="1"/>
    <m/>
    <x v="2"/>
    <x v="2"/>
    <x v="3"/>
  </r>
  <r>
    <x v="2"/>
    <n v="37"/>
    <s v="ФИО 38"/>
    <n v="1"/>
    <m/>
    <s v="Психолог"/>
    <m/>
    <m/>
    <m/>
    <n v="1"/>
    <m/>
    <x v="1"/>
    <x v="1"/>
    <x v="3"/>
  </r>
  <r>
    <x v="2"/>
    <n v="38"/>
    <s v="ФИО 39"/>
    <n v="1"/>
    <m/>
    <s v="Врач-травмотолог-ортопед"/>
    <s v="внешн."/>
    <n v="1"/>
    <s v="В"/>
    <n v="1"/>
    <m/>
    <x v="2"/>
    <x v="2"/>
    <x v="3"/>
  </r>
  <r>
    <x v="2"/>
    <n v="39"/>
    <s v="ФИО 40"/>
    <n v="1"/>
    <m/>
    <s v="Врач-хирург"/>
    <m/>
    <n v="1"/>
    <s v="В"/>
    <n v="1"/>
    <m/>
    <x v="1"/>
    <x v="2"/>
    <x v="3"/>
  </r>
  <r>
    <x v="2"/>
    <n v="40"/>
    <s v="ФИО 41"/>
    <n v="1"/>
    <m/>
    <s v="Старшая медицинская сестра"/>
    <m/>
    <n v="1"/>
    <s v="СМ"/>
    <n v="1"/>
    <m/>
    <x v="1"/>
    <x v="2"/>
    <x v="4"/>
  </r>
  <r>
    <x v="2"/>
    <n v="41"/>
    <s v="ФИО 42"/>
    <n v="1"/>
    <m/>
    <s v="Медицинская сестра процедурной"/>
    <m/>
    <n v="1"/>
    <s v="СМ"/>
    <n v="4"/>
    <m/>
    <x v="1"/>
    <x v="2"/>
    <x v="4"/>
  </r>
  <r>
    <x v="2"/>
    <n v="42"/>
    <s v="ФИО 43"/>
    <n v="1"/>
    <s v="Уход за реб."/>
    <s v="Медицинская сестра процедурной"/>
    <m/>
    <n v="1"/>
    <s v="СМ"/>
    <m/>
    <m/>
    <x v="1"/>
    <x v="2"/>
    <x v="4"/>
  </r>
  <r>
    <x v="2"/>
    <n v="43"/>
    <s v="ФИО 44"/>
    <n v="1"/>
    <m/>
    <s v="Медицинская сестра процедурной"/>
    <m/>
    <n v="1"/>
    <s v="СМ"/>
    <m/>
    <m/>
    <x v="1"/>
    <x v="2"/>
    <x v="4"/>
  </r>
  <r>
    <x v="2"/>
    <n v="44"/>
    <s v="ФИО 45"/>
    <n v="1"/>
    <m/>
    <s v="Медицинская сестра процедурной"/>
    <m/>
    <n v="1"/>
    <s v="СМ"/>
    <m/>
    <m/>
    <x v="1"/>
    <x v="2"/>
    <x v="4"/>
  </r>
  <r>
    <x v="2"/>
    <n v="45"/>
    <s v="ФИО 46"/>
    <n v="1"/>
    <m/>
    <s v="Медицинская сестра стоматологического кабинета"/>
    <s v="внутр."/>
    <n v="1"/>
    <s v="СМ"/>
    <n v="1"/>
    <m/>
    <x v="3"/>
    <x v="2"/>
    <x v="4"/>
  </r>
  <r>
    <x v="2"/>
    <n v="46"/>
    <s v="ФИО 47"/>
    <n v="1"/>
    <m/>
    <s v="Медицинская сестра кабинета функциональной диагностики"/>
    <m/>
    <n v="1"/>
    <s v="СМ"/>
    <n v="1"/>
    <m/>
    <x v="1"/>
    <x v="2"/>
    <x v="4"/>
  </r>
  <r>
    <x v="2"/>
    <n v="47"/>
    <s v="ФИО 48"/>
    <n v="1"/>
    <m/>
    <s v="Медицинская сестра эндоскопического кабинета"/>
    <m/>
    <n v="1"/>
    <s v="СМ"/>
    <n v="1"/>
    <m/>
    <x v="1"/>
    <x v="2"/>
    <x v="4"/>
  </r>
  <r>
    <x v="2"/>
    <n v="48"/>
    <s v="ФИО 49"/>
    <n v="1"/>
    <m/>
    <s v="Медицинский регистратор"/>
    <m/>
    <n v="1"/>
    <s v="СМ"/>
    <n v="5"/>
    <m/>
    <x v="1"/>
    <x v="2"/>
    <x v="4"/>
  </r>
  <r>
    <x v="2"/>
    <n v="49"/>
    <s v="ФИО 50"/>
    <n v="1"/>
    <m/>
    <s v="Медицинский регистратор"/>
    <m/>
    <n v="1"/>
    <s v="СМ"/>
    <m/>
    <m/>
    <x v="1"/>
    <x v="2"/>
    <x v="4"/>
  </r>
  <r>
    <x v="2"/>
    <n v="50"/>
    <s v="ФИО 51"/>
    <n v="1"/>
    <m/>
    <s v="Медицинский регистратор"/>
    <s v="времен."/>
    <n v="1"/>
    <s v="СМ"/>
    <m/>
    <m/>
    <x v="4"/>
    <x v="2"/>
    <x v="4"/>
  </r>
  <r>
    <x v="2"/>
    <n v="51"/>
    <s v="ФИО 52"/>
    <n v="1"/>
    <m/>
    <s v="Медицинский регистратор"/>
    <m/>
    <n v="1"/>
    <s v="СМ"/>
    <m/>
    <m/>
    <x v="1"/>
    <x v="2"/>
    <x v="4"/>
  </r>
  <r>
    <x v="2"/>
    <n v="52"/>
    <s v="ФИО 53"/>
    <n v="1"/>
    <m/>
    <s v="Медицинский регистратор"/>
    <m/>
    <n v="1"/>
    <s v="СМ"/>
    <m/>
    <m/>
    <x v="1"/>
    <x v="2"/>
    <x v="4"/>
  </r>
  <r>
    <x v="2"/>
    <n v="53"/>
    <s v="ФИО 54"/>
    <n v="1"/>
    <m/>
    <s v="Медицинская сестра диетическая"/>
    <m/>
    <n v="1"/>
    <s v="СМ"/>
    <n v="2"/>
    <m/>
    <x v="1"/>
    <x v="2"/>
    <x v="4"/>
  </r>
  <r>
    <x v="2"/>
    <n v="54"/>
    <s v="ФИО 55"/>
    <n v="1"/>
    <m/>
    <s v="Медицинская сестра диетическая"/>
    <m/>
    <n v="1"/>
    <s v="СМ"/>
    <m/>
    <m/>
    <x v="1"/>
    <x v="2"/>
    <x v="4"/>
  </r>
  <r>
    <x v="2"/>
    <n v="55"/>
    <s v="ФИО 56"/>
    <n v="1"/>
    <m/>
    <s v="Сестра-хозяйка"/>
    <m/>
    <n v="1"/>
    <s v="ММ"/>
    <n v="1"/>
    <m/>
    <x v="1"/>
    <x v="2"/>
    <x v="5"/>
  </r>
  <r>
    <x v="2"/>
    <n v="56"/>
    <s v="ФИО 57"/>
    <n v="1"/>
    <m/>
    <s v="Кастелянша"/>
    <m/>
    <m/>
    <m/>
    <n v="1"/>
    <m/>
    <x v="1"/>
    <x v="1"/>
    <x v="6"/>
  </r>
  <r>
    <x v="2"/>
    <n v="57"/>
    <s v="ФИО 58"/>
    <n v="1"/>
    <m/>
    <s v="Санитарка"/>
    <m/>
    <n v="1"/>
    <s v="ММ"/>
    <n v="30"/>
    <m/>
    <x v="1"/>
    <x v="2"/>
    <x v="5"/>
  </r>
  <r>
    <x v="2"/>
    <n v="58"/>
    <s v="ФИО 59"/>
    <n v="1"/>
    <m/>
    <s v="Санитарка"/>
    <m/>
    <n v="1"/>
    <s v="ММ"/>
    <m/>
    <m/>
    <x v="1"/>
    <x v="2"/>
    <x v="5"/>
  </r>
  <r>
    <x v="2"/>
    <n v="59"/>
    <s v="ФИО 60"/>
    <n v="1"/>
    <m/>
    <s v="Санитарка"/>
    <m/>
    <n v="1"/>
    <s v="ММ"/>
    <m/>
    <m/>
    <x v="1"/>
    <x v="2"/>
    <x v="5"/>
  </r>
  <r>
    <x v="2"/>
    <n v="60"/>
    <s v="ФИО 61"/>
    <n v="1"/>
    <m/>
    <s v="Санитарка"/>
    <m/>
    <n v="1"/>
    <s v="ММ"/>
    <m/>
    <m/>
    <x v="1"/>
    <x v="2"/>
    <x v="5"/>
  </r>
  <r>
    <x v="2"/>
    <n v="61"/>
    <s v="ФИО 62"/>
    <n v="1"/>
    <m/>
    <s v="Санитарка"/>
    <m/>
    <n v="1"/>
    <s v="ММ"/>
    <m/>
    <m/>
    <x v="1"/>
    <x v="2"/>
    <x v="5"/>
  </r>
  <r>
    <x v="2"/>
    <n v="62"/>
    <s v="ФИО 63"/>
    <n v="1"/>
    <m/>
    <s v="Санитарка"/>
    <m/>
    <n v="1"/>
    <s v="ММ"/>
    <m/>
    <m/>
    <x v="1"/>
    <x v="2"/>
    <x v="5"/>
  </r>
  <r>
    <x v="2"/>
    <n v="63"/>
    <s v="ФИО 64"/>
    <n v="1"/>
    <m/>
    <s v="Санитарка"/>
    <m/>
    <n v="1"/>
    <s v="ММ"/>
    <m/>
    <m/>
    <x v="1"/>
    <x v="2"/>
    <x v="5"/>
  </r>
  <r>
    <x v="2"/>
    <n v="64"/>
    <s v="ФИО 65"/>
    <n v="1"/>
    <m/>
    <s v="Санитарка"/>
    <m/>
    <n v="1"/>
    <s v="ММ"/>
    <m/>
    <m/>
    <x v="1"/>
    <x v="2"/>
    <x v="5"/>
  </r>
  <r>
    <x v="2"/>
    <n v="65"/>
    <s v="ФИО 66"/>
    <n v="1"/>
    <m/>
    <s v="Санитарка"/>
    <m/>
    <n v="1"/>
    <s v="ММ"/>
    <m/>
    <m/>
    <x v="1"/>
    <x v="2"/>
    <x v="5"/>
  </r>
  <r>
    <x v="2"/>
    <n v="66"/>
    <s v="ФИО 67"/>
    <n v="1"/>
    <m/>
    <s v="Санитарка"/>
    <m/>
    <n v="1"/>
    <s v="ММ"/>
    <m/>
    <m/>
    <x v="1"/>
    <x v="2"/>
    <x v="5"/>
  </r>
  <r>
    <x v="2"/>
    <n v="67"/>
    <s v="ФИО 68"/>
    <n v="1"/>
    <m/>
    <s v="Санитарка"/>
    <m/>
    <n v="1"/>
    <s v="ММ"/>
    <m/>
    <m/>
    <x v="1"/>
    <x v="2"/>
    <x v="5"/>
  </r>
  <r>
    <x v="2"/>
    <n v="68"/>
    <s v="ФИО 69"/>
    <n v="1"/>
    <m/>
    <s v="Санитарка"/>
    <m/>
    <n v="1"/>
    <s v="ММ"/>
    <m/>
    <m/>
    <x v="1"/>
    <x v="2"/>
    <x v="5"/>
  </r>
  <r>
    <x v="2"/>
    <n v="69"/>
    <s v="ФИО 70"/>
    <n v="1"/>
    <m/>
    <s v="Санитарка"/>
    <m/>
    <n v="1"/>
    <s v="ММ"/>
    <m/>
    <m/>
    <x v="1"/>
    <x v="2"/>
    <x v="5"/>
  </r>
  <r>
    <x v="2"/>
    <n v="70"/>
    <s v="ФИО 71"/>
    <n v="1"/>
    <m/>
    <s v="Санитарка"/>
    <m/>
    <n v="1"/>
    <s v="ММ"/>
    <m/>
    <m/>
    <x v="1"/>
    <x v="2"/>
    <x v="5"/>
  </r>
  <r>
    <x v="2"/>
    <n v="71"/>
    <s v="ФИО 72"/>
    <n v="1"/>
    <m/>
    <s v="Санитарка"/>
    <m/>
    <n v="1"/>
    <s v="ММ"/>
    <m/>
    <m/>
    <x v="1"/>
    <x v="2"/>
    <x v="5"/>
  </r>
  <r>
    <x v="2"/>
    <n v="72"/>
    <s v="ФИО 73"/>
    <n v="1"/>
    <m/>
    <s v="Санитарка"/>
    <m/>
    <n v="1"/>
    <s v="ММ"/>
    <m/>
    <m/>
    <x v="1"/>
    <x v="2"/>
    <x v="5"/>
  </r>
  <r>
    <x v="2"/>
    <n v="73"/>
    <s v="ФИО 74"/>
    <n v="1"/>
    <m/>
    <s v="Санитарка"/>
    <m/>
    <n v="1"/>
    <s v="ММ"/>
    <m/>
    <m/>
    <x v="1"/>
    <x v="2"/>
    <x v="5"/>
  </r>
  <r>
    <x v="2"/>
    <n v="74"/>
    <s v="ФИО 75"/>
    <n v="1"/>
    <m/>
    <s v="Санитарка"/>
    <m/>
    <n v="1"/>
    <s v="ММ"/>
    <m/>
    <m/>
    <x v="1"/>
    <x v="2"/>
    <x v="5"/>
  </r>
  <r>
    <x v="2"/>
    <n v="75"/>
    <s v="ФИО 76"/>
    <n v="1"/>
    <m/>
    <s v="Санитарка"/>
    <m/>
    <n v="1"/>
    <s v="ММ"/>
    <m/>
    <m/>
    <x v="1"/>
    <x v="2"/>
    <x v="5"/>
  </r>
  <r>
    <x v="2"/>
    <n v="76"/>
    <s v="ФИО 77"/>
    <n v="1"/>
    <m/>
    <s v="Санитарка"/>
    <m/>
    <n v="1"/>
    <s v="ММ"/>
    <m/>
    <m/>
    <x v="1"/>
    <x v="2"/>
    <x v="5"/>
  </r>
  <r>
    <x v="2"/>
    <n v="77"/>
    <s v="ФИО 78"/>
    <n v="1"/>
    <m/>
    <s v="Санитарка"/>
    <m/>
    <n v="1"/>
    <s v="ММ"/>
    <m/>
    <m/>
    <x v="1"/>
    <x v="2"/>
    <x v="5"/>
  </r>
  <r>
    <x v="2"/>
    <n v="78"/>
    <s v="ФИО 79"/>
    <n v="1"/>
    <s v="Уход за реб."/>
    <s v="Санитарка"/>
    <m/>
    <n v="1"/>
    <s v="ММ"/>
    <m/>
    <m/>
    <x v="1"/>
    <x v="2"/>
    <x v="5"/>
  </r>
  <r>
    <x v="2"/>
    <n v="79"/>
    <s v="ФИО 80"/>
    <n v="1"/>
    <m/>
    <s v="Санитарка"/>
    <m/>
    <n v="1"/>
    <s v="ММ"/>
    <m/>
    <m/>
    <x v="1"/>
    <x v="2"/>
    <x v="5"/>
  </r>
  <r>
    <x v="2"/>
    <n v="80"/>
    <s v="ФИО 81"/>
    <n v="1"/>
    <m/>
    <s v="Санитарка"/>
    <m/>
    <n v="1"/>
    <s v="ММ"/>
    <m/>
    <m/>
    <x v="1"/>
    <x v="2"/>
    <x v="5"/>
  </r>
  <r>
    <x v="2"/>
    <n v="81"/>
    <s v="ФИО 82"/>
    <n v="1"/>
    <m/>
    <s v="Санитарка"/>
    <m/>
    <n v="1"/>
    <s v="ММ"/>
    <m/>
    <m/>
    <x v="1"/>
    <x v="2"/>
    <x v="5"/>
  </r>
  <r>
    <x v="2"/>
    <n v="82"/>
    <s v="ФИО 83"/>
    <n v="1"/>
    <m/>
    <s v="Санитарка"/>
    <m/>
    <n v="1"/>
    <s v="ММ"/>
    <m/>
    <m/>
    <x v="1"/>
    <x v="2"/>
    <x v="5"/>
  </r>
  <r>
    <x v="2"/>
    <n v="83"/>
    <s v="ФИО 84"/>
    <n v="1"/>
    <m/>
    <s v="Санитарка"/>
    <m/>
    <n v="1"/>
    <s v="ММ"/>
    <m/>
    <m/>
    <x v="1"/>
    <x v="2"/>
    <x v="5"/>
  </r>
  <r>
    <x v="2"/>
    <n v="84"/>
    <s v="ФИО 85"/>
    <n v="1"/>
    <m/>
    <s v="Санитарка"/>
    <m/>
    <n v="1"/>
    <s v="ММ"/>
    <m/>
    <m/>
    <x v="1"/>
    <x v="2"/>
    <x v="5"/>
  </r>
  <r>
    <x v="2"/>
    <n v="85"/>
    <s v="ФИО 86"/>
    <n v="1"/>
    <m/>
    <s v="Санитарка"/>
    <m/>
    <n v="1"/>
    <s v="ММ"/>
    <m/>
    <m/>
    <x v="1"/>
    <x v="2"/>
    <x v="5"/>
  </r>
  <r>
    <x v="2"/>
    <n v="86"/>
    <s v="ФИО 87"/>
    <n v="1"/>
    <m/>
    <s v="Санитарка"/>
    <m/>
    <n v="1"/>
    <s v="ММ"/>
    <m/>
    <m/>
    <x v="1"/>
    <x v="2"/>
    <x v="5"/>
  </r>
  <r>
    <x v="2"/>
    <n v="87"/>
    <s v="ФИО 88"/>
    <n v="1"/>
    <m/>
    <s v="Фармацевт"/>
    <m/>
    <n v="1"/>
    <s v="СФ"/>
    <n v="1"/>
    <m/>
    <x v="1"/>
    <x v="2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2" applyNumberFormats="0" applyBorderFormats="0" applyFontFormats="0" applyPatternFormats="0" applyAlignmentFormats="0" applyWidthHeightFormats="1" dataCaption="Значения" updatedVersion="3" minRefreshableVersion="3" showCalcMbrs="0" useAutoFormatting="1" itemPrintTitles="1" createdVersion="3" indent="0" outline="1" outlineData="1" multipleFieldFilters="0">
  <location ref="A3:D27" firstHeaderRow="1" firstDataRow="2" firstDataCol="1"/>
  <pivotFields count="14">
    <pivotField axis="axisRow" showAll="0">
      <items count="4">
        <item x="1"/>
        <item x="2"/>
        <item h="1" x="0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 defaultSubtotal="0">
      <items count="5">
        <item x="2"/>
        <item x="3"/>
        <item x="4"/>
        <item x="1"/>
        <item x="0"/>
      </items>
    </pivotField>
    <pivotField axis="axisCol" showAll="0" defaultSubtotal="0">
      <items count="3">
        <item x="2"/>
        <item x="1"/>
        <item x="0"/>
      </items>
    </pivotField>
    <pivotField axis="axisRow" showAll="0" defaultSubtotal="0">
      <items count="8">
        <item x="3"/>
        <item x="5"/>
        <item x="6"/>
        <item x="1"/>
        <item x="2"/>
        <item x="4"/>
        <item x="7"/>
        <item x="0"/>
      </items>
    </pivotField>
  </pivotFields>
  <rowFields count="3">
    <field x="0"/>
    <field x="11"/>
    <field x="13"/>
  </rowFields>
  <rowItems count="23">
    <i>
      <x/>
    </i>
    <i r="1">
      <x/>
    </i>
    <i r="2">
      <x v="4"/>
    </i>
    <i r="1">
      <x v="3"/>
    </i>
    <i r="2">
      <x v="3"/>
    </i>
    <i r="2">
      <x v="4"/>
    </i>
    <i r="2">
      <x v="7"/>
    </i>
    <i>
      <x v="1"/>
    </i>
    <i r="1">
      <x/>
    </i>
    <i r="2">
      <x/>
    </i>
    <i r="1">
      <x v="1"/>
    </i>
    <i r="2">
      <x/>
    </i>
    <i r="2">
      <x v="5"/>
    </i>
    <i r="1">
      <x v="2"/>
    </i>
    <i r="2">
      <x v="5"/>
    </i>
    <i r="1">
      <x v="3"/>
    </i>
    <i r="2">
      <x/>
    </i>
    <i r="2">
      <x v="1"/>
    </i>
    <i r="2">
      <x v="2"/>
    </i>
    <i r="2">
      <x v="3"/>
    </i>
    <i r="2">
      <x v="5"/>
    </i>
    <i r="2">
      <x v="6"/>
    </i>
    <i t="grand">
      <x/>
    </i>
  </rowItems>
  <colFields count="1">
    <field x="12"/>
  </colFields>
  <colItems count="3">
    <i>
      <x/>
    </i>
    <i>
      <x v="1"/>
    </i>
    <i t="grand">
      <x/>
    </i>
  </colItems>
  <dataFields count="1">
    <dataField name="Сумма по полю ставок" fld="3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27"/>
  <sheetViews>
    <sheetView workbookViewId="0">
      <selection activeCell="D13" sqref="D13"/>
    </sheetView>
  </sheetViews>
  <sheetFormatPr defaultRowHeight="12.75"/>
  <cols>
    <col min="1" max="1" width="41.140625" customWidth="1"/>
    <col min="2" max="2" width="14.42578125" customWidth="1"/>
    <col min="3" max="3" width="18.28515625" customWidth="1"/>
    <col min="4" max="4" width="13.42578125" customWidth="1"/>
  </cols>
  <sheetData>
    <row r="3" spans="1:4">
      <c r="A3" s="105" t="s">
        <v>178</v>
      </c>
      <c r="B3" s="105" t="s">
        <v>188</v>
      </c>
    </row>
    <row r="4" spans="1:4">
      <c r="A4" s="105" t="s">
        <v>175</v>
      </c>
      <c r="B4" t="s">
        <v>187</v>
      </c>
      <c r="C4" t="s">
        <v>186</v>
      </c>
      <c r="D4" t="s">
        <v>177</v>
      </c>
    </row>
    <row r="5" spans="1:4">
      <c r="A5" s="106" t="s">
        <v>84</v>
      </c>
      <c r="B5" s="108">
        <v>1</v>
      </c>
      <c r="C5" s="108">
        <v>12</v>
      </c>
      <c r="D5" s="108">
        <v>13</v>
      </c>
    </row>
    <row r="6" spans="1:4">
      <c r="A6" s="107" t="s">
        <v>8</v>
      </c>
      <c r="B6" s="108"/>
      <c r="C6" s="108"/>
      <c r="D6" s="108"/>
    </row>
    <row r="7" spans="1:4">
      <c r="A7" s="109" t="s">
        <v>183</v>
      </c>
      <c r="B7" s="108"/>
      <c r="C7" s="108">
        <v>1</v>
      </c>
      <c r="D7" s="108">
        <v>1</v>
      </c>
    </row>
    <row r="8" spans="1:4">
      <c r="A8" s="107" t="s">
        <v>185</v>
      </c>
      <c r="B8" s="108"/>
      <c r="C8" s="108"/>
      <c r="D8" s="108"/>
    </row>
    <row r="9" spans="1:4">
      <c r="A9" s="109" t="s">
        <v>182</v>
      </c>
      <c r="B9" s="108">
        <v>1</v>
      </c>
      <c r="C9" s="108">
        <v>8</v>
      </c>
      <c r="D9" s="108">
        <v>9</v>
      </c>
    </row>
    <row r="10" spans="1:4">
      <c r="A10" s="109" t="s">
        <v>183</v>
      </c>
      <c r="B10" s="108"/>
      <c r="C10" s="108">
        <v>3</v>
      </c>
      <c r="D10" s="108">
        <v>3</v>
      </c>
    </row>
    <row r="11" spans="1:4">
      <c r="A11" s="109" t="s">
        <v>176</v>
      </c>
      <c r="B11" s="108"/>
      <c r="C11" s="108"/>
      <c r="D11" s="108"/>
    </row>
    <row r="12" spans="1:4">
      <c r="A12" s="106" t="s">
        <v>103</v>
      </c>
      <c r="B12" s="108">
        <v>69</v>
      </c>
      <c r="C12" s="108">
        <v>2</v>
      </c>
      <c r="D12" s="108">
        <v>71</v>
      </c>
    </row>
    <row r="13" spans="1:4">
      <c r="A13" s="107" t="s">
        <v>8</v>
      </c>
      <c r="B13" s="108"/>
      <c r="C13" s="108"/>
      <c r="D13" s="108"/>
    </row>
    <row r="14" spans="1:4">
      <c r="A14" s="109" t="s">
        <v>58</v>
      </c>
      <c r="B14" s="108">
        <v>10</v>
      </c>
      <c r="C14" s="108"/>
      <c r="D14" s="108">
        <v>10</v>
      </c>
    </row>
    <row r="15" spans="1:4">
      <c r="A15" s="107" t="s">
        <v>7</v>
      </c>
      <c r="B15" s="108"/>
      <c r="C15" s="108"/>
      <c r="D15" s="108"/>
    </row>
    <row r="16" spans="1:4">
      <c r="A16" s="109" t="s">
        <v>58</v>
      </c>
      <c r="B16" s="108">
        <v>5</v>
      </c>
      <c r="C16" s="108"/>
      <c r="D16" s="108">
        <v>5</v>
      </c>
    </row>
    <row r="17" spans="1:4">
      <c r="A17" s="109" t="s">
        <v>59</v>
      </c>
      <c r="B17" s="108">
        <v>1</v>
      </c>
      <c r="C17" s="108"/>
      <c r="D17" s="108">
        <v>1</v>
      </c>
    </row>
    <row r="18" spans="1:4">
      <c r="A18" s="107" t="s">
        <v>10</v>
      </c>
      <c r="B18" s="108"/>
      <c r="C18" s="108"/>
      <c r="D18" s="108"/>
    </row>
    <row r="19" spans="1:4">
      <c r="A19" s="109" t="s">
        <v>59</v>
      </c>
      <c r="B19" s="108">
        <v>1</v>
      </c>
      <c r="C19" s="108"/>
      <c r="D19" s="108">
        <v>1</v>
      </c>
    </row>
    <row r="20" spans="1:4">
      <c r="A20" s="107" t="s">
        <v>185</v>
      </c>
      <c r="B20" s="108"/>
      <c r="C20" s="108"/>
      <c r="D20" s="108"/>
    </row>
    <row r="21" spans="1:4">
      <c r="A21" s="109" t="s">
        <v>58</v>
      </c>
      <c r="B21" s="108">
        <v>6</v>
      </c>
      <c r="C21" s="108">
        <v>1</v>
      </c>
      <c r="D21" s="108">
        <v>7</v>
      </c>
    </row>
    <row r="22" spans="1:4">
      <c r="A22" s="109" t="s">
        <v>60</v>
      </c>
      <c r="B22" s="108">
        <v>31</v>
      </c>
      <c r="C22" s="108"/>
      <c r="D22" s="108">
        <v>31</v>
      </c>
    </row>
    <row r="23" spans="1:4">
      <c r="A23" s="109" t="s">
        <v>184</v>
      </c>
      <c r="B23" s="108"/>
      <c r="C23" s="108">
        <v>1</v>
      </c>
      <c r="D23" s="108">
        <v>1</v>
      </c>
    </row>
    <row r="24" spans="1:4">
      <c r="A24" s="109" t="s">
        <v>182</v>
      </c>
      <c r="B24" s="108">
        <v>1</v>
      </c>
      <c r="C24" s="108"/>
      <c r="D24" s="108">
        <v>1</v>
      </c>
    </row>
    <row r="25" spans="1:4">
      <c r="A25" s="109" t="s">
        <v>59</v>
      </c>
      <c r="B25" s="108">
        <v>13</v>
      </c>
      <c r="C25" s="108"/>
      <c r="D25" s="108">
        <v>13</v>
      </c>
    </row>
    <row r="26" spans="1:4">
      <c r="A26" s="109" t="s">
        <v>68</v>
      </c>
      <c r="B26" s="108">
        <v>1</v>
      </c>
      <c r="C26" s="108"/>
      <c r="D26" s="108">
        <v>1</v>
      </c>
    </row>
    <row r="27" spans="1:4">
      <c r="A27" s="106" t="s">
        <v>177</v>
      </c>
      <c r="B27" s="108">
        <v>70</v>
      </c>
      <c r="C27" s="108">
        <v>14</v>
      </c>
      <c r="D27" s="108">
        <v>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136"/>
  <sheetViews>
    <sheetView tabSelected="1" zoomScale="85" zoomScaleNormal="85" workbookViewId="0">
      <selection activeCell="R3" sqref="R3"/>
    </sheetView>
  </sheetViews>
  <sheetFormatPr defaultRowHeight="12.75"/>
  <cols>
    <col min="2" max="2" width="4.28515625" style="65" customWidth="1"/>
    <col min="3" max="3" width="17.7109375" style="9" customWidth="1"/>
    <col min="4" max="4" width="5" style="58" customWidth="1"/>
    <col min="5" max="5" width="8.7109375" style="9" customWidth="1"/>
    <col min="6" max="6" width="17.5703125" style="9" customWidth="1"/>
    <col min="7" max="7" width="8.42578125" style="14" customWidth="1"/>
    <col min="8" max="8" width="7.28515625" style="23" customWidth="1"/>
    <col min="9" max="9" width="7.28515625" style="54" customWidth="1"/>
    <col min="10" max="10" width="7.28515625" style="23" customWidth="1"/>
    <col min="11" max="11" width="14.85546875" style="9" customWidth="1"/>
    <col min="13" max="13" width="16.28515625" customWidth="1"/>
    <col min="14" max="14" width="21.7109375" customWidth="1"/>
    <col min="15" max="24" width="9.140625" style="119"/>
  </cols>
  <sheetData>
    <row r="1" spans="1:24" ht="13.5" customHeight="1" thickBot="1">
      <c r="B1" s="58"/>
      <c r="C1" s="132" t="s">
        <v>13</v>
      </c>
      <c r="D1" s="133"/>
      <c r="E1" s="133"/>
      <c r="F1" s="133"/>
      <c r="G1" s="28">
        <v>41548</v>
      </c>
      <c r="H1" s="29" t="s">
        <v>14</v>
      </c>
      <c r="I1" s="53"/>
      <c r="J1" s="29"/>
      <c r="K1" s="30">
        <v>41548</v>
      </c>
    </row>
    <row r="2" spans="1:24" ht="13.5" thickBot="1">
      <c r="B2" s="58"/>
      <c r="E2" s="10"/>
      <c r="K2" s="16" t="s">
        <v>73</v>
      </c>
      <c r="R2" s="119" t="s">
        <v>189</v>
      </c>
    </row>
    <row r="3" spans="1:24" ht="42" customHeight="1" thickBot="1">
      <c r="A3" s="59" t="s">
        <v>83</v>
      </c>
      <c r="B3" s="59" t="s">
        <v>0</v>
      </c>
      <c r="C3" s="19" t="s">
        <v>1</v>
      </c>
      <c r="D3" s="19" t="s">
        <v>102</v>
      </c>
      <c r="E3" s="21" t="s">
        <v>2</v>
      </c>
      <c r="F3" s="19" t="s">
        <v>3</v>
      </c>
      <c r="G3" s="20" t="s">
        <v>18</v>
      </c>
      <c r="H3" s="35" t="s">
        <v>56</v>
      </c>
      <c r="I3" s="55" t="s">
        <v>61</v>
      </c>
      <c r="J3" s="22" t="s">
        <v>19</v>
      </c>
      <c r="K3" s="18" t="s">
        <v>2</v>
      </c>
      <c r="L3" s="20" t="s">
        <v>180</v>
      </c>
      <c r="M3" s="20" t="s">
        <v>179</v>
      </c>
      <c r="N3" s="20" t="s">
        <v>181</v>
      </c>
      <c r="U3" s="119" t="s">
        <v>189</v>
      </c>
    </row>
    <row r="4" spans="1:24" ht="13.5" customHeight="1" thickBot="1">
      <c r="A4" s="9"/>
      <c r="B4" s="60"/>
      <c r="C4" s="104" t="s">
        <v>28</v>
      </c>
      <c r="D4" s="95"/>
      <c r="E4" s="95"/>
      <c r="F4" s="95"/>
      <c r="G4" s="96"/>
      <c r="H4" s="96"/>
      <c r="I4" s="96"/>
      <c r="J4" s="96"/>
      <c r="K4" s="97"/>
      <c r="U4" s="119" t="s">
        <v>190</v>
      </c>
    </row>
    <row r="5" spans="1:24">
      <c r="A5" s="9" t="s">
        <v>84</v>
      </c>
      <c r="B5" s="61">
        <v>1</v>
      </c>
      <c r="C5" s="102" t="s">
        <v>85</v>
      </c>
      <c r="D5" s="48">
        <v>1</v>
      </c>
      <c r="E5" s="1"/>
      <c r="F5" s="25" t="s">
        <v>11</v>
      </c>
      <c r="G5" s="15"/>
      <c r="H5" s="24"/>
      <c r="I5" s="51"/>
      <c r="J5" s="24">
        <f>D5</f>
        <v>1</v>
      </c>
      <c r="K5" s="2"/>
      <c r="L5" t="str">
        <f>IF(G5="","основной",G5)</f>
        <v>основной</v>
      </c>
      <c r="M5" t="str">
        <f>IF(H5="","немедицинский","медицинский")</f>
        <v>немедицинский</v>
      </c>
      <c r="N5" t="s">
        <v>182</v>
      </c>
    </row>
    <row r="6" spans="1:24" ht="30" customHeight="1">
      <c r="A6" s="9" t="s">
        <v>84</v>
      </c>
      <c r="B6" s="61">
        <f>MAX($B$5:B5)+1</f>
        <v>2</v>
      </c>
      <c r="C6" s="102" t="s">
        <v>86</v>
      </c>
      <c r="D6" s="48">
        <v>1</v>
      </c>
      <c r="E6" s="1"/>
      <c r="F6" s="26" t="s">
        <v>20</v>
      </c>
      <c r="G6" s="15"/>
      <c r="H6" s="24"/>
      <c r="I6" s="51"/>
      <c r="J6" s="24">
        <v>1</v>
      </c>
      <c r="K6" s="2"/>
      <c r="L6" t="str">
        <f t="shared" ref="L6:L69" si="0">IF(G6="","основной",G6)</f>
        <v>основной</v>
      </c>
      <c r="M6" t="str">
        <f t="shared" ref="M6:M69" si="1">IF(H6="","немедицинский","медицинский")</f>
        <v>немедицинский</v>
      </c>
      <c r="N6" t="s">
        <v>182</v>
      </c>
    </row>
    <row r="7" spans="1:24" s="9" customFormat="1" ht="39" customHeight="1">
      <c r="A7" s="9" t="s">
        <v>84</v>
      </c>
      <c r="B7" s="61">
        <f>MAX($B$5:B6)+1</f>
        <v>3</v>
      </c>
      <c r="C7" s="102" t="s">
        <v>87</v>
      </c>
      <c r="D7" s="48">
        <v>1</v>
      </c>
      <c r="E7" s="1"/>
      <c r="F7" s="26" t="s">
        <v>54</v>
      </c>
      <c r="G7" s="15"/>
      <c r="H7" s="24"/>
      <c r="I7" s="51"/>
      <c r="J7" s="24">
        <v>1</v>
      </c>
      <c r="K7" s="2"/>
      <c r="L7" t="str">
        <f t="shared" si="0"/>
        <v>основной</v>
      </c>
      <c r="M7" t="str">
        <f t="shared" si="1"/>
        <v>немедицинский</v>
      </c>
      <c r="N7" t="s">
        <v>182</v>
      </c>
      <c r="O7" s="120"/>
      <c r="P7" s="120"/>
      <c r="Q7" s="120"/>
      <c r="R7" s="120"/>
      <c r="S7" s="120"/>
      <c r="T7" s="120"/>
      <c r="U7" s="120"/>
      <c r="V7" s="120"/>
      <c r="W7" s="120"/>
      <c r="X7" s="120"/>
    </row>
    <row r="8" spans="1:24" s="9" customFormat="1" ht="38.25" customHeight="1">
      <c r="A8" s="9" t="s">
        <v>84</v>
      </c>
      <c r="B8" s="61">
        <f>MAX($B$5:B7)+1</f>
        <v>4</v>
      </c>
      <c r="C8" s="102" t="s">
        <v>88</v>
      </c>
      <c r="D8" s="48">
        <v>1</v>
      </c>
      <c r="E8" s="1"/>
      <c r="F8" s="26" t="s">
        <v>21</v>
      </c>
      <c r="G8" s="15"/>
      <c r="H8" s="24"/>
      <c r="I8" s="51"/>
      <c r="J8" s="24">
        <f>D8</f>
        <v>1</v>
      </c>
      <c r="K8" s="2"/>
      <c r="L8" t="str">
        <f t="shared" si="0"/>
        <v>основной</v>
      </c>
      <c r="M8" t="str">
        <f t="shared" si="1"/>
        <v>немедицинский</v>
      </c>
      <c r="N8" t="s">
        <v>182</v>
      </c>
      <c r="O8" s="120"/>
      <c r="P8" s="120"/>
      <c r="Q8" s="120"/>
      <c r="R8" s="120"/>
      <c r="S8" s="120"/>
      <c r="T8" s="120"/>
      <c r="U8" s="120"/>
      <c r="V8" s="120"/>
      <c r="W8" s="120"/>
      <c r="X8" s="120"/>
    </row>
    <row r="9" spans="1:24" s="9" customFormat="1" ht="54" customHeight="1">
      <c r="A9" s="9" t="s">
        <v>84</v>
      </c>
      <c r="B9" s="61">
        <f>MAX($B$5:B8)+1</f>
        <v>5</v>
      </c>
      <c r="C9" s="102" t="s">
        <v>89</v>
      </c>
      <c r="D9" s="48">
        <v>1</v>
      </c>
      <c r="E9" s="1"/>
      <c r="F9" s="26" t="s">
        <v>78</v>
      </c>
      <c r="G9" s="15"/>
      <c r="H9" s="24"/>
      <c r="I9" s="51"/>
      <c r="J9" s="24">
        <f>D9</f>
        <v>1</v>
      </c>
      <c r="K9" s="2"/>
      <c r="L9" t="str">
        <f t="shared" si="0"/>
        <v>основной</v>
      </c>
      <c r="M9" t="str">
        <f t="shared" si="1"/>
        <v>немедицинский</v>
      </c>
      <c r="N9" t="s">
        <v>182</v>
      </c>
      <c r="O9" s="120"/>
      <c r="P9" s="120"/>
      <c r="Q9" s="120"/>
      <c r="R9" s="120"/>
      <c r="S9" s="120"/>
      <c r="T9" s="120"/>
      <c r="U9" s="120"/>
      <c r="V9" s="120"/>
      <c r="W9" s="120"/>
      <c r="X9" s="120"/>
    </row>
    <row r="10" spans="1:24" s="9" customFormat="1" ht="61.5" customHeight="1">
      <c r="A10" s="9" t="s">
        <v>84</v>
      </c>
      <c r="B10" s="61">
        <f>MAX($B$5:B9)+1</f>
        <v>6</v>
      </c>
      <c r="C10" s="102" t="s">
        <v>90</v>
      </c>
      <c r="D10" s="48">
        <v>1</v>
      </c>
      <c r="E10" s="1"/>
      <c r="F10" s="26" t="s">
        <v>72</v>
      </c>
      <c r="G10" s="15"/>
      <c r="H10" s="24"/>
      <c r="I10" s="51"/>
      <c r="J10" s="24">
        <f>D10</f>
        <v>1</v>
      </c>
      <c r="K10" s="2"/>
      <c r="L10" t="str">
        <f t="shared" si="0"/>
        <v>основной</v>
      </c>
      <c r="M10" t="str">
        <f t="shared" si="1"/>
        <v>немедицинский</v>
      </c>
      <c r="N10" t="s">
        <v>182</v>
      </c>
      <c r="O10" s="120"/>
      <c r="P10" s="120"/>
      <c r="Q10" s="120"/>
      <c r="R10" s="120"/>
      <c r="S10" s="120"/>
      <c r="T10" s="120"/>
      <c r="U10" s="120"/>
      <c r="V10" s="120"/>
      <c r="W10" s="120"/>
      <c r="X10" s="120"/>
    </row>
    <row r="11" spans="1:24" ht="27" customHeight="1">
      <c r="A11" s="9" t="s">
        <v>84</v>
      </c>
      <c r="B11" s="61">
        <f>MAX($B$5:B10)+1</f>
        <v>7</v>
      </c>
      <c r="C11" s="102" t="s">
        <v>91</v>
      </c>
      <c r="D11" s="48">
        <v>1</v>
      </c>
      <c r="E11" s="1"/>
      <c r="F11" s="26" t="s">
        <v>6</v>
      </c>
      <c r="G11" s="15"/>
      <c r="H11" s="24"/>
      <c r="I11" s="51"/>
      <c r="J11" s="24">
        <v>1</v>
      </c>
      <c r="K11" s="3"/>
      <c r="L11" t="str">
        <f t="shared" si="0"/>
        <v>основной</v>
      </c>
      <c r="M11" t="str">
        <f t="shared" si="1"/>
        <v>немедицинский</v>
      </c>
      <c r="N11" t="s">
        <v>182</v>
      </c>
    </row>
    <row r="12" spans="1:24" ht="30" customHeight="1">
      <c r="A12" s="9" t="s">
        <v>84</v>
      </c>
      <c r="B12" s="61">
        <f>MAX($B$5:B11)+1</f>
        <v>8</v>
      </c>
      <c r="C12" s="102" t="s">
        <v>92</v>
      </c>
      <c r="D12" s="48">
        <v>1</v>
      </c>
      <c r="E12" s="1"/>
      <c r="F12" s="26" t="s">
        <v>22</v>
      </c>
      <c r="G12" s="15"/>
      <c r="H12" s="24"/>
      <c r="I12" s="51"/>
      <c r="J12" s="24">
        <v>1</v>
      </c>
      <c r="K12" s="2"/>
      <c r="L12" t="str">
        <f t="shared" si="0"/>
        <v>основной</v>
      </c>
      <c r="M12" t="str">
        <f t="shared" si="1"/>
        <v>немедицинский</v>
      </c>
      <c r="N12" t="s">
        <v>182</v>
      </c>
    </row>
    <row r="13" spans="1:24" ht="17.25" customHeight="1">
      <c r="A13" s="9" t="s">
        <v>84</v>
      </c>
      <c r="B13" s="61">
        <f>MAX($B$5:B12)+1</f>
        <v>9</v>
      </c>
      <c r="C13" s="102" t="s">
        <v>93</v>
      </c>
      <c r="D13" s="48"/>
      <c r="E13" s="1"/>
      <c r="F13" s="26"/>
      <c r="G13" s="15"/>
      <c r="H13" s="24"/>
      <c r="I13" s="51"/>
      <c r="J13" s="24">
        <f>D13</f>
        <v>0</v>
      </c>
      <c r="K13" s="2"/>
      <c r="L13" t="str">
        <f t="shared" si="0"/>
        <v>основной</v>
      </c>
      <c r="M13" t="str">
        <f t="shared" si="1"/>
        <v>немедицинский</v>
      </c>
    </row>
    <row r="14" spans="1:24" ht="17.25" customHeight="1">
      <c r="A14" s="9" t="s">
        <v>84</v>
      </c>
      <c r="B14" s="61">
        <f>MAX($B$5:B13)+1</f>
        <v>10</v>
      </c>
      <c r="C14" s="102" t="s">
        <v>94</v>
      </c>
      <c r="D14" s="48">
        <v>1</v>
      </c>
      <c r="E14" s="1"/>
      <c r="F14" s="27" t="s">
        <v>23</v>
      </c>
      <c r="G14" s="34" t="s">
        <v>8</v>
      </c>
      <c r="H14" s="24"/>
      <c r="I14" s="51"/>
      <c r="J14" s="24">
        <f>SUM(D14:D15)</f>
        <v>2</v>
      </c>
      <c r="K14" s="2"/>
      <c r="L14" t="str">
        <f t="shared" si="0"/>
        <v>внешн.</v>
      </c>
      <c r="M14" t="str">
        <f t="shared" si="1"/>
        <v>немедицинский</v>
      </c>
      <c r="N14" t="s">
        <v>183</v>
      </c>
    </row>
    <row r="15" spans="1:24" ht="17.25" customHeight="1">
      <c r="A15" s="9" t="s">
        <v>84</v>
      </c>
      <c r="B15" s="61">
        <f>MAX($B$5:B14)+1</f>
        <v>11</v>
      </c>
      <c r="C15" s="102" t="s">
        <v>95</v>
      </c>
      <c r="D15" s="48">
        <v>1</v>
      </c>
      <c r="E15" s="1"/>
      <c r="F15" s="27" t="s">
        <v>23</v>
      </c>
      <c r="G15" s="34"/>
      <c r="H15" s="24"/>
      <c r="I15" s="51"/>
      <c r="J15" s="24"/>
      <c r="K15" s="2"/>
      <c r="L15" t="str">
        <f t="shared" si="0"/>
        <v>основной</v>
      </c>
      <c r="M15" t="str">
        <f t="shared" si="1"/>
        <v>немедицинский</v>
      </c>
      <c r="N15" t="s">
        <v>183</v>
      </c>
    </row>
    <row r="16" spans="1:24" ht="25.5">
      <c r="A16" s="9" t="s">
        <v>84</v>
      </c>
      <c r="B16" s="61">
        <f>MAX($B$5:B15)+1</f>
        <v>12</v>
      </c>
      <c r="C16" s="102" t="s">
        <v>96</v>
      </c>
      <c r="D16" s="48">
        <v>1</v>
      </c>
      <c r="E16" s="1"/>
      <c r="F16" s="26" t="s">
        <v>24</v>
      </c>
      <c r="G16" s="15"/>
      <c r="H16" s="24">
        <v>1</v>
      </c>
      <c r="I16" s="52" t="s">
        <v>69</v>
      </c>
      <c r="J16" s="24">
        <f>D16</f>
        <v>1</v>
      </c>
      <c r="K16" s="4"/>
      <c r="L16" t="str">
        <f t="shared" si="0"/>
        <v>основной</v>
      </c>
      <c r="M16" t="str">
        <f t="shared" si="1"/>
        <v>медицинский</v>
      </c>
      <c r="N16" t="s">
        <v>182</v>
      </c>
    </row>
    <row r="17" spans="1:14">
      <c r="A17" s="9" t="s">
        <v>84</v>
      </c>
      <c r="B17" s="61"/>
      <c r="C17" s="102" t="s">
        <v>97</v>
      </c>
      <c r="D17" s="48"/>
      <c r="E17" s="1"/>
      <c r="F17" s="26"/>
      <c r="G17" s="15"/>
      <c r="H17" s="24"/>
      <c r="I17" s="51"/>
      <c r="J17" s="24"/>
      <c r="K17" s="2"/>
      <c r="L17" t="str">
        <f t="shared" si="0"/>
        <v>основной</v>
      </c>
      <c r="M17" t="str">
        <f t="shared" si="1"/>
        <v>немедицинский</v>
      </c>
    </row>
    <row r="18" spans="1:14">
      <c r="A18" s="9" t="s">
        <v>84</v>
      </c>
      <c r="B18" s="61">
        <f>MAX($B$5:B17)+1</f>
        <v>13</v>
      </c>
      <c r="C18" s="102" t="s">
        <v>98</v>
      </c>
      <c r="D18" s="48">
        <v>1</v>
      </c>
      <c r="E18" s="1"/>
      <c r="F18" s="26" t="s">
        <v>25</v>
      </c>
      <c r="G18" s="15"/>
      <c r="H18" s="24"/>
      <c r="I18" s="51"/>
      <c r="J18" s="24">
        <f>D18</f>
        <v>1</v>
      </c>
      <c r="K18" s="2"/>
      <c r="L18" t="str">
        <f t="shared" si="0"/>
        <v>основной</v>
      </c>
      <c r="M18" t="str">
        <f t="shared" si="1"/>
        <v>немедицинский</v>
      </c>
      <c r="N18" t="s">
        <v>183</v>
      </c>
    </row>
    <row r="19" spans="1:14" ht="15">
      <c r="A19" s="9" t="s">
        <v>84</v>
      </c>
      <c r="B19" s="61">
        <f>MAX($B$5:B18)+1</f>
        <v>14</v>
      </c>
      <c r="C19" s="102" t="s">
        <v>99</v>
      </c>
      <c r="D19" s="48">
        <v>1</v>
      </c>
      <c r="E19" s="1"/>
      <c r="F19" s="26" t="s">
        <v>26</v>
      </c>
      <c r="G19" s="115"/>
      <c r="H19" s="24"/>
      <c r="I19" s="51"/>
      <c r="J19" s="24">
        <f>D19</f>
        <v>1</v>
      </c>
      <c r="K19" s="2"/>
      <c r="L19" t="str">
        <f t="shared" si="0"/>
        <v>основной</v>
      </c>
      <c r="M19" t="str">
        <f t="shared" si="1"/>
        <v>немедицинский</v>
      </c>
      <c r="N19" t="s">
        <v>183</v>
      </c>
    </row>
    <row r="20" spans="1:14" ht="15">
      <c r="A20" s="9" t="s">
        <v>84</v>
      </c>
      <c r="B20" s="61">
        <f>MAX($B$5:B19)+1</f>
        <v>15</v>
      </c>
      <c r="C20" s="102" t="s">
        <v>100</v>
      </c>
      <c r="D20" s="48"/>
      <c r="E20" s="1"/>
      <c r="F20" s="26"/>
      <c r="G20" s="115"/>
      <c r="H20" s="24"/>
      <c r="I20" s="51"/>
      <c r="J20" s="24">
        <f>D20</f>
        <v>0</v>
      </c>
      <c r="K20" s="2"/>
      <c r="L20" t="str">
        <f t="shared" si="0"/>
        <v>основной</v>
      </c>
      <c r="M20" t="str">
        <f t="shared" si="1"/>
        <v>немедицинский</v>
      </c>
    </row>
    <row r="21" spans="1:14" ht="21.75" customHeight="1" thickBot="1">
      <c r="A21" s="9" t="s">
        <v>84</v>
      </c>
      <c r="B21" s="61">
        <f>MAX($B$5:B20)+1</f>
        <v>16</v>
      </c>
      <c r="C21" s="102" t="s">
        <v>101</v>
      </c>
      <c r="D21" s="48"/>
      <c r="E21" s="1"/>
      <c r="F21" s="26"/>
      <c r="G21" s="115"/>
      <c r="H21" s="24"/>
      <c r="I21" s="51"/>
      <c r="J21" s="24">
        <f>D21</f>
        <v>0</v>
      </c>
      <c r="K21" s="4"/>
      <c r="L21" t="str">
        <f t="shared" si="0"/>
        <v>основной</v>
      </c>
      <c r="M21" t="str">
        <f t="shared" si="1"/>
        <v>немедицинский</v>
      </c>
    </row>
    <row r="22" spans="1:14" ht="15.75" customHeight="1" thickBot="1">
      <c r="A22" s="9"/>
      <c r="B22" s="111" t="s">
        <v>15</v>
      </c>
      <c r="C22" s="112"/>
      <c r="D22" s="69">
        <f>SUM(D5:D21)</f>
        <v>13</v>
      </c>
      <c r="E22" s="17"/>
      <c r="F22" s="6"/>
      <c r="G22" s="11"/>
      <c r="H22" s="112">
        <f>SUM(H5:H21)</f>
        <v>1</v>
      </c>
      <c r="I22" s="44"/>
      <c r="J22" s="112">
        <f>SUM(J5:J21)</f>
        <v>13</v>
      </c>
      <c r="K22" s="76"/>
      <c r="L22" t="str">
        <f t="shared" si="0"/>
        <v>основной</v>
      </c>
      <c r="M22" t="str">
        <f t="shared" si="1"/>
        <v>медицинский</v>
      </c>
    </row>
    <row r="23" spans="1:14" ht="15" customHeight="1">
      <c r="A23" s="9"/>
      <c r="B23" s="62"/>
      <c r="C23" s="99" t="s">
        <v>4</v>
      </c>
      <c r="D23" s="98" t="s">
        <v>5</v>
      </c>
      <c r="E23" s="94"/>
      <c r="F23" s="49">
        <f>D22-F24-F25-F26</f>
        <v>12</v>
      </c>
      <c r="G23" s="77"/>
      <c r="H23" s="49"/>
      <c r="I23" s="44"/>
      <c r="J23" s="50"/>
      <c r="K23" s="38"/>
      <c r="L23" t="str">
        <f t="shared" si="0"/>
        <v>основной</v>
      </c>
      <c r="M23" t="str">
        <f t="shared" si="1"/>
        <v>немедицинский</v>
      </c>
    </row>
    <row r="24" spans="1:14" ht="15.75" customHeight="1" thickBot="1">
      <c r="A24" s="9"/>
      <c r="B24" s="62"/>
      <c r="C24" s="99"/>
      <c r="D24" s="99" t="s">
        <v>7</v>
      </c>
      <c r="E24" s="99"/>
      <c r="F24" s="49">
        <f>COUNTIF($G$5:$G$21,D24)</f>
        <v>0</v>
      </c>
      <c r="G24" s="77"/>
      <c r="H24" s="12"/>
      <c r="I24" s="45"/>
      <c r="J24" s="12"/>
      <c r="K24" s="39"/>
      <c r="L24" t="str">
        <f t="shared" si="0"/>
        <v>основной</v>
      </c>
      <c r="M24" t="str">
        <f t="shared" si="1"/>
        <v>немедицинский</v>
      </c>
    </row>
    <row r="25" spans="1:14" ht="15" customHeight="1">
      <c r="A25" s="9"/>
      <c r="B25" s="62"/>
      <c r="C25" s="99"/>
      <c r="D25" s="99" t="s">
        <v>8</v>
      </c>
      <c r="E25" s="99"/>
      <c r="F25" s="49">
        <f>COUNTIF($G$5:$G$21,D25)</f>
        <v>1</v>
      </c>
      <c r="G25" s="77"/>
      <c r="H25" s="36">
        <f>H22</f>
        <v>1</v>
      </c>
      <c r="I25" s="46"/>
      <c r="J25" s="113" t="s">
        <v>56</v>
      </c>
      <c r="K25" s="114"/>
      <c r="L25" t="str">
        <f t="shared" si="0"/>
        <v>основной</v>
      </c>
      <c r="M25" t="str">
        <f t="shared" si="1"/>
        <v>медицинский</v>
      </c>
    </row>
    <row r="26" spans="1:14" ht="15.75" customHeight="1" thickBot="1">
      <c r="A26" s="9"/>
      <c r="B26" s="63"/>
      <c r="C26" s="8"/>
      <c r="D26" s="93" t="s">
        <v>10</v>
      </c>
      <c r="E26" s="94"/>
      <c r="F26" s="49">
        <f>COUNTIF($G$5:$G$21,D26)</f>
        <v>0</v>
      </c>
      <c r="G26" s="78"/>
      <c r="H26" s="37">
        <f>D22-H22</f>
        <v>12</v>
      </c>
      <c r="I26" s="47"/>
      <c r="J26" s="116" t="s">
        <v>57</v>
      </c>
      <c r="K26" s="117"/>
      <c r="L26" t="str">
        <f t="shared" si="0"/>
        <v>основной</v>
      </c>
      <c r="M26" t="str">
        <f t="shared" si="1"/>
        <v>медицинский</v>
      </c>
    </row>
    <row r="27" spans="1:14" ht="15" customHeight="1" thickBot="1">
      <c r="A27" s="9"/>
      <c r="B27" s="64"/>
      <c r="C27" s="103" t="s">
        <v>29</v>
      </c>
      <c r="D27" s="100"/>
      <c r="E27" s="100"/>
      <c r="F27" s="100"/>
      <c r="G27" s="100"/>
      <c r="H27" s="100"/>
      <c r="I27" s="100"/>
      <c r="J27" s="101"/>
      <c r="K27" s="5"/>
      <c r="L27" t="str">
        <f t="shared" si="0"/>
        <v>основной</v>
      </c>
      <c r="M27" t="str">
        <f t="shared" si="1"/>
        <v>немедицинский</v>
      </c>
    </row>
    <row r="28" spans="1:14" ht="63.75">
      <c r="A28" s="9" t="s">
        <v>103</v>
      </c>
      <c r="B28" s="61">
        <v>17</v>
      </c>
      <c r="C28" s="102" t="s">
        <v>104</v>
      </c>
      <c r="D28" s="48">
        <v>1</v>
      </c>
      <c r="E28" s="1"/>
      <c r="F28" s="25" t="s">
        <v>30</v>
      </c>
      <c r="G28" s="15"/>
      <c r="H28" s="24">
        <v>1</v>
      </c>
      <c r="I28" s="52" t="s">
        <v>69</v>
      </c>
      <c r="J28" s="24">
        <f>D28</f>
        <v>1</v>
      </c>
      <c r="K28" s="2"/>
      <c r="L28" t="str">
        <f t="shared" si="0"/>
        <v>основной</v>
      </c>
      <c r="M28" t="str">
        <f t="shared" si="1"/>
        <v>медицинский</v>
      </c>
      <c r="N28" t="s">
        <v>182</v>
      </c>
    </row>
    <row r="29" spans="1:14">
      <c r="A29" s="9" t="s">
        <v>103</v>
      </c>
      <c r="B29" s="61">
        <f>MAX($B$5:B28)+1</f>
        <v>18</v>
      </c>
      <c r="C29" s="102" t="s">
        <v>105</v>
      </c>
      <c r="D29" s="48">
        <v>1</v>
      </c>
      <c r="E29" s="1"/>
      <c r="F29" s="26" t="s">
        <v>31</v>
      </c>
      <c r="G29" s="15"/>
      <c r="H29" s="24">
        <v>1</v>
      </c>
      <c r="I29" s="51" t="s">
        <v>63</v>
      </c>
      <c r="J29" s="24">
        <f>SUM(D29:D32)</f>
        <v>4</v>
      </c>
      <c r="K29" s="2"/>
      <c r="L29" t="str">
        <f t="shared" si="0"/>
        <v>основной</v>
      </c>
      <c r="M29" t="str">
        <f t="shared" si="1"/>
        <v>медицинский</v>
      </c>
      <c r="N29" t="s">
        <v>58</v>
      </c>
    </row>
    <row r="30" spans="1:14">
      <c r="A30" s="9" t="s">
        <v>103</v>
      </c>
      <c r="B30" s="61">
        <f>MAX($B$5:B29)+1</f>
        <v>19</v>
      </c>
      <c r="C30" s="102" t="s">
        <v>106</v>
      </c>
      <c r="D30" s="48">
        <v>1</v>
      </c>
      <c r="E30" s="1"/>
      <c r="F30" s="26" t="s">
        <v>31</v>
      </c>
      <c r="G30" s="15"/>
      <c r="H30" s="24">
        <v>1</v>
      </c>
      <c r="I30" s="51" t="s">
        <v>63</v>
      </c>
      <c r="J30" s="24"/>
      <c r="K30" s="2"/>
      <c r="L30" t="str">
        <f t="shared" si="0"/>
        <v>основной</v>
      </c>
      <c r="M30" t="str">
        <f t="shared" si="1"/>
        <v>медицинский</v>
      </c>
      <c r="N30" t="s">
        <v>58</v>
      </c>
    </row>
    <row r="31" spans="1:14">
      <c r="A31" s="9" t="s">
        <v>103</v>
      </c>
      <c r="B31" s="61">
        <f>MAX($B$5:B30)+1</f>
        <v>20</v>
      </c>
      <c r="C31" s="102" t="s">
        <v>107</v>
      </c>
      <c r="D31" s="48">
        <v>1</v>
      </c>
      <c r="E31" s="1"/>
      <c r="F31" s="26" t="s">
        <v>31</v>
      </c>
      <c r="G31" s="15" t="s">
        <v>7</v>
      </c>
      <c r="H31" s="24">
        <v>1</v>
      </c>
      <c r="I31" s="51" t="s">
        <v>63</v>
      </c>
      <c r="J31" s="24"/>
      <c r="K31" s="2"/>
      <c r="L31" t="str">
        <f t="shared" si="0"/>
        <v>внутр.</v>
      </c>
      <c r="M31" t="str">
        <f t="shared" si="1"/>
        <v>медицинский</v>
      </c>
      <c r="N31" t="s">
        <v>58</v>
      </c>
    </row>
    <row r="32" spans="1:14">
      <c r="A32" s="9" t="s">
        <v>103</v>
      </c>
      <c r="B32" s="61">
        <f>MAX($B$5:B31)+1</f>
        <v>21</v>
      </c>
      <c r="C32" s="102" t="s">
        <v>108</v>
      </c>
      <c r="D32" s="48">
        <v>1</v>
      </c>
      <c r="E32" s="1"/>
      <c r="F32" s="26" t="s">
        <v>31</v>
      </c>
      <c r="G32" s="15" t="s">
        <v>7</v>
      </c>
      <c r="H32" s="24">
        <v>1</v>
      </c>
      <c r="I32" s="51" t="s">
        <v>63</v>
      </c>
      <c r="J32" s="24"/>
      <c r="K32" s="2"/>
      <c r="L32" t="str">
        <f t="shared" si="0"/>
        <v>внутр.</v>
      </c>
      <c r="M32" t="str">
        <f t="shared" si="1"/>
        <v>медицинский</v>
      </c>
      <c r="N32" t="s">
        <v>58</v>
      </c>
    </row>
    <row r="33" spans="1:20">
      <c r="A33" s="9" t="s">
        <v>103</v>
      </c>
      <c r="B33" s="61">
        <f>MAX($B$5:B32)+1</f>
        <v>22</v>
      </c>
      <c r="C33" s="102" t="s">
        <v>109</v>
      </c>
      <c r="D33" s="48">
        <v>1</v>
      </c>
      <c r="E33" s="1"/>
      <c r="F33" s="26" t="s">
        <v>74</v>
      </c>
      <c r="G33" s="15" t="s">
        <v>7</v>
      </c>
      <c r="H33" s="24">
        <v>1</v>
      </c>
      <c r="I33" s="51" t="s">
        <v>63</v>
      </c>
      <c r="J33" s="24">
        <f>D33</f>
        <v>1</v>
      </c>
      <c r="K33" s="2"/>
      <c r="L33" t="str">
        <f t="shared" si="0"/>
        <v>внутр.</v>
      </c>
      <c r="M33" t="str">
        <f t="shared" si="1"/>
        <v>медицинский</v>
      </c>
      <c r="N33" t="s">
        <v>58</v>
      </c>
    </row>
    <row r="34" spans="1:20">
      <c r="A34" s="9" t="s">
        <v>103</v>
      </c>
      <c r="B34" s="61">
        <f>MAX($B$5:B33)+1</f>
        <v>23</v>
      </c>
      <c r="C34" s="102" t="s">
        <v>110</v>
      </c>
      <c r="D34" s="48">
        <v>1</v>
      </c>
      <c r="E34" s="1"/>
      <c r="F34" s="26" t="s">
        <v>75</v>
      </c>
      <c r="G34" s="15" t="s">
        <v>7</v>
      </c>
      <c r="H34" s="24">
        <v>1</v>
      </c>
      <c r="I34" s="51" t="s">
        <v>63</v>
      </c>
      <c r="J34" s="24">
        <f>D34</f>
        <v>1</v>
      </c>
      <c r="K34" s="2"/>
      <c r="L34" t="str">
        <f t="shared" si="0"/>
        <v>внутр.</v>
      </c>
      <c r="M34" t="str">
        <f t="shared" si="1"/>
        <v>медицинский</v>
      </c>
      <c r="N34" t="s">
        <v>58</v>
      </c>
    </row>
    <row r="35" spans="1:20">
      <c r="A35" s="9" t="s">
        <v>103</v>
      </c>
      <c r="B35" s="61">
        <f>MAX($B$5:B34)+1</f>
        <v>24</v>
      </c>
      <c r="C35" s="102" t="s">
        <v>111</v>
      </c>
      <c r="D35" s="48">
        <v>1</v>
      </c>
      <c r="E35" s="1"/>
      <c r="F35" s="26" t="s">
        <v>32</v>
      </c>
      <c r="G35" s="15" t="s">
        <v>8</v>
      </c>
      <c r="H35" s="24">
        <v>1</v>
      </c>
      <c r="I35" s="51" t="s">
        <v>63</v>
      </c>
      <c r="J35" s="24">
        <f>SUM(D35:D36)</f>
        <v>2</v>
      </c>
      <c r="K35" s="2"/>
      <c r="L35" t="str">
        <f t="shared" si="0"/>
        <v>внешн.</v>
      </c>
      <c r="M35" t="str">
        <f t="shared" si="1"/>
        <v>медицинский</v>
      </c>
      <c r="N35" t="s">
        <v>58</v>
      </c>
    </row>
    <row r="36" spans="1:20">
      <c r="A36" s="9" t="s">
        <v>103</v>
      </c>
      <c r="B36" s="61">
        <f>MAX($B$5:B35)+1</f>
        <v>25</v>
      </c>
      <c r="C36" s="102" t="s">
        <v>112</v>
      </c>
      <c r="D36" s="48">
        <v>1</v>
      </c>
      <c r="E36" s="1"/>
      <c r="F36" s="26" t="s">
        <v>32</v>
      </c>
      <c r="G36" s="15"/>
      <c r="H36" s="24">
        <v>1</v>
      </c>
      <c r="I36" s="51" t="s">
        <v>63</v>
      </c>
      <c r="J36" s="24"/>
      <c r="K36" s="2"/>
      <c r="L36" t="str">
        <f t="shared" si="0"/>
        <v>основной</v>
      </c>
      <c r="M36" t="str">
        <f t="shared" si="1"/>
        <v>медицинский</v>
      </c>
      <c r="N36" t="s">
        <v>58</v>
      </c>
    </row>
    <row r="37" spans="1:20" ht="51">
      <c r="A37" s="9" t="s">
        <v>103</v>
      </c>
      <c r="B37" s="61">
        <f>MAX($B$5:B36)+1</f>
        <v>26</v>
      </c>
      <c r="C37" s="102" t="s">
        <v>113</v>
      </c>
      <c r="D37" s="48">
        <v>1</v>
      </c>
      <c r="E37" s="1"/>
      <c r="F37" s="26" t="s">
        <v>33</v>
      </c>
      <c r="G37" s="15"/>
      <c r="H37" s="24">
        <v>1</v>
      </c>
      <c r="I37" s="51" t="s">
        <v>63</v>
      </c>
      <c r="J37" s="24">
        <f t="shared" ref="J37:J67" si="2">SUM(D37:D37)</f>
        <v>1</v>
      </c>
      <c r="K37" s="2"/>
      <c r="L37" t="str">
        <f t="shared" si="0"/>
        <v>основной</v>
      </c>
      <c r="M37" t="str">
        <f t="shared" si="1"/>
        <v>медицинский</v>
      </c>
      <c r="N37" t="s">
        <v>58</v>
      </c>
    </row>
    <row r="38" spans="1:20">
      <c r="A38" s="9" t="s">
        <v>103</v>
      </c>
      <c r="B38" s="61">
        <f>MAX($B$5:B37)+1</f>
        <v>27</v>
      </c>
      <c r="C38" s="102" t="s">
        <v>114</v>
      </c>
      <c r="D38" s="48">
        <v>1</v>
      </c>
      <c r="E38" s="1"/>
      <c r="F38" s="26" t="s">
        <v>34</v>
      </c>
      <c r="G38" s="15" t="s">
        <v>8</v>
      </c>
      <c r="H38" s="24">
        <v>1</v>
      </c>
      <c r="I38" s="51" t="s">
        <v>63</v>
      </c>
      <c r="J38" s="24">
        <f t="shared" si="2"/>
        <v>1</v>
      </c>
      <c r="K38" s="2"/>
      <c r="L38" t="str">
        <f t="shared" si="0"/>
        <v>внешн.</v>
      </c>
      <c r="M38" t="str">
        <f t="shared" si="1"/>
        <v>медицинский</v>
      </c>
      <c r="N38" t="s">
        <v>58</v>
      </c>
    </row>
    <row r="39" spans="1:20" ht="25.5">
      <c r="A39" s="9" t="s">
        <v>103</v>
      </c>
      <c r="B39" s="61">
        <f>MAX($B$5:B38)+1</f>
        <v>28</v>
      </c>
      <c r="C39" s="102" t="s">
        <v>115</v>
      </c>
      <c r="D39" s="48">
        <v>1</v>
      </c>
      <c r="E39" s="1"/>
      <c r="F39" s="26" t="s">
        <v>35</v>
      </c>
      <c r="G39" s="15"/>
      <c r="H39" s="24">
        <v>1</v>
      </c>
      <c r="I39" s="51" t="s">
        <v>63</v>
      </c>
      <c r="J39" s="24">
        <f t="shared" si="2"/>
        <v>1</v>
      </c>
      <c r="K39" s="2"/>
      <c r="L39" t="str">
        <f t="shared" si="0"/>
        <v>основной</v>
      </c>
      <c r="M39" t="str">
        <f t="shared" si="1"/>
        <v>медицинский</v>
      </c>
      <c r="N39" t="s">
        <v>58</v>
      </c>
    </row>
    <row r="40" spans="1:20" ht="38.25">
      <c r="A40" s="9" t="s">
        <v>103</v>
      </c>
      <c r="B40" s="61">
        <f>MAX($B$5:B39)+1</f>
        <v>29</v>
      </c>
      <c r="C40" s="102" t="s">
        <v>116</v>
      </c>
      <c r="D40" s="71">
        <v>1</v>
      </c>
      <c r="E40" s="1"/>
      <c r="F40" s="26" t="s">
        <v>36</v>
      </c>
      <c r="G40" s="15" t="s">
        <v>8</v>
      </c>
      <c r="H40" s="24">
        <v>1</v>
      </c>
      <c r="I40" s="51" t="s">
        <v>63</v>
      </c>
      <c r="J40" s="24">
        <f>SUM(D40:D41)</f>
        <v>2</v>
      </c>
      <c r="K40" s="2"/>
      <c r="L40" t="str">
        <f t="shared" si="0"/>
        <v>внешн.</v>
      </c>
      <c r="M40" t="str">
        <f t="shared" si="1"/>
        <v>медицинский</v>
      </c>
      <c r="N40" t="s">
        <v>58</v>
      </c>
      <c r="T40"/>
    </row>
    <row r="41" spans="1:20" ht="38.25">
      <c r="A41" s="9" t="s">
        <v>103</v>
      </c>
      <c r="B41" s="61">
        <f>MAX($B$5:B40)+1</f>
        <v>30</v>
      </c>
      <c r="C41" s="102" t="s">
        <v>117</v>
      </c>
      <c r="D41" s="71">
        <v>1</v>
      </c>
      <c r="E41" s="1"/>
      <c r="F41" s="26" t="s">
        <v>36</v>
      </c>
      <c r="G41" s="15" t="s">
        <v>7</v>
      </c>
      <c r="H41" s="24">
        <v>1</v>
      </c>
      <c r="I41" s="51" t="s">
        <v>63</v>
      </c>
      <c r="J41" s="24"/>
      <c r="K41" s="2"/>
      <c r="L41" t="str">
        <f t="shared" si="0"/>
        <v>внутр.</v>
      </c>
      <c r="M41" t="str">
        <f t="shared" si="1"/>
        <v>медицинский</v>
      </c>
      <c r="N41" t="s">
        <v>58</v>
      </c>
    </row>
    <row r="42" spans="1:20">
      <c r="A42" s="9" t="s">
        <v>103</v>
      </c>
      <c r="B42" s="61">
        <f>MAX($B$5:B41)+1</f>
        <v>31</v>
      </c>
      <c r="C42" s="102" t="s">
        <v>118</v>
      </c>
      <c r="D42" s="71">
        <v>1</v>
      </c>
      <c r="E42" s="1"/>
      <c r="F42" s="26" t="s">
        <v>37</v>
      </c>
      <c r="G42" s="15" t="s">
        <v>8</v>
      </c>
      <c r="H42" s="24">
        <v>1</v>
      </c>
      <c r="I42" s="51" t="s">
        <v>63</v>
      </c>
      <c r="J42" s="24">
        <f t="shared" si="2"/>
        <v>1</v>
      </c>
      <c r="K42" s="79"/>
      <c r="L42" t="str">
        <f t="shared" si="0"/>
        <v>внешн.</v>
      </c>
      <c r="M42" t="str">
        <f t="shared" si="1"/>
        <v>медицинский</v>
      </c>
      <c r="N42" t="s">
        <v>58</v>
      </c>
    </row>
    <row r="43" spans="1:20" ht="25.5">
      <c r="A43" s="9" t="s">
        <v>103</v>
      </c>
      <c r="B43" s="61">
        <f>MAX($B$5:B42)+1</f>
        <v>32</v>
      </c>
      <c r="C43" s="102" t="s">
        <v>119</v>
      </c>
      <c r="D43" s="48">
        <v>1</v>
      </c>
      <c r="E43" s="44"/>
      <c r="F43" s="32" t="s">
        <v>38</v>
      </c>
      <c r="G43" s="80" t="s">
        <v>8</v>
      </c>
      <c r="H43" s="24">
        <v>1</v>
      </c>
      <c r="I43" s="51" t="s">
        <v>63</v>
      </c>
      <c r="J43" s="24">
        <f t="shared" si="2"/>
        <v>1</v>
      </c>
      <c r="K43" s="2"/>
      <c r="L43" t="str">
        <f t="shared" si="0"/>
        <v>внешн.</v>
      </c>
      <c r="M43" t="str">
        <f t="shared" si="1"/>
        <v>медицинский</v>
      </c>
      <c r="N43" t="s">
        <v>58</v>
      </c>
    </row>
    <row r="44" spans="1:20">
      <c r="A44" s="9" t="s">
        <v>103</v>
      </c>
      <c r="B44" s="61">
        <f>MAX($B$5:B43)+1</f>
        <v>33</v>
      </c>
      <c r="C44" s="102" t="s">
        <v>120</v>
      </c>
      <c r="D44" s="71">
        <v>1</v>
      </c>
      <c r="E44" s="1"/>
      <c r="F44" s="26" t="s">
        <v>39</v>
      </c>
      <c r="G44" s="15" t="s">
        <v>8</v>
      </c>
      <c r="H44" s="24">
        <v>1</v>
      </c>
      <c r="I44" s="51" t="s">
        <v>63</v>
      </c>
      <c r="J44" s="24">
        <f t="shared" si="2"/>
        <v>1</v>
      </c>
      <c r="K44" s="2"/>
      <c r="L44" t="str">
        <f t="shared" si="0"/>
        <v>внешн.</v>
      </c>
      <c r="M44" t="str">
        <f t="shared" si="1"/>
        <v>медицинский</v>
      </c>
      <c r="N44" t="s">
        <v>58</v>
      </c>
    </row>
    <row r="45" spans="1:20" ht="25.5">
      <c r="A45" s="9" t="s">
        <v>103</v>
      </c>
      <c r="B45" s="61">
        <f>MAX($B$5:B44)+1</f>
        <v>34</v>
      </c>
      <c r="C45" s="102" t="s">
        <v>121</v>
      </c>
      <c r="D45" s="71">
        <v>1</v>
      </c>
      <c r="E45" s="1"/>
      <c r="F45" s="26" t="s">
        <v>55</v>
      </c>
      <c r="G45" s="15" t="s">
        <v>8</v>
      </c>
      <c r="H45" s="24">
        <v>1</v>
      </c>
      <c r="I45" s="51" t="s">
        <v>63</v>
      </c>
      <c r="J45" s="24">
        <f t="shared" si="2"/>
        <v>1</v>
      </c>
      <c r="K45" s="2"/>
      <c r="L45" t="str">
        <f t="shared" si="0"/>
        <v>внешн.</v>
      </c>
      <c r="M45" t="str">
        <f t="shared" si="1"/>
        <v>медицинский</v>
      </c>
      <c r="N45" t="s">
        <v>58</v>
      </c>
    </row>
    <row r="46" spans="1:20" ht="25.5">
      <c r="A46" s="9" t="s">
        <v>103</v>
      </c>
      <c r="B46" s="61">
        <f>MAX($B$5:B45)+1</f>
        <v>35</v>
      </c>
      <c r="C46" s="102" t="s">
        <v>122</v>
      </c>
      <c r="D46" s="71">
        <v>1</v>
      </c>
      <c r="E46" s="1"/>
      <c r="F46" s="26" t="s">
        <v>40</v>
      </c>
      <c r="G46" s="15" t="s">
        <v>8</v>
      </c>
      <c r="H46" s="24">
        <v>1</v>
      </c>
      <c r="I46" s="51" t="s">
        <v>63</v>
      </c>
      <c r="J46" s="24">
        <f t="shared" si="2"/>
        <v>1</v>
      </c>
      <c r="K46" s="2"/>
      <c r="L46" t="str">
        <f t="shared" si="0"/>
        <v>внешн.</v>
      </c>
      <c r="M46" t="str">
        <f t="shared" si="1"/>
        <v>медицинский</v>
      </c>
      <c r="N46" t="s">
        <v>58</v>
      </c>
    </row>
    <row r="47" spans="1:20">
      <c r="A47" s="9" t="s">
        <v>103</v>
      </c>
      <c r="B47" s="61">
        <f>MAX($B$5:B46)+1</f>
        <v>36</v>
      </c>
      <c r="C47" s="102" t="s">
        <v>123</v>
      </c>
      <c r="D47" s="71">
        <v>1</v>
      </c>
      <c r="E47" s="1"/>
      <c r="F47" s="26" t="s">
        <v>41</v>
      </c>
      <c r="G47" s="15" t="s">
        <v>8</v>
      </c>
      <c r="H47" s="24">
        <v>1</v>
      </c>
      <c r="I47" s="51" t="s">
        <v>63</v>
      </c>
      <c r="J47" s="24">
        <f t="shared" si="2"/>
        <v>1</v>
      </c>
      <c r="K47" s="2"/>
      <c r="L47" t="str">
        <f t="shared" si="0"/>
        <v>внешн.</v>
      </c>
      <c r="M47" t="str">
        <f t="shared" si="1"/>
        <v>медицинский</v>
      </c>
      <c r="N47" t="s">
        <v>58</v>
      </c>
    </row>
    <row r="48" spans="1:20">
      <c r="A48" s="9" t="s">
        <v>103</v>
      </c>
      <c r="B48" s="61">
        <f>MAX($B$5:B47)+1</f>
        <v>37</v>
      </c>
      <c r="C48" s="102" t="s">
        <v>124</v>
      </c>
      <c r="D48" s="48">
        <v>1</v>
      </c>
      <c r="E48" s="1"/>
      <c r="F48" s="26" t="s">
        <v>42</v>
      </c>
      <c r="G48" s="15"/>
      <c r="H48" s="24"/>
      <c r="I48" s="52"/>
      <c r="J48" s="24">
        <f t="shared" si="2"/>
        <v>1</v>
      </c>
      <c r="K48" s="2"/>
      <c r="L48" t="str">
        <f t="shared" si="0"/>
        <v>основной</v>
      </c>
      <c r="M48" t="str">
        <f t="shared" si="1"/>
        <v>немедицинский</v>
      </c>
      <c r="N48" t="s">
        <v>58</v>
      </c>
    </row>
    <row r="49" spans="1:14" ht="25.5">
      <c r="A49" s="9" t="s">
        <v>103</v>
      </c>
      <c r="B49" s="61">
        <f>MAX($B$5:B48)+1</f>
        <v>38</v>
      </c>
      <c r="C49" s="102" t="s">
        <v>125</v>
      </c>
      <c r="D49" s="71">
        <v>1</v>
      </c>
      <c r="E49" s="1"/>
      <c r="F49" s="26" t="s">
        <v>43</v>
      </c>
      <c r="G49" s="15" t="s">
        <v>8</v>
      </c>
      <c r="H49" s="24">
        <v>1</v>
      </c>
      <c r="I49" s="51" t="s">
        <v>63</v>
      </c>
      <c r="J49" s="24">
        <f t="shared" si="2"/>
        <v>1</v>
      </c>
      <c r="K49" s="2"/>
      <c r="L49" t="str">
        <f t="shared" si="0"/>
        <v>внешн.</v>
      </c>
      <c r="M49" t="str">
        <f t="shared" si="1"/>
        <v>медицинский</v>
      </c>
      <c r="N49" t="s">
        <v>58</v>
      </c>
    </row>
    <row r="50" spans="1:14">
      <c r="A50" s="9" t="s">
        <v>103</v>
      </c>
      <c r="B50" s="61">
        <f>MAX($B$5:B49)+1</f>
        <v>39</v>
      </c>
      <c r="C50" s="102" t="s">
        <v>126</v>
      </c>
      <c r="D50" s="48">
        <v>1</v>
      </c>
      <c r="E50" s="1"/>
      <c r="F50" s="26" t="s">
        <v>44</v>
      </c>
      <c r="G50" s="15"/>
      <c r="H50" s="24">
        <v>1</v>
      </c>
      <c r="I50" s="51" t="s">
        <v>63</v>
      </c>
      <c r="J50" s="24">
        <f t="shared" si="2"/>
        <v>1</v>
      </c>
      <c r="K50" s="2"/>
      <c r="L50" t="str">
        <f t="shared" si="0"/>
        <v>основной</v>
      </c>
      <c r="M50" t="str">
        <f t="shared" si="1"/>
        <v>медицинский</v>
      </c>
      <c r="N50" t="s">
        <v>58</v>
      </c>
    </row>
    <row r="51" spans="1:14" ht="25.5">
      <c r="A51" s="9" t="s">
        <v>103</v>
      </c>
      <c r="B51" s="61">
        <f>MAX($B$5:B50)+1</f>
        <v>40</v>
      </c>
      <c r="C51" s="102" t="s">
        <v>127</v>
      </c>
      <c r="D51" s="48">
        <v>1</v>
      </c>
      <c r="E51" s="1"/>
      <c r="F51" s="26" t="s">
        <v>45</v>
      </c>
      <c r="G51" s="15"/>
      <c r="H51" s="24">
        <v>1</v>
      </c>
      <c r="I51" s="51" t="s">
        <v>62</v>
      </c>
      <c r="J51" s="24">
        <f t="shared" si="2"/>
        <v>1</v>
      </c>
      <c r="K51" s="2"/>
      <c r="L51" t="str">
        <f t="shared" si="0"/>
        <v>основной</v>
      </c>
      <c r="M51" t="str">
        <f t="shared" si="1"/>
        <v>медицинский</v>
      </c>
      <c r="N51" t="s">
        <v>59</v>
      </c>
    </row>
    <row r="52" spans="1:14" ht="25.5">
      <c r="A52" s="9" t="s">
        <v>103</v>
      </c>
      <c r="B52" s="61">
        <f>MAX($B$5:B51)+1</f>
        <v>41</v>
      </c>
      <c r="C52" s="102" t="s">
        <v>128</v>
      </c>
      <c r="D52" s="48">
        <v>1</v>
      </c>
      <c r="E52" s="1"/>
      <c r="F52" s="26" t="s">
        <v>53</v>
      </c>
      <c r="G52" s="15"/>
      <c r="H52" s="24">
        <v>1</v>
      </c>
      <c r="I52" s="51" t="s">
        <v>62</v>
      </c>
      <c r="J52" s="24">
        <f>SUM(D52:D55)</f>
        <v>4</v>
      </c>
      <c r="K52" s="2"/>
      <c r="L52" t="str">
        <f t="shared" si="0"/>
        <v>основной</v>
      </c>
      <c r="M52" t="str">
        <f t="shared" si="1"/>
        <v>медицинский</v>
      </c>
      <c r="N52" t="s">
        <v>59</v>
      </c>
    </row>
    <row r="53" spans="1:14" ht="25.5">
      <c r="A53" s="9" t="s">
        <v>103</v>
      </c>
      <c r="B53" s="61">
        <f>MAX($B$5:B52)+1</f>
        <v>42</v>
      </c>
      <c r="C53" s="102" t="s">
        <v>129</v>
      </c>
      <c r="D53" s="48">
        <v>1</v>
      </c>
      <c r="E53" s="1" t="s">
        <v>12</v>
      </c>
      <c r="F53" s="26" t="s">
        <v>53</v>
      </c>
      <c r="G53" s="15"/>
      <c r="H53" s="24">
        <v>1</v>
      </c>
      <c r="I53" s="51" t="s">
        <v>62</v>
      </c>
      <c r="J53" s="24"/>
      <c r="K53" s="2"/>
      <c r="L53" t="str">
        <f t="shared" si="0"/>
        <v>основной</v>
      </c>
      <c r="M53" t="str">
        <f t="shared" si="1"/>
        <v>медицинский</v>
      </c>
      <c r="N53" t="s">
        <v>59</v>
      </c>
    </row>
    <row r="54" spans="1:14" ht="25.5">
      <c r="A54" s="9" t="s">
        <v>103</v>
      </c>
      <c r="B54" s="61">
        <f>MAX($B$5:B53)+1</f>
        <v>43</v>
      </c>
      <c r="C54" s="102" t="s">
        <v>130</v>
      </c>
      <c r="D54" s="48">
        <v>1</v>
      </c>
      <c r="E54" s="1"/>
      <c r="F54" s="26" t="s">
        <v>53</v>
      </c>
      <c r="G54" s="15"/>
      <c r="H54" s="24">
        <v>1</v>
      </c>
      <c r="I54" s="51" t="s">
        <v>62</v>
      </c>
      <c r="J54" s="24"/>
      <c r="K54" s="2"/>
      <c r="L54" t="str">
        <f t="shared" si="0"/>
        <v>основной</v>
      </c>
      <c r="M54" t="str">
        <f t="shared" si="1"/>
        <v>медицинский</v>
      </c>
      <c r="N54" t="s">
        <v>59</v>
      </c>
    </row>
    <row r="55" spans="1:14" ht="25.5">
      <c r="A55" s="9" t="s">
        <v>103</v>
      </c>
      <c r="B55" s="61">
        <f>MAX($B$5:B54)+1</f>
        <v>44</v>
      </c>
      <c r="C55" s="102" t="s">
        <v>131</v>
      </c>
      <c r="D55" s="48">
        <v>1</v>
      </c>
      <c r="E55" s="1"/>
      <c r="F55" s="26" t="s">
        <v>53</v>
      </c>
      <c r="G55" s="15"/>
      <c r="H55" s="24">
        <v>1</v>
      </c>
      <c r="I55" s="51" t="s">
        <v>62</v>
      </c>
      <c r="J55" s="24"/>
      <c r="K55" s="2"/>
      <c r="L55" t="str">
        <f t="shared" si="0"/>
        <v>основной</v>
      </c>
      <c r="M55" t="str">
        <f t="shared" si="1"/>
        <v>медицинский</v>
      </c>
      <c r="N55" t="s">
        <v>59</v>
      </c>
    </row>
    <row r="56" spans="1:14" ht="45.75" customHeight="1">
      <c r="A56" s="9" t="s">
        <v>103</v>
      </c>
      <c r="B56" s="61">
        <f>MAX($B$5:B55)+1</f>
        <v>45</v>
      </c>
      <c r="C56" s="102" t="s">
        <v>132</v>
      </c>
      <c r="D56" s="48">
        <v>1</v>
      </c>
      <c r="E56" s="1"/>
      <c r="F56" s="26" t="s">
        <v>66</v>
      </c>
      <c r="G56" s="15" t="s">
        <v>7</v>
      </c>
      <c r="H56" s="24">
        <v>1</v>
      </c>
      <c r="I56" s="51" t="s">
        <v>62</v>
      </c>
      <c r="J56" s="24">
        <v>1</v>
      </c>
      <c r="K56" s="2"/>
      <c r="L56" t="str">
        <f t="shared" si="0"/>
        <v>внутр.</v>
      </c>
      <c r="M56" t="str">
        <f t="shared" si="1"/>
        <v>медицинский</v>
      </c>
      <c r="N56" t="s">
        <v>59</v>
      </c>
    </row>
    <row r="57" spans="1:14" ht="51" customHeight="1">
      <c r="A57" s="9" t="s">
        <v>103</v>
      </c>
      <c r="B57" s="61">
        <f>MAX($B$5:B56)+1</f>
        <v>46</v>
      </c>
      <c r="C57" s="102" t="s">
        <v>133</v>
      </c>
      <c r="D57" s="48">
        <v>1</v>
      </c>
      <c r="E57" s="1"/>
      <c r="F57" s="27" t="s">
        <v>46</v>
      </c>
      <c r="G57" s="15"/>
      <c r="H57" s="24">
        <v>1</v>
      </c>
      <c r="I57" s="51" t="s">
        <v>62</v>
      </c>
      <c r="J57" s="24">
        <f>SUM(D57:D57)</f>
        <v>1</v>
      </c>
      <c r="K57" s="2"/>
      <c r="L57" t="str">
        <f t="shared" si="0"/>
        <v>основной</v>
      </c>
      <c r="M57" t="str">
        <f t="shared" si="1"/>
        <v>медицинский</v>
      </c>
      <c r="N57" t="s">
        <v>59</v>
      </c>
    </row>
    <row r="58" spans="1:14" ht="45.75" customHeight="1">
      <c r="A58" s="9" t="s">
        <v>103</v>
      </c>
      <c r="B58" s="61">
        <f>MAX($B$5:B57)+1</f>
        <v>47</v>
      </c>
      <c r="C58" s="102" t="s">
        <v>134</v>
      </c>
      <c r="D58" s="48">
        <v>1</v>
      </c>
      <c r="E58" s="1"/>
      <c r="F58" s="26" t="s">
        <v>47</v>
      </c>
      <c r="G58" s="15"/>
      <c r="H58" s="24">
        <v>1</v>
      </c>
      <c r="I58" s="51" t="s">
        <v>62</v>
      </c>
      <c r="J58" s="24">
        <f t="shared" si="2"/>
        <v>1</v>
      </c>
      <c r="K58" s="2"/>
      <c r="L58" t="str">
        <f t="shared" si="0"/>
        <v>основной</v>
      </c>
      <c r="M58" t="str">
        <f t="shared" si="1"/>
        <v>медицинский</v>
      </c>
      <c r="N58" t="s">
        <v>59</v>
      </c>
    </row>
    <row r="59" spans="1:14" ht="25.5">
      <c r="A59" s="9" t="s">
        <v>103</v>
      </c>
      <c r="B59" s="61">
        <f>MAX($B$5:B58)+1</f>
        <v>48</v>
      </c>
      <c r="C59" s="102" t="s">
        <v>135</v>
      </c>
      <c r="D59" s="48">
        <v>1</v>
      </c>
      <c r="E59" s="1"/>
      <c r="F59" s="26" t="s">
        <v>48</v>
      </c>
      <c r="G59" s="15"/>
      <c r="H59" s="24">
        <v>1</v>
      </c>
      <c r="I59" s="51" t="s">
        <v>62</v>
      </c>
      <c r="J59" s="24">
        <f>SUM(D59:D63)</f>
        <v>5</v>
      </c>
      <c r="K59" s="2"/>
      <c r="L59" t="str">
        <f t="shared" si="0"/>
        <v>основной</v>
      </c>
      <c r="M59" t="str">
        <f t="shared" si="1"/>
        <v>медицинский</v>
      </c>
      <c r="N59" t="s">
        <v>59</v>
      </c>
    </row>
    <row r="60" spans="1:14" ht="25.5">
      <c r="A60" s="9" t="s">
        <v>103</v>
      </c>
      <c r="B60" s="61">
        <f>MAX($B$5:B59)+1</f>
        <v>49</v>
      </c>
      <c r="C60" s="102" t="s">
        <v>136</v>
      </c>
      <c r="D60" s="48">
        <v>1</v>
      </c>
      <c r="E60" s="1"/>
      <c r="F60" s="26" t="s">
        <v>48</v>
      </c>
      <c r="G60" s="15"/>
      <c r="H60" s="24">
        <v>1</v>
      </c>
      <c r="I60" s="51" t="s">
        <v>62</v>
      </c>
      <c r="J60" s="24"/>
      <c r="K60" s="2"/>
      <c r="L60" t="str">
        <f t="shared" si="0"/>
        <v>основной</v>
      </c>
      <c r="M60" t="str">
        <f t="shared" si="1"/>
        <v>медицинский</v>
      </c>
      <c r="N60" t="s">
        <v>59</v>
      </c>
    </row>
    <row r="61" spans="1:14" ht="25.5">
      <c r="A61" s="9" t="s">
        <v>103</v>
      </c>
      <c r="B61" s="61">
        <f>MAX($B$5:B60)+1</f>
        <v>50</v>
      </c>
      <c r="C61" s="102" t="s">
        <v>137</v>
      </c>
      <c r="D61" s="48">
        <v>1</v>
      </c>
      <c r="E61" s="1"/>
      <c r="F61" s="26" t="s">
        <v>48</v>
      </c>
      <c r="G61" s="15" t="s">
        <v>10</v>
      </c>
      <c r="H61" s="24">
        <v>1</v>
      </c>
      <c r="I61" s="51" t="s">
        <v>62</v>
      </c>
      <c r="J61" s="24"/>
      <c r="K61" s="2"/>
      <c r="L61" t="str">
        <f t="shared" si="0"/>
        <v>времен.</v>
      </c>
      <c r="M61" t="str">
        <f t="shared" si="1"/>
        <v>медицинский</v>
      </c>
      <c r="N61" t="s">
        <v>59</v>
      </c>
    </row>
    <row r="62" spans="1:14" ht="25.5">
      <c r="A62" s="9" t="s">
        <v>103</v>
      </c>
      <c r="B62" s="61">
        <f>MAX($B$5:B61)+1</f>
        <v>51</v>
      </c>
      <c r="C62" s="102" t="s">
        <v>138</v>
      </c>
      <c r="D62" s="48">
        <v>1</v>
      </c>
      <c r="E62" s="1"/>
      <c r="F62" s="26" t="s">
        <v>48</v>
      </c>
      <c r="G62" s="15"/>
      <c r="H62" s="24">
        <v>1</v>
      </c>
      <c r="I62" s="51" t="s">
        <v>62</v>
      </c>
      <c r="J62" s="24"/>
      <c r="K62" s="2"/>
      <c r="L62" t="str">
        <f t="shared" si="0"/>
        <v>основной</v>
      </c>
      <c r="M62" t="str">
        <f t="shared" si="1"/>
        <v>медицинский</v>
      </c>
      <c r="N62" t="s">
        <v>59</v>
      </c>
    </row>
    <row r="63" spans="1:14" ht="25.5">
      <c r="A63" s="9" t="s">
        <v>103</v>
      </c>
      <c r="B63" s="61">
        <f>MAX($B$5:B62)+1</f>
        <v>52</v>
      </c>
      <c r="C63" s="102" t="s">
        <v>139</v>
      </c>
      <c r="D63" s="48">
        <v>1</v>
      </c>
      <c r="E63" s="1"/>
      <c r="F63" s="27" t="s">
        <v>48</v>
      </c>
      <c r="G63" s="15"/>
      <c r="H63" s="24">
        <v>1</v>
      </c>
      <c r="I63" s="51" t="s">
        <v>62</v>
      </c>
      <c r="J63" s="24"/>
      <c r="K63" s="2"/>
      <c r="L63" t="str">
        <f t="shared" si="0"/>
        <v>основной</v>
      </c>
      <c r="M63" t="str">
        <f t="shared" si="1"/>
        <v>медицинский</v>
      </c>
      <c r="N63" t="s">
        <v>59</v>
      </c>
    </row>
    <row r="64" spans="1:14" ht="25.5">
      <c r="A64" s="9" t="s">
        <v>103</v>
      </c>
      <c r="B64" s="61">
        <f>MAX($B$5:B63)+1</f>
        <v>53</v>
      </c>
      <c r="C64" s="102" t="s">
        <v>140</v>
      </c>
      <c r="D64" s="48">
        <v>1</v>
      </c>
      <c r="E64" s="1"/>
      <c r="F64" s="26" t="s">
        <v>49</v>
      </c>
      <c r="G64" s="15"/>
      <c r="H64" s="24">
        <v>1</v>
      </c>
      <c r="I64" s="51" t="s">
        <v>62</v>
      </c>
      <c r="J64" s="24">
        <f>SUM(D64:D65)</f>
        <v>2</v>
      </c>
      <c r="K64" s="2"/>
      <c r="L64" t="str">
        <f t="shared" si="0"/>
        <v>основной</v>
      </c>
      <c r="M64" t="str">
        <f t="shared" si="1"/>
        <v>медицинский</v>
      </c>
      <c r="N64" t="s">
        <v>59</v>
      </c>
    </row>
    <row r="65" spans="1:14" ht="25.5">
      <c r="A65" s="9" t="s">
        <v>103</v>
      </c>
      <c r="B65" s="61">
        <f>MAX($B$5:B64)+1</f>
        <v>54</v>
      </c>
      <c r="C65" s="102" t="s">
        <v>141</v>
      </c>
      <c r="D65" s="48">
        <v>1</v>
      </c>
      <c r="E65" s="1"/>
      <c r="F65" s="26" t="s">
        <v>49</v>
      </c>
      <c r="G65" s="15"/>
      <c r="H65" s="24">
        <v>1</v>
      </c>
      <c r="I65" s="51" t="s">
        <v>62</v>
      </c>
      <c r="J65" s="24"/>
      <c r="K65" s="2"/>
      <c r="L65" t="str">
        <f t="shared" si="0"/>
        <v>основной</v>
      </c>
      <c r="M65" t="str">
        <f t="shared" si="1"/>
        <v>медицинский</v>
      </c>
      <c r="N65" t="s">
        <v>59</v>
      </c>
    </row>
    <row r="66" spans="1:14">
      <c r="A66" s="9" t="s">
        <v>103</v>
      </c>
      <c r="B66" s="61">
        <f>MAX($B$5:B65)+1</f>
        <v>55</v>
      </c>
      <c r="C66" s="102" t="s">
        <v>142</v>
      </c>
      <c r="D66" s="48">
        <v>1</v>
      </c>
      <c r="E66" s="1"/>
      <c r="F66" s="26" t="s">
        <v>27</v>
      </c>
      <c r="G66" s="15"/>
      <c r="H66" s="24">
        <v>1</v>
      </c>
      <c r="I66" s="51" t="s">
        <v>64</v>
      </c>
      <c r="J66" s="24">
        <f t="shared" si="2"/>
        <v>1</v>
      </c>
      <c r="K66" s="2"/>
      <c r="L66" t="str">
        <f t="shared" si="0"/>
        <v>основной</v>
      </c>
      <c r="M66" t="str">
        <f t="shared" si="1"/>
        <v>медицинский</v>
      </c>
      <c r="N66" t="s">
        <v>60</v>
      </c>
    </row>
    <row r="67" spans="1:14">
      <c r="A67" s="9" t="s">
        <v>103</v>
      </c>
      <c r="B67" s="61">
        <f>MAX($B$5:B66)+1</f>
        <v>56</v>
      </c>
      <c r="C67" s="102" t="s">
        <v>143</v>
      </c>
      <c r="D67" s="48">
        <v>1</v>
      </c>
      <c r="E67" s="1"/>
      <c r="F67" s="26" t="s">
        <v>50</v>
      </c>
      <c r="G67" s="15"/>
      <c r="H67" s="24"/>
      <c r="I67" s="52"/>
      <c r="J67" s="24">
        <f t="shared" si="2"/>
        <v>1</v>
      </c>
      <c r="K67" s="2"/>
      <c r="L67" t="str">
        <f t="shared" si="0"/>
        <v>основной</v>
      </c>
      <c r="M67" t="str">
        <f t="shared" si="1"/>
        <v>немедицинский</v>
      </c>
      <c r="N67" t="s">
        <v>184</v>
      </c>
    </row>
    <row r="68" spans="1:14" ht="23.25" customHeight="1">
      <c r="A68" s="9" t="s">
        <v>103</v>
      </c>
      <c r="B68" s="61">
        <f>MAX($B$5:B67)+1</f>
        <v>57</v>
      </c>
      <c r="C68" s="102" t="s">
        <v>144</v>
      </c>
      <c r="D68" s="48">
        <v>1</v>
      </c>
      <c r="E68" s="1"/>
      <c r="F68" s="26" t="s">
        <v>51</v>
      </c>
      <c r="G68" s="15"/>
      <c r="H68" s="24">
        <v>1</v>
      </c>
      <c r="I68" s="51" t="s">
        <v>64</v>
      </c>
      <c r="J68" s="24">
        <f>SUM(D68:D97)</f>
        <v>30</v>
      </c>
      <c r="K68" s="2"/>
      <c r="L68" t="str">
        <f t="shared" si="0"/>
        <v>основной</v>
      </c>
      <c r="M68" t="str">
        <f t="shared" si="1"/>
        <v>медицинский</v>
      </c>
      <c r="N68" t="s">
        <v>60</v>
      </c>
    </row>
    <row r="69" spans="1:14" ht="23.25" customHeight="1">
      <c r="A69" s="9" t="s">
        <v>103</v>
      </c>
      <c r="B69" s="61">
        <f>MAX($B$5:B68)+1</f>
        <v>58</v>
      </c>
      <c r="C69" s="102" t="s">
        <v>145</v>
      </c>
      <c r="D69" s="48">
        <v>1</v>
      </c>
      <c r="E69" s="1"/>
      <c r="F69" s="26" t="s">
        <v>51</v>
      </c>
      <c r="G69" s="15"/>
      <c r="H69" s="24">
        <v>1</v>
      </c>
      <c r="I69" s="51" t="s">
        <v>64</v>
      </c>
      <c r="J69" s="24"/>
      <c r="K69" s="2"/>
      <c r="L69" t="str">
        <f t="shared" si="0"/>
        <v>основной</v>
      </c>
      <c r="M69" t="str">
        <f t="shared" si="1"/>
        <v>медицинский</v>
      </c>
      <c r="N69" t="s">
        <v>60</v>
      </c>
    </row>
    <row r="70" spans="1:14" ht="23.25" customHeight="1">
      <c r="A70" s="9" t="s">
        <v>103</v>
      </c>
      <c r="B70" s="61">
        <f>MAX($B$5:B69)+1</f>
        <v>59</v>
      </c>
      <c r="C70" s="102" t="s">
        <v>146</v>
      </c>
      <c r="D70" s="48">
        <v>1</v>
      </c>
      <c r="E70" s="1"/>
      <c r="F70" s="26" t="s">
        <v>51</v>
      </c>
      <c r="G70" s="15"/>
      <c r="H70" s="24">
        <v>1</v>
      </c>
      <c r="I70" s="51" t="s">
        <v>64</v>
      </c>
      <c r="J70" s="24"/>
      <c r="K70" s="2"/>
      <c r="L70" t="str">
        <f t="shared" ref="L70:L98" si="3">IF(G70="","основной",G70)</f>
        <v>основной</v>
      </c>
      <c r="M70" t="str">
        <f t="shared" ref="M70:M98" si="4">IF(H70="","немедицинский","медицинский")</f>
        <v>медицинский</v>
      </c>
      <c r="N70" t="s">
        <v>60</v>
      </c>
    </row>
    <row r="71" spans="1:14" ht="23.25" customHeight="1">
      <c r="A71" s="9" t="s">
        <v>103</v>
      </c>
      <c r="B71" s="61">
        <f>MAX($B$5:B70)+1</f>
        <v>60</v>
      </c>
      <c r="C71" s="102" t="s">
        <v>147</v>
      </c>
      <c r="D71" s="48">
        <v>1</v>
      </c>
      <c r="E71" s="1"/>
      <c r="F71" s="26" t="s">
        <v>51</v>
      </c>
      <c r="G71" s="15"/>
      <c r="H71" s="24">
        <v>1</v>
      </c>
      <c r="I71" s="51" t="s">
        <v>64</v>
      </c>
      <c r="J71" s="24"/>
      <c r="K71" s="2"/>
      <c r="L71" t="str">
        <f t="shared" si="3"/>
        <v>основной</v>
      </c>
      <c r="M71" t="str">
        <f t="shared" si="4"/>
        <v>медицинский</v>
      </c>
      <c r="N71" t="s">
        <v>60</v>
      </c>
    </row>
    <row r="72" spans="1:14" ht="23.25" customHeight="1">
      <c r="A72" s="9" t="s">
        <v>103</v>
      </c>
      <c r="B72" s="61">
        <f>MAX($B$5:B71)+1</f>
        <v>61</v>
      </c>
      <c r="C72" s="102" t="s">
        <v>148</v>
      </c>
      <c r="D72" s="48">
        <v>1</v>
      </c>
      <c r="E72" s="1"/>
      <c r="F72" s="26" t="s">
        <v>51</v>
      </c>
      <c r="G72" s="15"/>
      <c r="H72" s="24">
        <v>1</v>
      </c>
      <c r="I72" s="51" t="s">
        <v>64</v>
      </c>
      <c r="J72" s="24"/>
      <c r="K72" s="2"/>
      <c r="L72" t="str">
        <f t="shared" si="3"/>
        <v>основной</v>
      </c>
      <c r="M72" t="str">
        <f t="shared" si="4"/>
        <v>медицинский</v>
      </c>
      <c r="N72" t="s">
        <v>60</v>
      </c>
    </row>
    <row r="73" spans="1:14" ht="23.25" customHeight="1">
      <c r="A73" s="9" t="s">
        <v>103</v>
      </c>
      <c r="B73" s="61">
        <f>MAX($B$5:B72)+1</f>
        <v>62</v>
      </c>
      <c r="C73" s="102" t="s">
        <v>149</v>
      </c>
      <c r="D73" s="48">
        <v>1</v>
      </c>
      <c r="E73" s="1"/>
      <c r="F73" s="26" t="s">
        <v>51</v>
      </c>
      <c r="G73" s="15"/>
      <c r="H73" s="24">
        <v>1</v>
      </c>
      <c r="I73" s="51" t="s">
        <v>64</v>
      </c>
      <c r="J73" s="24"/>
      <c r="K73" s="2"/>
      <c r="L73" t="str">
        <f t="shared" si="3"/>
        <v>основной</v>
      </c>
      <c r="M73" t="str">
        <f t="shared" si="4"/>
        <v>медицинский</v>
      </c>
      <c r="N73" t="s">
        <v>60</v>
      </c>
    </row>
    <row r="74" spans="1:14" ht="23.25" customHeight="1">
      <c r="A74" s="9" t="s">
        <v>103</v>
      </c>
      <c r="B74" s="61">
        <f>MAX($B$5:B73)+1</f>
        <v>63</v>
      </c>
      <c r="C74" s="102" t="s">
        <v>150</v>
      </c>
      <c r="D74" s="48">
        <v>1</v>
      </c>
      <c r="E74" s="1"/>
      <c r="F74" s="26" t="s">
        <v>51</v>
      </c>
      <c r="G74" s="15"/>
      <c r="H74" s="24">
        <v>1</v>
      </c>
      <c r="I74" s="51" t="s">
        <v>64</v>
      </c>
      <c r="J74" s="24"/>
      <c r="K74" s="2"/>
      <c r="L74" t="str">
        <f t="shared" si="3"/>
        <v>основной</v>
      </c>
      <c r="M74" t="str">
        <f t="shared" si="4"/>
        <v>медицинский</v>
      </c>
      <c r="N74" t="s">
        <v>60</v>
      </c>
    </row>
    <row r="75" spans="1:14" ht="23.25" customHeight="1">
      <c r="A75" s="9" t="s">
        <v>103</v>
      </c>
      <c r="B75" s="61">
        <f>MAX($B$5:B74)+1</f>
        <v>64</v>
      </c>
      <c r="C75" s="102" t="s">
        <v>151</v>
      </c>
      <c r="D75" s="48">
        <v>1</v>
      </c>
      <c r="E75" s="1"/>
      <c r="F75" s="26" t="s">
        <v>51</v>
      </c>
      <c r="G75" s="15"/>
      <c r="H75" s="24">
        <v>1</v>
      </c>
      <c r="I75" s="51" t="s">
        <v>64</v>
      </c>
      <c r="J75" s="24"/>
      <c r="K75" s="2"/>
      <c r="L75" t="str">
        <f t="shared" si="3"/>
        <v>основной</v>
      </c>
      <c r="M75" t="str">
        <f t="shared" si="4"/>
        <v>медицинский</v>
      </c>
      <c r="N75" t="s">
        <v>60</v>
      </c>
    </row>
    <row r="76" spans="1:14" ht="23.25" customHeight="1">
      <c r="A76" s="9" t="s">
        <v>103</v>
      </c>
      <c r="B76" s="61">
        <f>MAX($B$5:B75)+1</f>
        <v>65</v>
      </c>
      <c r="C76" s="102" t="s">
        <v>152</v>
      </c>
      <c r="D76" s="48">
        <v>1</v>
      </c>
      <c r="E76" s="1"/>
      <c r="F76" s="26" t="s">
        <v>51</v>
      </c>
      <c r="G76" s="15"/>
      <c r="H76" s="24">
        <v>1</v>
      </c>
      <c r="I76" s="51" t="s">
        <v>64</v>
      </c>
      <c r="J76" s="24"/>
      <c r="K76" s="2"/>
      <c r="L76" t="str">
        <f t="shared" si="3"/>
        <v>основной</v>
      </c>
      <c r="M76" t="str">
        <f t="shared" si="4"/>
        <v>медицинский</v>
      </c>
      <c r="N76" t="s">
        <v>60</v>
      </c>
    </row>
    <row r="77" spans="1:14" ht="23.25" customHeight="1">
      <c r="A77" s="9" t="s">
        <v>103</v>
      </c>
      <c r="B77" s="61">
        <f>MAX($B$5:B76)+1</f>
        <v>66</v>
      </c>
      <c r="C77" s="102" t="s">
        <v>153</v>
      </c>
      <c r="D77" s="48">
        <v>1</v>
      </c>
      <c r="E77" s="1"/>
      <c r="F77" s="26" t="s">
        <v>51</v>
      </c>
      <c r="G77" s="15"/>
      <c r="H77" s="24">
        <v>1</v>
      </c>
      <c r="I77" s="51" t="s">
        <v>64</v>
      </c>
      <c r="J77" s="24"/>
      <c r="K77" s="2"/>
      <c r="L77" t="str">
        <f t="shared" si="3"/>
        <v>основной</v>
      </c>
      <c r="M77" t="str">
        <f t="shared" si="4"/>
        <v>медицинский</v>
      </c>
      <c r="N77" t="s">
        <v>60</v>
      </c>
    </row>
    <row r="78" spans="1:14" ht="23.25" customHeight="1">
      <c r="A78" s="9" t="s">
        <v>103</v>
      </c>
      <c r="B78" s="61">
        <f>MAX($B$5:B77)+1</f>
        <v>67</v>
      </c>
      <c r="C78" s="102" t="s">
        <v>154</v>
      </c>
      <c r="D78" s="48">
        <v>1</v>
      </c>
      <c r="E78" s="1"/>
      <c r="F78" s="26" t="s">
        <v>51</v>
      </c>
      <c r="G78" s="15"/>
      <c r="H78" s="24">
        <v>1</v>
      </c>
      <c r="I78" s="51" t="s">
        <v>64</v>
      </c>
      <c r="J78" s="24"/>
      <c r="K78" s="2"/>
      <c r="L78" t="str">
        <f t="shared" si="3"/>
        <v>основной</v>
      </c>
      <c r="M78" t="str">
        <f t="shared" si="4"/>
        <v>медицинский</v>
      </c>
      <c r="N78" t="s">
        <v>60</v>
      </c>
    </row>
    <row r="79" spans="1:14" ht="23.25" customHeight="1">
      <c r="A79" s="9" t="s">
        <v>103</v>
      </c>
      <c r="B79" s="61">
        <f>MAX($B$5:B78)+1</f>
        <v>68</v>
      </c>
      <c r="C79" s="102" t="s">
        <v>155</v>
      </c>
      <c r="D79" s="48">
        <v>1</v>
      </c>
      <c r="E79" s="1"/>
      <c r="F79" s="26" t="s">
        <v>51</v>
      </c>
      <c r="G79" s="15"/>
      <c r="H79" s="24">
        <v>1</v>
      </c>
      <c r="I79" s="51" t="s">
        <v>64</v>
      </c>
      <c r="J79" s="24"/>
      <c r="K79" s="2"/>
      <c r="L79" t="str">
        <f t="shared" si="3"/>
        <v>основной</v>
      </c>
      <c r="M79" t="str">
        <f t="shared" si="4"/>
        <v>медицинский</v>
      </c>
      <c r="N79" t="s">
        <v>60</v>
      </c>
    </row>
    <row r="80" spans="1:14" ht="23.25" customHeight="1">
      <c r="A80" s="9" t="s">
        <v>103</v>
      </c>
      <c r="B80" s="61">
        <f>MAX($B$5:B79)+1</f>
        <v>69</v>
      </c>
      <c r="C80" s="102" t="s">
        <v>156</v>
      </c>
      <c r="D80" s="48">
        <v>1</v>
      </c>
      <c r="E80" s="1"/>
      <c r="F80" s="26" t="s">
        <v>51</v>
      </c>
      <c r="G80" s="15"/>
      <c r="H80" s="24">
        <v>1</v>
      </c>
      <c r="I80" s="51" t="s">
        <v>64</v>
      </c>
      <c r="J80" s="24"/>
      <c r="K80" s="2"/>
      <c r="L80" t="str">
        <f t="shared" si="3"/>
        <v>основной</v>
      </c>
      <c r="M80" t="str">
        <f t="shared" si="4"/>
        <v>медицинский</v>
      </c>
      <c r="N80" t="s">
        <v>60</v>
      </c>
    </row>
    <row r="81" spans="1:14" ht="23.25" customHeight="1">
      <c r="A81" s="9" t="s">
        <v>103</v>
      </c>
      <c r="B81" s="61">
        <f>MAX($B$5:B80)+1</f>
        <v>70</v>
      </c>
      <c r="C81" s="102" t="s">
        <v>157</v>
      </c>
      <c r="D81" s="48">
        <v>1</v>
      </c>
      <c r="E81" s="1"/>
      <c r="F81" s="26" t="s">
        <v>51</v>
      </c>
      <c r="G81" s="15"/>
      <c r="H81" s="24">
        <v>1</v>
      </c>
      <c r="I81" s="51" t="s">
        <v>64</v>
      </c>
      <c r="J81" s="24"/>
      <c r="K81" s="2"/>
      <c r="L81" t="str">
        <f t="shared" si="3"/>
        <v>основной</v>
      </c>
      <c r="M81" t="str">
        <f t="shared" si="4"/>
        <v>медицинский</v>
      </c>
      <c r="N81" t="s">
        <v>60</v>
      </c>
    </row>
    <row r="82" spans="1:14" ht="23.25" customHeight="1">
      <c r="A82" s="9" t="s">
        <v>103</v>
      </c>
      <c r="B82" s="61">
        <f>MAX($B$5:B81)+1</f>
        <v>71</v>
      </c>
      <c r="C82" s="102" t="s">
        <v>158</v>
      </c>
      <c r="D82" s="48">
        <v>1</v>
      </c>
      <c r="E82" s="1"/>
      <c r="F82" s="27" t="s">
        <v>51</v>
      </c>
      <c r="G82" s="15"/>
      <c r="H82" s="24">
        <v>1</v>
      </c>
      <c r="I82" s="51" t="s">
        <v>64</v>
      </c>
      <c r="J82" s="24"/>
      <c r="K82" s="2"/>
      <c r="L82" t="str">
        <f t="shared" si="3"/>
        <v>основной</v>
      </c>
      <c r="M82" t="str">
        <f t="shared" si="4"/>
        <v>медицинский</v>
      </c>
      <c r="N82" t="s">
        <v>60</v>
      </c>
    </row>
    <row r="83" spans="1:14" ht="23.25" customHeight="1">
      <c r="A83" s="9" t="s">
        <v>103</v>
      </c>
      <c r="B83" s="61">
        <f>MAX($B$5:B82)+1</f>
        <v>72</v>
      </c>
      <c r="C83" s="102" t="s">
        <v>159</v>
      </c>
      <c r="D83" s="48">
        <v>1</v>
      </c>
      <c r="E83" s="1"/>
      <c r="F83" s="27" t="s">
        <v>51</v>
      </c>
      <c r="G83" s="15"/>
      <c r="H83" s="24">
        <v>1</v>
      </c>
      <c r="I83" s="51" t="s">
        <v>64</v>
      </c>
      <c r="J83" s="24"/>
      <c r="K83" s="2"/>
      <c r="L83" t="str">
        <f t="shared" si="3"/>
        <v>основной</v>
      </c>
      <c r="M83" t="str">
        <f t="shared" si="4"/>
        <v>медицинский</v>
      </c>
      <c r="N83" t="s">
        <v>60</v>
      </c>
    </row>
    <row r="84" spans="1:14" ht="23.25" customHeight="1">
      <c r="A84" s="9" t="s">
        <v>103</v>
      </c>
      <c r="B84" s="61">
        <f>MAX($B$5:B83)+1</f>
        <v>73</v>
      </c>
      <c r="C84" s="102" t="s">
        <v>160</v>
      </c>
      <c r="D84" s="48">
        <v>1</v>
      </c>
      <c r="F84" s="27" t="s">
        <v>51</v>
      </c>
      <c r="G84" s="15"/>
      <c r="H84" s="24">
        <v>1</v>
      </c>
      <c r="I84" s="51" t="s">
        <v>64</v>
      </c>
      <c r="J84" s="48"/>
      <c r="L84" t="str">
        <f t="shared" si="3"/>
        <v>основной</v>
      </c>
      <c r="M84" t="str">
        <f t="shared" si="4"/>
        <v>медицинский</v>
      </c>
      <c r="N84" t="s">
        <v>60</v>
      </c>
    </row>
    <row r="85" spans="1:14" ht="23.25" customHeight="1">
      <c r="A85" s="9" t="s">
        <v>103</v>
      </c>
      <c r="B85" s="61">
        <f>MAX($B$5:B84)+1</f>
        <v>74</v>
      </c>
      <c r="C85" s="102" t="s">
        <v>161</v>
      </c>
      <c r="D85" s="48">
        <v>1</v>
      </c>
      <c r="E85" s="1"/>
      <c r="F85" s="27" t="s">
        <v>51</v>
      </c>
      <c r="G85" s="15"/>
      <c r="H85" s="24">
        <v>1</v>
      </c>
      <c r="I85" s="51" t="s">
        <v>64</v>
      </c>
      <c r="J85" s="24"/>
      <c r="K85" s="2"/>
      <c r="L85" t="str">
        <f t="shared" si="3"/>
        <v>основной</v>
      </c>
      <c r="M85" t="str">
        <f t="shared" si="4"/>
        <v>медицинский</v>
      </c>
      <c r="N85" t="s">
        <v>60</v>
      </c>
    </row>
    <row r="86" spans="1:14" ht="23.25" customHeight="1">
      <c r="A86" s="9" t="s">
        <v>103</v>
      </c>
      <c r="B86" s="61">
        <f>MAX($B$5:B85)+1</f>
        <v>75</v>
      </c>
      <c r="C86" s="102" t="s">
        <v>162</v>
      </c>
      <c r="D86" s="48">
        <v>1</v>
      </c>
      <c r="E86" s="1"/>
      <c r="F86" s="27" t="s">
        <v>51</v>
      </c>
      <c r="G86" s="15"/>
      <c r="H86" s="24">
        <v>1</v>
      </c>
      <c r="I86" s="51" t="s">
        <v>64</v>
      </c>
      <c r="J86" s="24"/>
      <c r="K86" s="2"/>
      <c r="L86" t="str">
        <f t="shared" si="3"/>
        <v>основной</v>
      </c>
      <c r="M86" t="str">
        <f t="shared" si="4"/>
        <v>медицинский</v>
      </c>
      <c r="N86" t="s">
        <v>60</v>
      </c>
    </row>
    <row r="87" spans="1:14" ht="23.25" customHeight="1">
      <c r="A87" s="9" t="s">
        <v>103</v>
      </c>
      <c r="B87" s="61">
        <f>MAX($B$5:B86)+1</f>
        <v>76</v>
      </c>
      <c r="C87" s="102" t="s">
        <v>163</v>
      </c>
      <c r="D87" s="48">
        <v>1</v>
      </c>
      <c r="E87" s="1"/>
      <c r="F87" s="27" t="s">
        <v>51</v>
      </c>
      <c r="G87" s="15"/>
      <c r="H87" s="24">
        <v>1</v>
      </c>
      <c r="I87" s="51" t="s">
        <v>64</v>
      </c>
      <c r="J87" s="24"/>
      <c r="K87" s="2"/>
      <c r="L87" t="str">
        <f t="shared" si="3"/>
        <v>основной</v>
      </c>
      <c r="M87" t="str">
        <f t="shared" si="4"/>
        <v>медицинский</v>
      </c>
      <c r="N87" t="s">
        <v>60</v>
      </c>
    </row>
    <row r="88" spans="1:14" ht="23.25" customHeight="1">
      <c r="A88" s="9" t="s">
        <v>103</v>
      </c>
      <c r="B88" s="61">
        <f>MAX($B$5:B87)+1</f>
        <v>77</v>
      </c>
      <c r="C88" s="102" t="s">
        <v>164</v>
      </c>
      <c r="D88" s="48">
        <v>1</v>
      </c>
      <c r="E88" s="1"/>
      <c r="F88" s="27" t="s">
        <v>51</v>
      </c>
      <c r="G88" s="15"/>
      <c r="H88" s="24">
        <v>1</v>
      </c>
      <c r="I88" s="51" t="s">
        <v>64</v>
      </c>
      <c r="J88" s="24"/>
      <c r="K88" s="2"/>
      <c r="L88" t="str">
        <f t="shared" si="3"/>
        <v>основной</v>
      </c>
      <c r="M88" t="str">
        <f t="shared" si="4"/>
        <v>медицинский</v>
      </c>
      <c r="N88" t="s">
        <v>60</v>
      </c>
    </row>
    <row r="89" spans="1:14" ht="24.75" customHeight="1">
      <c r="A89" s="9" t="s">
        <v>103</v>
      </c>
      <c r="B89" s="61">
        <f>MAX($B$5:B88)+1</f>
        <v>78</v>
      </c>
      <c r="C89" s="102" t="s">
        <v>165</v>
      </c>
      <c r="D89" s="48">
        <v>1</v>
      </c>
      <c r="E89" s="1" t="s">
        <v>12</v>
      </c>
      <c r="F89" s="27" t="s">
        <v>51</v>
      </c>
      <c r="G89" s="15"/>
      <c r="H89" s="24">
        <v>1</v>
      </c>
      <c r="I89" s="51" t="s">
        <v>64</v>
      </c>
      <c r="J89" s="24"/>
      <c r="K89" s="2"/>
      <c r="L89" t="str">
        <f t="shared" si="3"/>
        <v>основной</v>
      </c>
      <c r="M89" t="str">
        <f t="shared" si="4"/>
        <v>медицинский</v>
      </c>
      <c r="N89" t="s">
        <v>60</v>
      </c>
    </row>
    <row r="90" spans="1:14" ht="27.75" customHeight="1">
      <c r="A90" s="9" t="s">
        <v>103</v>
      </c>
      <c r="B90" s="61">
        <f>MAX($B$5:B89)+1</f>
        <v>79</v>
      </c>
      <c r="C90" s="102" t="s">
        <v>166</v>
      </c>
      <c r="D90" s="48">
        <v>1</v>
      </c>
      <c r="E90" s="1"/>
      <c r="F90" s="27" t="s">
        <v>51</v>
      </c>
      <c r="G90" s="15"/>
      <c r="H90" s="24">
        <v>1</v>
      </c>
      <c r="I90" s="51" t="s">
        <v>64</v>
      </c>
      <c r="J90" s="24"/>
      <c r="K90" s="33"/>
      <c r="L90" t="str">
        <f t="shared" si="3"/>
        <v>основной</v>
      </c>
      <c r="M90" t="str">
        <f t="shared" si="4"/>
        <v>медицинский</v>
      </c>
      <c r="N90" t="s">
        <v>60</v>
      </c>
    </row>
    <row r="91" spans="1:14" ht="23.25" customHeight="1">
      <c r="A91" s="9" t="s">
        <v>103</v>
      </c>
      <c r="B91" s="61">
        <f>MAX($B$5:B90)+1</f>
        <v>80</v>
      </c>
      <c r="C91" s="102" t="s">
        <v>167</v>
      </c>
      <c r="D91" s="48">
        <v>1</v>
      </c>
      <c r="E91" s="1"/>
      <c r="F91" s="27" t="s">
        <v>51</v>
      </c>
      <c r="G91" s="15"/>
      <c r="H91" s="24">
        <v>1</v>
      </c>
      <c r="I91" s="51" t="s">
        <v>64</v>
      </c>
      <c r="J91" s="24"/>
      <c r="K91" s="2"/>
      <c r="L91" t="str">
        <f t="shared" si="3"/>
        <v>основной</v>
      </c>
      <c r="M91" t="str">
        <f t="shared" si="4"/>
        <v>медицинский</v>
      </c>
      <c r="N91" t="s">
        <v>60</v>
      </c>
    </row>
    <row r="92" spans="1:14" ht="23.25" customHeight="1">
      <c r="A92" s="9" t="s">
        <v>103</v>
      </c>
      <c r="B92" s="61">
        <f>MAX($B$5:B91)+1</f>
        <v>81</v>
      </c>
      <c r="C92" s="102" t="s">
        <v>168</v>
      </c>
      <c r="D92" s="48">
        <v>1</v>
      </c>
      <c r="E92" s="1"/>
      <c r="F92" s="27" t="s">
        <v>51</v>
      </c>
      <c r="G92" s="15"/>
      <c r="H92" s="24">
        <v>1</v>
      </c>
      <c r="I92" s="51" t="s">
        <v>64</v>
      </c>
      <c r="J92" s="24"/>
      <c r="K92" s="2"/>
      <c r="L92" t="str">
        <f t="shared" si="3"/>
        <v>основной</v>
      </c>
      <c r="M92" t="str">
        <f t="shared" si="4"/>
        <v>медицинский</v>
      </c>
      <c r="N92" t="s">
        <v>60</v>
      </c>
    </row>
    <row r="93" spans="1:14" ht="23.25" customHeight="1">
      <c r="A93" s="9" t="s">
        <v>103</v>
      </c>
      <c r="B93" s="61">
        <f>MAX($B$5:B92)+1</f>
        <v>82</v>
      </c>
      <c r="C93" s="102" t="s">
        <v>169</v>
      </c>
      <c r="D93" s="48">
        <v>1</v>
      </c>
      <c r="E93" s="1"/>
      <c r="F93" s="27" t="s">
        <v>51</v>
      </c>
      <c r="G93" s="15"/>
      <c r="H93" s="24">
        <v>1</v>
      </c>
      <c r="I93" s="51" t="s">
        <v>64</v>
      </c>
      <c r="J93" s="24"/>
      <c r="K93" s="2"/>
      <c r="L93" t="str">
        <f t="shared" si="3"/>
        <v>основной</v>
      </c>
      <c r="M93" t="str">
        <f t="shared" si="4"/>
        <v>медицинский</v>
      </c>
      <c r="N93" t="s">
        <v>60</v>
      </c>
    </row>
    <row r="94" spans="1:14" ht="23.25" customHeight="1">
      <c r="A94" s="9" t="s">
        <v>103</v>
      </c>
      <c r="B94" s="61">
        <f>MAX($B$5:B93)+1</f>
        <v>83</v>
      </c>
      <c r="C94" s="102" t="s">
        <v>170</v>
      </c>
      <c r="D94" s="70">
        <v>1</v>
      </c>
      <c r="E94" s="1"/>
      <c r="F94" s="27" t="s">
        <v>51</v>
      </c>
      <c r="G94" s="15"/>
      <c r="H94" s="24">
        <v>1</v>
      </c>
      <c r="I94" s="51" t="s">
        <v>64</v>
      </c>
      <c r="J94" s="24"/>
      <c r="K94" s="2"/>
      <c r="L94" t="str">
        <f t="shared" si="3"/>
        <v>основной</v>
      </c>
      <c r="M94" t="str">
        <f t="shared" si="4"/>
        <v>медицинский</v>
      </c>
      <c r="N94" t="s">
        <v>60</v>
      </c>
    </row>
    <row r="95" spans="1:14" ht="23.25" customHeight="1">
      <c r="A95" s="9" t="s">
        <v>103</v>
      </c>
      <c r="B95" s="61">
        <f>MAX($B$5:B94)+1</f>
        <v>84</v>
      </c>
      <c r="C95" s="102" t="s">
        <v>171</v>
      </c>
      <c r="D95" s="70">
        <v>1</v>
      </c>
      <c r="E95" s="1"/>
      <c r="F95" s="27" t="s">
        <v>51</v>
      </c>
      <c r="G95" s="15"/>
      <c r="H95" s="24">
        <v>1</v>
      </c>
      <c r="I95" s="51" t="s">
        <v>64</v>
      </c>
      <c r="J95" s="24"/>
      <c r="K95" s="2"/>
      <c r="L95" t="str">
        <f t="shared" si="3"/>
        <v>основной</v>
      </c>
      <c r="M95" t="str">
        <f t="shared" si="4"/>
        <v>медицинский</v>
      </c>
      <c r="N95" t="s">
        <v>60</v>
      </c>
    </row>
    <row r="96" spans="1:14" ht="23.25" customHeight="1">
      <c r="A96" s="9" t="s">
        <v>103</v>
      </c>
      <c r="B96" s="61">
        <f>MAX($B$5:B95)+1</f>
        <v>85</v>
      </c>
      <c r="C96" s="102" t="s">
        <v>172</v>
      </c>
      <c r="D96" s="70">
        <v>1</v>
      </c>
      <c r="E96" s="1"/>
      <c r="F96" s="27" t="s">
        <v>51</v>
      </c>
      <c r="G96" s="15"/>
      <c r="H96" s="24">
        <v>1</v>
      </c>
      <c r="I96" s="51" t="s">
        <v>64</v>
      </c>
      <c r="J96" s="24"/>
      <c r="K96" s="2"/>
      <c r="L96" t="str">
        <f t="shared" si="3"/>
        <v>основной</v>
      </c>
      <c r="M96" t="str">
        <f t="shared" si="4"/>
        <v>медицинский</v>
      </c>
      <c r="N96" t="s">
        <v>60</v>
      </c>
    </row>
    <row r="97" spans="1:19" ht="23.25" customHeight="1">
      <c r="A97" s="9" t="s">
        <v>103</v>
      </c>
      <c r="B97" s="61">
        <f>MAX($B$5:B96)+1</f>
        <v>86</v>
      </c>
      <c r="C97" s="102" t="s">
        <v>173</v>
      </c>
      <c r="D97" s="70">
        <v>1</v>
      </c>
      <c r="E97" s="1"/>
      <c r="F97" s="27" t="s">
        <v>51</v>
      </c>
      <c r="G97" s="15"/>
      <c r="H97" s="24">
        <v>1</v>
      </c>
      <c r="I97" s="51" t="s">
        <v>64</v>
      </c>
      <c r="J97" s="24"/>
      <c r="K97" s="2"/>
      <c r="L97" t="str">
        <f t="shared" si="3"/>
        <v>основной</v>
      </c>
      <c r="M97" t="str">
        <f t="shared" si="4"/>
        <v>медицинский</v>
      </c>
      <c r="N97" t="s">
        <v>60</v>
      </c>
    </row>
    <row r="98" spans="1:19" ht="23.25" customHeight="1" thickBot="1">
      <c r="A98" s="9" t="s">
        <v>103</v>
      </c>
      <c r="B98" s="61">
        <f>MAX($B$5:B97)+1</f>
        <v>87</v>
      </c>
      <c r="C98" s="102" t="s">
        <v>174</v>
      </c>
      <c r="D98" s="70">
        <v>1</v>
      </c>
      <c r="E98" s="1"/>
      <c r="F98" s="31" t="s">
        <v>52</v>
      </c>
      <c r="G98" s="15"/>
      <c r="H98" s="24">
        <v>1</v>
      </c>
      <c r="I98" s="52" t="s">
        <v>67</v>
      </c>
      <c r="J98" s="24">
        <f>SUM(D98:D98)</f>
        <v>1</v>
      </c>
      <c r="K98" s="2"/>
      <c r="L98" t="str">
        <f t="shared" si="3"/>
        <v>основной</v>
      </c>
      <c r="M98" t="str">
        <f t="shared" si="4"/>
        <v>медицинский</v>
      </c>
      <c r="N98" t="s">
        <v>68</v>
      </c>
    </row>
    <row r="99" spans="1:19" ht="15.75" customHeight="1" thickBot="1">
      <c r="A99" t="s">
        <v>103</v>
      </c>
      <c r="B99" s="134" t="s">
        <v>15</v>
      </c>
      <c r="C99" s="135"/>
      <c r="D99" s="69">
        <f>SUM(D28:D98)</f>
        <v>71</v>
      </c>
      <c r="E99" s="17"/>
      <c r="F99" s="7"/>
      <c r="G99" s="13"/>
      <c r="H99" s="112">
        <f>SUM(H28:H98)</f>
        <v>69</v>
      </c>
      <c r="I99" s="44"/>
      <c r="J99" s="112">
        <f>SUM(J28:J98)</f>
        <v>71</v>
      </c>
      <c r="K99" s="76"/>
    </row>
    <row r="100" spans="1:19" ht="15" customHeight="1">
      <c r="B100" s="62"/>
      <c r="C100" s="99" t="s">
        <v>4</v>
      </c>
      <c r="D100" s="136" t="s">
        <v>5</v>
      </c>
      <c r="E100" s="137"/>
      <c r="F100" s="49">
        <f>D99-F101-F102-F103</f>
        <v>54</v>
      </c>
      <c r="G100" s="74" t="b">
        <f>F100=D99-F101-F102-F103</f>
        <v>1</v>
      </c>
      <c r="H100" s="50"/>
      <c r="I100" s="44"/>
      <c r="J100" s="50"/>
      <c r="K100" s="38"/>
    </row>
    <row r="101" spans="1:19" ht="15.75" customHeight="1" thickBot="1">
      <c r="B101" s="62"/>
      <c r="C101" s="99"/>
      <c r="D101" s="138" t="s">
        <v>7</v>
      </c>
      <c r="E101" s="139"/>
      <c r="F101" s="49">
        <f>COUNTIF($G$28:$G$98,D101)</f>
        <v>6</v>
      </c>
      <c r="G101" s="74" t="b">
        <f>F101=D99-F100-F102-F103</f>
        <v>1</v>
      </c>
      <c r="H101" s="50"/>
      <c r="I101" s="44"/>
      <c r="J101" s="50"/>
      <c r="K101" s="39"/>
    </row>
    <row r="102" spans="1:19" ht="15" customHeight="1">
      <c r="B102" s="62"/>
      <c r="C102" s="99"/>
      <c r="D102" s="138" t="s">
        <v>8</v>
      </c>
      <c r="E102" s="139"/>
      <c r="F102" s="49">
        <f>COUNTIF($G$28:$G$98,D102)</f>
        <v>10</v>
      </c>
      <c r="G102" s="74" t="b">
        <f>F102=D99-F100-F101-F103</f>
        <v>1</v>
      </c>
      <c r="H102" s="36">
        <f>H99</f>
        <v>69</v>
      </c>
      <c r="I102" s="46"/>
      <c r="J102" s="140" t="s">
        <v>56</v>
      </c>
      <c r="K102" s="141"/>
    </row>
    <row r="103" spans="1:19" ht="15.75" customHeight="1" thickBot="1">
      <c r="B103" s="63"/>
      <c r="C103" s="8"/>
      <c r="D103" s="138" t="s">
        <v>10</v>
      </c>
      <c r="E103" s="139"/>
      <c r="F103" s="49">
        <f>COUNTIF($G$28:$G$98,D103)</f>
        <v>1</v>
      </c>
      <c r="G103" s="75" t="b">
        <f>F103=D99-F100-F101-F102</f>
        <v>1</v>
      </c>
      <c r="H103" s="37">
        <f>D99-H99</f>
        <v>2</v>
      </c>
      <c r="I103" s="47"/>
      <c r="J103" s="142" t="s">
        <v>57</v>
      </c>
      <c r="K103" s="143"/>
    </row>
    <row r="104" spans="1:19">
      <c r="C104" s="65"/>
      <c r="E104" s="65"/>
      <c r="F104" s="65"/>
      <c r="G104" s="66"/>
      <c r="H104" s="58"/>
      <c r="J104" s="58"/>
      <c r="K104" s="65"/>
    </row>
    <row r="105" spans="1:19" ht="13.5" thickBot="1">
      <c r="C105" s="65"/>
      <c r="E105" s="65"/>
      <c r="F105" s="65"/>
      <c r="G105" s="66"/>
      <c r="H105" s="58"/>
      <c r="J105" s="58"/>
      <c r="K105" s="65"/>
    </row>
    <row r="106" spans="1:19" ht="32.25" customHeight="1" thickBot="1">
      <c r="C106" s="129" t="s">
        <v>77</v>
      </c>
      <c r="D106" s="130"/>
      <c r="E106" s="81">
        <v>70</v>
      </c>
      <c r="F106" s="72"/>
      <c r="G106" s="144" t="s">
        <v>76</v>
      </c>
      <c r="H106" s="145"/>
      <c r="I106" s="145"/>
      <c r="J106" s="145"/>
      <c r="K106" s="82">
        <v>14</v>
      </c>
    </row>
    <row r="107" spans="1:19" ht="25.5" customHeight="1" thickBot="1">
      <c r="B107" s="84" t="s">
        <v>69</v>
      </c>
      <c r="C107" s="121" t="s">
        <v>17</v>
      </c>
      <c r="D107" s="122"/>
      <c r="E107" s="85">
        <f>COUNTIF($I$5:$I$103,B107)</f>
        <v>2</v>
      </c>
      <c r="F107" s="118"/>
      <c r="G107" s="110"/>
      <c r="H107" s="110"/>
      <c r="I107" s="110"/>
      <c r="J107" s="110"/>
      <c r="K107" s="73"/>
    </row>
    <row r="108" spans="1:19" ht="16.5" customHeight="1">
      <c r="B108" s="123" t="s">
        <v>5</v>
      </c>
      <c r="C108" s="124"/>
      <c r="D108" s="125"/>
      <c r="E108" s="86">
        <f>E107-SUM(E109:E111)</f>
        <v>2</v>
      </c>
      <c r="F108" s="146" t="s">
        <v>81</v>
      </c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</row>
    <row r="109" spans="1:19" ht="16.5" customHeight="1">
      <c r="B109" s="123" t="s">
        <v>7</v>
      </c>
      <c r="C109" s="124"/>
      <c r="D109" s="125"/>
      <c r="E109" s="86">
        <f>SUMPRODUCT((LEFT(G$5:G$98,4)=LEFT(B109,4))*(LOOKUP(,-CODE(C$106:C109),B$106:B109)=I$5:I$98))</f>
        <v>0</v>
      </c>
      <c r="F109" s="118"/>
      <c r="G109" s="131" t="s">
        <v>82</v>
      </c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</row>
    <row r="110" spans="1:19" ht="15.75" customHeight="1">
      <c r="B110" s="123" t="s">
        <v>8</v>
      </c>
      <c r="C110" s="124"/>
      <c r="D110" s="125"/>
      <c r="E110" s="86">
        <f>SUMPRODUCT((LEFT(G$5:G$98,4)=LEFT(B110,4))*(LOOKUP(,-CODE(C$106:C110),B$106:B110)=I$5:I$98))</f>
        <v>0</v>
      </c>
      <c r="F110" s="118"/>
      <c r="G110" s="110"/>
      <c r="H110" s="110"/>
      <c r="I110" s="110"/>
      <c r="J110" s="110"/>
      <c r="K110" s="83"/>
    </row>
    <row r="111" spans="1:19" ht="15" customHeight="1" thickBot="1">
      <c r="B111" s="126" t="s">
        <v>10</v>
      </c>
      <c r="C111" s="127"/>
      <c r="D111" s="128"/>
      <c r="E111" s="87">
        <f>SUMPRODUCT((LEFT(G$5:G$98,4)=LEFT(B111,4))*(LOOKUP(,-CODE(C$106:C111),B$106:B111)=I$5:I$98))</f>
        <v>0</v>
      </c>
      <c r="F111" s="118"/>
      <c r="G111" s="110"/>
      <c r="H111" s="131" t="s">
        <v>79</v>
      </c>
      <c r="I111" s="131"/>
      <c r="J111" s="131"/>
      <c r="K111" s="131"/>
      <c r="L111" s="131"/>
      <c r="M111" s="131"/>
      <c r="N111" s="131"/>
      <c r="O111" s="131"/>
      <c r="P111" s="131"/>
      <c r="Q111" s="131"/>
      <c r="R111" s="131"/>
    </row>
    <row r="112" spans="1:19" ht="26.25" customHeight="1">
      <c r="B112" s="88" t="s">
        <v>63</v>
      </c>
      <c r="C112" s="121" t="s">
        <v>58</v>
      </c>
      <c r="D112" s="122"/>
      <c r="E112" s="89">
        <f>COUNTIF($I$5:$I$103,B112)</f>
        <v>21</v>
      </c>
      <c r="F112" s="67"/>
      <c r="G112" s="68"/>
      <c r="H112" s="131" t="s">
        <v>80</v>
      </c>
      <c r="I112" s="131"/>
      <c r="J112" s="131"/>
      <c r="K112" s="131"/>
      <c r="L112" s="131"/>
      <c r="M112" s="131"/>
      <c r="N112" s="131"/>
      <c r="O112" s="131"/>
      <c r="P112" s="131"/>
      <c r="Q112" s="131"/>
      <c r="R112" s="131"/>
    </row>
    <row r="113" spans="2:18" ht="16.5" customHeight="1">
      <c r="B113" s="123" t="s">
        <v>5</v>
      </c>
      <c r="C113" s="124"/>
      <c r="D113" s="125"/>
      <c r="E113" s="86">
        <f>E112-SUM(E114:E116)</f>
        <v>6</v>
      </c>
      <c r="F113" s="67"/>
      <c r="G113" s="68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</row>
    <row r="114" spans="2:18" ht="18" customHeight="1">
      <c r="B114" s="123" t="s">
        <v>65</v>
      </c>
      <c r="C114" s="124"/>
      <c r="D114" s="125"/>
      <c r="E114" s="86">
        <f>SUMPRODUCT((LEFT(G$5:G$98,4)=LEFT(B114,4))*(LOOKUP(,-CODE(C$106:C114),B$106:B114)=I$5:I$98))</f>
        <v>5</v>
      </c>
      <c r="F114" s="67"/>
      <c r="G114" s="68"/>
      <c r="H114" s="131"/>
      <c r="I114" s="131"/>
      <c r="J114" s="131"/>
      <c r="K114" s="131"/>
      <c r="L114" s="131"/>
      <c r="M114" s="131"/>
      <c r="N114" s="131"/>
      <c r="O114" s="131"/>
      <c r="P114" s="131"/>
      <c r="Q114" s="131"/>
      <c r="R114" s="131"/>
    </row>
    <row r="115" spans="2:18" ht="18" customHeight="1">
      <c r="B115" s="123" t="s">
        <v>16</v>
      </c>
      <c r="C115" s="124"/>
      <c r="D115" s="125"/>
      <c r="E115" s="86">
        <f>SUMPRODUCT((LEFT(G$5:G$98,4)=LEFT(B115,4))*(LOOKUP(,-CODE(C$106:C115),B$106:B115)=I$5:I$98))</f>
        <v>10</v>
      </c>
      <c r="F115" s="67"/>
      <c r="G115" s="68"/>
      <c r="H115" s="131"/>
      <c r="I115" s="131"/>
      <c r="J115" s="131"/>
      <c r="K115" s="131"/>
      <c r="L115" s="131"/>
      <c r="M115" s="131"/>
      <c r="N115" s="131"/>
      <c r="O115" s="131"/>
      <c r="P115" s="131"/>
      <c r="Q115" s="131"/>
      <c r="R115" s="131"/>
    </row>
    <row r="116" spans="2:18" ht="18" customHeight="1" thickBot="1">
      <c r="B116" s="126" t="s">
        <v>9</v>
      </c>
      <c r="C116" s="127"/>
      <c r="D116" s="128"/>
      <c r="E116" s="90">
        <f>SUMPRODUCT((LEFT(G$5:G$98,4)=LEFT(B116,4))*(LOOKUP(,-CODE(C$106:C116),B$106:B116)=I$5:I$98))</f>
        <v>0</v>
      </c>
      <c r="F116" s="67"/>
      <c r="G116" s="68"/>
      <c r="H116" s="131"/>
      <c r="I116" s="131"/>
      <c r="J116" s="131"/>
      <c r="K116" s="131"/>
      <c r="L116" s="131"/>
      <c r="M116" s="131"/>
      <c r="N116" s="131"/>
      <c r="O116" s="131"/>
      <c r="P116" s="131"/>
      <c r="Q116" s="131"/>
      <c r="R116" s="131"/>
    </row>
    <row r="117" spans="2:18" ht="30" customHeight="1">
      <c r="B117" s="91" t="s">
        <v>62</v>
      </c>
      <c r="C117" s="121" t="s">
        <v>59</v>
      </c>
      <c r="D117" s="122"/>
      <c r="E117" s="92">
        <f>COUNTIF($I$5:$I$103,B117)</f>
        <v>15</v>
      </c>
      <c r="F117" s="43"/>
      <c r="G117" s="40"/>
      <c r="H117" s="131"/>
      <c r="I117" s="131"/>
      <c r="J117" s="131"/>
      <c r="K117" s="131"/>
      <c r="L117" s="131"/>
      <c r="M117" s="131"/>
      <c r="N117" s="131"/>
      <c r="O117" s="131"/>
      <c r="P117" s="131"/>
      <c r="Q117" s="131"/>
      <c r="R117" s="131"/>
    </row>
    <row r="118" spans="2:18" ht="16.5" customHeight="1">
      <c r="B118" s="123" t="s">
        <v>5</v>
      </c>
      <c r="C118" s="124"/>
      <c r="D118" s="125"/>
      <c r="E118" s="86">
        <f>E117-SUM(E119:E121)</f>
        <v>13</v>
      </c>
      <c r="F118" s="43"/>
      <c r="G118" s="40"/>
      <c r="H118" s="57"/>
      <c r="I118" s="56"/>
      <c r="J118" s="41"/>
      <c r="K118" s="42"/>
    </row>
    <row r="119" spans="2:18" ht="16.5" customHeight="1">
      <c r="B119" s="123" t="s">
        <v>65</v>
      </c>
      <c r="C119" s="124"/>
      <c r="D119" s="125"/>
      <c r="E119" s="86">
        <f>SUMPRODUCT((LEFT(G$5:G$98,4)=LEFT(B119,4))*(LOOKUP(,-CODE(C$106:C119),B$106:B119)=I$5:I$98))</f>
        <v>1</v>
      </c>
      <c r="F119" s="43"/>
      <c r="G119" s="40"/>
      <c r="H119" s="57"/>
      <c r="I119" s="56"/>
      <c r="J119" s="41"/>
      <c r="K119" s="42"/>
    </row>
    <row r="120" spans="2:18" ht="16.5" customHeight="1">
      <c r="B120" s="123" t="s">
        <v>16</v>
      </c>
      <c r="C120" s="124"/>
      <c r="D120" s="125"/>
      <c r="E120" s="86">
        <f>SUMPRODUCT((LEFT(G$5:G$98,4)=LEFT(B120,4))*(LOOKUP(,-CODE(C$106:C120),B$106:B120)=I$5:I$98))</f>
        <v>0</v>
      </c>
      <c r="F120" s="43"/>
      <c r="G120" s="40"/>
      <c r="H120" s="57"/>
      <c r="I120" s="56"/>
      <c r="J120" s="41"/>
      <c r="K120" s="42"/>
    </row>
    <row r="121" spans="2:18" ht="16.5" customHeight="1" thickBot="1">
      <c r="B121" s="126" t="s">
        <v>9</v>
      </c>
      <c r="C121" s="127"/>
      <c r="D121" s="128"/>
      <c r="E121" s="87">
        <f>SUMPRODUCT((LEFT(G$5:G$98,4)=LEFT(B121,4))*(LOOKUP(,-CODE(C$106:C121),B$106:B121)=I$5:I$98))</f>
        <v>1</v>
      </c>
      <c r="F121" s="43"/>
      <c r="G121" s="40"/>
      <c r="H121" s="57"/>
      <c r="I121" s="56"/>
      <c r="J121" s="41"/>
      <c r="K121" s="42"/>
    </row>
    <row r="122" spans="2:18" ht="33" customHeight="1">
      <c r="B122" s="88" t="s">
        <v>64</v>
      </c>
      <c r="C122" s="121" t="s">
        <v>60</v>
      </c>
      <c r="D122" s="122"/>
      <c r="E122" s="89">
        <f>COUNTIF($I$5:$I$103,B122)</f>
        <v>31</v>
      </c>
      <c r="F122" s="43"/>
      <c r="G122" s="40"/>
      <c r="H122" s="57"/>
      <c r="I122" s="56"/>
      <c r="J122" s="41"/>
      <c r="K122" s="42"/>
    </row>
    <row r="123" spans="2:18" ht="18" customHeight="1">
      <c r="B123" s="123" t="s">
        <v>5</v>
      </c>
      <c r="C123" s="124"/>
      <c r="D123" s="125"/>
      <c r="E123" s="86">
        <f>E122-SUM(E124:E126)</f>
        <v>31</v>
      </c>
      <c r="F123" s="43"/>
      <c r="G123" s="40"/>
      <c r="H123" s="57"/>
      <c r="I123" s="56"/>
      <c r="J123" s="41"/>
      <c r="K123" s="42"/>
    </row>
    <row r="124" spans="2:18" ht="18" customHeight="1">
      <c r="B124" s="123" t="s">
        <v>65</v>
      </c>
      <c r="C124" s="124"/>
      <c r="D124" s="125"/>
      <c r="E124" s="86">
        <f>SUMPRODUCT((LEFT(G$5:G$98,4)=LEFT(B124,4))*(LOOKUP(,-CODE(C$106:C124),B$106:B124)=I$5:I$98))</f>
        <v>0</v>
      </c>
      <c r="F124" s="43"/>
      <c r="G124" s="40"/>
      <c r="H124" s="57"/>
      <c r="I124" s="56"/>
      <c r="J124" s="41"/>
      <c r="K124" s="42"/>
    </row>
    <row r="125" spans="2:18" ht="18" customHeight="1">
      <c r="B125" s="123" t="s">
        <v>16</v>
      </c>
      <c r="C125" s="124"/>
      <c r="D125" s="125"/>
      <c r="E125" s="86">
        <f>SUMPRODUCT((LEFT(G$5:G$98,4)=LEFT(B125,4))*(LOOKUP(,-CODE(C$106:C125),B$106:B125)=I$5:I$98))</f>
        <v>0</v>
      </c>
      <c r="F125" s="43"/>
      <c r="G125" s="40"/>
      <c r="H125" s="57"/>
      <c r="I125" s="56"/>
      <c r="J125" s="41"/>
      <c r="K125" s="42"/>
    </row>
    <row r="126" spans="2:18" ht="18" customHeight="1" thickBot="1">
      <c r="B126" s="126" t="s">
        <v>9</v>
      </c>
      <c r="C126" s="127"/>
      <c r="D126" s="128"/>
      <c r="E126" s="90">
        <f>SUMPRODUCT((LEFT(G$5:G$98,4)=LEFT(B126,4))*(LOOKUP(,-CODE(C$106:C126),B$106:B126)=I$5:I$98))</f>
        <v>0</v>
      </c>
      <c r="F126" s="43"/>
      <c r="G126" s="40"/>
      <c r="H126" s="57"/>
      <c r="I126" s="56"/>
      <c r="J126" s="41"/>
      <c r="K126" s="42"/>
    </row>
    <row r="127" spans="2:18" ht="44.25" customHeight="1">
      <c r="B127" s="91" t="s">
        <v>67</v>
      </c>
      <c r="C127" s="121" t="s">
        <v>68</v>
      </c>
      <c r="D127" s="122"/>
      <c r="E127" s="92">
        <f>COUNTIF($I$5:$I$103,B127)</f>
        <v>1</v>
      </c>
      <c r="F127" s="43"/>
      <c r="G127" s="40"/>
      <c r="H127" s="57"/>
      <c r="I127" s="56"/>
      <c r="J127" s="41"/>
      <c r="K127" s="42"/>
    </row>
    <row r="128" spans="2:18" ht="18" customHeight="1">
      <c r="B128" s="123" t="s">
        <v>5</v>
      </c>
      <c r="C128" s="124"/>
      <c r="D128" s="125"/>
      <c r="E128" s="86">
        <f>E127-SUM(E129:E131)</f>
        <v>1</v>
      </c>
      <c r="F128" s="43"/>
      <c r="G128" s="40"/>
      <c r="H128" s="57"/>
      <c r="I128" s="56"/>
      <c r="J128" s="41"/>
      <c r="K128" s="42"/>
    </row>
    <row r="129" spans="2:11" ht="18" customHeight="1">
      <c r="B129" s="123" t="s">
        <v>65</v>
      </c>
      <c r="C129" s="124"/>
      <c r="D129" s="125"/>
      <c r="E129" s="86">
        <f>SUMPRODUCT((LEFT(G$5:G$98,4)=LEFT(B129,4))*(LOOKUP(,-CODE(C$106:C129),B$106:B129)=I$5:I$98))</f>
        <v>0</v>
      </c>
      <c r="F129" s="43"/>
      <c r="G129" s="40"/>
      <c r="H129" s="57"/>
      <c r="I129" s="56"/>
      <c r="J129" s="41"/>
      <c r="K129" s="42"/>
    </row>
    <row r="130" spans="2:11" ht="18" customHeight="1">
      <c r="B130" s="123" t="s">
        <v>16</v>
      </c>
      <c r="C130" s="124"/>
      <c r="D130" s="125"/>
      <c r="E130" s="86">
        <f>SUMPRODUCT((LEFT(G$5:G$98,4)=LEFT(B130,4))*(LOOKUP(,-CODE(C$106:C130),B$106:B130)=I$5:I$98))</f>
        <v>0</v>
      </c>
      <c r="F130" s="43"/>
      <c r="G130" s="40"/>
      <c r="H130" s="57"/>
      <c r="I130" s="56"/>
      <c r="J130" s="41"/>
      <c r="K130" s="42"/>
    </row>
    <row r="131" spans="2:11" ht="18" customHeight="1" thickBot="1">
      <c r="B131" s="126" t="s">
        <v>9</v>
      </c>
      <c r="C131" s="127"/>
      <c r="D131" s="128"/>
      <c r="E131" s="87">
        <f>SUMPRODUCT((LEFT(G$5:G$98,4)=LEFT(B131,4))*(LOOKUP(,-CODE(C$106:C131),B$106:B131)=I$5:I$98))</f>
        <v>0</v>
      </c>
      <c r="F131" s="43"/>
      <c r="G131" s="40"/>
      <c r="H131" s="57"/>
      <c r="I131" s="56"/>
      <c r="J131" s="41"/>
      <c r="K131" s="42"/>
    </row>
    <row r="132" spans="2:11" ht="46.5" customHeight="1">
      <c r="B132" s="88" t="s">
        <v>71</v>
      </c>
      <c r="C132" s="121" t="s">
        <v>70</v>
      </c>
      <c r="D132" s="122"/>
      <c r="E132" s="89">
        <f>COUNTIF($I$5:$I$103,B132)</f>
        <v>0</v>
      </c>
    </row>
    <row r="133" spans="2:11" ht="12.75" customHeight="1">
      <c r="B133" s="123" t="s">
        <v>5</v>
      </c>
      <c r="C133" s="124"/>
      <c r="D133" s="125"/>
      <c r="E133" s="86">
        <f>E132-SUM(E134:E136)</f>
        <v>0</v>
      </c>
    </row>
    <row r="134" spans="2:11" ht="12.75" customHeight="1">
      <c r="B134" s="123" t="s">
        <v>65</v>
      </c>
      <c r="C134" s="124"/>
      <c r="D134" s="125"/>
      <c r="E134" s="86">
        <f>SUMPRODUCT((LEFT(G$5:G$98,4)=LEFT(B134,4))*(LOOKUP(,-CODE(C$106:C134),B$106:B134)=I$5:I$98))</f>
        <v>0</v>
      </c>
    </row>
    <row r="135" spans="2:11" ht="12.75" customHeight="1">
      <c r="B135" s="123" t="s">
        <v>16</v>
      </c>
      <c r="C135" s="124"/>
      <c r="D135" s="125"/>
      <c r="E135" s="86">
        <f>SUMPRODUCT((LEFT(G$5:G$98,4)=LEFT(B135,4))*(LOOKUP(,-CODE(C$106:C135),B$106:B135)=I$5:I$98))</f>
        <v>0</v>
      </c>
    </row>
    <row r="136" spans="2:11" ht="13.5" customHeight="1" thickBot="1">
      <c r="B136" s="126" t="s">
        <v>9</v>
      </c>
      <c r="C136" s="127"/>
      <c r="D136" s="128"/>
      <c r="E136" s="87">
        <f>SUMPRODUCT((LEFT(G$5:G$98,4)=LEFT(B136,4))*(LOOKUP(,-CODE(C$106:C136),B$106:B136)=I$5:I$98))</f>
        <v>0</v>
      </c>
    </row>
  </sheetData>
  <autoFilter ref="B3:K103"/>
  <mergeCells count="49">
    <mergeCell ref="C1:F1"/>
    <mergeCell ref="H114:R114"/>
    <mergeCell ref="H115:R115"/>
    <mergeCell ref="H116:R116"/>
    <mergeCell ref="H117:R117"/>
    <mergeCell ref="B99:C99"/>
    <mergeCell ref="D100:E100"/>
    <mergeCell ref="D101:E101"/>
    <mergeCell ref="D102:E102"/>
    <mergeCell ref="J102:K102"/>
    <mergeCell ref="D103:E103"/>
    <mergeCell ref="J103:K103"/>
    <mergeCell ref="G106:J106"/>
    <mergeCell ref="G109:S109"/>
    <mergeCell ref="F108:Q108"/>
    <mergeCell ref="H111:R111"/>
    <mergeCell ref="H112:R112"/>
    <mergeCell ref="H113:R113"/>
    <mergeCell ref="B136:D136"/>
    <mergeCell ref="C112:D112"/>
    <mergeCell ref="C117:D117"/>
    <mergeCell ref="C127:D127"/>
    <mergeCell ref="B113:D113"/>
    <mergeCell ref="B114:D114"/>
    <mergeCell ref="B115:D115"/>
    <mergeCell ref="B116:D116"/>
    <mergeCell ref="B118:D118"/>
    <mergeCell ref="B119:D119"/>
    <mergeCell ref="B120:D120"/>
    <mergeCell ref="B121:D121"/>
    <mergeCell ref="B123:D123"/>
    <mergeCell ref="B124:D124"/>
    <mergeCell ref="C106:D106"/>
    <mergeCell ref="B108:D108"/>
    <mergeCell ref="B109:D109"/>
    <mergeCell ref="B110:D110"/>
    <mergeCell ref="B111:D111"/>
    <mergeCell ref="C107:D107"/>
    <mergeCell ref="B134:D134"/>
    <mergeCell ref="B135:D135"/>
    <mergeCell ref="B125:D125"/>
    <mergeCell ref="C132:D132"/>
    <mergeCell ref="B133:D133"/>
    <mergeCell ref="C122:D122"/>
    <mergeCell ref="B128:D128"/>
    <mergeCell ref="B129:D129"/>
    <mergeCell ref="B130:D130"/>
    <mergeCell ref="B131:D131"/>
    <mergeCell ref="B126:D126"/>
  </mergeCells>
  <dataValidations count="1">
    <dataValidation type="list" allowBlank="1" showInputMessage="1" showErrorMessage="1" sqref="U3:U4 R2:R8">
      <formula1>$U$3:$U$4</formula1>
    </dataValidation>
  </dataValidations>
  <pageMargins left="0.19" right="0.19" top="0.2" bottom="0.2" header="0.2" footer="0.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Сводная таблица</vt:lpstr>
      <vt:lpstr>факт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...</dc:creator>
  <cp:lastModifiedBy>Иванов Иван Иванович</cp:lastModifiedBy>
  <cp:lastPrinted>2013-10-02T11:55:37Z</cp:lastPrinted>
  <dcterms:created xsi:type="dcterms:W3CDTF">2010-07-07T08:27:01Z</dcterms:created>
  <dcterms:modified xsi:type="dcterms:W3CDTF">2013-10-03T15:32:09Z</dcterms:modified>
</cp:coreProperties>
</file>