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20115" windowHeight="7995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I39" i="1" l="1"/>
  <c r="I40" i="1"/>
  <c r="I41" i="1"/>
  <c r="I42" i="1"/>
  <c r="I43" i="1"/>
  <c r="I44" i="1" l="1"/>
  <c r="I46" i="1" s="1"/>
  <c r="L42" i="1"/>
  <c r="K42" i="1"/>
  <c r="J42" i="1"/>
  <c r="H42" i="1"/>
  <c r="G42" i="1"/>
  <c r="F42" i="1"/>
  <c r="E42" i="1"/>
  <c r="D42" i="1"/>
  <c r="L41" i="1"/>
  <c r="K41" i="1"/>
  <c r="J41" i="1"/>
  <c r="H41" i="1"/>
  <c r="G41" i="1"/>
  <c r="F41" i="1"/>
  <c r="E41" i="1"/>
  <c r="D41" i="1"/>
  <c r="L40" i="1"/>
  <c r="K40" i="1"/>
  <c r="J40" i="1"/>
  <c r="H40" i="1"/>
  <c r="G40" i="1"/>
  <c r="F40" i="1"/>
  <c r="E40" i="1"/>
  <c r="D40" i="1"/>
  <c r="L39" i="1"/>
  <c r="K39" i="1"/>
  <c r="J39" i="1"/>
  <c r="H39" i="1"/>
  <c r="G39" i="1"/>
  <c r="F39" i="1"/>
  <c r="E39" i="1"/>
  <c r="D39" i="1"/>
  <c r="O38" i="1" a="1"/>
  <c r="O38" i="1" s="1"/>
  <c r="N38" i="1"/>
  <c r="O37" i="1" a="1"/>
  <c r="O37" i="1" s="1"/>
  <c r="N37" i="1"/>
  <c r="O36" i="1" a="1"/>
  <c r="O36" i="1" s="1"/>
  <c r="P36" i="1" s="1"/>
  <c r="Q36" i="1" s="1"/>
  <c r="N36" i="1"/>
  <c r="O35" i="1" a="1"/>
  <c r="O35" i="1" s="1"/>
  <c r="N35" i="1"/>
  <c r="P35" i="1" s="1"/>
  <c r="Q35" i="1" s="1"/>
  <c r="O34" i="1" a="1"/>
  <c r="O34" i="1" s="1"/>
  <c r="N34" i="1"/>
  <c r="P34" i="1" s="1"/>
  <c r="Q34" i="1" s="1"/>
  <c r="O33" i="1" a="1"/>
  <c r="O33" i="1" s="1"/>
  <c r="N33" i="1"/>
  <c r="O32" i="1" a="1"/>
  <c r="O32" i="1" s="1"/>
  <c r="P32" i="1" s="1"/>
  <c r="Q32" i="1" s="1"/>
  <c r="N32" i="1"/>
  <c r="O31" i="1" a="1"/>
  <c r="O31" i="1" s="1"/>
  <c r="P31" i="1" s="1"/>
  <c r="Q31" i="1" s="1"/>
  <c r="N31" i="1"/>
  <c r="O30" i="1" a="1"/>
  <c r="O30" i="1" s="1"/>
  <c r="N30" i="1"/>
  <c r="O29" i="1" a="1"/>
  <c r="O29" i="1" s="1"/>
  <c r="N29" i="1"/>
  <c r="O28" i="1"/>
  <c r="P28" i="1" s="1"/>
  <c r="Q28" i="1" s="1"/>
  <c r="O28" i="1" a="1"/>
  <c r="N28" i="1"/>
  <c r="O27" i="1"/>
  <c r="O27" i="1" a="1"/>
  <c r="N27" i="1"/>
  <c r="P27" i="1" s="1"/>
  <c r="Q27" i="1" s="1"/>
  <c r="O26" i="1" a="1"/>
  <c r="O26" i="1" s="1"/>
  <c r="N26" i="1"/>
  <c r="O25" i="1" a="1"/>
  <c r="O25" i="1" s="1"/>
  <c r="N25" i="1"/>
  <c r="P25" i="1" s="1"/>
  <c r="Q25" i="1" s="1"/>
  <c r="O24" i="1" a="1"/>
  <c r="O24" i="1" s="1"/>
  <c r="P24" i="1" s="1"/>
  <c r="Q24" i="1" s="1"/>
  <c r="N24" i="1"/>
  <c r="O23" i="1" a="1"/>
  <c r="O23" i="1" s="1"/>
  <c r="P23" i="1" s="1"/>
  <c r="Q23" i="1" s="1"/>
  <c r="N23" i="1"/>
  <c r="O22" i="1" a="1"/>
  <c r="O22" i="1" s="1"/>
  <c r="N22" i="1"/>
  <c r="O21" i="1" a="1"/>
  <c r="O21" i="1" s="1"/>
  <c r="N21" i="1"/>
  <c r="O20" i="1"/>
  <c r="O20" i="1" a="1"/>
  <c r="N20" i="1"/>
  <c r="O19" i="1"/>
  <c r="O19" i="1" a="1"/>
  <c r="N19" i="1"/>
  <c r="P19" i="1" s="1"/>
  <c r="Q19" i="1" s="1"/>
  <c r="O18" i="1" a="1"/>
  <c r="O18" i="1" s="1"/>
  <c r="N18" i="1"/>
  <c r="P18" i="1" s="1"/>
  <c r="Q18" i="1" s="1"/>
  <c r="O17" i="1" a="1"/>
  <c r="O17" i="1" s="1"/>
  <c r="N17" i="1"/>
  <c r="O16" i="1" a="1"/>
  <c r="O16" i="1" s="1"/>
  <c r="P16" i="1" s="1"/>
  <c r="Q16" i="1" s="1"/>
  <c r="N16" i="1"/>
  <c r="O15" i="1" a="1"/>
  <c r="O15" i="1" s="1"/>
  <c r="P15" i="1" s="1"/>
  <c r="Q15" i="1" s="1"/>
  <c r="N15" i="1"/>
  <c r="O14" i="1" a="1"/>
  <c r="O14" i="1" s="1"/>
  <c r="N14" i="1"/>
  <c r="O13" i="1" a="1"/>
  <c r="O13" i="1" s="1"/>
  <c r="N13" i="1"/>
  <c r="O12" i="1"/>
  <c r="P12" i="1" s="1"/>
  <c r="Q12" i="1" s="1"/>
  <c r="O12" i="1" a="1"/>
  <c r="N12" i="1"/>
  <c r="O11" i="1" a="1"/>
  <c r="O11" i="1" s="1"/>
  <c r="N11" i="1"/>
  <c r="O10" i="1" a="1"/>
  <c r="O10" i="1" s="1"/>
  <c r="N10" i="1"/>
  <c r="O9" i="1" a="1"/>
  <c r="O9" i="1" s="1"/>
  <c r="N9" i="1"/>
  <c r="O8" i="1"/>
  <c r="O8" i="1" a="1"/>
  <c r="N8" i="1"/>
  <c r="L5" i="1"/>
  <c r="K5" i="1"/>
  <c r="J5" i="1"/>
  <c r="I5" i="1"/>
  <c r="H5" i="1"/>
  <c r="G5" i="1"/>
  <c r="F5" i="1"/>
  <c r="E5" i="1"/>
  <c r="D5" i="1"/>
  <c r="I45" i="1" l="1"/>
  <c r="P8" i="1"/>
  <c r="Q8" i="1" s="1"/>
  <c r="P20" i="1"/>
  <c r="Q20" i="1" s="1"/>
  <c r="P11" i="1"/>
  <c r="Q11" i="1" s="1"/>
  <c r="P21" i="1"/>
  <c r="Q21" i="1" s="1"/>
  <c r="P30" i="1"/>
  <c r="Q30" i="1" s="1"/>
  <c r="P37" i="1"/>
  <c r="Q37" i="1" s="1"/>
  <c r="P14" i="1"/>
  <c r="Q14" i="1" s="1"/>
  <c r="P9" i="1"/>
  <c r="Q9" i="1" s="1"/>
  <c r="P13" i="1"/>
  <c r="Q13" i="1" s="1"/>
  <c r="P22" i="1"/>
  <c r="Q22" i="1" s="1"/>
  <c r="P29" i="1"/>
  <c r="Q29" i="1" s="1"/>
  <c r="P38" i="1"/>
  <c r="Q38" i="1" s="1"/>
  <c r="P10" i="1"/>
  <c r="Q10" i="1" s="1"/>
  <c r="P17" i="1"/>
  <c r="Q17" i="1" s="1"/>
  <c r="P26" i="1"/>
  <c r="Q26" i="1" s="1"/>
  <c r="P33" i="1"/>
  <c r="Q33" i="1" s="1"/>
  <c r="Q41" i="1" l="1"/>
  <c r="Q43" i="1"/>
  <c r="Q40" i="1"/>
  <c r="Q39" i="1"/>
  <c r="Q42" i="1"/>
  <c r="Q44" i="1" l="1"/>
  <c r="Q46" i="1" s="1"/>
  <c r="Q45" i="1" l="1"/>
</calcChain>
</file>

<file path=xl/sharedStrings.xml><?xml version="1.0" encoding="utf-8"?>
<sst xmlns="http://schemas.openxmlformats.org/spreadsheetml/2006/main" count="88" uniqueCount="83">
  <si>
    <t>СВОДНАЯ ВЕДОМОСТЬ УСПЕВАЕМОСТИ ПО БИОЛОГИИ (1 ЧЕТВЕРТЬ 2013-2014 УЧЕБНОГО ГОДА)</t>
  </si>
  <si>
    <t>Учитель биологии: Широкова Н.В. / Класс: 12в</t>
  </si>
  <si>
    <t>№</t>
  </si>
  <si>
    <t>Фамилия</t>
  </si>
  <si>
    <t>Имя</t>
  </si>
  <si>
    <t>1 четверть</t>
  </si>
  <si>
    <t>ИТОГ</t>
  </si>
  <si>
    <t>Повтор</t>
  </si>
  <si>
    <t>Д/з</t>
  </si>
  <si>
    <t>1 четв.</t>
  </si>
  <si>
    <t>Балл</t>
  </si>
  <si>
    <t>Оценка</t>
  </si>
  <si>
    <t>АКР1</t>
  </si>
  <si>
    <t>Болортулга</t>
  </si>
  <si>
    <t>Алтангэрэл</t>
  </si>
  <si>
    <t>Баяртулга</t>
  </si>
  <si>
    <t>Алтантулга</t>
  </si>
  <si>
    <t>Батбилэг</t>
  </si>
  <si>
    <t>Анавад</t>
  </si>
  <si>
    <t>Амарбаясгалан</t>
  </si>
  <si>
    <t>Ануужин</t>
  </si>
  <si>
    <t>Сухболд</t>
  </si>
  <si>
    <t>Ариунхуслэн</t>
  </si>
  <si>
    <t>Баярсайхан</t>
  </si>
  <si>
    <t>Билгуунсайхан</t>
  </si>
  <si>
    <t>Ганбат</t>
  </si>
  <si>
    <t>Билэгжаргал</t>
  </si>
  <si>
    <t>Болор-Эрдэнэ</t>
  </si>
  <si>
    <t>Ганжуур</t>
  </si>
  <si>
    <t>Буджав</t>
  </si>
  <si>
    <t>Гансух</t>
  </si>
  <si>
    <t>Гунбилэг</t>
  </si>
  <si>
    <t>Жаргалсайхан</t>
  </si>
  <si>
    <t>Гэрэлчимэг</t>
  </si>
  <si>
    <t>Нямдаваа</t>
  </si>
  <si>
    <t>Дашзэвэг</t>
  </si>
  <si>
    <t>Баасансух</t>
  </si>
  <si>
    <t>Дуйнхэржав</t>
  </si>
  <si>
    <t>Батсайхан</t>
  </si>
  <si>
    <t>Золбоо</t>
  </si>
  <si>
    <t>Нямдэлэг</t>
  </si>
  <si>
    <t>Зул-Эрдэнэ</t>
  </si>
  <si>
    <t>Ганболд</t>
  </si>
  <si>
    <t>Монхзул</t>
  </si>
  <si>
    <t>Бат-Эрдэнэ</t>
  </si>
  <si>
    <t>Монхманлай</t>
  </si>
  <si>
    <t>Чинзориг</t>
  </si>
  <si>
    <t>Номин</t>
  </si>
  <si>
    <t>Баттогтох</t>
  </si>
  <si>
    <t>Осохбаяр</t>
  </si>
  <si>
    <t>Баяндалай</t>
  </si>
  <si>
    <t>Оулэн-Ужин</t>
  </si>
  <si>
    <t>Томор-Очир</t>
  </si>
  <si>
    <t>Оюунсурэн</t>
  </si>
  <si>
    <t>Зоригбаатар</t>
  </si>
  <si>
    <t>Сунжибаатар</t>
  </si>
  <si>
    <t>Тоголдор</t>
  </si>
  <si>
    <t>Болдбаатар</t>
  </si>
  <si>
    <t>Тэргэл</t>
  </si>
  <si>
    <t>Золжаргал</t>
  </si>
  <si>
    <t>Хантушиг</t>
  </si>
  <si>
    <t>Солонгозаяа</t>
  </si>
  <si>
    <t>Хулан</t>
  </si>
  <si>
    <t>Буяннэмэх</t>
  </si>
  <si>
    <t>Хулганаа</t>
  </si>
  <si>
    <t>Оюунчимэг</t>
  </si>
  <si>
    <t>Энхжин</t>
  </si>
  <si>
    <t>Лхагвасурэн</t>
  </si>
  <si>
    <t>Эрдэнэбаяр</t>
  </si>
  <si>
    <t>Томорбаатар</t>
  </si>
  <si>
    <t>Эрдэнэтуяа</t>
  </si>
  <si>
    <t>"5"</t>
  </si>
  <si>
    <t>A</t>
  </si>
  <si>
    <t>"4"</t>
  </si>
  <si>
    <t>B</t>
  </si>
  <si>
    <t>"3"</t>
  </si>
  <si>
    <t>C</t>
  </si>
  <si>
    <t>"2"</t>
  </si>
  <si>
    <t>D</t>
  </si>
  <si>
    <t>F</t>
  </si>
  <si>
    <t>Кол-во</t>
  </si>
  <si>
    <t>Усп.</t>
  </si>
  <si>
    <t>Кач.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</si>
</sst>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dd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165" fontId="1" fillId="0" borderId="19" xfId="0" applyNumberFormat="1" applyFont="1" applyFill="1" applyBorder="1" applyAlignment="1">
      <alignment horizontal="center"/>
    </xf>
    <xf numFmtId="165" fontId="1" fillId="0" borderId="24" xfId="0" applyNumberFormat="1" applyFont="1" applyFill="1" applyBorder="1" applyAlignment="1">
      <alignment horizontal="center"/>
    </xf>
    <xf numFmtId="165" fontId="1" fillId="0" borderId="25" xfId="0" applyNumberFormat="1" applyFont="1" applyFill="1" applyBorder="1" applyAlignment="1">
      <alignment horizontal="center"/>
    </xf>
    <xf numFmtId="165" fontId="1" fillId="0" borderId="26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vertical="top" wrapText="1"/>
    </xf>
    <xf numFmtId="0" fontId="5" fillId="0" borderId="32" xfId="0" applyFont="1" applyFill="1" applyBorder="1" applyAlignment="1">
      <alignment vertical="top" wrapText="1"/>
    </xf>
    <xf numFmtId="0" fontId="2" fillId="0" borderId="3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5" fontId="2" fillId="0" borderId="0" xfId="0" applyNumberFormat="1" applyFont="1" applyFill="1"/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2" fontId="5" fillId="0" borderId="31" xfId="0" applyNumberFormat="1" applyFont="1" applyFill="1" applyBorder="1" applyAlignment="1">
      <alignment vertical="top" wrapText="1"/>
    </xf>
    <xf numFmtId="2" fontId="5" fillId="0" borderId="32" xfId="0" applyNumberFormat="1" applyFont="1" applyFill="1" applyBorder="1" applyAlignment="1">
      <alignment vertical="top" wrapText="1"/>
    </xf>
    <xf numFmtId="0" fontId="5" fillId="0" borderId="35" xfId="0" applyFont="1" applyFill="1" applyBorder="1" applyAlignment="1">
      <alignment vertical="top" wrapText="1"/>
    </xf>
    <xf numFmtId="0" fontId="5" fillId="0" borderId="36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0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</cellXfs>
  <cellStyles count="1">
    <cellStyle name="Обычный" xfId="0" builtinId="0"/>
  </cellStyles>
  <dxfs count="11"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  <dxf>
      <font>
        <color theme="0"/>
      </font>
      <border>
        <left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46"/>
  <sheetViews>
    <sheetView tabSelected="1" topLeftCell="A16" workbookViewId="0">
      <selection activeCell="I40" sqref="I40"/>
    </sheetView>
  </sheetViews>
  <sheetFormatPr defaultRowHeight="15.75" x14ac:dyDescent="0.25"/>
  <cols>
    <col min="1" max="1" width="6.85546875" style="2" customWidth="1"/>
    <col min="2" max="2" width="18" style="1" bestFit="1" customWidth="1"/>
    <col min="3" max="3" width="16.5703125" style="1" bestFit="1" customWidth="1"/>
    <col min="4" max="12" width="7" style="2" customWidth="1"/>
    <col min="13" max="13" width="8.7109375" style="2" bestFit="1" customWidth="1"/>
    <col min="14" max="14" width="8" style="2" customWidth="1"/>
    <col min="15" max="15" width="8.42578125" style="2" bestFit="1" customWidth="1"/>
    <col min="16" max="16" width="8.28515625" style="2" bestFit="1" customWidth="1"/>
    <col min="17" max="17" width="9.42578125" style="2" bestFit="1" customWidth="1"/>
    <col min="18" max="18" width="9.140625" style="1"/>
    <col min="19" max="19" width="10.85546875" style="1" bestFit="1" customWidth="1"/>
    <col min="20" max="188" width="9.140625" style="1"/>
    <col min="189" max="189" width="5" style="1" customWidth="1"/>
    <col min="190" max="190" width="19" style="1" bestFit="1" customWidth="1"/>
    <col min="191" max="191" width="16.5703125" style="1" bestFit="1" customWidth="1"/>
    <col min="192" max="200" width="2.7109375" style="1" customWidth="1"/>
    <col min="201" max="205" width="3.7109375" style="1" customWidth="1"/>
    <col min="206" max="212" width="2.7109375" style="1" customWidth="1"/>
    <col min="213" max="217" width="3.7109375" style="1" customWidth="1"/>
    <col min="218" max="228" width="2.7109375" style="1" customWidth="1"/>
    <col min="229" max="233" width="3.7109375" style="1" customWidth="1"/>
    <col min="234" max="241" width="2.7109375" style="1" customWidth="1"/>
    <col min="242" max="246" width="3.7109375" style="1" customWidth="1"/>
    <col min="247" max="444" width="9.140625" style="1"/>
    <col min="445" max="445" width="5" style="1" customWidth="1"/>
    <col min="446" max="446" width="19" style="1" bestFit="1" customWidth="1"/>
    <col min="447" max="447" width="16.5703125" style="1" bestFit="1" customWidth="1"/>
    <col min="448" max="456" width="2.7109375" style="1" customWidth="1"/>
    <col min="457" max="461" width="3.7109375" style="1" customWidth="1"/>
    <col min="462" max="468" width="2.7109375" style="1" customWidth="1"/>
    <col min="469" max="473" width="3.7109375" style="1" customWidth="1"/>
    <col min="474" max="484" width="2.7109375" style="1" customWidth="1"/>
    <col min="485" max="489" width="3.7109375" style="1" customWidth="1"/>
    <col min="490" max="497" width="2.7109375" style="1" customWidth="1"/>
    <col min="498" max="502" width="3.7109375" style="1" customWidth="1"/>
    <col min="503" max="700" width="9.140625" style="1"/>
    <col min="701" max="701" width="5" style="1" customWidth="1"/>
    <col min="702" max="702" width="19" style="1" bestFit="1" customWidth="1"/>
    <col min="703" max="703" width="16.5703125" style="1" bestFit="1" customWidth="1"/>
    <col min="704" max="712" width="2.7109375" style="1" customWidth="1"/>
    <col min="713" max="717" width="3.7109375" style="1" customWidth="1"/>
    <col min="718" max="724" width="2.7109375" style="1" customWidth="1"/>
    <col min="725" max="729" width="3.7109375" style="1" customWidth="1"/>
    <col min="730" max="740" width="2.7109375" style="1" customWidth="1"/>
    <col min="741" max="745" width="3.7109375" style="1" customWidth="1"/>
    <col min="746" max="753" width="2.7109375" style="1" customWidth="1"/>
    <col min="754" max="758" width="3.7109375" style="1" customWidth="1"/>
    <col min="759" max="956" width="9.140625" style="1"/>
    <col min="957" max="957" width="5" style="1" customWidth="1"/>
    <col min="958" max="958" width="19" style="1" bestFit="1" customWidth="1"/>
    <col min="959" max="959" width="16.5703125" style="1" bestFit="1" customWidth="1"/>
    <col min="960" max="968" width="2.7109375" style="1" customWidth="1"/>
    <col min="969" max="973" width="3.7109375" style="1" customWidth="1"/>
    <col min="974" max="980" width="2.7109375" style="1" customWidth="1"/>
    <col min="981" max="985" width="3.7109375" style="1" customWidth="1"/>
    <col min="986" max="996" width="2.7109375" style="1" customWidth="1"/>
    <col min="997" max="1001" width="3.7109375" style="1" customWidth="1"/>
    <col min="1002" max="1009" width="2.7109375" style="1" customWidth="1"/>
    <col min="1010" max="1014" width="3.7109375" style="1" customWidth="1"/>
    <col min="1015" max="1212" width="9.140625" style="1"/>
    <col min="1213" max="1213" width="5" style="1" customWidth="1"/>
    <col min="1214" max="1214" width="19" style="1" bestFit="1" customWidth="1"/>
    <col min="1215" max="1215" width="16.5703125" style="1" bestFit="1" customWidth="1"/>
    <col min="1216" max="1224" width="2.7109375" style="1" customWidth="1"/>
    <col min="1225" max="1229" width="3.7109375" style="1" customWidth="1"/>
    <col min="1230" max="1236" width="2.7109375" style="1" customWidth="1"/>
    <col min="1237" max="1241" width="3.7109375" style="1" customWidth="1"/>
    <col min="1242" max="1252" width="2.7109375" style="1" customWidth="1"/>
    <col min="1253" max="1257" width="3.7109375" style="1" customWidth="1"/>
    <col min="1258" max="1265" width="2.7109375" style="1" customWidth="1"/>
    <col min="1266" max="1270" width="3.7109375" style="1" customWidth="1"/>
    <col min="1271" max="1468" width="9.140625" style="1"/>
    <col min="1469" max="1469" width="5" style="1" customWidth="1"/>
    <col min="1470" max="1470" width="19" style="1" bestFit="1" customWidth="1"/>
    <col min="1471" max="1471" width="16.5703125" style="1" bestFit="1" customWidth="1"/>
    <col min="1472" max="1480" width="2.7109375" style="1" customWidth="1"/>
    <col min="1481" max="1485" width="3.7109375" style="1" customWidth="1"/>
    <col min="1486" max="1492" width="2.7109375" style="1" customWidth="1"/>
    <col min="1493" max="1497" width="3.7109375" style="1" customWidth="1"/>
    <col min="1498" max="1508" width="2.7109375" style="1" customWidth="1"/>
    <col min="1509" max="1513" width="3.7109375" style="1" customWidth="1"/>
    <col min="1514" max="1521" width="2.7109375" style="1" customWidth="1"/>
    <col min="1522" max="1526" width="3.7109375" style="1" customWidth="1"/>
    <col min="1527" max="1724" width="9.140625" style="1"/>
    <col min="1725" max="1725" width="5" style="1" customWidth="1"/>
    <col min="1726" max="1726" width="19" style="1" bestFit="1" customWidth="1"/>
    <col min="1727" max="1727" width="16.5703125" style="1" bestFit="1" customWidth="1"/>
    <col min="1728" max="1736" width="2.7109375" style="1" customWidth="1"/>
    <col min="1737" max="1741" width="3.7109375" style="1" customWidth="1"/>
    <col min="1742" max="1748" width="2.7109375" style="1" customWidth="1"/>
    <col min="1749" max="1753" width="3.7109375" style="1" customWidth="1"/>
    <col min="1754" max="1764" width="2.7109375" style="1" customWidth="1"/>
    <col min="1765" max="1769" width="3.7109375" style="1" customWidth="1"/>
    <col min="1770" max="1777" width="2.7109375" style="1" customWidth="1"/>
    <col min="1778" max="1782" width="3.7109375" style="1" customWidth="1"/>
    <col min="1783" max="1980" width="9.140625" style="1"/>
    <col min="1981" max="1981" width="5" style="1" customWidth="1"/>
    <col min="1982" max="1982" width="19" style="1" bestFit="1" customWidth="1"/>
    <col min="1983" max="1983" width="16.5703125" style="1" bestFit="1" customWidth="1"/>
    <col min="1984" max="1992" width="2.7109375" style="1" customWidth="1"/>
    <col min="1993" max="1997" width="3.7109375" style="1" customWidth="1"/>
    <col min="1998" max="2004" width="2.7109375" style="1" customWidth="1"/>
    <col min="2005" max="2009" width="3.7109375" style="1" customWidth="1"/>
    <col min="2010" max="2020" width="2.7109375" style="1" customWidth="1"/>
    <col min="2021" max="2025" width="3.7109375" style="1" customWidth="1"/>
    <col min="2026" max="2033" width="2.7109375" style="1" customWidth="1"/>
    <col min="2034" max="2038" width="3.7109375" style="1" customWidth="1"/>
    <col min="2039" max="2236" width="9.140625" style="1"/>
    <col min="2237" max="2237" width="5" style="1" customWidth="1"/>
    <col min="2238" max="2238" width="19" style="1" bestFit="1" customWidth="1"/>
    <col min="2239" max="2239" width="16.5703125" style="1" bestFit="1" customWidth="1"/>
    <col min="2240" max="2248" width="2.7109375" style="1" customWidth="1"/>
    <col min="2249" max="2253" width="3.7109375" style="1" customWidth="1"/>
    <col min="2254" max="2260" width="2.7109375" style="1" customWidth="1"/>
    <col min="2261" max="2265" width="3.7109375" style="1" customWidth="1"/>
    <col min="2266" max="2276" width="2.7109375" style="1" customWidth="1"/>
    <col min="2277" max="2281" width="3.7109375" style="1" customWidth="1"/>
    <col min="2282" max="2289" width="2.7109375" style="1" customWidth="1"/>
    <col min="2290" max="2294" width="3.7109375" style="1" customWidth="1"/>
    <col min="2295" max="2492" width="9.140625" style="1"/>
    <col min="2493" max="2493" width="5" style="1" customWidth="1"/>
    <col min="2494" max="2494" width="19" style="1" bestFit="1" customWidth="1"/>
    <col min="2495" max="2495" width="16.5703125" style="1" bestFit="1" customWidth="1"/>
    <col min="2496" max="2504" width="2.7109375" style="1" customWidth="1"/>
    <col min="2505" max="2509" width="3.7109375" style="1" customWidth="1"/>
    <col min="2510" max="2516" width="2.7109375" style="1" customWidth="1"/>
    <col min="2517" max="2521" width="3.7109375" style="1" customWidth="1"/>
    <col min="2522" max="2532" width="2.7109375" style="1" customWidth="1"/>
    <col min="2533" max="2537" width="3.7109375" style="1" customWidth="1"/>
    <col min="2538" max="2545" width="2.7109375" style="1" customWidth="1"/>
    <col min="2546" max="2550" width="3.7109375" style="1" customWidth="1"/>
    <col min="2551" max="2748" width="9.140625" style="1"/>
    <col min="2749" max="2749" width="5" style="1" customWidth="1"/>
    <col min="2750" max="2750" width="19" style="1" bestFit="1" customWidth="1"/>
    <col min="2751" max="2751" width="16.5703125" style="1" bestFit="1" customWidth="1"/>
    <col min="2752" max="2760" width="2.7109375" style="1" customWidth="1"/>
    <col min="2761" max="2765" width="3.7109375" style="1" customWidth="1"/>
    <col min="2766" max="2772" width="2.7109375" style="1" customWidth="1"/>
    <col min="2773" max="2777" width="3.7109375" style="1" customWidth="1"/>
    <col min="2778" max="2788" width="2.7109375" style="1" customWidth="1"/>
    <col min="2789" max="2793" width="3.7109375" style="1" customWidth="1"/>
    <col min="2794" max="2801" width="2.7109375" style="1" customWidth="1"/>
    <col min="2802" max="2806" width="3.7109375" style="1" customWidth="1"/>
    <col min="2807" max="3004" width="9.140625" style="1"/>
    <col min="3005" max="3005" width="5" style="1" customWidth="1"/>
    <col min="3006" max="3006" width="19" style="1" bestFit="1" customWidth="1"/>
    <col min="3007" max="3007" width="16.5703125" style="1" bestFit="1" customWidth="1"/>
    <col min="3008" max="3016" width="2.7109375" style="1" customWidth="1"/>
    <col min="3017" max="3021" width="3.7109375" style="1" customWidth="1"/>
    <col min="3022" max="3028" width="2.7109375" style="1" customWidth="1"/>
    <col min="3029" max="3033" width="3.7109375" style="1" customWidth="1"/>
    <col min="3034" max="3044" width="2.7109375" style="1" customWidth="1"/>
    <col min="3045" max="3049" width="3.7109375" style="1" customWidth="1"/>
    <col min="3050" max="3057" width="2.7109375" style="1" customWidth="1"/>
    <col min="3058" max="3062" width="3.7109375" style="1" customWidth="1"/>
    <col min="3063" max="3260" width="9.140625" style="1"/>
    <col min="3261" max="3261" width="5" style="1" customWidth="1"/>
    <col min="3262" max="3262" width="19" style="1" bestFit="1" customWidth="1"/>
    <col min="3263" max="3263" width="16.5703125" style="1" bestFit="1" customWidth="1"/>
    <col min="3264" max="3272" width="2.7109375" style="1" customWidth="1"/>
    <col min="3273" max="3277" width="3.7109375" style="1" customWidth="1"/>
    <col min="3278" max="3284" width="2.7109375" style="1" customWidth="1"/>
    <col min="3285" max="3289" width="3.7109375" style="1" customWidth="1"/>
    <col min="3290" max="3300" width="2.7109375" style="1" customWidth="1"/>
    <col min="3301" max="3305" width="3.7109375" style="1" customWidth="1"/>
    <col min="3306" max="3313" width="2.7109375" style="1" customWidth="1"/>
    <col min="3314" max="3318" width="3.7109375" style="1" customWidth="1"/>
    <col min="3319" max="3516" width="9.140625" style="1"/>
    <col min="3517" max="3517" width="5" style="1" customWidth="1"/>
    <col min="3518" max="3518" width="19" style="1" bestFit="1" customWidth="1"/>
    <col min="3519" max="3519" width="16.5703125" style="1" bestFit="1" customWidth="1"/>
    <col min="3520" max="3528" width="2.7109375" style="1" customWidth="1"/>
    <col min="3529" max="3533" width="3.7109375" style="1" customWidth="1"/>
    <col min="3534" max="3540" width="2.7109375" style="1" customWidth="1"/>
    <col min="3541" max="3545" width="3.7109375" style="1" customWidth="1"/>
    <col min="3546" max="3556" width="2.7109375" style="1" customWidth="1"/>
    <col min="3557" max="3561" width="3.7109375" style="1" customWidth="1"/>
    <col min="3562" max="3569" width="2.7109375" style="1" customWidth="1"/>
    <col min="3570" max="3574" width="3.7109375" style="1" customWidth="1"/>
    <col min="3575" max="3772" width="9.140625" style="1"/>
    <col min="3773" max="3773" width="5" style="1" customWidth="1"/>
    <col min="3774" max="3774" width="19" style="1" bestFit="1" customWidth="1"/>
    <col min="3775" max="3775" width="16.5703125" style="1" bestFit="1" customWidth="1"/>
    <col min="3776" max="3784" width="2.7109375" style="1" customWidth="1"/>
    <col min="3785" max="3789" width="3.7109375" style="1" customWidth="1"/>
    <col min="3790" max="3796" width="2.7109375" style="1" customWidth="1"/>
    <col min="3797" max="3801" width="3.7109375" style="1" customWidth="1"/>
    <col min="3802" max="3812" width="2.7109375" style="1" customWidth="1"/>
    <col min="3813" max="3817" width="3.7109375" style="1" customWidth="1"/>
    <col min="3818" max="3825" width="2.7109375" style="1" customWidth="1"/>
    <col min="3826" max="3830" width="3.7109375" style="1" customWidth="1"/>
    <col min="3831" max="4028" width="9.140625" style="1"/>
    <col min="4029" max="4029" width="5" style="1" customWidth="1"/>
    <col min="4030" max="4030" width="19" style="1" bestFit="1" customWidth="1"/>
    <col min="4031" max="4031" width="16.5703125" style="1" bestFit="1" customWidth="1"/>
    <col min="4032" max="4040" width="2.7109375" style="1" customWidth="1"/>
    <col min="4041" max="4045" width="3.7109375" style="1" customWidth="1"/>
    <col min="4046" max="4052" width="2.7109375" style="1" customWidth="1"/>
    <col min="4053" max="4057" width="3.7109375" style="1" customWidth="1"/>
    <col min="4058" max="4068" width="2.7109375" style="1" customWidth="1"/>
    <col min="4069" max="4073" width="3.7109375" style="1" customWidth="1"/>
    <col min="4074" max="4081" width="2.7109375" style="1" customWidth="1"/>
    <col min="4082" max="4086" width="3.7109375" style="1" customWidth="1"/>
    <col min="4087" max="4284" width="9.140625" style="1"/>
    <col min="4285" max="4285" width="5" style="1" customWidth="1"/>
    <col min="4286" max="4286" width="19" style="1" bestFit="1" customWidth="1"/>
    <col min="4287" max="4287" width="16.5703125" style="1" bestFit="1" customWidth="1"/>
    <col min="4288" max="4296" width="2.7109375" style="1" customWidth="1"/>
    <col min="4297" max="4301" width="3.7109375" style="1" customWidth="1"/>
    <col min="4302" max="4308" width="2.7109375" style="1" customWidth="1"/>
    <col min="4309" max="4313" width="3.7109375" style="1" customWidth="1"/>
    <col min="4314" max="4324" width="2.7109375" style="1" customWidth="1"/>
    <col min="4325" max="4329" width="3.7109375" style="1" customWidth="1"/>
    <col min="4330" max="4337" width="2.7109375" style="1" customWidth="1"/>
    <col min="4338" max="4342" width="3.7109375" style="1" customWidth="1"/>
    <col min="4343" max="4540" width="9.140625" style="1"/>
    <col min="4541" max="4541" width="5" style="1" customWidth="1"/>
    <col min="4542" max="4542" width="19" style="1" bestFit="1" customWidth="1"/>
    <col min="4543" max="4543" width="16.5703125" style="1" bestFit="1" customWidth="1"/>
    <col min="4544" max="4552" width="2.7109375" style="1" customWidth="1"/>
    <col min="4553" max="4557" width="3.7109375" style="1" customWidth="1"/>
    <col min="4558" max="4564" width="2.7109375" style="1" customWidth="1"/>
    <col min="4565" max="4569" width="3.7109375" style="1" customWidth="1"/>
    <col min="4570" max="4580" width="2.7109375" style="1" customWidth="1"/>
    <col min="4581" max="4585" width="3.7109375" style="1" customWidth="1"/>
    <col min="4586" max="4593" width="2.7109375" style="1" customWidth="1"/>
    <col min="4594" max="4598" width="3.7109375" style="1" customWidth="1"/>
    <col min="4599" max="4796" width="9.140625" style="1"/>
    <col min="4797" max="4797" width="5" style="1" customWidth="1"/>
    <col min="4798" max="4798" width="19" style="1" bestFit="1" customWidth="1"/>
    <col min="4799" max="4799" width="16.5703125" style="1" bestFit="1" customWidth="1"/>
    <col min="4800" max="4808" width="2.7109375" style="1" customWidth="1"/>
    <col min="4809" max="4813" width="3.7109375" style="1" customWidth="1"/>
    <col min="4814" max="4820" width="2.7109375" style="1" customWidth="1"/>
    <col min="4821" max="4825" width="3.7109375" style="1" customWidth="1"/>
    <col min="4826" max="4836" width="2.7109375" style="1" customWidth="1"/>
    <col min="4837" max="4841" width="3.7109375" style="1" customWidth="1"/>
    <col min="4842" max="4849" width="2.7109375" style="1" customWidth="1"/>
    <col min="4850" max="4854" width="3.7109375" style="1" customWidth="1"/>
    <col min="4855" max="5052" width="9.140625" style="1"/>
    <col min="5053" max="5053" width="5" style="1" customWidth="1"/>
    <col min="5054" max="5054" width="19" style="1" bestFit="1" customWidth="1"/>
    <col min="5055" max="5055" width="16.5703125" style="1" bestFit="1" customWidth="1"/>
    <col min="5056" max="5064" width="2.7109375" style="1" customWidth="1"/>
    <col min="5065" max="5069" width="3.7109375" style="1" customWidth="1"/>
    <col min="5070" max="5076" width="2.7109375" style="1" customWidth="1"/>
    <col min="5077" max="5081" width="3.7109375" style="1" customWidth="1"/>
    <col min="5082" max="5092" width="2.7109375" style="1" customWidth="1"/>
    <col min="5093" max="5097" width="3.7109375" style="1" customWidth="1"/>
    <col min="5098" max="5105" width="2.7109375" style="1" customWidth="1"/>
    <col min="5106" max="5110" width="3.7109375" style="1" customWidth="1"/>
    <col min="5111" max="5308" width="9.140625" style="1"/>
    <col min="5309" max="5309" width="5" style="1" customWidth="1"/>
    <col min="5310" max="5310" width="19" style="1" bestFit="1" customWidth="1"/>
    <col min="5311" max="5311" width="16.5703125" style="1" bestFit="1" customWidth="1"/>
    <col min="5312" max="5320" width="2.7109375" style="1" customWidth="1"/>
    <col min="5321" max="5325" width="3.7109375" style="1" customWidth="1"/>
    <col min="5326" max="5332" width="2.7109375" style="1" customWidth="1"/>
    <col min="5333" max="5337" width="3.7109375" style="1" customWidth="1"/>
    <col min="5338" max="5348" width="2.7109375" style="1" customWidth="1"/>
    <col min="5349" max="5353" width="3.7109375" style="1" customWidth="1"/>
    <col min="5354" max="5361" width="2.7109375" style="1" customWidth="1"/>
    <col min="5362" max="5366" width="3.7109375" style="1" customWidth="1"/>
    <col min="5367" max="5564" width="9.140625" style="1"/>
    <col min="5565" max="5565" width="5" style="1" customWidth="1"/>
    <col min="5566" max="5566" width="19" style="1" bestFit="1" customWidth="1"/>
    <col min="5567" max="5567" width="16.5703125" style="1" bestFit="1" customWidth="1"/>
    <col min="5568" max="5576" width="2.7109375" style="1" customWidth="1"/>
    <col min="5577" max="5581" width="3.7109375" style="1" customWidth="1"/>
    <col min="5582" max="5588" width="2.7109375" style="1" customWidth="1"/>
    <col min="5589" max="5593" width="3.7109375" style="1" customWidth="1"/>
    <col min="5594" max="5604" width="2.7109375" style="1" customWidth="1"/>
    <col min="5605" max="5609" width="3.7109375" style="1" customWidth="1"/>
    <col min="5610" max="5617" width="2.7109375" style="1" customWidth="1"/>
    <col min="5618" max="5622" width="3.7109375" style="1" customWidth="1"/>
    <col min="5623" max="5820" width="9.140625" style="1"/>
    <col min="5821" max="5821" width="5" style="1" customWidth="1"/>
    <col min="5822" max="5822" width="19" style="1" bestFit="1" customWidth="1"/>
    <col min="5823" max="5823" width="16.5703125" style="1" bestFit="1" customWidth="1"/>
    <col min="5824" max="5832" width="2.7109375" style="1" customWidth="1"/>
    <col min="5833" max="5837" width="3.7109375" style="1" customWidth="1"/>
    <col min="5838" max="5844" width="2.7109375" style="1" customWidth="1"/>
    <col min="5845" max="5849" width="3.7109375" style="1" customWidth="1"/>
    <col min="5850" max="5860" width="2.7109375" style="1" customWidth="1"/>
    <col min="5861" max="5865" width="3.7109375" style="1" customWidth="1"/>
    <col min="5866" max="5873" width="2.7109375" style="1" customWidth="1"/>
    <col min="5874" max="5878" width="3.7109375" style="1" customWidth="1"/>
    <col min="5879" max="6076" width="9.140625" style="1"/>
    <col min="6077" max="6077" width="5" style="1" customWidth="1"/>
    <col min="6078" max="6078" width="19" style="1" bestFit="1" customWidth="1"/>
    <col min="6079" max="6079" width="16.5703125" style="1" bestFit="1" customWidth="1"/>
    <col min="6080" max="6088" width="2.7109375" style="1" customWidth="1"/>
    <col min="6089" max="6093" width="3.7109375" style="1" customWidth="1"/>
    <col min="6094" max="6100" width="2.7109375" style="1" customWidth="1"/>
    <col min="6101" max="6105" width="3.7109375" style="1" customWidth="1"/>
    <col min="6106" max="6116" width="2.7109375" style="1" customWidth="1"/>
    <col min="6117" max="6121" width="3.7109375" style="1" customWidth="1"/>
    <col min="6122" max="6129" width="2.7109375" style="1" customWidth="1"/>
    <col min="6130" max="6134" width="3.7109375" style="1" customWidth="1"/>
    <col min="6135" max="6332" width="9.140625" style="1"/>
    <col min="6333" max="6333" width="5" style="1" customWidth="1"/>
    <col min="6334" max="6334" width="19" style="1" bestFit="1" customWidth="1"/>
    <col min="6335" max="6335" width="16.5703125" style="1" bestFit="1" customWidth="1"/>
    <col min="6336" max="6344" width="2.7109375" style="1" customWidth="1"/>
    <col min="6345" max="6349" width="3.7109375" style="1" customWidth="1"/>
    <col min="6350" max="6356" width="2.7109375" style="1" customWidth="1"/>
    <col min="6357" max="6361" width="3.7109375" style="1" customWidth="1"/>
    <col min="6362" max="6372" width="2.7109375" style="1" customWidth="1"/>
    <col min="6373" max="6377" width="3.7109375" style="1" customWidth="1"/>
    <col min="6378" max="6385" width="2.7109375" style="1" customWidth="1"/>
    <col min="6386" max="6390" width="3.7109375" style="1" customWidth="1"/>
    <col min="6391" max="6588" width="9.140625" style="1"/>
    <col min="6589" max="6589" width="5" style="1" customWidth="1"/>
    <col min="6590" max="6590" width="19" style="1" bestFit="1" customWidth="1"/>
    <col min="6591" max="6591" width="16.5703125" style="1" bestFit="1" customWidth="1"/>
    <col min="6592" max="6600" width="2.7109375" style="1" customWidth="1"/>
    <col min="6601" max="6605" width="3.7109375" style="1" customWidth="1"/>
    <col min="6606" max="6612" width="2.7109375" style="1" customWidth="1"/>
    <col min="6613" max="6617" width="3.7109375" style="1" customWidth="1"/>
    <col min="6618" max="6628" width="2.7109375" style="1" customWidth="1"/>
    <col min="6629" max="6633" width="3.7109375" style="1" customWidth="1"/>
    <col min="6634" max="6641" width="2.7109375" style="1" customWidth="1"/>
    <col min="6642" max="6646" width="3.7109375" style="1" customWidth="1"/>
    <col min="6647" max="6844" width="9.140625" style="1"/>
    <col min="6845" max="6845" width="5" style="1" customWidth="1"/>
    <col min="6846" max="6846" width="19" style="1" bestFit="1" customWidth="1"/>
    <col min="6847" max="6847" width="16.5703125" style="1" bestFit="1" customWidth="1"/>
    <col min="6848" max="6856" width="2.7109375" style="1" customWidth="1"/>
    <col min="6857" max="6861" width="3.7109375" style="1" customWidth="1"/>
    <col min="6862" max="6868" width="2.7109375" style="1" customWidth="1"/>
    <col min="6869" max="6873" width="3.7109375" style="1" customWidth="1"/>
    <col min="6874" max="6884" width="2.7109375" style="1" customWidth="1"/>
    <col min="6885" max="6889" width="3.7109375" style="1" customWidth="1"/>
    <col min="6890" max="6897" width="2.7109375" style="1" customWidth="1"/>
    <col min="6898" max="6902" width="3.7109375" style="1" customWidth="1"/>
    <col min="6903" max="7100" width="9.140625" style="1"/>
    <col min="7101" max="7101" width="5" style="1" customWidth="1"/>
    <col min="7102" max="7102" width="19" style="1" bestFit="1" customWidth="1"/>
    <col min="7103" max="7103" width="16.5703125" style="1" bestFit="1" customWidth="1"/>
    <col min="7104" max="7112" width="2.7109375" style="1" customWidth="1"/>
    <col min="7113" max="7117" width="3.7109375" style="1" customWidth="1"/>
    <col min="7118" max="7124" width="2.7109375" style="1" customWidth="1"/>
    <col min="7125" max="7129" width="3.7109375" style="1" customWidth="1"/>
    <col min="7130" max="7140" width="2.7109375" style="1" customWidth="1"/>
    <col min="7141" max="7145" width="3.7109375" style="1" customWidth="1"/>
    <col min="7146" max="7153" width="2.7109375" style="1" customWidth="1"/>
    <col min="7154" max="7158" width="3.7109375" style="1" customWidth="1"/>
    <col min="7159" max="7356" width="9.140625" style="1"/>
    <col min="7357" max="7357" width="5" style="1" customWidth="1"/>
    <col min="7358" max="7358" width="19" style="1" bestFit="1" customWidth="1"/>
    <col min="7359" max="7359" width="16.5703125" style="1" bestFit="1" customWidth="1"/>
    <col min="7360" max="7368" width="2.7109375" style="1" customWidth="1"/>
    <col min="7369" max="7373" width="3.7109375" style="1" customWidth="1"/>
    <col min="7374" max="7380" width="2.7109375" style="1" customWidth="1"/>
    <col min="7381" max="7385" width="3.7109375" style="1" customWidth="1"/>
    <col min="7386" max="7396" width="2.7109375" style="1" customWidth="1"/>
    <col min="7397" max="7401" width="3.7109375" style="1" customWidth="1"/>
    <col min="7402" max="7409" width="2.7109375" style="1" customWidth="1"/>
    <col min="7410" max="7414" width="3.7109375" style="1" customWidth="1"/>
    <col min="7415" max="7612" width="9.140625" style="1"/>
    <col min="7613" max="7613" width="5" style="1" customWidth="1"/>
    <col min="7614" max="7614" width="19" style="1" bestFit="1" customWidth="1"/>
    <col min="7615" max="7615" width="16.5703125" style="1" bestFit="1" customWidth="1"/>
    <col min="7616" max="7624" width="2.7109375" style="1" customWidth="1"/>
    <col min="7625" max="7629" width="3.7109375" style="1" customWidth="1"/>
    <col min="7630" max="7636" width="2.7109375" style="1" customWidth="1"/>
    <col min="7637" max="7641" width="3.7109375" style="1" customWidth="1"/>
    <col min="7642" max="7652" width="2.7109375" style="1" customWidth="1"/>
    <col min="7653" max="7657" width="3.7109375" style="1" customWidth="1"/>
    <col min="7658" max="7665" width="2.7109375" style="1" customWidth="1"/>
    <col min="7666" max="7670" width="3.7109375" style="1" customWidth="1"/>
    <col min="7671" max="7868" width="9.140625" style="1"/>
    <col min="7869" max="7869" width="5" style="1" customWidth="1"/>
    <col min="7870" max="7870" width="19" style="1" bestFit="1" customWidth="1"/>
    <col min="7871" max="7871" width="16.5703125" style="1" bestFit="1" customWidth="1"/>
    <col min="7872" max="7880" width="2.7109375" style="1" customWidth="1"/>
    <col min="7881" max="7885" width="3.7109375" style="1" customWidth="1"/>
    <col min="7886" max="7892" width="2.7109375" style="1" customWidth="1"/>
    <col min="7893" max="7897" width="3.7109375" style="1" customWidth="1"/>
    <col min="7898" max="7908" width="2.7109375" style="1" customWidth="1"/>
    <col min="7909" max="7913" width="3.7109375" style="1" customWidth="1"/>
    <col min="7914" max="7921" width="2.7109375" style="1" customWidth="1"/>
    <col min="7922" max="7926" width="3.7109375" style="1" customWidth="1"/>
    <col min="7927" max="8124" width="9.140625" style="1"/>
    <col min="8125" max="8125" width="5" style="1" customWidth="1"/>
    <col min="8126" max="8126" width="19" style="1" bestFit="1" customWidth="1"/>
    <col min="8127" max="8127" width="16.5703125" style="1" bestFit="1" customWidth="1"/>
    <col min="8128" max="8136" width="2.7109375" style="1" customWidth="1"/>
    <col min="8137" max="8141" width="3.7109375" style="1" customWidth="1"/>
    <col min="8142" max="8148" width="2.7109375" style="1" customWidth="1"/>
    <col min="8149" max="8153" width="3.7109375" style="1" customWidth="1"/>
    <col min="8154" max="8164" width="2.7109375" style="1" customWidth="1"/>
    <col min="8165" max="8169" width="3.7109375" style="1" customWidth="1"/>
    <col min="8170" max="8177" width="2.7109375" style="1" customWidth="1"/>
    <col min="8178" max="8182" width="3.7109375" style="1" customWidth="1"/>
    <col min="8183" max="8380" width="9.140625" style="1"/>
    <col min="8381" max="8381" width="5" style="1" customWidth="1"/>
    <col min="8382" max="8382" width="19" style="1" bestFit="1" customWidth="1"/>
    <col min="8383" max="8383" width="16.5703125" style="1" bestFit="1" customWidth="1"/>
    <col min="8384" max="8392" width="2.7109375" style="1" customWidth="1"/>
    <col min="8393" max="8397" width="3.7109375" style="1" customWidth="1"/>
    <col min="8398" max="8404" width="2.7109375" style="1" customWidth="1"/>
    <col min="8405" max="8409" width="3.7109375" style="1" customWidth="1"/>
    <col min="8410" max="8420" width="2.7109375" style="1" customWidth="1"/>
    <col min="8421" max="8425" width="3.7109375" style="1" customWidth="1"/>
    <col min="8426" max="8433" width="2.7109375" style="1" customWidth="1"/>
    <col min="8434" max="8438" width="3.7109375" style="1" customWidth="1"/>
    <col min="8439" max="8636" width="9.140625" style="1"/>
    <col min="8637" max="8637" width="5" style="1" customWidth="1"/>
    <col min="8638" max="8638" width="19" style="1" bestFit="1" customWidth="1"/>
    <col min="8639" max="8639" width="16.5703125" style="1" bestFit="1" customWidth="1"/>
    <col min="8640" max="8648" width="2.7109375" style="1" customWidth="1"/>
    <col min="8649" max="8653" width="3.7109375" style="1" customWidth="1"/>
    <col min="8654" max="8660" width="2.7109375" style="1" customWidth="1"/>
    <col min="8661" max="8665" width="3.7109375" style="1" customWidth="1"/>
    <col min="8666" max="8676" width="2.7109375" style="1" customWidth="1"/>
    <col min="8677" max="8681" width="3.7109375" style="1" customWidth="1"/>
    <col min="8682" max="8689" width="2.7109375" style="1" customWidth="1"/>
    <col min="8690" max="8694" width="3.7109375" style="1" customWidth="1"/>
    <col min="8695" max="8892" width="9.140625" style="1"/>
    <col min="8893" max="8893" width="5" style="1" customWidth="1"/>
    <col min="8894" max="8894" width="19" style="1" bestFit="1" customWidth="1"/>
    <col min="8895" max="8895" width="16.5703125" style="1" bestFit="1" customWidth="1"/>
    <col min="8896" max="8904" width="2.7109375" style="1" customWidth="1"/>
    <col min="8905" max="8909" width="3.7109375" style="1" customWidth="1"/>
    <col min="8910" max="8916" width="2.7109375" style="1" customWidth="1"/>
    <col min="8917" max="8921" width="3.7109375" style="1" customWidth="1"/>
    <col min="8922" max="8932" width="2.7109375" style="1" customWidth="1"/>
    <col min="8933" max="8937" width="3.7109375" style="1" customWidth="1"/>
    <col min="8938" max="8945" width="2.7109375" style="1" customWidth="1"/>
    <col min="8946" max="8950" width="3.7109375" style="1" customWidth="1"/>
    <col min="8951" max="9148" width="9.140625" style="1"/>
    <col min="9149" max="9149" width="5" style="1" customWidth="1"/>
    <col min="9150" max="9150" width="19" style="1" bestFit="1" customWidth="1"/>
    <col min="9151" max="9151" width="16.5703125" style="1" bestFit="1" customWidth="1"/>
    <col min="9152" max="9160" width="2.7109375" style="1" customWidth="1"/>
    <col min="9161" max="9165" width="3.7109375" style="1" customWidth="1"/>
    <col min="9166" max="9172" width="2.7109375" style="1" customWidth="1"/>
    <col min="9173" max="9177" width="3.7109375" style="1" customWidth="1"/>
    <col min="9178" max="9188" width="2.7109375" style="1" customWidth="1"/>
    <col min="9189" max="9193" width="3.7109375" style="1" customWidth="1"/>
    <col min="9194" max="9201" width="2.7109375" style="1" customWidth="1"/>
    <col min="9202" max="9206" width="3.7109375" style="1" customWidth="1"/>
    <col min="9207" max="9404" width="9.140625" style="1"/>
    <col min="9405" max="9405" width="5" style="1" customWidth="1"/>
    <col min="9406" max="9406" width="19" style="1" bestFit="1" customWidth="1"/>
    <col min="9407" max="9407" width="16.5703125" style="1" bestFit="1" customWidth="1"/>
    <col min="9408" max="9416" width="2.7109375" style="1" customWidth="1"/>
    <col min="9417" max="9421" width="3.7109375" style="1" customWidth="1"/>
    <col min="9422" max="9428" width="2.7109375" style="1" customWidth="1"/>
    <col min="9429" max="9433" width="3.7109375" style="1" customWidth="1"/>
    <col min="9434" max="9444" width="2.7109375" style="1" customWidth="1"/>
    <col min="9445" max="9449" width="3.7109375" style="1" customWidth="1"/>
    <col min="9450" max="9457" width="2.7109375" style="1" customWidth="1"/>
    <col min="9458" max="9462" width="3.7109375" style="1" customWidth="1"/>
    <col min="9463" max="9660" width="9.140625" style="1"/>
    <col min="9661" max="9661" width="5" style="1" customWidth="1"/>
    <col min="9662" max="9662" width="19" style="1" bestFit="1" customWidth="1"/>
    <col min="9663" max="9663" width="16.5703125" style="1" bestFit="1" customWidth="1"/>
    <col min="9664" max="9672" width="2.7109375" style="1" customWidth="1"/>
    <col min="9673" max="9677" width="3.7109375" style="1" customWidth="1"/>
    <col min="9678" max="9684" width="2.7109375" style="1" customWidth="1"/>
    <col min="9685" max="9689" width="3.7109375" style="1" customWidth="1"/>
    <col min="9690" max="9700" width="2.7109375" style="1" customWidth="1"/>
    <col min="9701" max="9705" width="3.7109375" style="1" customWidth="1"/>
    <col min="9706" max="9713" width="2.7109375" style="1" customWidth="1"/>
    <col min="9714" max="9718" width="3.7109375" style="1" customWidth="1"/>
    <col min="9719" max="9916" width="9.140625" style="1"/>
    <col min="9917" max="9917" width="5" style="1" customWidth="1"/>
    <col min="9918" max="9918" width="19" style="1" bestFit="1" customWidth="1"/>
    <col min="9919" max="9919" width="16.5703125" style="1" bestFit="1" customWidth="1"/>
    <col min="9920" max="9928" width="2.7109375" style="1" customWidth="1"/>
    <col min="9929" max="9933" width="3.7109375" style="1" customWidth="1"/>
    <col min="9934" max="9940" width="2.7109375" style="1" customWidth="1"/>
    <col min="9941" max="9945" width="3.7109375" style="1" customWidth="1"/>
    <col min="9946" max="9956" width="2.7109375" style="1" customWidth="1"/>
    <col min="9957" max="9961" width="3.7109375" style="1" customWidth="1"/>
    <col min="9962" max="9969" width="2.7109375" style="1" customWidth="1"/>
    <col min="9970" max="9974" width="3.7109375" style="1" customWidth="1"/>
    <col min="9975" max="10172" width="9.140625" style="1"/>
    <col min="10173" max="10173" width="5" style="1" customWidth="1"/>
    <col min="10174" max="10174" width="19" style="1" bestFit="1" customWidth="1"/>
    <col min="10175" max="10175" width="16.5703125" style="1" bestFit="1" customWidth="1"/>
    <col min="10176" max="10184" width="2.7109375" style="1" customWidth="1"/>
    <col min="10185" max="10189" width="3.7109375" style="1" customWidth="1"/>
    <col min="10190" max="10196" width="2.7109375" style="1" customWidth="1"/>
    <col min="10197" max="10201" width="3.7109375" style="1" customWidth="1"/>
    <col min="10202" max="10212" width="2.7109375" style="1" customWidth="1"/>
    <col min="10213" max="10217" width="3.7109375" style="1" customWidth="1"/>
    <col min="10218" max="10225" width="2.7109375" style="1" customWidth="1"/>
    <col min="10226" max="10230" width="3.7109375" style="1" customWidth="1"/>
    <col min="10231" max="10428" width="9.140625" style="1"/>
    <col min="10429" max="10429" width="5" style="1" customWidth="1"/>
    <col min="10430" max="10430" width="19" style="1" bestFit="1" customWidth="1"/>
    <col min="10431" max="10431" width="16.5703125" style="1" bestFit="1" customWidth="1"/>
    <col min="10432" max="10440" width="2.7109375" style="1" customWidth="1"/>
    <col min="10441" max="10445" width="3.7109375" style="1" customWidth="1"/>
    <col min="10446" max="10452" width="2.7109375" style="1" customWidth="1"/>
    <col min="10453" max="10457" width="3.7109375" style="1" customWidth="1"/>
    <col min="10458" max="10468" width="2.7109375" style="1" customWidth="1"/>
    <col min="10469" max="10473" width="3.7109375" style="1" customWidth="1"/>
    <col min="10474" max="10481" width="2.7109375" style="1" customWidth="1"/>
    <col min="10482" max="10486" width="3.7109375" style="1" customWidth="1"/>
    <col min="10487" max="10684" width="9.140625" style="1"/>
    <col min="10685" max="10685" width="5" style="1" customWidth="1"/>
    <col min="10686" max="10686" width="19" style="1" bestFit="1" customWidth="1"/>
    <col min="10687" max="10687" width="16.5703125" style="1" bestFit="1" customWidth="1"/>
    <col min="10688" max="10696" width="2.7109375" style="1" customWidth="1"/>
    <col min="10697" max="10701" width="3.7109375" style="1" customWidth="1"/>
    <col min="10702" max="10708" width="2.7109375" style="1" customWidth="1"/>
    <col min="10709" max="10713" width="3.7109375" style="1" customWidth="1"/>
    <col min="10714" max="10724" width="2.7109375" style="1" customWidth="1"/>
    <col min="10725" max="10729" width="3.7109375" style="1" customWidth="1"/>
    <col min="10730" max="10737" width="2.7109375" style="1" customWidth="1"/>
    <col min="10738" max="10742" width="3.7109375" style="1" customWidth="1"/>
    <col min="10743" max="10940" width="9.140625" style="1"/>
    <col min="10941" max="10941" width="5" style="1" customWidth="1"/>
    <col min="10942" max="10942" width="19" style="1" bestFit="1" customWidth="1"/>
    <col min="10943" max="10943" width="16.5703125" style="1" bestFit="1" customWidth="1"/>
    <col min="10944" max="10952" width="2.7109375" style="1" customWidth="1"/>
    <col min="10953" max="10957" width="3.7109375" style="1" customWidth="1"/>
    <col min="10958" max="10964" width="2.7109375" style="1" customWidth="1"/>
    <col min="10965" max="10969" width="3.7109375" style="1" customWidth="1"/>
    <col min="10970" max="10980" width="2.7109375" style="1" customWidth="1"/>
    <col min="10981" max="10985" width="3.7109375" style="1" customWidth="1"/>
    <col min="10986" max="10993" width="2.7109375" style="1" customWidth="1"/>
    <col min="10994" max="10998" width="3.7109375" style="1" customWidth="1"/>
    <col min="10999" max="11196" width="9.140625" style="1"/>
    <col min="11197" max="11197" width="5" style="1" customWidth="1"/>
    <col min="11198" max="11198" width="19" style="1" bestFit="1" customWidth="1"/>
    <col min="11199" max="11199" width="16.5703125" style="1" bestFit="1" customWidth="1"/>
    <col min="11200" max="11208" width="2.7109375" style="1" customWidth="1"/>
    <col min="11209" max="11213" width="3.7109375" style="1" customWidth="1"/>
    <col min="11214" max="11220" width="2.7109375" style="1" customWidth="1"/>
    <col min="11221" max="11225" width="3.7109375" style="1" customWidth="1"/>
    <col min="11226" max="11236" width="2.7109375" style="1" customWidth="1"/>
    <col min="11237" max="11241" width="3.7109375" style="1" customWidth="1"/>
    <col min="11242" max="11249" width="2.7109375" style="1" customWidth="1"/>
    <col min="11250" max="11254" width="3.7109375" style="1" customWidth="1"/>
    <col min="11255" max="11452" width="9.140625" style="1"/>
    <col min="11453" max="11453" width="5" style="1" customWidth="1"/>
    <col min="11454" max="11454" width="19" style="1" bestFit="1" customWidth="1"/>
    <col min="11455" max="11455" width="16.5703125" style="1" bestFit="1" customWidth="1"/>
    <col min="11456" max="11464" width="2.7109375" style="1" customWidth="1"/>
    <col min="11465" max="11469" width="3.7109375" style="1" customWidth="1"/>
    <col min="11470" max="11476" width="2.7109375" style="1" customWidth="1"/>
    <col min="11477" max="11481" width="3.7109375" style="1" customWidth="1"/>
    <col min="11482" max="11492" width="2.7109375" style="1" customWidth="1"/>
    <col min="11493" max="11497" width="3.7109375" style="1" customWidth="1"/>
    <col min="11498" max="11505" width="2.7109375" style="1" customWidth="1"/>
    <col min="11506" max="11510" width="3.7109375" style="1" customWidth="1"/>
    <col min="11511" max="11708" width="9.140625" style="1"/>
    <col min="11709" max="11709" width="5" style="1" customWidth="1"/>
    <col min="11710" max="11710" width="19" style="1" bestFit="1" customWidth="1"/>
    <col min="11711" max="11711" width="16.5703125" style="1" bestFit="1" customWidth="1"/>
    <col min="11712" max="11720" width="2.7109375" style="1" customWidth="1"/>
    <col min="11721" max="11725" width="3.7109375" style="1" customWidth="1"/>
    <col min="11726" max="11732" width="2.7109375" style="1" customWidth="1"/>
    <col min="11733" max="11737" width="3.7109375" style="1" customWidth="1"/>
    <col min="11738" max="11748" width="2.7109375" style="1" customWidth="1"/>
    <col min="11749" max="11753" width="3.7109375" style="1" customWidth="1"/>
    <col min="11754" max="11761" width="2.7109375" style="1" customWidth="1"/>
    <col min="11762" max="11766" width="3.7109375" style="1" customWidth="1"/>
    <col min="11767" max="11964" width="9.140625" style="1"/>
    <col min="11965" max="11965" width="5" style="1" customWidth="1"/>
    <col min="11966" max="11966" width="19" style="1" bestFit="1" customWidth="1"/>
    <col min="11967" max="11967" width="16.5703125" style="1" bestFit="1" customWidth="1"/>
    <col min="11968" max="11976" width="2.7109375" style="1" customWidth="1"/>
    <col min="11977" max="11981" width="3.7109375" style="1" customWidth="1"/>
    <col min="11982" max="11988" width="2.7109375" style="1" customWidth="1"/>
    <col min="11989" max="11993" width="3.7109375" style="1" customWidth="1"/>
    <col min="11994" max="12004" width="2.7109375" style="1" customWidth="1"/>
    <col min="12005" max="12009" width="3.7109375" style="1" customWidth="1"/>
    <col min="12010" max="12017" width="2.7109375" style="1" customWidth="1"/>
    <col min="12018" max="12022" width="3.7109375" style="1" customWidth="1"/>
    <col min="12023" max="12220" width="9.140625" style="1"/>
    <col min="12221" max="12221" width="5" style="1" customWidth="1"/>
    <col min="12222" max="12222" width="19" style="1" bestFit="1" customWidth="1"/>
    <col min="12223" max="12223" width="16.5703125" style="1" bestFit="1" customWidth="1"/>
    <col min="12224" max="12232" width="2.7109375" style="1" customWidth="1"/>
    <col min="12233" max="12237" width="3.7109375" style="1" customWidth="1"/>
    <col min="12238" max="12244" width="2.7109375" style="1" customWidth="1"/>
    <col min="12245" max="12249" width="3.7109375" style="1" customWidth="1"/>
    <col min="12250" max="12260" width="2.7109375" style="1" customWidth="1"/>
    <col min="12261" max="12265" width="3.7109375" style="1" customWidth="1"/>
    <col min="12266" max="12273" width="2.7109375" style="1" customWidth="1"/>
    <col min="12274" max="12278" width="3.7109375" style="1" customWidth="1"/>
    <col min="12279" max="12476" width="9.140625" style="1"/>
    <col min="12477" max="12477" width="5" style="1" customWidth="1"/>
    <col min="12478" max="12478" width="19" style="1" bestFit="1" customWidth="1"/>
    <col min="12479" max="12479" width="16.5703125" style="1" bestFit="1" customWidth="1"/>
    <col min="12480" max="12488" width="2.7109375" style="1" customWidth="1"/>
    <col min="12489" max="12493" width="3.7109375" style="1" customWidth="1"/>
    <col min="12494" max="12500" width="2.7109375" style="1" customWidth="1"/>
    <col min="12501" max="12505" width="3.7109375" style="1" customWidth="1"/>
    <col min="12506" max="12516" width="2.7109375" style="1" customWidth="1"/>
    <col min="12517" max="12521" width="3.7109375" style="1" customWidth="1"/>
    <col min="12522" max="12529" width="2.7109375" style="1" customWidth="1"/>
    <col min="12530" max="12534" width="3.7109375" style="1" customWidth="1"/>
    <col min="12535" max="12732" width="9.140625" style="1"/>
    <col min="12733" max="12733" width="5" style="1" customWidth="1"/>
    <col min="12734" max="12734" width="19" style="1" bestFit="1" customWidth="1"/>
    <col min="12735" max="12735" width="16.5703125" style="1" bestFit="1" customWidth="1"/>
    <col min="12736" max="12744" width="2.7109375" style="1" customWidth="1"/>
    <col min="12745" max="12749" width="3.7109375" style="1" customWidth="1"/>
    <col min="12750" max="12756" width="2.7109375" style="1" customWidth="1"/>
    <col min="12757" max="12761" width="3.7109375" style="1" customWidth="1"/>
    <col min="12762" max="12772" width="2.7109375" style="1" customWidth="1"/>
    <col min="12773" max="12777" width="3.7109375" style="1" customWidth="1"/>
    <col min="12778" max="12785" width="2.7109375" style="1" customWidth="1"/>
    <col min="12786" max="12790" width="3.7109375" style="1" customWidth="1"/>
    <col min="12791" max="12988" width="9.140625" style="1"/>
    <col min="12989" max="12989" width="5" style="1" customWidth="1"/>
    <col min="12990" max="12990" width="19" style="1" bestFit="1" customWidth="1"/>
    <col min="12991" max="12991" width="16.5703125" style="1" bestFit="1" customWidth="1"/>
    <col min="12992" max="13000" width="2.7109375" style="1" customWidth="1"/>
    <col min="13001" max="13005" width="3.7109375" style="1" customWidth="1"/>
    <col min="13006" max="13012" width="2.7109375" style="1" customWidth="1"/>
    <col min="13013" max="13017" width="3.7109375" style="1" customWidth="1"/>
    <col min="13018" max="13028" width="2.7109375" style="1" customWidth="1"/>
    <col min="13029" max="13033" width="3.7109375" style="1" customWidth="1"/>
    <col min="13034" max="13041" width="2.7109375" style="1" customWidth="1"/>
    <col min="13042" max="13046" width="3.7109375" style="1" customWidth="1"/>
    <col min="13047" max="13244" width="9.140625" style="1"/>
    <col min="13245" max="13245" width="5" style="1" customWidth="1"/>
    <col min="13246" max="13246" width="19" style="1" bestFit="1" customWidth="1"/>
    <col min="13247" max="13247" width="16.5703125" style="1" bestFit="1" customWidth="1"/>
    <col min="13248" max="13256" width="2.7109375" style="1" customWidth="1"/>
    <col min="13257" max="13261" width="3.7109375" style="1" customWidth="1"/>
    <col min="13262" max="13268" width="2.7109375" style="1" customWidth="1"/>
    <col min="13269" max="13273" width="3.7109375" style="1" customWidth="1"/>
    <col min="13274" max="13284" width="2.7109375" style="1" customWidth="1"/>
    <col min="13285" max="13289" width="3.7109375" style="1" customWidth="1"/>
    <col min="13290" max="13297" width="2.7109375" style="1" customWidth="1"/>
    <col min="13298" max="13302" width="3.7109375" style="1" customWidth="1"/>
    <col min="13303" max="13500" width="9.140625" style="1"/>
    <col min="13501" max="13501" width="5" style="1" customWidth="1"/>
    <col min="13502" max="13502" width="19" style="1" bestFit="1" customWidth="1"/>
    <col min="13503" max="13503" width="16.5703125" style="1" bestFit="1" customWidth="1"/>
    <col min="13504" max="13512" width="2.7109375" style="1" customWidth="1"/>
    <col min="13513" max="13517" width="3.7109375" style="1" customWidth="1"/>
    <col min="13518" max="13524" width="2.7109375" style="1" customWidth="1"/>
    <col min="13525" max="13529" width="3.7109375" style="1" customWidth="1"/>
    <col min="13530" max="13540" width="2.7109375" style="1" customWidth="1"/>
    <col min="13541" max="13545" width="3.7109375" style="1" customWidth="1"/>
    <col min="13546" max="13553" width="2.7109375" style="1" customWidth="1"/>
    <col min="13554" max="13558" width="3.7109375" style="1" customWidth="1"/>
    <col min="13559" max="13756" width="9.140625" style="1"/>
    <col min="13757" max="13757" width="5" style="1" customWidth="1"/>
    <col min="13758" max="13758" width="19" style="1" bestFit="1" customWidth="1"/>
    <col min="13759" max="13759" width="16.5703125" style="1" bestFit="1" customWidth="1"/>
    <col min="13760" max="13768" width="2.7109375" style="1" customWidth="1"/>
    <col min="13769" max="13773" width="3.7109375" style="1" customWidth="1"/>
    <col min="13774" max="13780" width="2.7109375" style="1" customWidth="1"/>
    <col min="13781" max="13785" width="3.7109375" style="1" customWidth="1"/>
    <col min="13786" max="13796" width="2.7109375" style="1" customWidth="1"/>
    <col min="13797" max="13801" width="3.7109375" style="1" customWidth="1"/>
    <col min="13802" max="13809" width="2.7109375" style="1" customWidth="1"/>
    <col min="13810" max="13814" width="3.7109375" style="1" customWidth="1"/>
    <col min="13815" max="14012" width="9.140625" style="1"/>
    <col min="14013" max="14013" width="5" style="1" customWidth="1"/>
    <col min="14014" max="14014" width="19" style="1" bestFit="1" customWidth="1"/>
    <col min="14015" max="14015" width="16.5703125" style="1" bestFit="1" customWidth="1"/>
    <col min="14016" max="14024" width="2.7109375" style="1" customWidth="1"/>
    <col min="14025" max="14029" width="3.7109375" style="1" customWidth="1"/>
    <col min="14030" max="14036" width="2.7109375" style="1" customWidth="1"/>
    <col min="14037" max="14041" width="3.7109375" style="1" customWidth="1"/>
    <col min="14042" max="14052" width="2.7109375" style="1" customWidth="1"/>
    <col min="14053" max="14057" width="3.7109375" style="1" customWidth="1"/>
    <col min="14058" max="14065" width="2.7109375" style="1" customWidth="1"/>
    <col min="14066" max="14070" width="3.7109375" style="1" customWidth="1"/>
    <col min="14071" max="14268" width="9.140625" style="1"/>
    <col min="14269" max="14269" width="5" style="1" customWidth="1"/>
    <col min="14270" max="14270" width="19" style="1" bestFit="1" customWidth="1"/>
    <col min="14271" max="14271" width="16.5703125" style="1" bestFit="1" customWidth="1"/>
    <col min="14272" max="14280" width="2.7109375" style="1" customWidth="1"/>
    <col min="14281" max="14285" width="3.7109375" style="1" customWidth="1"/>
    <col min="14286" max="14292" width="2.7109375" style="1" customWidth="1"/>
    <col min="14293" max="14297" width="3.7109375" style="1" customWidth="1"/>
    <col min="14298" max="14308" width="2.7109375" style="1" customWidth="1"/>
    <col min="14309" max="14313" width="3.7109375" style="1" customWidth="1"/>
    <col min="14314" max="14321" width="2.7109375" style="1" customWidth="1"/>
    <col min="14322" max="14326" width="3.7109375" style="1" customWidth="1"/>
    <col min="14327" max="14524" width="9.140625" style="1"/>
    <col min="14525" max="14525" width="5" style="1" customWidth="1"/>
    <col min="14526" max="14526" width="19" style="1" bestFit="1" customWidth="1"/>
    <col min="14527" max="14527" width="16.5703125" style="1" bestFit="1" customWidth="1"/>
    <col min="14528" max="14536" width="2.7109375" style="1" customWidth="1"/>
    <col min="14537" max="14541" width="3.7109375" style="1" customWidth="1"/>
    <col min="14542" max="14548" width="2.7109375" style="1" customWidth="1"/>
    <col min="14549" max="14553" width="3.7109375" style="1" customWidth="1"/>
    <col min="14554" max="14564" width="2.7109375" style="1" customWidth="1"/>
    <col min="14565" max="14569" width="3.7109375" style="1" customWidth="1"/>
    <col min="14570" max="14577" width="2.7109375" style="1" customWidth="1"/>
    <col min="14578" max="14582" width="3.7109375" style="1" customWidth="1"/>
    <col min="14583" max="14780" width="9.140625" style="1"/>
    <col min="14781" max="14781" width="5" style="1" customWidth="1"/>
    <col min="14782" max="14782" width="19" style="1" bestFit="1" customWidth="1"/>
    <col min="14783" max="14783" width="16.5703125" style="1" bestFit="1" customWidth="1"/>
    <col min="14784" max="14792" width="2.7109375" style="1" customWidth="1"/>
    <col min="14793" max="14797" width="3.7109375" style="1" customWidth="1"/>
    <col min="14798" max="14804" width="2.7109375" style="1" customWidth="1"/>
    <col min="14805" max="14809" width="3.7109375" style="1" customWidth="1"/>
    <col min="14810" max="14820" width="2.7109375" style="1" customWidth="1"/>
    <col min="14821" max="14825" width="3.7109375" style="1" customWidth="1"/>
    <col min="14826" max="14833" width="2.7109375" style="1" customWidth="1"/>
    <col min="14834" max="14838" width="3.7109375" style="1" customWidth="1"/>
    <col min="14839" max="15036" width="9.140625" style="1"/>
    <col min="15037" max="15037" width="5" style="1" customWidth="1"/>
    <col min="15038" max="15038" width="19" style="1" bestFit="1" customWidth="1"/>
    <col min="15039" max="15039" width="16.5703125" style="1" bestFit="1" customWidth="1"/>
    <col min="15040" max="15048" width="2.7109375" style="1" customWidth="1"/>
    <col min="15049" max="15053" width="3.7109375" style="1" customWidth="1"/>
    <col min="15054" max="15060" width="2.7109375" style="1" customWidth="1"/>
    <col min="15061" max="15065" width="3.7109375" style="1" customWidth="1"/>
    <col min="15066" max="15076" width="2.7109375" style="1" customWidth="1"/>
    <col min="15077" max="15081" width="3.7109375" style="1" customWidth="1"/>
    <col min="15082" max="15089" width="2.7109375" style="1" customWidth="1"/>
    <col min="15090" max="15094" width="3.7109375" style="1" customWidth="1"/>
    <col min="15095" max="15292" width="9.140625" style="1"/>
    <col min="15293" max="15293" width="5" style="1" customWidth="1"/>
    <col min="15294" max="15294" width="19" style="1" bestFit="1" customWidth="1"/>
    <col min="15295" max="15295" width="16.5703125" style="1" bestFit="1" customWidth="1"/>
    <col min="15296" max="15304" width="2.7109375" style="1" customWidth="1"/>
    <col min="15305" max="15309" width="3.7109375" style="1" customWidth="1"/>
    <col min="15310" max="15316" width="2.7109375" style="1" customWidth="1"/>
    <col min="15317" max="15321" width="3.7109375" style="1" customWidth="1"/>
    <col min="15322" max="15332" width="2.7109375" style="1" customWidth="1"/>
    <col min="15333" max="15337" width="3.7109375" style="1" customWidth="1"/>
    <col min="15338" max="15345" width="2.7109375" style="1" customWidth="1"/>
    <col min="15346" max="15350" width="3.7109375" style="1" customWidth="1"/>
    <col min="15351" max="15548" width="9.140625" style="1"/>
    <col min="15549" max="15549" width="5" style="1" customWidth="1"/>
    <col min="15550" max="15550" width="19" style="1" bestFit="1" customWidth="1"/>
    <col min="15551" max="15551" width="16.5703125" style="1" bestFit="1" customWidth="1"/>
    <col min="15552" max="15560" width="2.7109375" style="1" customWidth="1"/>
    <col min="15561" max="15565" width="3.7109375" style="1" customWidth="1"/>
    <col min="15566" max="15572" width="2.7109375" style="1" customWidth="1"/>
    <col min="15573" max="15577" width="3.7109375" style="1" customWidth="1"/>
    <col min="15578" max="15588" width="2.7109375" style="1" customWidth="1"/>
    <col min="15589" max="15593" width="3.7109375" style="1" customWidth="1"/>
    <col min="15594" max="15601" width="2.7109375" style="1" customWidth="1"/>
    <col min="15602" max="15606" width="3.7109375" style="1" customWidth="1"/>
    <col min="15607" max="15804" width="9.140625" style="1"/>
    <col min="15805" max="15805" width="5" style="1" customWidth="1"/>
    <col min="15806" max="15806" width="19" style="1" bestFit="1" customWidth="1"/>
    <col min="15807" max="15807" width="16.5703125" style="1" bestFit="1" customWidth="1"/>
    <col min="15808" max="15816" width="2.7109375" style="1" customWidth="1"/>
    <col min="15817" max="15821" width="3.7109375" style="1" customWidth="1"/>
    <col min="15822" max="15828" width="2.7109375" style="1" customWidth="1"/>
    <col min="15829" max="15833" width="3.7109375" style="1" customWidth="1"/>
    <col min="15834" max="15844" width="2.7109375" style="1" customWidth="1"/>
    <col min="15845" max="15849" width="3.7109375" style="1" customWidth="1"/>
    <col min="15850" max="15857" width="2.7109375" style="1" customWidth="1"/>
    <col min="15858" max="15862" width="3.7109375" style="1" customWidth="1"/>
    <col min="15863" max="16060" width="9.140625" style="1"/>
    <col min="16061" max="16061" width="5" style="1" customWidth="1"/>
    <col min="16062" max="16062" width="19" style="1" bestFit="1" customWidth="1"/>
    <col min="16063" max="16063" width="16.5703125" style="1" bestFit="1" customWidth="1"/>
    <col min="16064" max="16072" width="2.7109375" style="1" customWidth="1"/>
    <col min="16073" max="16077" width="3.7109375" style="1" customWidth="1"/>
    <col min="16078" max="16084" width="2.7109375" style="1" customWidth="1"/>
    <col min="16085" max="16089" width="3.7109375" style="1" customWidth="1"/>
    <col min="16090" max="16100" width="2.7109375" style="1" customWidth="1"/>
    <col min="16101" max="16105" width="3.7109375" style="1" customWidth="1"/>
    <col min="16106" max="16113" width="2.7109375" style="1" customWidth="1"/>
    <col min="16114" max="16118" width="3.7109375" style="1" customWidth="1"/>
    <col min="16119" max="16384" width="9.140625" style="1"/>
  </cols>
  <sheetData>
    <row r="1" spans="1:19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9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9" ht="16.5" thickBot="1" x14ac:dyDescent="0.3"/>
    <row r="4" spans="1:19" ht="16.5" thickBot="1" x14ac:dyDescent="0.3">
      <c r="A4" s="57" t="s">
        <v>2</v>
      </c>
      <c r="B4" s="60" t="s">
        <v>3</v>
      </c>
      <c r="C4" s="63" t="s">
        <v>4</v>
      </c>
      <c r="D4" s="66" t="s">
        <v>5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9" t="s">
        <v>6</v>
      </c>
      <c r="Q4" s="70"/>
    </row>
    <row r="5" spans="1:19" x14ac:dyDescent="0.25">
      <c r="A5" s="58"/>
      <c r="B5" s="61"/>
      <c r="C5" s="64"/>
      <c r="D5" s="3">
        <f>MONTH(D6)</f>
        <v>9</v>
      </c>
      <c r="E5" s="3">
        <f t="shared" ref="E5:L5" si="0">MONTH(E6)</f>
        <v>9</v>
      </c>
      <c r="F5" s="3">
        <f t="shared" si="0"/>
        <v>9</v>
      </c>
      <c r="G5" s="3">
        <f t="shared" si="0"/>
        <v>9</v>
      </c>
      <c r="H5" s="3">
        <f t="shared" si="0"/>
        <v>10</v>
      </c>
      <c r="I5" s="3">
        <f t="shared" si="0"/>
        <v>10</v>
      </c>
      <c r="J5" s="3">
        <f t="shared" si="0"/>
        <v>10</v>
      </c>
      <c r="K5" s="3">
        <f t="shared" si="0"/>
        <v>10</v>
      </c>
      <c r="L5" s="3">
        <f t="shared" si="0"/>
        <v>10</v>
      </c>
      <c r="M5" s="71" t="s">
        <v>7</v>
      </c>
      <c r="N5" s="50" t="s">
        <v>8</v>
      </c>
      <c r="O5" s="53" t="s">
        <v>9</v>
      </c>
      <c r="P5" s="49" t="s">
        <v>10</v>
      </c>
      <c r="Q5" s="52" t="s">
        <v>11</v>
      </c>
    </row>
    <row r="6" spans="1:19" x14ac:dyDescent="0.25">
      <c r="A6" s="58"/>
      <c r="B6" s="61"/>
      <c r="C6" s="64"/>
      <c r="D6" s="4">
        <v>41521</v>
      </c>
      <c r="E6" s="5">
        <v>41528</v>
      </c>
      <c r="F6" s="5">
        <v>41535</v>
      </c>
      <c r="G6" s="5">
        <v>41542</v>
      </c>
      <c r="H6" s="5">
        <v>41549</v>
      </c>
      <c r="I6" s="5">
        <v>41556</v>
      </c>
      <c r="J6" s="5">
        <v>41563</v>
      </c>
      <c r="K6" s="5">
        <v>41570</v>
      </c>
      <c r="L6" s="6">
        <v>41577</v>
      </c>
      <c r="M6" s="72"/>
      <c r="N6" s="50"/>
      <c r="O6" s="53"/>
      <c r="P6" s="50"/>
      <c r="Q6" s="53"/>
    </row>
    <row r="7" spans="1:19" ht="16.5" thickBot="1" x14ac:dyDescent="0.3">
      <c r="A7" s="59"/>
      <c r="B7" s="62"/>
      <c r="C7" s="65"/>
      <c r="D7" s="7"/>
      <c r="E7" s="8"/>
      <c r="F7" s="8"/>
      <c r="G7" s="8"/>
      <c r="H7" s="8"/>
      <c r="I7" s="8" t="s">
        <v>12</v>
      </c>
      <c r="J7" s="8"/>
      <c r="K7" s="8"/>
      <c r="L7" s="9"/>
      <c r="M7" s="10" t="s">
        <v>12</v>
      </c>
      <c r="N7" s="50"/>
      <c r="O7" s="53"/>
      <c r="P7" s="51"/>
      <c r="Q7" s="54"/>
    </row>
    <row r="8" spans="1:19" x14ac:dyDescent="0.25">
      <c r="A8" s="11">
        <v>1</v>
      </c>
      <c r="B8" s="12" t="s">
        <v>13</v>
      </c>
      <c r="C8" s="13" t="s">
        <v>14</v>
      </c>
      <c r="D8" s="14"/>
      <c r="E8" s="15"/>
      <c r="F8" s="15"/>
      <c r="G8" s="15"/>
      <c r="H8" s="15"/>
      <c r="I8" s="15">
        <v>96</v>
      </c>
      <c r="J8" s="15"/>
      <c r="K8" s="15"/>
      <c r="L8" s="16"/>
      <c r="M8" s="17"/>
      <c r="N8" s="17">
        <f>SUMPRODUCT((D8:L8={2;3;4;5})*{-0.4;0.4;0.7;1})</f>
        <v>0</v>
      </c>
      <c r="O8" s="16">
        <f t="array" ref="O8">(MAX($D8:$M8*($D$7:$M$7="АКР1"))+MAX($D8:$M8*($D$7:$M$7="АКР2")))/MAX(SUMPRODUCT(($D8:$L8&gt;0)*(LEFTB($D$7:$L$7,3)="АКР")),1)</f>
        <v>96</v>
      </c>
      <c r="P8" s="18">
        <f>IF(N8+O8&lt;49,49,IF(N8+O8&gt;100,100,N8+O8))</f>
        <v>96</v>
      </c>
      <c r="Q8" s="19" t="str">
        <f>VLOOKUP(ROUND(P8,1),{0,"F";60,"D";70,"C";80,"B";90,"A"},2)</f>
        <v>A</v>
      </c>
    </row>
    <row r="9" spans="1:19" x14ac:dyDescent="0.25">
      <c r="A9" s="11">
        <v>2</v>
      </c>
      <c r="B9" s="12" t="s">
        <v>15</v>
      </c>
      <c r="C9" s="13" t="s">
        <v>16</v>
      </c>
      <c r="D9" s="20"/>
      <c r="E9" s="21"/>
      <c r="F9" s="21"/>
      <c r="G9" s="21"/>
      <c r="H9" s="21"/>
      <c r="I9" s="21">
        <v>100</v>
      </c>
      <c r="J9" s="21"/>
      <c r="K9" s="21"/>
      <c r="L9" s="22"/>
      <c r="M9" s="23"/>
      <c r="N9" s="23">
        <f>SUMPRODUCT((D9:L9={2;3;4;5})*{-0.4;0.4;0.7;1})</f>
        <v>0</v>
      </c>
      <c r="O9" s="22">
        <f t="array" ref="O9">(MAX($D9:$M9*($D$7:$M$7="АКР1"))+MAX($D9:$M9*($D$7:$M$7="АКР2")))/MAX(SUMPRODUCT(($D9:$L9&gt;0)*(LEFTB($D$7:$L$7,3)="АКР")),1)</f>
        <v>100</v>
      </c>
      <c r="P9" s="24">
        <f t="shared" ref="P9:P38" si="1">IF(N9+O9&lt;49,49,IF(N9+O9&gt;100,100,N9+O9))</f>
        <v>100</v>
      </c>
      <c r="Q9" s="25" t="str">
        <f>VLOOKUP(ROUND(P9,1),{0,"F";60,"D";70,"C";80,"B";90,"A"},2)</f>
        <v>A</v>
      </c>
    </row>
    <row r="10" spans="1:19" x14ac:dyDescent="0.25">
      <c r="A10" s="11">
        <v>3</v>
      </c>
      <c r="B10" s="12" t="s">
        <v>17</v>
      </c>
      <c r="C10" s="13" t="s">
        <v>18</v>
      </c>
      <c r="D10" s="20"/>
      <c r="E10" s="21"/>
      <c r="F10" s="21"/>
      <c r="G10" s="21"/>
      <c r="H10" s="21"/>
      <c r="I10" s="21">
        <v>80</v>
      </c>
      <c r="J10" s="21"/>
      <c r="K10" s="21"/>
      <c r="L10" s="22"/>
      <c r="M10" s="23"/>
      <c r="N10" s="23">
        <f>SUMPRODUCT((D10:L10={2;3;4;5})*{-0.4;0.4;0.7;1})</f>
        <v>0</v>
      </c>
      <c r="O10" s="22">
        <f t="array" ref="O10">(MAX($D10:$M10*($D$7:$M$7="АКР1"))+MAX($D10:$M10*($D$7:$M$7="АКР2")))/MAX(SUMPRODUCT(($D10:$L10&gt;0)*(LEFTB($D$7:$L$7,3)="АКР")),1)</f>
        <v>80</v>
      </c>
      <c r="P10" s="24">
        <f t="shared" si="1"/>
        <v>80</v>
      </c>
      <c r="Q10" s="25" t="str">
        <f>VLOOKUP(ROUND(P10,1),{0,"F";60,"D";70,"C";80,"B";90,"A"},2)</f>
        <v>B</v>
      </c>
      <c r="S10" s="26"/>
    </row>
    <row r="11" spans="1:19" x14ac:dyDescent="0.25">
      <c r="A11" s="11">
        <v>4</v>
      </c>
      <c r="B11" s="12" t="s">
        <v>19</v>
      </c>
      <c r="C11" s="13" t="s">
        <v>20</v>
      </c>
      <c r="D11" s="20"/>
      <c r="E11" s="21"/>
      <c r="F11" s="21"/>
      <c r="G11" s="21"/>
      <c r="H11" s="21"/>
      <c r="I11" s="21">
        <v>71</v>
      </c>
      <c r="J11" s="21"/>
      <c r="K11" s="21"/>
      <c r="L11" s="22"/>
      <c r="M11" s="23"/>
      <c r="N11" s="23">
        <f>SUMPRODUCT((D11:L11={2;3;4;5})*{-0.4;0.4;0.7;1})</f>
        <v>0</v>
      </c>
      <c r="O11" s="22">
        <f t="array" ref="O11">(MAX($D11:$M11*($D$7:$M$7="АКР1"))+MAX($D11:$M11*($D$7:$M$7="АКР2")))/MAX(SUMPRODUCT(($D11:$L11&gt;0)*(LEFTB($D$7:$L$7,3)="АКР")),1)</f>
        <v>71</v>
      </c>
      <c r="P11" s="24">
        <f t="shared" si="1"/>
        <v>71</v>
      </c>
      <c r="Q11" s="25" t="str">
        <f>VLOOKUP(ROUND(P11,1),{0,"F";60,"D";70,"C";80,"B";90,"A"},2)</f>
        <v>C</v>
      </c>
    </row>
    <row r="12" spans="1:19" x14ac:dyDescent="0.25">
      <c r="A12" s="11">
        <v>5</v>
      </c>
      <c r="B12" s="12" t="s">
        <v>21</v>
      </c>
      <c r="C12" s="13" t="s">
        <v>22</v>
      </c>
      <c r="D12" s="20"/>
      <c r="E12" s="21"/>
      <c r="F12" s="21"/>
      <c r="G12" s="21"/>
      <c r="H12" s="21"/>
      <c r="I12" s="21">
        <v>69</v>
      </c>
      <c r="J12" s="21"/>
      <c r="K12" s="21"/>
      <c r="L12" s="22"/>
      <c r="M12" s="23"/>
      <c r="N12" s="23">
        <f>SUMPRODUCT((D12:L12={2;3;4;5})*{-0.4;0.4;0.7;1})</f>
        <v>0</v>
      </c>
      <c r="O12" s="22">
        <f t="array" ref="O12">(MAX($D12:$M12*($D$7:$M$7="АКР1"))+MAX($D12:$M12*($D$7:$M$7="АКР2")))/MAX(SUMPRODUCT(($D12:$L12&gt;0)*(LEFTB($D$7:$L$7,3)="АКР")),1)</f>
        <v>69</v>
      </c>
      <c r="P12" s="24">
        <f t="shared" si="1"/>
        <v>69</v>
      </c>
      <c r="Q12" s="25" t="str">
        <f>VLOOKUP(ROUND(P12,1),{0,"F";60,"D";70,"C";80,"B";90,"A"},2)</f>
        <v>D</v>
      </c>
    </row>
    <row r="13" spans="1:19" x14ac:dyDescent="0.25">
      <c r="A13" s="11">
        <v>6</v>
      </c>
      <c r="B13" s="12" t="s">
        <v>23</v>
      </c>
      <c r="C13" s="13" t="s">
        <v>24</v>
      </c>
      <c r="D13" s="20"/>
      <c r="E13" s="21"/>
      <c r="F13" s="21"/>
      <c r="G13" s="21"/>
      <c r="H13" s="21"/>
      <c r="I13" s="21">
        <v>49</v>
      </c>
      <c r="J13" s="21"/>
      <c r="K13" s="21"/>
      <c r="L13" s="22"/>
      <c r="M13" s="23"/>
      <c r="N13" s="23">
        <f>SUMPRODUCT((D13:L13={2;3;4;5})*{-0.4;0.4;0.7;1})</f>
        <v>0</v>
      </c>
      <c r="O13" s="22">
        <f t="array" ref="O13">(MAX($D13:$M13*($D$7:$M$7="АКР1"))+MAX($D13:$M13*($D$7:$M$7="АКР2")))/MAX(SUMPRODUCT(($D13:$L13&gt;0)*(LEFTB($D$7:$L$7,3)="АКР")),1)</f>
        <v>49</v>
      </c>
      <c r="P13" s="24">
        <f t="shared" si="1"/>
        <v>49</v>
      </c>
      <c r="Q13" s="25" t="str">
        <f>VLOOKUP(ROUND(P13,1),{0,"F";60,"D";70,"C";80,"B";90,"A"},2)</f>
        <v>F</v>
      </c>
    </row>
    <row r="14" spans="1:19" x14ac:dyDescent="0.25">
      <c r="A14" s="11">
        <v>7</v>
      </c>
      <c r="B14" s="12" t="s">
        <v>25</v>
      </c>
      <c r="C14" s="13" t="s">
        <v>26</v>
      </c>
      <c r="D14" s="20"/>
      <c r="E14" s="21"/>
      <c r="F14" s="21"/>
      <c r="G14" s="21"/>
      <c r="H14" s="21"/>
      <c r="I14" s="21">
        <v>90</v>
      </c>
      <c r="J14" s="21"/>
      <c r="K14" s="21"/>
      <c r="L14" s="22"/>
      <c r="M14" s="23"/>
      <c r="N14" s="23">
        <f>SUMPRODUCT((D14:L14={2;3;4;5})*{-0.4;0.4;0.7;1})</f>
        <v>0</v>
      </c>
      <c r="O14" s="22">
        <f t="array" ref="O14">(MAX($D14:$M14*($D$7:$M$7="АКР1"))+MAX($D14:$M14*($D$7:$M$7="АКР2")))/MAX(SUMPRODUCT(($D14:$L14&gt;0)*(LEFTB($D$7:$L$7,3)="АКР")),1)</f>
        <v>90</v>
      </c>
      <c r="P14" s="24">
        <f t="shared" si="1"/>
        <v>90</v>
      </c>
      <c r="Q14" s="25" t="str">
        <f>VLOOKUP(ROUND(P14,1),{0,"F";60,"D";70,"C";80,"B";90,"A"},2)</f>
        <v>A</v>
      </c>
    </row>
    <row r="15" spans="1:19" x14ac:dyDescent="0.25">
      <c r="A15" s="11">
        <v>8</v>
      </c>
      <c r="B15" s="27" t="s">
        <v>14</v>
      </c>
      <c r="C15" s="28" t="s">
        <v>27</v>
      </c>
      <c r="D15" s="20"/>
      <c r="E15" s="21"/>
      <c r="F15" s="21"/>
      <c r="G15" s="21"/>
      <c r="H15" s="21"/>
      <c r="I15" s="21"/>
      <c r="J15" s="21"/>
      <c r="K15" s="21"/>
      <c r="L15" s="22"/>
      <c r="M15" s="23"/>
      <c r="N15" s="23">
        <f>SUMPRODUCT((D15:L15={2;3;4;5})*{-0.4;0.4;0.7;1})</f>
        <v>0</v>
      </c>
      <c r="O15" s="22">
        <f t="array" ref="O15">(MAX($D15:$M15*($D$7:$M$7="АКР1"))+MAX($D15:$M15*($D$7:$M$7="АКР2")))/MAX(SUMPRODUCT(($D15:$L15&gt;0)*(LEFTB($D$7:$L$7,3)="АКР")),1)</f>
        <v>0</v>
      </c>
      <c r="P15" s="24">
        <f t="shared" si="1"/>
        <v>49</v>
      </c>
      <c r="Q15" s="25" t="str">
        <f>VLOOKUP(ROUND(P15,1),{0,"F";60,"D";70,"C";80,"B";90,"A"},2)</f>
        <v>F</v>
      </c>
    </row>
    <row r="16" spans="1:19" x14ac:dyDescent="0.25">
      <c r="A16" s="11">
        <v>9</v>
      </c>
      <c r="B16" s="12" t="s">
        <v>28</v>
      </c>
      <c r="C16" s="13" t="s">
        <v>29</v>
      </c>
      <c r="D16" s="20"/>
      <c r="E16" s="21"/>
      <c r="F16" s="21"/>
      <c r="G16" s="21"/>
      <c r="H16" s="21"/>
      <c r="I16" s="21"/>
      <c r="J16" s="21"/>
      <c r="K16" s="21"/>
      <c r="L16" s="22"/>
      <c r="M16" s="23"/>
      <c r="N16" s="23">
        <f>SUMPRODUCT((D16:L16={2;3;4;5})*{-0.4;0.4;0.7;1})</f>
        <v>0</v>
      </c>
      <c r="O16" s="22">
        <f t="array" ref="O16">(MAX($D16:$M16*($D$7:$M$7="АКР1"))+MAX($D16:$M16*($D$7:$M$7="АКР2")))/MAX(SUMPRODUCT(($D16:$L16&gt;0)*(LEFTB($D$7:$L$7,3)="АКР")),1)</f>
        <v>0</v>
      </c>
      <c r="P16" s="24">
        <f t="shared" si="1"/>
        <v>49</v>
      </c>
      <c r="Q16" s="25" t="str">
        <f>VLOOKUP(ROUND(P16,1),{0,"F";60,"D";70,"C";80,"B";90,"A"},2)</f>
        <v>F</v>
      </c>
    </row>
    <row r="17" spans="1:17" x14ac:dyDescent="0.25">
      <c r="A17" s="11">
        <v>10</v>
      </c>
      <c r="B17" s="12" t="s">
        <v>30</v>
      </c>
      <c r="C17" s="13" t="s">
        <v>31</v>
      </c>
      <c r="D17" s="20"/>
      <c r="E17" s="21"/>
      <c r="F17" s="21"/>
      <c r="G17" s="21"/>
      <c r="H17" s="21"/>
      <c r="I17" s="21"/>
      <c r="J17" s="21"/>
      <c r="K17" s="21"/>
      <c r="L17" s="22"/>
      <c r="M17" s="23"/>
      <c r="N17" s="23">
        <f>SUMPRODUCT((D17:L17={2;3;4;5})*{-0.4;0.4;0.7;1})</f>
        <v>0</v>
      </c>
      <c r="O17" s="22">
        <f t="array" ref="O17">(MAX($D17:$M17*($D$7:$M$7="АКР1"))+MAX($D17:$M17*($D$7:$M$7="АКР2")))/MAX(SUMPRODUCT(($D17:$L17&gt;0)*(LEFTB($D$7:$L$7,3)="АКР")),1)</f>
        <v>0</v>
      </c>
      <c r="P17" s="24">
        <f t="shared" si="1"/>
        <v>49</v>
      </c>
      <c r="Q17" s="25" t="str">
        <f>VLOOKUP(ROUND(P17,1),{0,"F";60,"D";70,"C";80,"B";90,"A"},2)</f>
        <v>F</v>
      </c>
    </row>
    <row r="18" spans="1:17" x14ac:dyDescent="0.25">
      <c r="A18" s="11">
        <v>11</v>
      </c>
      <c r="B18" s="12" t="s">
        <v>32</v>
      </c>
      <c r="C18" s="13" t="s">
        <v>33</v>
      </c>
      <c r="D18" s="20"/>
      <c r="E18" s="21"/>
      <c r="F18" s="21"/>
      <c r="G18" s="21"/>
      <c r="H18" s="21"/>
      <c r="I18" s="21"/>
      <c r="J18" s="21"/>
      <c r="K18" s="21"/>
      <c r="L18" s="22"/>
      <c r="M18" s="23"/>
      <c r="N18" s="23">
        <f>SUMPRODUCT((D18:L18={2;3;4;5})*{-0.4;0.4;0.7;1})</f>
        <v>0</v>
      </c>
      <c r="O18" s="22">
        <f t="array" ref="O18">(MAX($D18:$M18*($D$7:$M$7="АКР1"))+MAX($D18:$M18*($D$7:$M$7="АКР2")))/MAX(SUMPRODUCT(($D18:$L18&gt;0)*(LEFTB($D$7:$L$7,3)="АКР")),1)</f>
        <v>0</v>
      </c>
      <c r="P18" s="24">
        <f t="shared" si="1"/>
        <v>49</v>
      </c>
      <c r="Q18" s="25" t="str">
        <f>VLOOKUP(ROUND(P18,1),{0,"F";60,"D";70,"C";80,"B";90,"A"},2)</f>
        <v>F</v>
      </c>
    </row>
    <row r="19" spans="1:17" x14ac:dyDescent="0.25">
      <c r="A19" s="11">
        <v>12</v>
      </c>
      <c r="B19" s="29" t="s">
        <v>34</v>
      </c>
      <c r="C19" s="30" t="s">
        <v>35</v>
      </c>
      <c r="D19" s="20"/>
      <c r="E19" s="21"/>
      <c r="F19" s="21"/>
      <c r="G19" s="21"/>
      <c r="H19" s="21"/>
      <c r="I19" s="21"/>
      <c r="J19" s="21"/>
      <c r="K19" s="21"/>
      <c r="L19" s="22"/>
      <c r="M19" s="23"/>
      <c r="N19" s="23">
        <f>SUMPRODUCT((D19:L19={2;3;4;5})*{-0.4;0.4;0.7;1})</f>
        <v>0</v>
      </c>
      <c r="O19" s="22">
        <f t="array" ref="O19">(MAX($D19:$M19*($D$7:$M$7="АКР1"))+MAX($D19:$M19*($D$7:$M$7="АКР2")))/MAX(SUMPRODUCT(($D19:$L19&gt;0)*(LEFTB($D$7:$L$7,3)="АКР")),1)</f>
        <v>0</v>
      </c>
      <c r="P19" s="24">
        <f t="shared" si="1"/>
        <v>49</v>
      </c>
      <c r="Q19" s="25" t="str">
        <f>VLOOKUP(ROUND(P19,1),{0,"F";60,"D";70,"C";80,"B";90,"A"},2)</f>
        <v>F</v>
      </c>
    </row>
    <row r="20" spans="1:17" x14ac:dyDescent="0.25">
      <c r="A20" s="11">
        <v>13</v>
      </c>
      <c r="B20" s="27" t="s">
        <v>36</v>
      </c>
      <c r="C20" s="28" t="s">
        <v>37</v>
      </c>
      <c r="D20" s="20"/>
      <c r="E20" s="21"/>
      <c r="F20" s="21"/>
      <c r="G20" s="21"/>
      <c r="H20" s="21"/>
      <c r="I20" s="21"/>
      <c r="J20" s="21"/>
      <c r="K20" s="21"/>
      <c r="L20" s="22"/>
      <c r="M20" s="23"/>
      <c r="N20" s="23">
        <f>SUMPRODUCT((D20:L20={2;3;4;5})*{-0.4;0.4;0.7;1})</f>
        <v>0</v>
      </c>
      <c r="O20" s="22">
        <f t="array" ref="O20">(MAX($D20:$M20*($D$7:$M$7="АКР1"))+MAX($D20:$M20*($D$7:$M$7="АКР2")))/MAX(SUMPRODUCT(($D20:$L20&gt;0)*(LEFTB($D$7:$L$7,3)="АКР")),1)</f>
        <v>0</v>
      </c>
      <c r="P20" s="24">
        <f t="shared" si="1"/>
        <v>49</v>
      </c>
      <c r="Q20" s="25" t="str">
        <f>VLOOKUP(ROUND(P20,1),{0,"F";60,"D";70,"C";80,"B";90,"A"},2)</f>
        <v>F</v>
      </c>
    </row>
    <row r="21" spans="1:17" x14ac:dyDescent="0.25">
      <c r="A21" s="11">
        <v>14</v>
      </c>
      <c r="B21" s="12" t="s">
        <v>38</v>
      </c>
      <c r="C21" s="13" t="s">
        <v>39</v>
      </c>
      <c r="D21" s="20"/>
      <c r="E21" s="21"/>
      <c r="F21" s="21"/>
      <c r="G21" s="21"/>
      <c r="H21" s="21"/>
      <c r="I21" s="21"/>
      <c r="J21" s="21"/>
      <c r="K21" s="21"/>
      <c r="L21" s="22"/>
      <c r="M21" s="23"/>
      <c r="N21" s="23">
        <f>SUMPRODUCT((D21:L21={2;3;4;5})*{-0.4;0.4;0.7;1})</f>
        <v>0</v>
      </c>
      <c r="O21" s="22">
        <f t="array" ref="O21">(MAX($D21:$M21*($D$7:$M$7="АКР1"))+MAX($D21:$M21*($D$7:$M$7="АКР2")))/MAX(SUMPRODUCT(($D21:$L21&gt;0)*(LEFTB($D$7:$L$7,3)="АКР")),1)</f>
        <v>0</v>
      </c>
      <c r="P21" s="24">
        <f t="shared" si="1"/>
        <v>49</v>
      </c>
      <c r="Q21" s="25" t="str">
        <f>VLOOKUP(ROUND(P21,1),{0,"F";60,"D";70,"C";80,"B";90,"A"},2)</f>
        <v>F</v>
      </c>
    </row>
    <row r="22" spans="1:17" x14ac:dyDescent="0.25">
      <c r="A22" s="11">
        <v>15</v>
      </c>
      <c r="B22" s="12" t="s">
        <v>40</v>
      </c>
      <c r="C22" s="13" t="s">
        <v>41</v>
      </c>
      <c r="D22" s="20"/>
      <c r="E22" s="21"/>
      <c r="F22" s="21"/>
      <c r="G22" s="21"/>
      <c r="H22" s="21"/>
      <c r="I22" s="21"/>
      <c r="J22" s="21"/>
      <c r="K22" s="21"/>
      <c r="L22" s="22"/>
      <c r="M22" s="23"/>
      <c r="N22" s="23">
        <f>SUMPRODUCT((D22:L22={2;3;4;5})*{-0.4;0.4;0.7;1})</f>
        <v>0</v>
      </c>
      <c r="O22" s="22">
        <f t="array" ref="O22">(MAX($D22:$M22*($D$7:$M$7="АКР1"))+MAX($D22:$M22*($D$7:$M$7="АКР2")))/MAX(SUMPRODUCT(($D22:$L22&gt;0)*(LEFTB($D$7:$L$7,3)="АКР")),1)</f>
        <v>0</v>
      </c>
      <c r="P22" s="24">
        <f t="shared" si="1"/>
        <v>49</v>
      </c>
      <c r="Q22" s="25" t="str">
        <f>VLOOKUP(ROUND(P22,1),{0,"F";60,"D";70,"C";80,"B";90,"A"},2)</f>
        <v>F</v>
      </c>
    </row>
    <row r="23" spans="1:17" x14ac:dyDescent="0.25">
      <c r="A23" s="11">
        <v>16</v>
      </c>
      <c r="B23" s="12" t="s">
        <v>42</v>
      </c>
      <c r="C23" s="13" t="s">
        <v>43</v>
      </c>
      <c r="D23" s="20"/>
      <c r="E23" s="21"/>
      <c r="F23" s="21"/>
      <c r="G23" s="21"/>
      <c r="H23" s="21"/>
      <c r="I23" s="21"/>
      <c r="J23" s="21"/>
      <c r="K23" s="21"/>
      <c r="L23" s="22"/>
      <c r="M23" s="23"/>
      <c r="N23" s="23">
        <f>SUMPRODUCT((D23:L23={2;3;4;5})*{-0.4;0.4;0.7;1})</f>
        <v>0</v>
      </c>
      <c r="O23" s="22">
        <f t="array" ref="O23">(MAX($D23:$M23*($D$7:$M$7="АКР1"))+MAX($D23:$M23*($D$7:$M$7="АКР2")))/MAX(SUMPRODUCT(($D23:$L23&gt;0)*(LEFTB($D$7:$L$7,3)="АКР")),1)</f>
        <v>0</v>
      </c>
      <c r="P23" s="24">
        <f t="shared" si="1"/>
        <v>49</v>
      </c>
      <c r="Q23" s="25" t="str">
        <f>VLOOKUP(ROUND(P23,1),{0,"F";60,"D";70,"C";80,"B";90,"A"},2)</f>
        <v>F</v>
      </c>
    </row>
    <row r="24" spans="1:17" x14ac:dyDescent="0.25">
      <c r="A24" s="11">
        <v>17</v>
      </c>
      <c r="B24" s="12" t="s">
        <v>44</v>
      </c>
      <c r="C24" s="13" t="s">
        <v>45</v>
      </c>
      <c r="D24" s="20"/>
      <c r="E24" s="21"/>
      <c r="F24" s="21"/>
      <c r="G24" s="21"/>
      <c r="H24" s="21"/>
      <c r="I24" s="21"/>
      <c r="J24" s="21"/>
      <c r="K24" s="21"/>
      <c r="L24" s="22"/>
      <c r="M24" s="23"/>
      <c r="N24" s="23">
        <f>SUMPRODUCT((D24:L24={2;3;4;5})*{-0.4;0.4;0.7;1})</f>
        <v>0</v>
      </c>
      <c r="O24" s="22">
        <f t="array" ref="O24">(MAX($D24:$M24*($D$7:$M$7="АКР1"))+MAX($D24:$M24*($D$7:$M$7="АКР2")))/MAX(SUMPRODUCT(($D24:$L24&gt;0)*(LEFTB($D$7:$L$7,3)="АКР")),1)</f>
        <v>0</v>
      </c>
      <c r="P24" s="24">
        <f t="shared" si="1"/>
        <v>49</v>
      </c>
      <c r="Q24" s="25" t="str">
        <f>VLOOKUP(ROUND(P24,1),{0,"F";60,"D";70,"C";80,"B";90,"A"},2)</f>
        <v>F</v>
      </c>
    </row>
    <row r="25" spans="1:17" x14ac:dyDescent="0.25">
      <c r="A25" s="11">
        <v>18</v>
      </c>
      <c r="B25" s="12" t="s">
        <v>46</v>
      </c>
      <c r="C25" s="13" t="s">
        <v>47</v>
      </c>
      <c r="D25" s="20"/>
      <c r="E25" s="21"/>
      <c r="F25" s="21"/>
      <c r="G25" s="21"/>
      <c r="H25" s="21"/>
      <c r="I25" s="21"/>
      <c r="J25" s="21"/>
      <c r="K25" s="21"/>
      <c r="L25" s="22"/>
      <c r="M25" s="23"/>
      <c r="N25" s="23">
        <f>SUMPRODUCT((D25:L25={2;3;4;5})*{-0.4;0.4;0.7;1})</f>
        <v>0</v>
      </c>
      <c r="O25" s="22">
        <f t="array" ref="O25">(MAX($D25:$M25*($D$7:$M$7="АКР1"))+MAX($D25:$M25*($D$7:$M$7="АКР2")))/MAX(SUMPRODUCT(($D25:$L25&gt;0)*(LEFTB($D$7:$L$7,3)="АКР")),1)</f>
        <v>0</v>
      </c>
      <c r="P25" s="24">
        <f t="shared" si="1"/>
        <v>49</v>
      </c>
      <c r="Q25" s="25" t="str">
        <f>VLOOKUP(ROUND(P25,1),{0,"F";60,"D";70,"C";80,"B";90,"A"},2)</f>
        <v>F</v>
      </c>
    </row>
    <row r="26" spans="1:17" x14ac:dyDescent="0.25">
      <c r="A26" s="11">
        <v>19</v>
      </c>
      <c r="B26" s="27" t="s">
        <v>48</v>
      </c>
      <c r="C26" s="28" t="s">
        <v>49</v>
      </c>
      <c r="D26" s="20"/>
      <c r="E26" s="21"/>
      <c r="F26" s="21"/>
      <c r="G26" s="21"/>
      <c r="H26" s="21"/>
      <c r="I26" s="21"/>
      <c r="J26" s="21"/>
      <c r="K26" s="21"/>
      <c r="L26" s="22"/>
      <c r="M26" s="23"/>
      <c r="N26" s="23">
        <f>SUMPRODUCT((D26:L26={2;3;4;5})*{-0.4;0.4;0.7;1})</f>
        <v>0</v>
      </c>
      <c r="O26" s="22">
        <f t="array" ref="O26">(MAX($D26:$M26*($D$7:$M$7="АКР1"))+MAX($D26:$M26*($D$7:$M$7="АКР2")))/MAX(SUMPRODUCT(($D26:$L26&gt;0)*(LEFTB($D$7:$L$7,3)="АКР")),1)</f>
        <v>0</v>
      </c>
      <c r="P26" s="24">
        <f t="shared" si="1"/>
        <v>49</v>
      </c>
      <c r="Q26" s="25" t="str">
        <f>VLOOKUP(ROUND(P26,1),{0,"F";60,"D";70,"C";80,"B";90,"A"},2)</f>
        <v>F</v>
      </c>
    </row>
    <row r="27" spans="1:17" x14ac:dyDescent="0.25">
      <c r="A27" s="11">
        <v>20</v>
      </c>
      <c r="B27" s="12" t="s">
        <v>50</v>
      </c>
      <c r="C27" s="13" t="s">
        <v>51</v>
      </c>
      <c r="D27" s="20"/>
      <c r="E27" s="21"/>
      <c r="F27" s="21"/>
      <c r="G27" s="21"/>
      <c r="H27" s="21"/>
      <c r="I27" s="21"/>
      <c r="J27" s="21"/>
      <c r="K27" s="21"/>
      <c r="L27" s="22"/>
      <c r="M27" s="23"/>
      <c r="N27" s="23">
        <f>SUMPRODUCT((D27:L27={2;3;4;5})*{-0.4;0.4;0.7;1})</f>
        <v>0</v>
      </c>
      <c r="O27" s="22">
        <f t="array" ref="O27">(MAX($D27:$M27*($D$7:$M$7="АКР1"))+MAX($D27:$M27*($D$7:$M$7="АКР2")))/MAX(SUMPRODUCT(($D27:$L27&gt;0)*(LEFTB($D$7:$L$7,3)="АКР")),1)</f>
        <v>0</v>
      </c>
      <c r="P27" s="24">
        <f t="shared" si="1"/>
        <v>49</v>
      </c>
      <c r="Q27" s="25" t="str">
        <f>VLOOKUP(ROUND(P27,1),{0,"F";60,"D";70,"C";80,"B";90,"A"},2)</f>
        <v>F</v>
      </c>
    </row>
    <row r="28" spans="1:17" x14ac:dyDescent="0.25">
      <c r="A28" s="11">
        <v>21</v>
      </c>
      <c r="B28" s="27" t="s">
        <v>52</v>
      </c>
      <c r="C28" s="28" t="s">
        <v>53</v>
      </c>
      <c r="D28" s="20"/>
      <c r="E28" s="21"/>
      <c r="F28" s="21"/>
      <c r="G28" s="21"/>
      <c r="H28" s="21"/>
      <c r="I28" s="21"/>
      <c r="J28" s="21"/>
      <c r="K28" s="21"/>
      <c r="L28" s="22"/>
      <c r="M28" s="23"/>
      <c r="N28" s="23">
        <f>SUMPRODUCT((D28:L28={2;3;4;5})*{-0.4;0.4;0.7;1})</f>
        <v>0</v>
      </c>
      <c r="O28" s="22">
        <f t="array" ref="O28">(MAX($D28:$M28*($D$7:$M$7="АКР1"))+MAX($D28:$M28*($D$7:$M$7="АКР2")))/MAX(SUMPRODUCT(($D28:$L28&gt;0)*(LEFTB($D$7:$L$7,3)="АКР")),1)</f>
        <v>0</v>
      </c>
      <c r="P28" s="24">
        <f t="shared" si="1"/>
        <v>49</v>
      </c>
      <c r="Q28" s="25" t="str">
        <f>VLOOKUP(ROUND(P28,1),{0,"F";60,"D";70,"C";80,"B";90,"A"},2)</f>
        <v>F</v>
      </c>
    </row>
    <row r="29" spans="1:17" x14ac:dyDescent="0.25">
      <c r="A29" s="11">
        <v>22</v>
      </c>
      <c r="B29" s="12" t="s">
        <v>54</v>
      </c>
      <c r="C29" s="13" t="s">
        <v>55</v>
      </c>
      <c r="D29" s="20"/>
      <c r="E29" s="21"/>
      <c r="F29" s="21"/>
      <c r="G29" s="21"/>
      <c r="H29" s="21"/>
      <c r="I29" s="21"/>
      <c r="J29" s="21"/>
      <c r="K29" s="21"/>
      <c r="L29" s="22"/>
      <c r="M29" s="23"/>
      <c r="N29" s="23">
        <f>SUMPRODUCT((D29:L29={2;3;4;5})*{-0.4;0.4;0.7;1})</f>
        <v>0</v>
      </c>
      <c r="O29" s="22">
        <f t="array" ref="O29">(MAX($D29:$M29*($D$7:$M$7="АКР1"))+MAX($D29:$M29*($D$7:$M$7="АКР2")))/MAX(SUMPRODUCT(($D29:$L29&gt;0)*(LEFTB($D$7:$L$7,3)="АКР")),1)</f>
        <v>0</v>
      </c>
      <c r="P29" s="24">
        <f t="shared" si="1"/>
        <v>49</v>
      </c>
      <c r="Q29" s="25" t="str">
        <f>VLOOKUP(ROUND(P29,1),{0,"F";60,"D";70,"C";80,"B";90,"A"},2)</f>
        <v>F</v>
      </c>
    </row>
    <row r="30" spans="1:17" x14ac:dyDescent="0.25">
      <c r="A30" s="11">
        <v>23</v>
      </c>
      <c r="B30" s="27" t="s">
        <v>42</v>
      </c>
      <c r="C30" s="13" t="s">
        <v>56</v>
      </c>
      <c r="D30" s="20"/>
      <c r="E30" s="21"/>
      <c r="F30" s="21"/>
      <c r="G30" s="21"/>
      <c r="H30" s="21"/>
      <c r="I30" s="21"/>
      <c r="J30" s="21"/>
      <c r="K30" s="21"/>
      <c r="L30" s="22"/>
      <c r="M30" s="23"/>
      <c r="N30" s="23">
        <f>SUMPRODUCT((D30:L30={2;3;4;5})*{-0.4;0.4;0.7;1})</f>
        <v>0</v>
      </c>
      <c r="O30" s="22">
        <f t="array" ref="O30">(MAX($D30:$M30*($D$7:$M$7="АКР1"))+MAX($D30:$M30*($D$7:$M$7="АКР2")))/MAX(SUMPRODUCT(($D30:$L30&gt;0)*(LEFTB($D$7:$L$7,3)="АКР")),1)</f>
        <v>0</v>
      </c>
      <c r="P30" s="24">
        <f t="shared" si="1"/>
        <v>49</v>
      </c>
      <c r="Q30" s="25" t="str">
        <f>VLOOKUP(ROUND(P30,1),{0,"F";60,"D";70,"C";80,"B";90,"A"},2)</f>
        <v>F</v>
      </c>
    </row>
    <row r="31" spans="1:17" x14ac:dyDescent="0.25">
      <c r="A31" s="11">
        <v>24</v>
      </c>
      <c r="B31" s="27" t="s">
        <v>46</v>
      </c>
      <c r="C31" s="13" t="s">
        <v>56</v>
      </c>
      <c r="D31" s="20"/>
      <c r="E31" s="21"/>
      <c r="F31" s="21"/>
      <c r="G31" s="21"/>
      <c r="H31" s="21"/>
      <c r="I31" s="21"/>
      <c r="J31" s="21"/>
      <c r="K31" s="21"/>
      <c r="L31" s="22"/>
      <c r="M31" s="23"/>
      <c r="N31" s="23">
        <f>SUMPRODUCT((D31:L31={2;3;4;5})*{-0.4;0.4;0.7;1})</f>
        <v>0</v>
      </c>
      <c r="O31" s="22">
        <f t="array" ref="O31">(MAX($D31:$M31*($D$7:$M$7="АКР1"))+MAX($D31:$M31*($D$7:$M$7="АКР2")))/MAX(SUMPRODUCT(($D31:$L31&gt;0)*(LEFTB($D$7:$L$7,3)="АКР")),1)</f>
        <v>0</v>
      </c>
      <c r="P31" s="24">
        <f t="shared" si="1"/>
        <v>49</v>
      </c>
      <c r="Q31" s="25" t="str">
        <f>VLOOKUP(ROUND(P31,1),{0,"F";60,"D";70,"C";80,"B";90,"A"},2)</f>
        <v>F</v>
      </c>
    </row>
    <row r="32" spans="1:17" x14ac:dyDescent="0.25">
      <c r="A32" s="11">
        <v>25</v>
      </c>
      <c r="B32" s="12" t="s">
        <v>57</v>
      </c>
      <c r="C32" s="13" t="s">
        <v>58</v>
      </c>
      <c r="D32" s="20"/>
      <c r="E32" s="21"/>
      <c r="F32" s="21"/>
      <c r="G32" s="21"/>
      <c r="H32" s="21"/>
      <c r="I32" s="21"/>
      <c r="J32" s="21"/>
      <c r="K32" s="21"/>
      <c r="L32" s="22"/>
      <c r="M32" s="23"/>
      <c r="N32" s="23">
        <f>SUMPRODUCT((D32:L32={2;3;4;5})*{-0.4;0.4;0.7;1})</f>
        <v>0</v>
      </c>
      <c r="O32" s="22">
        <f t="array" ref="O32">(MAX($D32:$M32*($D$7:$M$7="АКР1"))+MAX($D32:$M32*($D$7:$M$7="АКР2")))/MAX(SUMPRODUCT(($D32:$L32&gt;0)*(LEFTB($D$7:$L$7,3)="АКР")),1)</f>
        <v>0</v>
      </c>
      <c r="P32" s="24">
        <f t="shared" si="1"/>
        <v>49</v>
      </c>
      <c r="Q32" s="25" t="str">
        <f>VLOOKUP(ROUND(P32,1),{0,"F";60,"D";70,"C";80,"B";90,"A"},2)</f>
        <v>F</v>
      </c>
    </row>
    <row r="33" spans="1:17" x14ac:dyDescent="0.25">
      <c r="A33" s="11">
        <v>26</v>
      </c>
      <c r="B33" s="12" t="s">
        <v>59</v>
      </c>
      <c r="C33" s="13" t="s">
        <v>60</v>
      </c>
      <c r="D33" s="20"/>
      <c r="E33" s="21"/>
      <c r="F33" s="21"/>
      <c r="G33" s="21"/>
      <c r="H33" s="21"/>
      <c r="I33" s="21"/>
      <c r="J33" s="21"/>
      <c r="K33" s="21"/>
      <c r="L33" s="22"/>
      <c r="M33" s="23"/>
      <c r="N33" s="23">
        <f>SUMPRODUCT((D33:L33={2;3;4;5})*{-0.4;0.4;0.7;1})</f>
        <v>0</v>
      </c>
      <c r="O33" s="22">
        <f t="array" ref="O33">(MAX($D33:$M33*($D$7:$M$7="АКР1"))+MAX($D33:$M33*($D$7:$M$7="АКР2")))/MAX(SUMPRODUCT(($D33:$L33&gt;0)*(LEFTB($D$7:$L$7,3)="АКР")),1)</f>
        <v>0</v>
      </c>
      <c r="P33" s="24">
        <f t="shared" si="1"/>
        <v>49</v>
      </c>
      <c r="Q33" s="25" t="str">
        <f>VLOOKUP(ROUND(P33,1),{0,"F";60,"D";70,"C";80,"B";90,"A"},2)</f>
        <v>F</v>
      </c>
    </row>
    <row r="34" spans="1:17" x14ac:dyDescent="0.25">
      <c r="A34" s="11">
        <v>27</v>
      </c>
      <c r="B34" s="27" t="s">
        <v>61</v>
      </c>
      <c r="C34" s="28" t="s">
        <v>62</v>
      </c>
      <c r="D34" s="20"/>
      <c r="E34" s="21"/>
      <c r="F34" s="21"/>
      <c r="G34" s="21"/>
      <c r="H34" s="21"/>
      <c r="I34" s="21"/>
      <c r="J34" s="21"/>
      <c r="K34" s="21"/>
      <c r="L34" s="22"/>
      <c r="M34" s="23"/>
      <c r="N34" s="23">
        <f>SUMPRODUCT((D34:L34={2;3;4;5})*{-0.4;0.4;0.7;1})</f>
        <v>0</v>
      </c>
      <c r="O34" s="22">
        <f t="array" ref="O34">(MAX($D34:$M34*($D$7:$M$7="АКР1"))+MAX($D34:$M34*($D$7:$M$7="АКР2")))/MAX(SUMPRODUCT(($D34:$L34&gt;0)*(LEFTB($D$7:$L$7,3)="АКР")),1)</f>
        <v>0</v>
      </c>
      <c r="P34" s="24">
        <f t="shared" si="1"/>
        <v>49</v>
      </c>
      <c r="Q34" s="25" t="str">
        <f>VLOOKUP(ROUND(P34,1),{0,"F";60,"D";70,"C";80,"B";90,"A"},2)</f>
        <v>F</v>
      </c>
    </row>
    <row r="35" spans="1:17" x14ac:dyDescent="0.25">
      <c r="A35" s="11">
        <v>28</v>
      </c>
      <c r="B35" s="27" t="s">
        <v>63</v>
      </c>
      <c r="C35" s="28" t="s">
        <v>64</v>
      </c>
      <c r="D35" s="20"/>
      <c r="E35" s="21"/>
      <c r="F35" s="21"/>
      <c r="G35" s="21"/>
      <c r="H35" s="21"/>
      <c r="I35" s="21"/>
      <c r="J35" s="21"/>
      <c r="K35" s="21"/>
      <c r="L35" s="22"/>
      <c r="M35" s="23"/>
      <c r="N35" s="23">
        <f>SUMPRODUCT((D35:L35={2;3;4;5})*{-0.4;0.4;0.7;1})</f>
        <v>0</v>
      </c>
      <c r="O35" s="22">
        <f t="array" ref="O35">(MAX($D35:$M35*($D$7:$M$7="АКР1"))+MAX($D35:$M35*($D$7:$M$7="АКР2")))/MAX(SUMPRODUCT(($D35:$L35&gt;0)*(LEFTB($D$7:$L$7,3)="АКР")),1)</f>
        <v>0</v>
      </c>
      <c r="P35" s="24">
        <f t="shared" si="1"/>
        <v>49</v>
      </c>
      <c r="Q35" s="25" t="str">
        <f>VLOOKUP(ROUND(P35,1),{0,"F";60,"D";70,"C";80,"B";90,"A"},2)</f>
        <v>F</v>
      </c>
    </row>
    <row r="36" spans="1:17" x14ac:dyDescent="0.25">
      <c r="A36" s="11">
        <v>29</v>
      </c>
      <c r="B36" s="27" t="s">
        <v>65</v>
      </c>
      <c r="C36" s="28" t="s">
        <v>66</v>
      </c>
      <c r="D36" s="20"/>
      <c r="E36" s="21"/>
      <c r="F36" s="21"/>
      <c r="G36" s="21"/>
      <c r="H36" s="21"/>
      <c r="I36" s="21"/>
      <c r="J36" s="21"/>
      <c r="K36" s="21"/>
      <c r="L36" s="22"/>
      <c r="M36" s="23"/>
      <c r="N36" s="23">
        <f>SUMPRODUCT((D36:L36={2;3;4;5})*{-0.4;0.4;0.7;1})</f>
        <v>0</v>
      </c>
      <c r="O36" s="22">
        <f t="array" ref="O36">(MAX($D36:$M36*($D$7:$M$7="АКР1"))+MAX($D36:$M36*($D$7:$M$7="АКР2")))/MAX(SUMPRODUCT(($D36:$L36&gt;0)*(LEFTB($D$7:$L$7,3)="АКР")),1)</f>
        <v>0</v>
      </c>
      <c r="P36" s="24">
        <f t="shared" si="1"/>
        <v>49</v>
      </c>
      <c r="Q36" s="25" t="str">
        <f>VLOOKUP(ROUND(P36,1),{0,"F";60,"D";70,"C";80,"B";90,"A"},2)</f>
        <v>F</v>
      </c>
    </row>
    <row r="37" spans="1:17" x14ac:dyDescent="0.25">
      <c r="A37" s="11">
        <v>30</v>
      </c>
      <c r="B37" s="31" t="s">
        <v>67</v>
      </c>
      <c r="C37" s="32" t="s">
        <v>68</v>
      </c>
      <c r="D37" s="20"/>
      <c r="E37" s="21"/>
      <c r="F37" s="21"/>
      <c r="G37" s="21"/>
      <c r="H37" s="21"/>
      <c r="I37" s="21"/>
      <c r="J37" s="21"/>
      <c r="K37" s="21"/>
      <c r="L37" s="22"/>
      <c r="M37" s="23"/>
      <c r="N37" s="23">
        <f>SUMPRODUCT((D37:L37={2;3;4;5})*{-0.4;0.4;0.7;1})</f>
        <v>0</v>
      </c>
      <c r="O37" s="22">
        <f t="array" ref="O37">(MAX($D37:$M37*($D$7:$M$7="АКР1"))+MAX($D37:$M37*($D$7:$M$7="АКР2")))/MAX(SUMPRODUCT(($D37:$L37&gt;0)*(LEFTB($D$7:$L$7,3)="АКР")),1)</f>
        <v>0</v>
      </c>
      <c r="P37" s="24">
        <f t="shared" si="1"/>
        <v>49</v>
      </c>
      <c r="Q37" s="25" t="str">
        <f>VLOOKUP(ROUND(P37,1),{0,"F";60,"D";70,"C";80,"B";90,"A"},2)</f>
        <v>F</v>
      </c>
    </row>
    <row r="38" spans="1:17" ht="16.5" thickBot="1" x14ac:dyDescent="0.3">
      <c r="A38" s="11">
        <v>31</v>
      </c>
      <c r="B38" s="33" t="s">
        <v>69</v>
      </c>
      <c r="C38" s="34" t="s">
        <v>70</v>
      </c>
      <c r="D38" s="35"/>
      <c r="E38" s="36"/>
      <c r="F38" s="36"/>
      <c r="G38" s="36"/>
      <c r="H38" s="36"/>
      <c r="I38" s="36"/>
      <c r="J38" s="36"/>
      <c r="K38" s="36"/>
      <c r="L38" s="37"/>
      <c r="M38" s="23"/>
      <c r="N38" s="23">
        <f>SUMPRODUCT((D38:L38={2;3;4;5})*{-0.4;0.4;0.7;1})</f>
        <v>0</v>
      </c>
      <c r="O38" s="22">
        <f t="array" ref="O38">(MAX($D38:$M38*($D$7:$M$7="АКР1"))+MAX($D38:$M38*($D$7:$M$7="АКР2")))/MAX(SUMPRODUCT(($D38:$L38&gt;0)*(LEFTB($D$7:$L$7,3)="АКР")),1)</f>
        <v>0</v>
      </c>
      <c r="P38" s="38">
        <f t="shared" si="1"/>
        <v>49</v>
      </c>
      <c r="Q38" s="39" t="str">
        <f>VLOOKUP(ROUND(P38,1),{0,"F";60,"D";70,"C";80,"B";90,"A"},2)</f>
        <v>F</v>
      </c>
    </row>
    <row r="39" spans="1:17" ht="16.5" thickBot="1" x14ac:dyDescent="0.3">
      <c r="A39" s="17"/>
      <c r="B39" s="40"/>
      <c r="C39" s="19" t="s">
        <v>71</v>
      </c>
      <c r="D39" s="17">
        <f>COUNTIF(D8:D38,"5")</f>
        <v>0</v>
      </c>
      <c r="E39" s="15">
        <f t="shared" ref="E39:L39" si="2">COUNTIF(E8:E38,"5")</f>
        <v>0</v>
      </c>
      <c r="F39" s="15">
        <f t="shared" si="2"/>
        <v>0</v>
      </c>
      <c r="G39" s="15">
        <f t="shared" si="2"/>
        <v>0</v>
      </c>
      <c r="H39" s="15">
        <f t="shared" si="2"/>
        <v>0</v>
      </c>
      <c r="I39" s="47">
        <f>SUMPRODUCT(--(LOOKUP(I$8:I$38,{0;49;60;70;80;90},{0;"F";"D";"C";"B";"A"})=P39))</f>
        <v>3</v>
      </c>
      <c r="J39" s="15">
        <f t="shared" si="2"/>
        <v>0</v>
      </c>
      <c r="K39" s="15">
        <f t="shared" si="2"/>
        <v>0</v>
      </c>
      <c r="L39" s="19">
        <f t="shared" si="2"/>
        <v>0</v>
      </c>
      <c r="M39" s="17"/>
      <c r="N39" s="17"/>
      <c r="O39" s="19"/>
      <c r="P39" s="41" t="s">
        <v>72</v>
      </c>
      <c r="Q39" s="42">
        <f>COUNTIF(Q8:Q38,"A")</f>
        <v>3</v>
      </c>
    </row>
    <row r="40" spans="1:17" ht="16.5" thickBot="1" x14ac:dyDescent="0.3">
      <c r="A40" s="23"/>
      <c r="B40" s="43"/>
      <c r="C40" s="25" t="s">
        <v>73</v>
      </c>
      <c r="D40" s="23">
        <f>COUNTIF(D8:D38,"4")</f>
        <v>0</v>
      </c>
      <c r="E40" s="21">
        <f t="shared" ref="E40:L40" si="3">COUNTIF(E8:E38,"4")</f>
        <v>0</v>
      </c>
      <c r="F40" s="21">
        <f t="shared" si="3"/>
        <v>0</v>
      </c>
      <c r="G40" s="21">
        <f t="shared" si="3"/>
        <v>0</v>
      </c>
      <c r="H40" s="21">
        <f t="shared" si="3"/>
        <v>0</v>
      </c>
      <c r="I40" s="47">
        <f>SUMPRODUCT(--(LOOKUP(I$8:I$38,{0;49;60;70;80;90},{0;"F";"D";"C";"B";"A"})=P40))</f>
        <v>1</v>
      </c>
      <c r="J40" s="21">
        <f t="shared" si="3"/>
        <v>0</v>
      </c>
      <c r="K40" s="21">
        <f t="shared" si="3"/>
        <v>0</v>
      </c>
      <c r="L40" s="25">
        <f t="shared" si="3"/>
        <v>0</v>
      </c>
      <c r="M40" s="23"/>
      <c r="N40" s="23"/>
      <c r="O40" s="25"/>
      <c r="P40" s="23" t="s">
        <v>74</v>
      </c>
      <c r="Q40" s="25">
        <f>COUNTIF(Q8:Q38,"B")</f>
        <v>1</v>
      </c>
    </row>
    <row r="41" spans="1:17" ht="16.5" thickBot="1" x14ac:dyDescent="0.3">
      <c r="A41" s="23"/>
      <c r="B41" s="43"/>
      <c r="C41" s="25" t="s">
        <v>75</v>
      </c>
      <c r="D41" s="23">
        <f>COUNTIF(D8:D38,"3")</f>
        <v>0</v>
      </c>
      <c r="E41" s="21">
        <f t="shared" ref="E41:L41" si="4">COUNTIF(E8:E38,"3")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47">
        <f>SUMPRODUCT(--(LOOKUP(I$8:I$38,{0;49;60;70;80;90},{0;"F";"D";"C";"B";"A"})=P41))</f>
        <v>1</v>
      </c>
      <c r="J41" s="21">
        <f t="shared" si="4"/>
        <v>0</v>
      </c>
      <c r="K41" s="21">
        <f t="shared" si="4"/>
        <v>0</v>
      </c>
      <c r="L41" s="25">
        <f t="shared" si="4"/>
        <v>0</v>
      </c>
      <c r="M41" s="23"/>
      <c r="N41" s="23"/>
      <c r="O41" s="25"/>
      <c r="P41" s="23" t="s">
        <v>76</v>
      </c>
      <c r="Q41" s="25">
        <f>COUNTIF(Q8:Q38,"C")</f>
        <v>1</v>
      </c>
    </row>
    <row r="42" spans="1:17" ht="16.5" thickBot="1" x14ac:dyDescent="0.3">
      <c r="A42" s="23"/>
      <c r="B42" s="43"/>
      <c r="C42" s="25" t="s">
        <v>77</v>
      </c>
      <c r="D42" s="23">
        <f>COUNTIF(D8:D38,"2")</f>
        <v>0</v>
      </c>
      <c r="E42" s="21">
        <f t="shared" ref="E42:L42" si="5">COUNTIF(E8:E38,"2")</f>
        <v>0</v>
      </c>
      <c r="F42" s="21">
        <f t="shared" si="5"/>
        <v>0</v>
      </c>
      <c r="G42" s="21">
        <f t="shared" si="5"/>
        <v>0</v>
      </c>
      <c r="H42" s="21">
        <f t="shared" si="5"/>
        <v>0</v>
      </c>
      <c r="I42" s="47">
        <f>SUMPRODUCT(--(LOOKUP(I$8:I$38,{0;49;60;70;80;90},{0;"F";"D";"C";"B";"A"})=P42))</f>
        <v>1</v>
      </c>
      <c r="J42" s="21">
        <f t="shared" si="5"/>
        <v>0</v>
      </c>
      <c r="K42" s="21">
        <f t="shared" si="5"/>
        <v>0</v>
      </c>
      <c r="L42" s="25">
        <f t="shared" si="5"/>
        <v>0</v>
      </c>
      <c r="M42" s="23"/>
      <c r="N42" s="23"/>
      <c r="O42" s="25"/>
      <c r="P42" s="23" t="s">
        <v>78</v>
      </c>
      <c r="Q42" s="25">
        <f>COUNTIF(Q8:Q38,"D")</f>
        <v>1</v>
      </c>
    </row>
    <row r="43" spans="1:17" x14ac:dyDescent="0.25">
      <c r="A43" s="23"/>
      <c r="B43" s="43"/>
      <c r="C43" s="25"/>
      <c r="D43" s="23"/>
      <c r="E43" s="21"/>
      <c r="F43" s="21"/>
      <c r="G43" s="21"/>
      <c r="H43" s="21"/>
      <c r="I43" s="47">
        <f>SUMPRODUCT(--(LOOKUP(I$8:I$38,{0;49;60;70;80;90},{0;"F";"D";"C";"B";"A"})=P43))</f>
        <v>1</v>
      </c>
      <c r="J43" s="21"/>
      <c r="K43" s="21"/>
      <c r="L43" s="25"/>
      <c r="M43" s="23"/>
      <c r="N43" s="23"/>
      <c r="O43" s="25"/>
      <c r="P43" s="23" t="s">
        <v>79</v>
      </c>
      <c r="Q43" s="25">
        <f>COUNTIF(Q8:Q38,"F")</f>
        <v>25</v>
      </c>
    </row>
    <row r="44" spans="1:17" x14ac:dyDescent="0.25">
      <c r="A44" s="23"/>
      <c r="B44" s="43"/>
      <c r="C44" s="25"/>
      <c r="D44" s="23"/>
      <c r="E44" s="21"/>
      <c r="F44" s="21"/>
      <c r="G44" s="21"/>
      <c r="H44" s="21"/>
      <c r="I44" s="21">
        <f>SUM(I39:I43)</f>
        <v>7</v>
      </c>
      <c r="J44" s="20"/>
      <c r="K44" s="21"/>
      <c r="L44" s="25"/>
      <c r="M44" s="23"/>
      <c r="N44" s="23"/>
      <c r="O44" s="25"/>
      <c r="P44" s="23" t="s">
        <v>80</v>
      </c>
      <c r="Q44" s="25">
        <f>SUM(Q39:Q43)</f>
        <v>31</v>
      </c>
    </row>
    <row r="45" spans="1:17" x14ac:dyDescent="0.25">
      <c r="A45" s="23"/>
      <c r="B45" s="43"/>
      <c r="C45" s="25"/>
      <c r="D45" s="23"/>
      <c r="E45" s="21"/>
      <c r="F45" s="21"/>
      <c r="G45" s="21"/>
      <c r="H45" s="21"/>
      <c r="I45" s="21">
        <f>((I39+I40+I41+I42)/I44)*100</f>
        <v>85.714285714285708</v>
      </c>
      <c r="J45" s="20"/>
      <c r="K45" s="21"/>
      <c r="L45" s="25"/>
      <c r="M45" s="23"/>
      <c r="N45" s="23"/>
      <c r="O45" s="25"/>
      <c r="P45" s="23" t="s">
        <v>81</v>
      </c>
      <c r="Q45" s="25">
        <f>((Q39+Q40+Q41+Q42)/Q44)*100</f>
        <v>19.35483870967742</v>
      </c>
    </row>
    <row r="46" spans="1:17" ht="16.5" thickBot="1" x14ac:dyDescent="0.3">
      <c r="A46" s="44"/>
      <c r="B46" s="45"/>
      <c r="C46" s="39"/>
      <c r="D46" s="44"/>
      <c r="E46" s="46"/>
      <c r="F46" s="46"/>
      <c r="G46" s="46"/>
      <c r="H46" s="46"/>
      <c r="I46" s="46">
        <f>((I40+I41)/I44)*100</f>
        <v>28.571428571428569</v>
      </c>
      <c r="J46" s="48"/>
      <c r="K46" s="46"/>
      <c r="L46" s="39"/>
      <c r="M46" s="44"/>
      <c r="N46" s="44"/>
      <c r="O46" s="39"/>
      <c r="P46" s="44" t="s">
        <v>82</v>
      </c>
      <c r="Q46" s="39">
        <f>((Q40+Q41)/Q44)*100</f>
        <v>6.4516129032258061</v>
      </c>
    </row>
  </sheetData>
  <mergeCells count="12">
    <mergeCell ref="P5:P7"/>
    <mergeCell ref="Q5:Q7"/>
    <mergeCell ref="A1:Q1"/>
    <mergeCell ref="A2:Q2"/>
    <mergeCell ref="A4:A7"/>
    <mergeCell ref="B4:B7"/>
    <mergeCell ref="C4:C7"/>
    <mergeCell ref="D4:O4"/>
    <mergeCell ref="P4:Q4"/>
    <mergeCell ref="M5:M6"/>
    <mergeCell ref="N5:N7"/>
    <mergeCell ref="O5:O7"/>
  </mergeCells>
  <conditionalFormatting sqref="D5:L5">
    <cfRule type="expression" dxfId="10" priority="11">
      <formula>(D5=C5)</formula>
    </cfRule>
  </conditionalFormatting>
  <conditionalFormatting sqref="L5">
    <cfRule type="expression" dxfId="9" priority="10">
      <formula>(L5=K5)</formula>
    </cfRule>
  </conditionalFormatting>
  <conditionalFormatting sqref="E5:L5">
    <cfRule type="expression" dxfId="8" priority="9">
      <formula>(E5=#REF!)</formula>
    </cfRule>
  </conditionalFormatting>
  <conditionalFormatting sqref="L5">
    <cfRule type="expression" dxfId="7" priority="8">
      <formula>(L5=K5)</formula>
    </cfRule>
  </conditionalFormatting>
  <conditionalFormatting sqref="E5:L5">
    <cfRule type="expression" dxfId="6" priority="7">
      <formula>(E5=#REF!)</formula>
    </cfRule>
  </conditionalFormatting>
  <conditionalFormatting sqref="D5:L5">
    <cfRule type="expression" dxfId="5" priority="6">
      <formula>(D5=C5)</formula>
    </cfRule>
  </conditionalFormatting>
  <conditionalFormatting sqref="L5">
    <cfRule type="expression" dxfId="4" priority="5">
      <formula>(L5=K5)</formula>
    </cfRule>
  </conditionalFormatting>
  <conditionalFormatting sqref="L5">
    <cfRule type="expression" dxfId="3" priority="4">
      <formula>(L5=K5)</formula>
    </cfRule>
  </conditionalFormatting>
  <conditionalFormatting sqref="D5:L5">
    <cfRule type="expression" dxfId="2" priority="3">
      <formula>(D5=C5)</formula>
    </cfRule>
  </conditionalFormatting>
  <conditionalFormatting sqref="L5">
    <cfRule type="expression" dxfId="1" priority="2">
      <formula>(L5=K5)</formula>
    </cfRule>
  </conditionalFormatting>
  <conditionalFormatting sqref="L5">
    <cfRule type="expression" dxfId="0" priority="1">
      <formula>(L5=K5)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Александр</cp:lastModifiedBy>
  <dcterms:created xsi:type="dcterms:W3CDTF">2013-10-20T10:27:25Z</dcterms:created>
  <dcterms:modified xsi:type="dcterms:W3CDTF">2013-10-20T12:05:21Z</dcterms:modified>
</cp:coreProperties>
</file>