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75" windowWidth="20115" windowHeight="7995" tabRatio="671" activeTab="1"/>
  </bookViews>
  <sheets>
    <sheet name="Первый" sheetId="1" r:id="rId1"/>
    <sheet name="Второй" sheetId="4" r:id="rId2"/>
  </sheets>
  <definedNames>
    <definedName name="_xlnm._FilterDatabase" localSheetId="1" hidden="1">Второй!$A$7:$AE$225</definedName>
    <definedName name="_xlnm._FilterDatabase" localSheetId="0" hidden="1">Первый!$A$7:$AF$225</definedName>
    <definedName name="Ввести_№_обеспечения" localSheetId="1">Второй!#REF!</definedName>
    <definedName name="Ввести_№_обеспечения">Первый!$AE$2</definedName>
    <definedName name="Вести_№_обеспечения" localSheetId="1">Второй!#REF!</definedName>
    <definedName name="Вести_№_обеспечения">Первый!$AE$2</definedName>
    <definedName name="_xlnm.Print_Titles" localSheetId="1">Второй!$1:$6</definedName>
    <definedName name="_xlnm.Print_Titles" localSheetId="0">Первый!$1:$6</definedName>
    <definedName name="_xlnm.Print_Area" localSheetId="1">Второй!$A$1:$B$219</definedName>
    <definedName name="_xlnm.Print_Area" localSheetId="0">Первый!$A$1:$B$219</definedName>
  </definedNames>
  <calcPr calcId="145621"/>
</workbook>
</file>

<file path=xl/calcChain.xml><?xml version="1.0" encoding="utf-8"?>
<calcChain xmlns="http://schemas.openxmlformats.org/spreadsheetml/2006/main">
  <c r="X10" i="1" l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9" i="1"/>
  <c r="X8" i="1"/>
  <c r="Z219" i="1" l="1"/>
  <c r="AA219" i="1" s="1"/>
  <c r="AB219" i="1"/>
  <c r="AA217" i="1"/>
  <c r="AB217" i="1"/>
  <c r="Z215" i="1"/>
  <c r="Z212" i="1"/>
  <c r="AB212" i="1"/>
  <c r="Z211" i="1"/>
  <c r="Z210" i="1"/>
  <c r="AB210" i="1"/>
  <c r="Z209" i="1"/>
  <c r="Z208" i="1"/>
  <c r="AB208" i="1"/>
  <c r="AA196" i="1"/>
  <c r="AB196" i="1"/>
  <c r="AA195" i="1"/>
  <c r="AB195" i="1"/>
  <c r="Z194" i="1"/>
  <c r="AB194" i="1"/>
  <c r="Z191" i="1"/>
  <c r="AB191" i="1"/>
  <c r="AA190" i="1"/>
  <c r="AB190" i="1"/>
  <c r="Z189" i="1"/>
  <c r="AA188" i="1"/>
  <c r="Z187" i="1"/>
  <c r="AB187" i="1"/>
  <c r="AA186" i="1"/>
  <c r="AB186" i="1"/>
  <c r="AA185" i="1"/>
  <c r="AB185" i="1"/>
  <c r="AA184" i="1"/>
  <c r="AB184" i="1"/>
  <c r="Z183" i="1"/>
  <c r="Z182" i="1"/>
  <c r="AB182" i="1"/>
  <c r="Z181" i="1"/>
  <c r="AA180" i="1"/>
  <c r="Z179" i="1"/>
  <c r="AB179" i="1"/>
  <c r="AA178" i="1"/>
  <c r="AB178" i="1"/>
  <c r="AA177" i="1"/>
  <c r="AB177" i="1"/>
  <c r="AA176" i="1"/>
  <c r="AB176" i="1"/>
  <c r="AA175" i="1"/>
  <c r="AB175" i="1"/>
  <c r="AA174" i="1"/>
  <c r="AB174" i="1"/>
  <c r="AA173" i="1"/>
  <c r="AB173" i="1"/>
  <c r="Z172" i="1"/>
  <c r="AA171" i="1"/>
  <c r="AA170" i="1"/>
  <c r="AA169" i="1"/>
  <c r="AA168" i="1"/>
  <c r="AA167" i="1"/>
  <c r="AA166" i="1"/>
  <c r="AB166" i="1"/>
  <c r="Z165" i="1"/>
  <c r="Z164" i="1"/>
  <c r="AB164" i="1"/>
  <c r="Z163" i="1"/>
  <c r="Z162" i="1"/>
  <c r="AB162" i="1"/>
  <c r="Z161" i="1"/>
  <c r="Z160" i="1"/>
  <c r="Z159" i="1"/>
  <c r="Z158" i="1"/>
  <c r="AB158" i="1"/>
  <c r="Z157" i="1"/>
  <c r="AB157" i="1"/>
  <c r="Z156" i="1"/>
  <c r="Z155" i="1"/>
  <c r="AB155" i="1"/>
  <c r="Z154" i="1"/>
  <c r="Z153" i="1"/>
  <c r="Z152" i="1"/>
  <c r="AB152" i="1"/>
  <c r="Z151" i="1"/>
  <c r="Z150" i="1"/>
  <c r="AB150" i="1"/>
  <c r="Z149" i="1"/>
  <c r="AA148" i="1"/>
  <c r="AB148" i="1"/>
  <c r="Z147" i="1"/>
  <c r="Z145" i="1"/>
  <c r="Z144" i="1"/>
  <c r="AA142" i="1"/>
  <c r="Z140" i="1"/>
  <c r="AA139" i="1"/>
  <c r="AA138" i="1"/>
  <c r="Z137" i="1"/>
  <c r="Z136" i="1"/>
  <c r="AB136" i="1"/>
  <c r="AA135" i="1"/>
  <c r="AA134" i="1"/>
  <c r="Z133" i="1"/>
  <c r="AB133" i="1"/>
  <c r="Z132" i="1"/>
  <c r="AA131" i="1"/>
  <c r="Z130" i="1"/>
  <c r="Z129" i="1"/>
  <c r="Z128" i="1"/>
  <c r="AA127" i="1"/>
  <c r="AA126" i="1"/>
  <c r="Z125" i="1"/>
  <c r="AA124" i="1"/>
  <c r="AA123" i="1"/>
  <c r="Z119" i="1"/>
  <c r="AB119" i="1"/>
  <c r="AA118" i="1"/>
  <c r="AB118" i="1"/>
  <c r="Z117" i="1"/>
  <c r="Z116" i="1"/>
  <c r="Z115" i="1"/>
  <c r="Z113" i="1"/>
  <c r="Z111" i="1"/>
  <c r="Z109" i="1"/>
  <c r="Z108" i="1"/>
  <c r="AA107" i="1"/>
  <c r="AA106" i="1"/>
  <c r="AA104" i="1"/>
  <c r="Z103" i="1"/>
  <c r="Z102" i="1"/>
  <c r="AA102" i="1"/>
  <c r="Z101" i="1"/>
  <c r="Z98" i="1"/>
  <c r="AA98" i="1"/>
  <c r="AA96" i="1"/>
  <c r="Z95" i="1"/>
  <c r="Z94" i="1"/>
  <c r="AB94" i="1"/>
  <c r="AA93" i="1"/>
  <c r="AA92" i="1"/>
  <c r="AB92" i="1"/>
  <c r="Z91" i="1"/>
  <c r="AB91" i="1"/>
  <c r="AA90" i="1"/>
  <c r="Z87" i="1"/>
  <c r="Z81" i="1"/>
  <c r="AA77" i="1"/>
  <c r="AA76" i="1"/>
  <c r="Z74" i="1"/>
  <c r="AA74" i="1" s="1"/>
  <c r="Z73" i="1"/>
  <c r="AA72" i="1"/>
  <c r="AA71" i="1"/>
  <c r="Z69" i="1"/>
  <c r="Z66" i="1"/>
  <c r="AA62" i="1"/>
  <c r="AB62" i="1"/>
  <c r="Z51" i="1"/>
  <c r="AA50" i="1"/>
  <c r="AB50" i="1"/>
  <c r="AA48" i="1"/>
  <c r="AA13" i="1"/>
  <c r="AA12" i="1"/>
  <c r="AB12" i="1"/>
  <c r="AA11" i="1"/>
  <c r="AB11" i="1"/>
  <c r="AA17" i="1" l="1"/>
  <c r="AA58" i="1"/>
  <c r="AA128" i="1"/>
  <c r="AA129" i="1"/>
  <c r="AA154" i="1"/>
  <c r="AA155" i="1"/>
  <c r="AA160" i="1"/>
  <c r="AA165" i="1"/>
  <c r="AA183" i="1"/>
  <c r="AA189" i="1"/>
  <c r="AA162" i="1"/>
  <c r="AA187" i="1"/>
  <c r="AA191" i="1"/>
  <c r="AA208" i="1"/>
  <c r="AA212" i="1"/>
  <c r="AA23" i="1"/>
  <c r="AB23" i="1" s="1"/>
  <c r="AA91" i="1"/>
  <c r="AA117" i="1"/>
  <c r="AA119" i="1"/>
  <c r="AA133" i="1"/>
  <c r="AA150" i="1"/>
  <c r="AA156" i="1"/>
  <c r="AA179" i="1"/>
  <c r="AA182" i="1"/>
  <c r="AA210" i="1"/>
  <c r="AA111" i="1"/>
  <c r="AA130" i="1"/>
  <c r="AA69" i="1"/>
  <c r="AB103" i="1"/>
  <c r="AB106" i="1"/>
  <c r="AB107" i="1"/>
  <c r="AB108" i="1"/>
  <c r="AA108" i="1"/>
  <c r="AA113" i="1"/>
  <c r="AB138" i="1"/>
  <c r="AB139" i="1"/>
  <c r="AA140" i="1"/>
  <c r="AB13" i="1"/>
  <c r="AB48" i="1"/>
  <c r="AA63" i="1"/>
  <c r="AB71" i="1"/>
  <c r="AB72" i="1"/>
  <c r="AB73" i="1"/>
  <c r="AA73" i="1"/>
  <c r="AB74" i="1"/>
  <c r="AB76" i="1"/>
  <c r="AB77" i="1"/>
  <c r="AA109" i="1"/>
  <c r="AA116" i="1"/>
  <c r="AA145" i="1"/>
  <c r="AB51" i="1"/>
  <c r="AB81" i="1"/>
  <c r="AA81" i="1"/>
  <c r="AA87" i="1"/>
  <c r="AB90" i="1"/>
  <c r="AB93" i="1"/>
  <c r="AA94" i="1"/>
  <c r="AB95" i="1"/>
  <c r="AB98" i="1"/>
  <c r="AB104" i="1"/>
  <c r="AB116" i="1"/>
  <c r="AB123" i="1"/>
  <c r="AB124" i="1"/>
  <c r="AB129" i="1"/>
  <c r="AB130" i="1"/>
  <c r="AB131" i="1"/>
  <c r="AB132" i="1"/>
  <c r="AA132" i="1"/>
  <c r="AB134" i="1"/>
  <c r="AB135" i="1"/>
  <c r="AA136" i="1"/>
  <c r="AB137" i="1"/>
  <c r="AB140" i="1"/>
  <c r="AB144" i="1"/>
  <c r="AA144" i="1"/>
  <c r="AB147" i="1"/>
  <c r="AA147" i="1"/>
  <c r="AB151" i="1"/>
  <c r="AA151" i="1"/>
  <c r="AA152" i="1"/>
  <c r="AB153" i="1"/>
  <c r="AB154" i="1"/>
  <c r="AB156" i="1"/>
  <c r="AA157" i="1"/>
  <c r="AA158" i="1"/>
  <c r="AB159" i="1"/>
  <c r="AB160" i="1"/>
  <c r="AA161" i="1"/>
  <c r="AB163" i="1"/>
  <c r="AA163" i="1"/>
  <c r="AA164" i="1"/>
  <c r="AB165" i="1"/>
  <c r="AB167" i="1"/>
  <c r="AB168" i="1"/>
  <c r="AB169" i="1"/>
  <c r="AB170" i="1"/>
  <c r="AB171" i="1"/>
  <c r="AB172" i="1"/>
  <c r="AA172" i="1"/>
  <c r="AB180" i="1"/>
  <c r="AB181" i="1"/>
  <c r="AA181" i="1"/>
  <c r="AB183" i="1"/>
  <c r="AB188" i="1"/>
  <c r="AB189" i="1"/>
  <c r="AA194" i="1"/>
  <c r="AB209" i="1"/>
  <c r="AA209" i="1"/>
  <c r="AB211" i="1"/>
  <c r="AA211" i="1"/>
  <c r="AB215" i="1"/>
  <c r="AA215" i="1"/>
  <c r="AA51" i="1"/>
  <c r="AA66" i="1"/>
  <c r="AA8" i="1"/>
  <c r="AA95" i="1"/>
  <c r="AA101" i="1"/>
  <c r="AA137" i="1"/>
  <c r="AA149" i="1"/>
  <c r="AB17" i="1"/>
  <c r="AB58" i="1"/>
  <c r="AB87" i="1"/>
  <c r="AB101" i="1"/>
  <c r="AA103" i="1"/>
  <c r="AB113" i="1"/>
  <c r="AA115" i="1"/>
  <c r="AA120" i="1"/>
  <c r="AA125" i="1"/>
  <c r="AB115" i="1"/>
  <c r="AB117" i="1"/>
  <c r="AB125" i="1"/>
  <c r="AB149" i="1"/>
  <c r="AA153" i="1"/>
  <c r="AB102" i="1"/>
  <c r="AB109" i="1"/>
  <c r="AB126" i="1"/>
  <c r="AB127" i="1"/>
  <c r="AB128" i="1"/>
  <c r="AA159" i="1"/>
  <c r="AB161" i="1"/>
  <c r="AB111" i="1" l="1"/>
  <c r="AB63" i="1"/>
  <c r="AB145" i="1"/>
  <c r="AB142" i="1"/>
  <c r="AB96" i="1"/>
  <c r="AB66" i="1"/>
  <c r="AB69" i="1"/>
  <c r="AB8" i="1"/>
  <c r="AB120" i="1"/>
</calcChain>
</file>

<file path=xl/comments1.xml><?xml version="1.0" encoding="utf-8"?>
<comments xmlns="http://schemas.openxmlformats.org/spreadsheetml/2006/main">
  <authors>
    <author>Татьяна Владимировна Шопина</author>
  </authors>
  <commentList>
    <comment ref="AD107" authorId="0">
      <text>
        <r>
          <rPr>
            <b/>
            <sz val="9"/>
            <color indexed="81"/>
            <rFont val="Tahoma"/>
            <family val="2"/>
            <charset val="204"/>
          </rPr>
          <t>Татьяна Владимировна Шопина:</t>
        </r>
        <r>
          <rPr>
            <sz val="9"/>
            <color indexed="81"/>
            <rFont val="Tahoma"/>
            <family val="2"/>
            <charset val="204"/>
          </rPr>
          <t xml:space="preserve">
лист б=110</t>
        </r>
      </text>
    </comment>
  </commentList>
</comments>
</file>

<file path=xl/comments2.xml><?xml version="1.0" encoding="utf-8"?>
<comments xmlns="http://schemas.openxmlformats.org/spreadsheetml/2006/main">
  <authors>
    <author>Татьяна Владимировна Шопина</author>
  </authors>
  <commentList>
    <comment ref="AD107" authorId="0">
      <text>
        <r>
          <rPr>
            <b/>
            <sz val="9"/>
            <color indexed="81"/>
            <rFont val="Tahoma"/>
            <family val="2"/>
            <charset val="204"/>
          </rPr>
          <t>Татьяна Владимировна Шопина:</t>
        </r>
        <r>
          <rPr>
            <sz val="9"/>
            <color indexed="81"/>
            <rFont val="Tahoma"/>
            <family val="2"/>
            <charset val="204"/>
          </rPr>
          <t xml:space="preserve">
лист б=110</t>
        </r>
      </text>
    </comment>
  </commentList>
</comments>
</file>

<file path=xl/sharedStrings.xml><?xml version="1.0" encoding="utf-8"?>
<sst xmlns="http://schemas.openxmlformats.org/spreadsheetml/2006/main" count="590" uniqueCount="34">
  <si>
    <t xml:space="preserve"> </t>
  </si>
  <si>
    <t>Наименование материала</t>
  </si>
  <si>
    <t>ед. измерения</t>
  </si>
  <si>
    <t>Обеспечено</t>
  </si>
  <si>
    <t>Примечание</t>
  </si>
  <si>
    <t>кг</t>
  </si>
  <si>
    <t>08пс+</t>
  </si>
  <si>
    <t>в наличие</t>
  </si>
  <si>
    <t>программа</t>
  </si>
  <si>
    <t>замена+</t>
  </si>
  <si>
    <t>замена б45</t>
  </si>
  <si>
    <t>09Г2С+</t>
  </si>
  <si>
    <t>замена</t>
  </si>
  <si>
    <t>Ст45+</t>
  </si>
  <si>
    <t>32х32х4+</t>
  </si>
  <si>
    <t>32х32х3</t>
  </si>
  <si>
    <t>замена+ (10У)</t>
  </si>
  <si>
    <t>Ст20+</t>
  </si>
  <si>
    <t>шт</t>
  </si>
  <si>
    <t>до 11.11.13г.</t>
  </si>
  <si>
    <t>до 01.11.13г.</t>
  </si>
  <si>
    <t>ф31</t>
  </si>
  <si>
    <t>30 шт до 01.11.13г., 69шт. 30р/дн после оплаты</t>
  </si>
  <si>
    <t>14 к. дней после оплаты</t>
  </si>
  <si>
    <t>20 шт до 01.11.13г., 46шт. 30р/дн после оплаты</t>
  </si>
  <si>
    <t>в наличии</t>
  </si>
  <si>
    <t>№ обеспечения</t>
  </si>
  <si>
    <t>Ввести № обеспечения</t>
  </si>
  <si>
    <t>Сталь</t>
  </si>
  <si>
    <t>Нержавейка</t>
  </si>
  <si>
    <t xml:space="preserve">Лист </t>
  </si>
  <si>
    <t xml:space="preserve">Потребность на 1 </t>
  </si>
  <si>
    <t xml:space="preserve">Потребность  на 50 </t>
  </si>
  <si>
    <t xml:space="preserve">Дефицит на 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</si>
</sst>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7" x14ac:knownFonts="1">
    <font>
      <sz val="10"/>
      <name val="Arial Cyr"/>
      <charset val="204"/>
    </font>
    <font>
      <sz val="14"/>
      <name val="Arial Cyr"/>
      <charset val="204"/>
    </font>
    <font>
      <b/>
      <sz val="10"/>
      <name val="Arial Cyr"/>
      <charset val="204"/>
    </font>
    <font>
      <sz val="10"/>
      <color theme="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wrapText="1"/>
    </xf>
    <xf numFmtId="164" fontId="0" fillId="2" borderId="3" xfId="0" applyNumberFormat="1" applyFont="1" applyFill="1" applyBorder="1" applyAlignment="1">
      <alignment horizontal="center"/>
    </xf>
    <xf numFmtId="2" fontId="0" fillId="2" borderId="3" xfId="0" applyNumberFormat="1" applyFont="1" applyFill="1" applyBorder="1" applyAlignment="1">
      <alignment horizontal="center" vertical="center"/>
    </xf>
    <xf numFmtId="165" fontId="0" fillId="2" borderId="3" xfId="0" applyNumberFormat="1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165" fontId="0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wrapText="1"/>
    </xf>
    <xf numFmtId="2" fontId="0" fillId="2" borderId="3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1" fontId="0" fillId="2" borderId="3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left"/>
    </xf>
    <xf numFmtId="0" fontId="0" fillId="3" borderId="0" xfId="0" applyFont="1" applyFill="1"/>
    <xf numFmtId="165" fontId="0" fillId="2" borderId="5" xfId="0" applyNumberFormat="1" applyFont="1" applyFill="1" applyBorder="1" applyAlignment="1">
      <alignment horizontal="center" vertical="center"/>
    </xf>
    <xf numFmtId="1" fontId="0" fillId="2" borderId="3" xfId="0" applyNumberFormat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>
      <alignment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/>
    </xf>
    <xf numFmtId="0" fontId="0" fillId="0" borderId="0" xfId="0" applyFont="1"/>
    <xf numFmtId="0" fontId="6" fillId="2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5" fontId="0" fillId="2" borderId="5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5" fontId="0" fillId="2" borderId="5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5" xfId="0" applyNumberFormat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165" fontId="0" fillId="2" borderId="4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" fontId="0" fillId="2" borderId="9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P228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G5" sqref="AG5"/>
    </sheetView>
  </sheetViews>
  <sheetFormatPr defaultRowHeight="12.75" x14ac:dyDescent="0.2"/>
  <cols>
    <col min="1" max="1" width="4.85546875" style="1" customWidth="1"/>
    <col min="2" max="2" width="74" style="1" customWidth="1"/>
    <col min="3" max="3" width="15" style="1" hidden="1" customWidth="1"/>
    <col min="4" max="4" width="11.140625" style="1" customWidth="1"/>
    <col min="5" max="22" width="11.140625" style="1" hidden="1" customWidth="1"/>
    <col min="23" max="23" width="14.140625" style="1" customWidth="1"/>
    <col min="24" max="24" width="14" style="1" customWidth="1"/>
    <col min="25" max="25" width="43.140625" style="1" hidden="1" customWidth="1"/>
    <col min="26" max="27" width="13.7109375" style="2" customWidth="1"/>
    <col min="28" max="28" width="22" style="2" customWidth="1"/>
    <col min="29" max="29" width="19" style="2" customWidth="1"/>
    <col min="30" max="30" width="13.85546875" style="1" customWidth="1"/>
    <col min="31" max="31" width="19.140625" style="1" customWidth="1"/>
    <col min="32" max="32" width="9.140625" style="1" customWidth="1"/>
    <col min="33" max="16384" width="9.140625" style="1"/>
  </cols>
  <sheetData>
    <row r="1" spans="1:31" ht="26.25" customHeight="1" x14ac:dyDescent="0.3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AE1" s="38" t="s">
        <v>27</v>
      </c>
    </row>
    <row r="2" spans="1:31" ht="24.75" customHeight="1" x14ac:dyDescent="0.25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AE2" s="39">
        <v>29.7</v>
      </c>
    </row>
    <row r="3" spans="1:31" ht="20.25" customHeight="1" x14ac:dyDescent="0.2"/>
    <row r="4" spans="1:31" ht="49.5" customHeight="1" x14ac:dyDescent="0.2">
      <c r="A4" s="81" t="s">
        <v>0</v>
      </c>
      <c r="B4" s="77" t="s">
        <v>1</v>
      </c>
      <c r="C4" s="42"/>
      <c r="D4" s="74" t="s">
        <v>2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4" t="s">
        <v>31</v>
      </c>
      <c r="X4" s="74" t="s">
        <v>32</v>
      </c>
      <c r="Y4" s="77"/>
      <c r="Z4" s="77" t="s">
        <v>3</v>
      </c>
      <c r="AA4" s="74" t="s">
        <v>26</v>
      </c>
      <c r="AB4" s="74" t="s">
        <v>33</v>
      </c>
      <c r="AC4" s="74" t="s">
        <v>4</v>
      </c>
      <c r="AD4" s="3"/>
    </row>
    <row r="5" spans="1:31" ht="24" customHeight="1" x14ac:dyDescent="0.2">
      <c r="A5" s="82"/>
      <c r="B5" s="78"/>
      <c r="C5" s="43"/>
      <c r="D5" s="75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75"/>
      <c r="X5" s="75"/>
      <c r="Y5" s="78"/>
      <c r="Z5" s="78"/>
      <c r="AA5" s="75"/>
      <c r="AB5" s="75"/>
      <c r="AC5" s="75"/>
      <c r="AD5" s="3"/>
    </row>
    <row r="6" spans="1:31" ht="18.75" customHeight="1" x14ac:dyDescent="0.2">
      <c r="A6" s="83"/>
      <c r="B6" s="79"/>
      <c r="C6" s="44"/>
      <c r="D6" s="76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76"/>
      <c r="X6" s="76"/>
      <c r="Y6" s="79"/>
      <c r="Z6" s="79"/>
      <c r="AA6" s="76"/>
      <c r="AB6" s="76"/>
      <c r="AC6" s="76"/>
      <c r="AD6" s="3"/>
    </row>
    <row r="7" spans="1:31" ht="6.75" customHeight="1" x14ac:dyDescent="0.2">
      <c r="A7" s="4"/>
      <c r="B7" s="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5"/>
      <c r="X7" s="5"/>
      <c r="Y7" s="9"/>
      <c r="Z7" s="10"/>
      <c r="AA7" s="10"/>
      <c r="AB7" s="10"/>
      <c r="AC7" s="8"/>
      <c r="AD7" s="11"/>
    </row>
    <row r="8" spans="1:31" ht="12.75" customHeight="1" x14ac:dyDescent="0.2">
      <c r="A8" s="12">
        <v>1</v>
      </c>
      <c r="B8" s="13" t="s">
        <v>28</v>
      </c>
      <c r="C8" s="13"/>
      <c r="D8" s="12" t="s">
        <v>5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4">
        <v>0.23200000000000001</v>
      </c>
      <c r="X8" s="14">
        <f>W8*50</f>
        <v>11.600000000000001</v>
      </c>
      <c r="Y8" s="12"/>
      <c r="Z8" s="53">
        <v>25</v>
      </c>
      <c r="AA8" s="55">
        <f>Z8/(W8+W9+W10)</f>
        <v>26.824034334763947</v>
      </c>
      <c r="AB8" s="70">
        <f>X8+X9+X10-Z8</f>
        <v>21.6</v>
      </c>
      <c r="AC8" s="15"/>
      <c r="AD8" s="73" t="s">
        <v>6</v>
      </c>
    </row>
    <row r="9" spans="1:31" ht="12.75" customHeight="1" x14ac:dyDescent="0.2">
      <c r="A9" s="12">
        <v>2</v>
      </c>
      <c r="B9" s="13" t="s">
        <v>29</v>
      </c>
      <c r="C9" s="13"/>
      <c r="D9" s="12" t="s">
        <v>5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4">
        <v>0.3</v>
      </c>
      <c r="X9" s="14">
        <f>W9*50</f>
        <v>15</v>
      </c>
      <c r="Y9" s="12"/>
      <c r="Z9" s="61"/>
      <c r="AA9" s="63"/>
      <c r="AB9" s="71"/>
      <c r="AC9" s="15"/>
      <c r="AD9" s="73"/>
    </row>
    <row r="10" spans="1:31" ht="12.75" customHeight="1" x14ac:dyDescent="0.2">
      <c r="A10" s="12">
        <v>3</v>
      </c>
      <c r="B10" s="13" t="s">
        <v>30</v>
      </c>
      <c r="C10" s="13"/>
      <c r="D10" s="12" t="s">
        <v>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4">
        <v>0.4</v>
      </c>
      <c r="X10" s="14">
        <f t="shared" ref="X10:X73" si="0">W10*50</f>
        <v>20</v>
      </c>
      <c r="Y10" s="12"/>
      <c r="Z10" s="54"/>
      <c r="AA10" s="56"/>
      <c r="AB10" s="72"/>
      <c r="AC10" s="15"/>
      <c r="AD10" s="73"/>
    </row>
    <row r="11" spans="1:31" ht="12.75" customHeight="1" x14ac:dyDescent="0.2">
      <c r="A11" s="12">
        <v>4</v>
      </c>
      <c r="B11" s="13" t="s">
        <v>28</v>
      </c>
      <c r="C11" s="13"/>
      <c r="D11" s="12" t="s">
        <v>5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4">
        <v>0.5</v>
      </c>
      <c r="X11" s="14">
        <f t="shared" si="0"/>
        <v>25</v>
      </c>
      <c r="Y11" s="12"/>
      <c r="Z11" s="12">
        <v>50</v>
      </c>
      <c r="AA11" s="16">
        <f>Z11/W11</f>
        <v>100</v>
      </c>
      <c r="AB11" s="16">
        <f>X11-Z11</f>
        <v>-25</v>
      </c>
      <c r="AC11" s="16"/>
      <c r="AD11" s="17"/>
    </row>
    <row r="12" spans="1:31" ht="12.75" customHeight="1" x14ac:dyDescent="0.2">
      <c r="A12" s="12">
        <v>5</v>
      </c>
      <c r="B12" s="13" t="s">
        <v>29</v>
      </c>
      <c r="C12" s="13"/>
      <c r="D12" s="12" t="s">
        <v>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4">
        <v>0.67</v>
      </c>
      <c r="X12" s="14">
        <f t="shared" si="0"/>
        <v>33.5</v>
      </c>
      <c r="Y12" s="12"/>
      <c r="Z12" s="12"/>
      <c r="AA12" s="16">
        <f>Z12/W12</f>
        <v>0</v>
      </c>
      <c r="AB12" s="16">
        <f>X12-Z12</f>
        <v>33.5</v>
      </c>
      <c r="AC12" s="16"/>
      <c r="AD12" s="17"/>
    </row>
    <row r="13" spans="1:31" ht="12.75" customHeight="1" x14ac:dyDescent="0.2">
      <c r="A13" s="12">
        <v>6</v>
      </c>
      <c r="B13" s="13" t="s">
        <v>30</v>
      </c>
      <c r="C13" s="13"/>
      <c r="D13" s="12" t="s">
        <v>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4">
        <v>0.23599999999999999</v>
      </c>
      <c r="X13" s="14">
        <f t="shared" si="0"/>
        <v>11.799999999999999</v>
      </c>
      <c r="Y13" s="12"/>
      <c r="Z13" s="12">
        <v>8592</v>
      </c>
      <c r="AA13" s="16">
        <f>Z13/W13</f>
        <v>36406.779661016953</v>
      </c>
      <c r="AB13" s="16">
        <f>X13-Z13</f>
        <v>-8580.2000000000007</v>
      </c>
      <c r="AC13" s="16"/>
      <c r="AD13" s="17"/>
    </row>
    <row r="14" spans="1:31" ht="12.75" customHeight="1" x14ac:dyDescent="0.2">
      <c r="A14" s="12">
        <v>7</v>
      </c>
      <c r="B14" s="13" t="s">
        <v>28</v>
      </c>
      <c r="C14" s="13"/>
      <c r="D14" s="12" t="s">
        <v>5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4">
        <v>0.98599999999999999</v>
      </c>
      <c r="X14" s="14">
        <f t="shared" si="0"/>
        <v>49.3</v>
      </c>
      <c r="Y14" s="12"/>
      <c r="Z14" s="12" t="s">
        <v>7</v>
      </c>
      <c r="AA14" s="12">
        <v>50</v>
      </c>
      <c r="AB14" s="16">
        <v>0</v>
      </c>
      <c r="AC14" s="16"/>
      <c r="AD14" s="17"/>
    </row>
    <row r="15" spans="1:31" ht="12.75" customHeight="1" x14ac:dyDescent="0.2">
      <c r="A15" s="12">
        <v>8</v>
      </c>
      <c r="B15" s="13" t="s">
        <v>29</v>
      </c>
      <c r="C15" s="13"/>
      <c r="D15" s="12" t="s">
        <v>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4">
        <v>0.81828571428571395</v>
      </c>
      <c r="X15" s="14">
        <f t="shared" si="0"/>
        <v>40.914285714285697</v>
      </c>
      <c r="Y15" s="12"/>
      <c r="Z15" s="12" t="s">
        <v>7</v>
      </c>
      <c r="AA15" s="12">
        <v>50</v>
      </c>
      <c r="AB15" s="16">
        <v>0</v>
      </c>
      <c r="AC15" s="16"/>
      <c r="AD15" s="17"/>
    </row>
    <row r="16" spans="1:31" ht="12.75" customHeight="1" x14ac:dyDescent="0.2">
      <c r="A16" s="12">
        <v>9</v>
      </c>
      <c r="B16" s="13" t="s">
        <v>30</v>
      </c>
      <c r="C16" s="13"/>
      <c r="D16" s="12" t="s">
        <v>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4">
        <v>0.90414285714285703</v>
      </c>
      <c r="X16" s="14">
        <f t="shared" si="0"/>
        <v>45.207142857142848</v>
      </c>
      <c r="Y16" s="12"/>
      <c r="Z16" s="12" t="s">
        <v>7</v>
      </c>
      <c r="AA16" s="12">
        <v>50</v>
      </c>
      <c r="AB16" s="16">
        <v>0</v>
      </c>
      <c r="AC16" s="16"/>
      <c r="AD16" s="17"/>
    </row>
    <row r="17" spans="1:30" ht="12.75" customHeight="1" x14ac:dyDescent="0.2">
      <c r="A17" s="12">
        <v>10</v>
      </c>
      <c r="B17" s="13" t="s">
        <v>28</v>
      </c>
      <c r="C17" s="13"/>
      <c r="D17" s="12" t="s">
        <v>5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4">
        <v>0.98999999999999899</v>
      </c>
      <c r="X17" s="14">
        <f t="shared" si="0"/>
        <v>49.49999999999995</v>
      </c>
      <c r="Y17" s="12"/>
      <c r="Z17" s="53">
        <v>270</v>
      </c>
      <c r="AA17" s="58">
        <f>Z17/(W17+W18)</f>
        <v>130.69635571537265</v>
      </c>
      <c r="AB17" s="55">
        <f>X17+X18-Z17</f>
        <v>-166.70714285714305</v>
      </c>
      <c r="AC17" s="18"/>
      <c r="AD17" s="17"/>
    </row>
    <row r="18" spans="1:30" ht="12.75" customHeight="1" x14ac:dyDescent="0.2">
      <c r="A18" s="12">
        <v>11</v>
      </c>
      <c r="B18" s="13" t="s">
        <v>28</v>
      </c>
      <c r="C18" s="13"/>
      <c r="D18" s="12" t="s">
        <v>5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4">
        <v>1.07585714285714</v>
      </c>
      <c r="X18" s="14">
        <f t="shared" si="0"/>
        <v>53.792857142856995</v>
      </c>
      <c r="Y18" s="12"/>
      <c r="Z18" s="54"/>
      <c r="AA18" s="59"/>
      <c r="AB18" s="56"/>
      <c r="AC18" s="18"/>
      <c r="AD18" s="17"/>
    </row>
    <row r="19" spans="1:30" ht="12.75" customHeight="1" x14ac:dyDescent="0.2">
      <c r="A19" s="12">
        <v>12</v>
      </c>
      <c r="B19" s="13" t="s">
        <v>29</v>
      </c>
      <c r="C19" s="13"/>
      <c r="D19" s="12" t="s">
        <v>5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4">
        <v>1.1617142857142899</v>
      </c>
      <c r="X19" s="14">
        <f t="shared" si="0"/>
        <v>58.085714285714495</v>
      </c>
      <c r="Y19" s="19"/>
      <c r="Z19" s="19" t="s">
        <v>7</v>
      </c>
      <c r="AA19" s="19">
        <v>50</v>
      </c>
      <c r="AB19" s="16">
        <v>0</v>
      </c>
      <c r="AC19" s="16"/>
      <c r="AD19" s="17"/>
    </row>
    <row r="20" spans="1:30" ht="12.75" customHeight="1" x14ac:dyDescent="0.2">
      <c r="A20" s="12">
        <v>13</v>
      </c>
      <c r="B20" s="13" t="s">
        <v>30</v>
      </c>
      <c r="C20" s="13"/>
      <c r="D20" s="12" t="s">
        <v>5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4">
        <v>1.2475714285714199</v>
      </c>
      <c r="X20" s="14">
        <f t="shared" si="0"/>
        <v>62.378571428570993</v>
      </c>
      <c r="Y20" s="19"/>
      <c r="Z20" s="19" t="s">
        <v>7</v>
      </c>
      <c r="AA20" s="19">
        <v>50</v>
      </c>
      <c r="AB20" s="16">
        <v>0</v>
      </c>
      <c r="AC20" s="16"/>
      <c r="AD20" s="17"/>
    </row>
    <row r="21" spans="1:30" ht="12.75" customHeight="1" x14ac:dyDescent="0.2">
      <c r="A21" s="12">
        <v>14</v>
      </c>
      <c r="B21" s="13" t="s">
        <v>28</v>
      </c>
      <c r="C21" s="13"/>
      <c r="D21" s="12" t="s">
        <v>5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4">
        <v>1.3334285714285701</v>
      </c>
      <c r="X21" s="14">
        <f t="shared" si="0"/>
        <v>66.671428571428507</v>
      </c>
      <c r="Y21" s="19"/>
      <c r="Z21" s="19" t="s">
        <v>7</v>
      </c>
      <c r="AA21" s="19">
        <v>50</v>
      </c>
      <c r="AB21" s="16">
        <v>0</v>
      </c>
      <c r="AC21" s="16"/>
      <c r="AD21" s="17"/>
    </row>
    <row r="22" spans="1:30" ht="12.75" customHeight="1" x14ac:dyDescent="0.2">
      <c r="A22" s="12">
        <v>15</v>
      </c>
      <c r="B22" s="13" t="s">
        <v>29</v>
      </c>
      <c r="C22" s="13"/>
      <c r="D22" s="12" t="s">
        <v>5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4">
        <v>1.41928571428571</v>
      </c>
      <c r="X22" s="14">
        <f t="shared" si="0"/>
        <v>70.964285714285495</v>
      </c>
      <c r="Y22" s="19"/>
      <c r="Z22" s="19" t="s">
        <v>7</v>
      </c>
      <c r="AA22" s="19">
        <v>50</v>
      </c>
      <c r="AB22" s="16">
        <v>0</v>
      </c>
      <c r="AC22" s="16"/>
      <c r="AD22" s="17"/>
    </row>
    <row r="23" spans="1:30" ht="12.75" customHeight="1" x14ac:dyDescent="0.2">
      <c r="A23" s="12">
        <v>16</v>
      </c>
      <c r="B23" s="13" t="s">
        <v>30</v>
      </c>
      <c r="C23" s="13"/>
      <c r="D23" s="12" t="s">
        <v>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4">
        <v>1.50514285714285</v>
      </c>
      <c r="X23" s="14">
        <f t="shared" si="0"/>
        <v>75.257142857142497</v>
      </c>
      <c r="Y23" s="19"/>
      <c r="Z23" s="53">
        <v>110</v>
      </c>
      <c r="AA23" s="58">
        <f>Z23/(W23+W24+W25+W26)</f>
        <v>16.830601092896217</v>
      </c>
      <c r="AB23" s="55">
        <f>(50-AA23)*(W23+W24+W25+W26)</f>
        <v>216.78571428571348</v>
      </c>
      <c r="AC23" s="18"/>
      <c r="AD23" s="17"/>
    </row>
    <row r="24" spans="1:30" ht="12.75" customHeight="1" x14ac:dyDescent="0.2">
      <c r="A24" s="12">
        <v>17</v>
      </c>
      <c r="B24" s="13" t="s">
        <v>28</v>
      </c>
      <c r="C24" s="13"/>
      <c r="D24" s="12" t="s">
        <v>5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4">
        <v>1.591</v>
      </c>
      <c r="X24" s="14">
        <f t="shared" si="0"/>
        <v>79.55</v>
      </c>
      <c r="Y24" s="19"/>
      <c r="Z24" s="61"/>
      <c r="AA24" s="62"/>
      <c r="AB24" s="63"/>
      <c r="AC24" s="18"/>
      <c r="AD24" s="17"/>
    </row>
    <row r="25" spans="1:30" ht="12.75" customHeight="1" x14ac:dyDescent="0.2">
      <c r="A25" s="12">
        <v>18</v>
      </c>
      <c r="B25" s="13" t="s">
        <v>29</v>
      </c>
      <c r="C25" s="13"/>
      <c r="D25" s="12" t="s">
        <v>5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4">
        <v>1.6768571428571399</v>
      </c>
      <c r="X25" s="14">
        <f t="shared" si="0"/>
        <v>83.842857142857</v>
      </c>
      <c r="Y25" s="19"/>
      <c r="Z25" s="61"/>
      <c r="AA25" s="62"/>
      <c r="AB25" s="63"/>
      <c r="AC25" s="18"/>
      <c r="AD25" s="17"/>
    </row>
    <row r="26" spans="1:30" ht="12.75" customHeight="1" x14ac:dyDescent="0.2">
      <c r="A26" s="12">
        <v>19</v>
      </c>
      <c r="B26" s="13" t="s">
        <v>30</v>
      </c>
      <c r="C26" s="13"/>
      <c r="D26" s="12" t="s">
        <v>5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4">
        <v>1.7627142857142799</v>
      </c>
      <c r="X26" s="14">
        <f t="shared" si="0"/>
        <v>88.135714285714002</v>
      </c>
      <c r="Y26" s="19"/>
      <c r="Z26" s="54"/>
      <c r="AA26" s="59"/>
      <c r="AB26" s="56"/>
      <c r="AC26" s="18"/>
      <c r="AD26" s="17"/>
    </row>
    <row r="27" spans="1:30" ht="12.75" customHeight="1" x14ac:dyDescent="0.2">
      <c r="A27" s="12">
        <v>20</v>
      </c>
      <c r="B27" s="13" t="s">
        <v>28</v>
      </c>
      <c r="C27" s="13"/>
      <c r="D27" s="12" t="s">
        <v>5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4">
        <v>1.8485714285714201</v>
      </c>
      <c r="X27" s="14">
        <f t="shared" si="0"/>
        <v>92.428571428571004</v>
      </c>
      <c r="Y27" s="19"/>
      <c r="Z27" s="19" t="s">
        <v>7</v>
      </c>
      <c r="AA27" s="19">
        <v>50</v>
      </c>
      <c r="AB27" s="16">
        <v>0</v>
      </c>
      <c r="AC27" s="16"/>
      <c r="AD27" s="17"/>
    </row>
    <row r="28" spans="1:30" ht="12.75" customHeight="1" x14ac:dyDescent="0.2">
      <c r="A28" s="12">
        <v>21</v>
      </c>
      <c r="B28" s="13" t="s">
        <v>28</v>
      </c>
      <c r="C28" s="13"/>
      <c r="D28" s="12" t="s">
        <v>5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4">
        <v>1.9344285714285701</v>
      </c>
      <c r="X28" s="14">
        <f t="shared" si="0"/>
        <v>96.721428571428504</v>
      </c>
      <c r="Y28" s="19"/>
      <c r="Z28" s="19" t="s">
        <v>7</v>
      </c>
      <c r="AA28" s="19">
        <v>50</v>
      </c>
      <c r="AB28" s="18">
        <v>0</v>
      </c>
      <c r="AC28" s="18"/>
      <c r="AD28" s="17"/>
    </row>
    <row r="29" spans="1:30" ht="12.75" customHeight="1" x14ac:dyDescent="0.2">
      <c r="A29" s="12">
        <v>22</v>
      </c>
      <c r="B29" s="13" t="s">
        <v>29</v>
      </c>
      <c r="C29" s="13"/>
      <c r="D29" s="12" t="s">
        <v>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4">
        <v>2.02028571428571</v>
      </c>
      <c r="X29" s="14">
        <f t="shared" si="0"/>
        <v>101.01428571428551</v>
      </c>
      <c r="Y29" s="19"/>
      <c r="Z29" s="19" t="s">
        <v>7</v>
      </c>
      <c r="AA29" s="19">
        <v>50</v>
      </c>
      <c r="AB29" s="16">
        <v>0</v>
      </c>
      <c r="AC29" s="16"/>
      <c r="AD29" s="17"/>
    </row>
    <row r="30" spans="1:30" ht="12.75" customHeight="1" x14ac:dyDescent="0.2">
      <c r="A30" s="12">
        <v>23</v>
      </c>
      <c r="B30" s="13" t="s">
        <v>30</v>
      </c>
      <c r="C30" s="13"/>
      <c r="D30" s="12" t="s">
        <v>5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4">
        <v>2.1061428571428502</v>
      </c>
      <c r="X30" s="14">
        <f t="shared" si="0"/>
        <v>105.30714285714251</v>
      </c>
      <c r="Y30" s="19"/>
      <c r="Z30" s="19" t="s">
        <v>7</v>
      </c>
      <c r="AA30" s="19">
        <v>50</v>
      </c>
      <c r="AB30" s="18">
        <v>0</v>
      </c>
      <c r="AC30" s="18"/>
      <c r="AD30" s="17"/>
    </row>
    <row r="31" spans="1:30" x14ac:dyDescent="0.2">
      <c r="A31" s="12">
        <v>24</v>
      </c>
      <c r="B31" s="13" t="s">
        <v>28</v>
      </c>
      <c r="C31" s="13"/>
      <c r="D31" s="12" t="s">
        <v>5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4">
        <v>2.19199999999999</v>
      </c>
      <c r="X31" s="14">
        <f t="shared" si="0"/>
        <v>109.5999999999995</v>
      </c>
      <c r="Y31" s="19"/>
      <c r="Z31" s="19" t="s">
        <v>7</v>
      </c>
      <c r="AA31" s="19">
        <v>50</v>
      </c>
      <c r="AB31" s="16">
        <v>0</v>
      </c>
      <c r="AC31" s="16"/>
      <c r="AD31" s="17"/>
    </row>
    <row r="32" spans="1:30" ht="12.75" customHeight="1" x14ac:dyDescent="0.2">
      <c r="A32" s="12">
        <v>25</v>
      </c>
      <c r="B32" s="13" t="s">
        <v>29</v>
      </c>
      <c r="C32" s="13"/>
      <c r="D32" s="12" t="s">
        <v>5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4">
        <v>2.2778571428571399</v>
      </c>
      <c r="X32" s="14">
        <f t="shared" si="0"/>
        <v>113.892857142857</v>
      </c>
      <c r="Y32" s="19"/>
      <c r="Z32" s="19" t="s">
        <v>7</v>
      </c>
      <c r="AA32" s="19">
        <v>50</v>
      </c>
      <c r="AB32" s="18">
        <v>0</v>
      </c>
      <c r="AC32" s="18"/>
      <c r="AD32" s="17"/>
    </row>
    <row r="33" spans="1:30" ht="12.75" customHeight="1" x14ac:dyDescent="0.2">
      <c r="A33" s="12">
        <v>26</v>
      </c>
      <c r="B33" s="13" t="s">
        <v>30</v>
      </c>
      <c r="C33" s="13"/>
      <c r="D33" s="12" t="s">
        <v>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4">
        <v>2.3637142857142801</v>
      </c>
      <c r="X33" s="14">
        <f t="shared" si="0"/>
        <v>118.185714285714</v>
      </c>
      <c r="Y33" s="19"/>
      <c r="Z33" s="19" t="s">
        <v>7</v>
      </c>
      <c r="AA33" s="19">
        <v>50</v>
      </c>
      <c r="AB33" s="16">
        <v>0</v>
      </c>
      <c r="AC33" s="16"/>
      <c r="AD33" s="17"/>
    </row>
    <row r="34" spans="1:30" ht="12.75" customHeight="1" x14ac:dyDescent="0.2">
      <c r="A34" s="12">
        <v>27</v>
      </c>
      <c r="B34" s="13" t="s">
        <v>28</v>
      </c>
      <c r="C34" s="13"/>
      <c r="D34" s="12" t="s">
        <v>5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4">
        <v>2.4495714285714199</v>
      </c>
      <c r="X34" s="14">
        <f t="shared" si="0"/>
        <v>122.47857142857099</v>
      </c>
      <c r="Y34" s="19"/>
      <c r="Z34" s="19" t="s">
        <v>7</v>
      </c>
      <c r="AA34" s="19">
        <v>50</v>
      </c>
      <c r="AB34" s="16">
        <v>0</v>
      </c>
      <c r="AC34" s="16"/>
      <c r="AD34" s="17"/>
    </row>
    <row r="35" spans="1:30" ht="12.75" customHeight="1" x14ac:dyDescent="0.2">
      <c r="A35" s="12">
        <v>28</v>
      </c>
      <c r="B35" s="13" t="s">
        <v>29</v>
      </c>
      <c r="C35" s="13"/>
      <c r="D35" s="12" t="s">
        <v>5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4">
        <v>2.5354285714285698</v>
      </c>
      <c r="X35" s="14">
        <f t="shared" si="0"/>
        <v>126.77142857142849</v>
      </c>
      <c r="Y35" s="19"/>
      <c r="Z35" s="19" t="s">
        <v>7</v>
      </c>
      <c r="AA35" s="19">
        <v>50</v>
      </c>
      <c r="AB35" s="18">
        <v>0</v>
      </c>
      <c r="AC35" s="18"/>
      <c r="AD35" s="17"/>
    </row>
    <row r="36" spans="1:30" x14ac:dyDescent="0.2">
      <c r="A36" s="12">
        <v>29</v>
      </c>
      <c r="B36" s="13" t="s">
        <v>30</v>
      </c>
      <c r="C36" s="13"/>
      <c r="D36" s="12" t="s">
        <v>5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4">
        <v>2.62128571428571</v>
      </c>
      <c r="X36" s="14">
        <f t="shared" si="0"/>
        <v>131.06428571428549</v>
      </c>
      <c r="Y36" s="19"/>
      <c r="Z36" s="19" t="s">
        <v>7</v>
      </c>
      <c r="AA36" s="19">
        <v>50</v>
      </c>
      <c r="AB36" s="16">
        <v>0</v>
      </c>
      <c r="AC36" s="16"/>
      <c r="AD36" s="17"/>
    </row>
    <row r="37" spans="1:30" x14ac:dyDescent="0.2">
      <c r="A37" s="12">
        <v>30</v>
      </c>
      <c r="B37" s="13" t="s">
        <v>28</v>
      </c>
      <c r="C37" s="13"/>
      <c r="D37" s="12" t="s">
        <v>5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4">
        <v>2.7071428571428502</v>
      </c>
      <c r="X37" s="14">
        <f t="shared" si="0"/>
        <v>135.35714285714252</v>
      </c>
      <c r="Y37" s="12"/>
      <c r="Z37" s="19" t="s">
        <v>7</v>
      </c>
      <c r="AA37" s="19">
        <v>50</v>
      </c>
      <c r="AB37" s="16">
        <v>0</v>
      </c>
      <c r="AC37" s="16"/>
      <c r="AD37" s="17"/>
    </row>
    <row r="38" spans="1:30" ht="12.75" customHeight="1" x14ac:dyDescent="0.2">
      <c r="A38" s="12">
        <v>31</v>
      </c>
      <c r="B38" s="13" t="s">
        <v>28</v>
      </c>
      <c r="C38" s="13"/>
      <c r="D38" s="12" t="s">
        <v>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4">
        <v>2.7929999999999899</v>
      </c>
      <c r="X38" s="14">
        <f t="shared" si="0"/>
        <v>139.64999999999949</v>
      </c>
      <c r="Y38" s="20"/>
      <c r="Z38" s="19" t="s">
        <v>8</v>
      </c>
      <c r="AA38" s="19">
        <v>50</v>
      </c>
      <c r="AB38" s="18">
        <v>0</v>
      </c>
      <c r="AC38" s="18"/>
      <c r="AD38" s="17"/>
    </row>
    <row r="39" spans="1:30" ht="12.75" customHeight="1" x14ac:dyDescent="0.2">
      <c r="A39" s="12">
        <v>32</v>
      </c>
      <c r="B39" s="13" t="s">
        <v>29</v>
      </c>
      <c r="C39" s="13"/>
      <c r="D39" s="12" t="s">
        <v>5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4">
        <v>2.8788571428571399</v>
      </c>
      <c r="X39" s="14">
        <f t="shared" si="0"/>
        <v>143.94285714285701</v>
      </c>
      <c r="Y39" s="12"/>
      <c r="Z39" s="12" t="s">
        <v>7</v>
      </c>
      <c r="AA39" s="12">
        <v>50</v>
      </c>
      <c r="AB39" s="16">
        <v>0</v>
      </c>
      <c r="AC39" s="16"/>
      <c r="AD39" s="17"/>
    </row>
    <row r="40" spans="1:30" ht="12.75" customHeight="1" x14ac:dyDescent="0.2">
      <c r="A40" s="12">
        <v>33</v>
      </c>
      <c r="B40" s="13" t="s">
        <v>30</v>
      </c>
      <c r="C40" s="13"/>
      <c r="D40" s="12" t="s">
        <v>5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4">
        <v>2.9647142857142801</v>
      </c>
      <c r="X40" s="14">
        <f t="shared" si="0"/>
        <v>148.23571428571401</v>
      </c>
      <c r="Y40" s="12"/>
      <c r="Z40" s="12" t="s">
        <v>7</v>
      </c>
      <c r="AA40" s="12">
        <v>50</v>
      </c>
      <c r="AB40" s="16">
        <v>0</v>
      </c>
      <c r="AC40" s="16"/>
      <c r="AD40" s="17"/>
    </row>
    <row r="41" spans="1:30" ht="12.75" customHeight="1" x14ac:dyDescent="0.2">
      <c r="A41" s="12">
        <v>34</v>
      </c>
      <c r="B41" s="13" t="s">
        <v>28</v>
      </c>
      <c r="C41" s="13"/>
      <c r="D41" s="12" t="s">
        <v>5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4">
        <v>3.0505714285714198</v>
      </c>
      <c r="X41" s="14">
        <f t="shared" si="0"/>
        <v>152.52857142857098</v>
      </c>
      <c r="Y41" s="19"/>
      <c r="Z41" s="19" t="s">
        <v>7</v>
      </c>
      <c r="AA41" s="12">
        <v>50</v>
      </c>
      <c r="AB41" s="18">
        <v>0</v>
      </c>
      <c r="AC41" s="18"/>
      <c r="AD41" s="17"/>
    </row>
    <row r="42" spans="1:30" ht="12.75" customHeight="1" x14ac:dyDescent="0.2">
      <c r="A42" s="12">
        <v>35</v>
      </c>
      <c r="B42" s="13" t="s">
        <v>29</v>
      </c>
      <c r="C42" s="13"/>
      <c r="D42" s="12" t="s">
        <v>5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4">
        <v>3.1364285714285698</v>
      </c>
      <c r="X42" s="14">
        <f t="shared" si="0"/>
        <v>156.8214285714285</v>
      </c>
      <c r="Y42" s="12"/>
      <c r="Z42" s="12" t="s">
        <v>7</v>
      </c>
      <c r="AA42" s="12">
        <v>50</v>
      </c>
      <c r="AB42" s="16">
        <v>0</v>
      </c>
      <c r="AC42" s="16"/>
      <c r="AD42" s="17"/>
    </row>
    <row r="43" spans="1:30" ht="12.75" customHeight="1" x14ac:dyDescent="0.2">
      <c r="A43" s="12">
        <v>36</v>
      </c>
      <c r="B43" s="13" t="s">
        <v>30</v>
      </c>
      <c r="C43" s="13"/>
      <c r="D43" s="12" t="s">
        <v>5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4">
        <v>3.22228571428571</v>
      </c>
      <c r="X43" s="14">
        <f t="shared" si="0"/>
        <v>161.1142857142855</v>
      </c>
      <c r="Y43" s="12"/>
      <c r="Z43" s="12" t="s">
        <v>7</v>
      </c>
      <c r="AA43" s="12">
        <v>50</v>
      </c>
      <c r="AB43" s="16">
        <v>0</v>
      </c>
      <c r="AC43" s="16"/>
      <c r="AD43" s="17"/>
    </row>
    <row r="44" spans="1:30" ht="12.75" customHeight="1" x14ac:dyDescent="0.2">
      <c r="A44" s="12">
        <v>37</v>
      </c>
      <c r="B44" s="13" t="s">
        <v>28</v>
      </c>
      <c r="C44" s="13"/>
      <c r="D44" s="12" t="s">
        <v>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4">
        <v>3.3081428571428502</v>
      </c>
      <c r="X44" s="14">
        <f t="shared" si="0"/>
        <v>165.4071428571425</v>
      </c>
      <c r="Y44" s="12"/>
      <c r="Z44" s="12" t="s">
        <v>7</v>
      </c>
      <c r="AA44" s="12">
        <v>50</v>
      </c>
      <c r="AB44" s="18">
        <v>0</v>
      </c>
      <c r="AC44" s="18"/>
      <c r="AD44" s="17"/>
    </row>
    <row r="45" spans="1:30" x14ac:dyDescent="0.2">
      <c r="A45" s="12">
        <v>38</v>
      </c>
      <c r="B45" s="13" t="s">
        <v>29</v>
      </c>
      <c r="C45" s="13"/>
      <c r="D45" s="12" t="s">
        <v>5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4">
        <v>3.3939999999999899</v>
      </c>
      <c r="X45" s="14">
        <f t="shared" si="0"/>
        <v>169.69999999999951</v>
      </c>
      <c r="Y45" s="12"/>
      <c r="Z45" s="12" t="s">
        <v>7</v>
      </c>
      <c r="AA45" s="12">
        <v>50</v>
      </c>
      <c r="AB45" s="18">
        <v>0</v>
      </c>
      <c r="AC45" s="18"/>
      <c r="AD45" s="17"/>
    </row>
    <row r="46" spans="1:30" ht="12.75" customHeight="1" x14ac:dyDescent="0.2">
      <c r="A46" s="12">
        <v>39</v>
      </c>
      <c r="B46" s="13" t="s">
        <v>30</v>
      </c>
      <c r="C46" s="13"/>
      <c r="D46" s="12" t="s">
        <v>5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4">
        <v>3.4798571428571399</v>
      </c>
      <c r="X46" s="14">
        <f t="shared" si="0"/>
        <v>173.99285714285699</v>
      </c>
      <c r="Y46" s="12"/>
      <c r="Z46" s="12" t="s">
        <v>7</v>
      </c>
      <c r="AA46" s="12">
        <v>50</v>
      </c>
      <c r="AB46" s="16">
        <v>0</v>
      </c>
      <c r="AC46" s="16"/>
      <c r="AD46" s="17"/>
    </row>
    <row r="47" spans="1:30" ht="12.75" customHeight="1" x14ac:dyDescent="0.2">
      <c r="A47" s="12">
        <v>40</v>
      </c>
      <c r="B47" s="13" t="s">
        <v>28</v>
      </c>
      <c r="C47" s="13"/>
      <c r="D47" s="12" t="s">
        <v>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4">
        <v>3.5657142857142801</v>
      </c>
      <c r="X47" s="14">
        <f t="shared" si="0"/>
        <v>178.28571428571399</v>
      </c>
      <c r="Y47" s="12"/>
      <c r="Z47" s="12" t="s">
        <v>7</v>
      </c>
      <c r="AA47" s="12">
        <v>50</v>
      </c>
      <c r="AB47" s="16">
        <v>0</v>
      </c>
      <c r="AC47" s="16"/>
      <c r="AD47" s="17"/>
    </row>
    <row r="48" spans="1:30" ht="12.75" customHeight="1" x14ac:dyDescent="0.2">
      <c r="A48" s="12">
        <v>41</v>
      </c>
      <c r="B48" s="13" t="s">
        <v>28</v>
      </c>
      <c r="C48" s="13"/>
      <c r="D48" s="12" t="s">
        <v>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4">
        <v>3.6515714285714198</v>
      </c>
      <c r="X48" s="14">
        <f t="shared" si="0"/>
        <v>182.578571428571</v>
      </c>
      <c r="Y48" s="12"/>
      <c r="Z48" s="12">
        <v>16950</v>
      </c>
      <c r="AA48" s="21">
        <f>Z48/W48</f>
        <v>4641.8371738195019</v>
      </c>
      <c r="AB48" s="16">
        <f>X48-Z48</f>
        <v>-16767.42142857143</v>
      </c>
      <c r="AC48" s="16"/>
      <c r="AD48" s="22" t="s">
        <v>9</v>
      </c>
    </row>
    <row r="49" spans="1:30" ht="12.75" customHeight="1" x14ac:dyDescent="0.2">
      <c r="A49" s="12">
        <v>42</v>
      </c>
      <c r="B49" s="13" t="s">
        <v>29</v>
      </c>
      <c r="C49" s="13"/>
      <c r="D49" s="12" t="s">
        <v>5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4">
        <v>3.7374285714285702</v>
      </c>
      <c r="X49" s="14">
        <f t="shared" si="0"/>
        <v>186.87142857142851</v>
      </c>
      <c r="Y49" s="12"/>
      <c r="Z49" s="12" t="s">
        <v>7</v>
      </c>
      <c r="AA49" s="12">
        <v>50</v>
      </c>
      <c r="AB49" s="16">
        <v>0</v>
      </c>
      <c r="AC49" s="16"/>
      <c r="AD49" s="17"/>
    </row>
    <row r="50" spans="1:30" ht="12.75" customHeight="1" x14ac:dyDescent="0.2">
      <c r="A50" s="12">
        <v>43</v>
      </c>
      <c r="B50" s="13" t="s">
        <v>30</v>
      </c>
      <c r="C50" s="13"/>
      <c r="D50" s="12" t="s">
        <v>5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4">
        <v>3.82328571428571</v>
      </c>
      <c r="X50" s="14">
        <f t="shared" si="0"/>
        <v>191.16428571428548</v>
      </c>
      <c r="Y50" s="12"/>
      <c r="Z50" s="12">
        <v>855</v>
      </c>
      <c r="AA50" s="23">
        <f>Z50/W50</f>
        <v>223.6296379329674</v>
      </c>
      <c r="AB50" s="16">
        <f>X50-Z50</f>
        <v>-663.83571428571452</v>
      </c>
      <c r="AC50" s="16"/>
      <c r="AD50" s="17"/>
    </row>
    <row r="51" spans="1:30" ht="12.75" customHeight="1" x14ac:dyDescent="0.2">
      <c r="A51" s="12">
        <v>44</v>
      </c>
      <c r="B51" s="13" t="s">
        <v>28</v>
      </c>
      <c r="C51" s="13"/>
      <c r="D51" s="12" t="s">
        <v>5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4">
        <v>3.9091428571428501</v>
      </c>
      <c r="X51" s="14">
        <f t="shared" si="0"/>
        <v>195.45714285714251</v>
      </c>
      <c r="Y51" s="12"/>
      <c r="Z51" s="57">
        <f>1319+1319</f>
        <v>2638</v>
      </c>
      <c r="AA51" s="58">
        <f>Z51/(W51+W52)</f>
        <v>333.74902853838023</v>
      </c>
      <c r="AB51" s="55">
        <f>X51+X52-Z51</f>
        <v>-2242.7928571428579</v>
      </c>
      <c r="AC51" s="18"/>
      <c r="AD51" s="69" t="s">
        <v>9</v>
      </c>
    </row>
    <row r="52" spans="1:30" x14ac:dyDescent="0.2">
      <c r="A52" s="12">
        <v>45</v>
      </c>
      <c r="B52" s="13" t="s">
        <v>29</v>
      </c>
      <c r="C52" s="13"/>
      <c r="D52" s="12" t="s">
        <v>5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4">
        <v>3.9949999999999899</v>
      </c>
      <c r="X52" s="14">
        <f t="shared" si="0"/>
        <v>199.74999999999949</v>
      </c>
      <c r="Y52" s="12"/>
      <c r="Z52" s="57"/>
      <c r="AA52" s="59"/>
      <c r="AB52" s="63"/>
      <c r="AC52" s="18"/>
      <c r="AD52" s="69"/>
    </row>
    <row r="53" spans="1:30" ht="12.75" customHeight="1" x14ac:dyDescent="0.2">
      <c r="A53" s="12">
        <v>46</v>
      </c>
      <c r="B53" s="13" t="s">
        <v>30</v>
      </c>
      <c r="C53" s="13"/>
      <c r="D53" s="12" t="s">
        <v>5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4">
        <v>4.0808571428571403</v>
      </c>
      <c r="X53" s="14">
        <f t="shared" si="0"/>
        <v>204.042857142857</v>
      </c>
      <c r="Y53" s="12"/>
      <c r="Z53" s="12" t="s">
        <v>7</v>
      </c>
      <c r="AA53" s="12">
        <v>50</v>
      </c>
      <c r="AB53" s="16">
        <v>0</v>
      </c>
      <c r="AC53" s="16"/>
      <c r="AD53" s="17"/>
    </row>
    <row r="54" spans="1:30" ht="12.75" customHeight="1" x14ac:dyDescent="0.2">
      <c r="A54" s="12">
        <v>47</v>
      </c>
      <c r="B54" s="13" t="s">
        <v>28</v>
      </c>
      <c r="C54" s="13"/>
      <c r="D54" s="12" t="s">
        <v>5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4">
        <v>4.1667142857142796</v>
      </c>
      <c r="X54" s="14">
        <f t="shared" si="0"/>
        <v>208.33571428571398</v>
      </c>
      <c r="Y54" s="12"/>
      <c r="Z54" s="12" t="s">
        <v>7</v>
      </c>
      <c r="AA54" s="12">
        <v>50</v>
      </c>
      <c r="AB54" s="16">
        <v>0</v>
      </c>
      <c r="AC54" s="16"/>
      <c r="AD54" s="17"/>
    </row>
    <row r="55" spans="1:30" ht="12.75" customHeight="1" x14ac:dyDescent="0.2">
      <c r="A55" s="12">
        <v>48</v>
      </c>
      <c r="B55" s="13" t="s">
        <v>29</v>
      </c>
      <c r="C55" s="13"/>
      <c r="D55" s="12" t="s">
        <v>5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4">
        <v>4.2525714285714198</v>
      </c>
      <c r="X55" s="14">
        <f t="shared" si="0"/>
        <v>212.62857142857098</v>
      </c>
      <c r="Y55" s="12"/>
      <c r="Z55" s="12" t="s">
        <v>7</v>
      </c>
      <c r="AA55" s="12">
        <v>50</v>
      </c>
      <c r="AB55" s="16">
        <v>0</v>
      </c>
      <c r="AC55" s="16"/>
      <c r="AD55" s="17"/>
    </row>
    <row r="56" spans="1:30" ht="12.75" customHeight="1" x14ac:dyDescent="0.2">
      <c r="A56" s="12">
        <v>49</v>
      </c>
      <c r="B56" s="13" t="s">
        <v>30</v>
      </c>
      <c r="C56" s="13"/>
      <c r="D56" s="12" t="s">
        <v>5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4">
        <v>4.3384285714285697</v>
      </c>
      <c r="X56" s="14">
        <f t="shared" si="0"/>
        <v>216.92142857142849</v>
      </c>
      <c r="Y56" s="12"/>
      <c r="Z56" s="12" t="s">
        <v>7</v>
      </c>
      <c r="AA56" s="12">
        <v>50</v>
      </c>
      <c r="AB56" s="16">
        <v>0</v>
      </c>
      <c r="AC56" s="16"/>
      <c r="AD56" s="17"/>
    </row>
    <row r="57" spans="1:30" ht="12.75" customHeight="1" x14ac:dyDescent="0.2">
      <c r="A57" s="12">
        <v>50</v>
      </c>
      <c r="B57" s="13" t="s">
        <v>28</v>
      </c>
      <c r="C57" s="13"/>
      <c r="D57" s="12" t="s">
        <v>5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4">
        <v>4.4242857142857099</v>
      </c>
      <c r="X57" s="14">
        <f t="shared" si="0"/>
        <v>221.2142857142855</v>
      </c>
      <c r="Y57" s="12"/>
      <c r="Z57" s="12" t="s">
        <v>7</v>
      </c>
      <c r="AA57" s="24">
        <v>50</v>
      </c>
      <c r="AB57" s="25">
        <v>0</v>
      </c>
      <c r="AC57" s="16"/>
      <c r="AD57" s="17"/>
    </row>
    <row r="58" spans="1:30" ht="12.75" customHeight="1" x14ac:dyDescent="0.2">
      <c r="A58" s="12">
        <v>51</v>
      </c>
      <c r="B58" s="13" t="s">
        <v>28</v>
      </c>
      <c r="C58" s="13"/>
      <c r="D58" s="12" t="s">
        <v>5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4">
        <v>4.5101428571428501</v>
      </c>
      <c r="X58" s="14">
        <f t="shared" si="0"/>
        <v>225.5071428571425</v>
      </c>
      <c r="Y58" s="12"/>
      <c r="Z58" s="53">
        <v>1884</v>
      </c>
      <c r="AA58" s="55">
        <f>Z58/(W58+W59+W60+W61)</f>
        <v>101.53206559396426</v>
      </c>
      <c r="AB58" s="55">
        <f>X58+X59+X60+X61-Z58</f>
        <v>-956.21428571428692</v>
      </c>
      <c r="AC58" s="18"/>
      <c r="AD58" s="17"/>
    </row>
    <row r="59" spans="1:30" ht="12.75" customHeight="1" x14ac:dyDescent="0.2">
      <c r="A59" s="12">
        <v>52</v>
      </c>
      <c r="B59" s="13" t="s">
        <v>29</v>
      </c>
      <c r="C59" s="13"/>
      <c r="D59" s="12" t="s">
        <v>5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4">
        <v>4.5959999999999903</v>
      </c>
      <c r="X59" s="14">
        <f t="shared" si="0"/>
        <v>229.79999999999953</v>
      </c>
      <c r="Y59" s="12"/>
      <c r="Z59" s="61"/>
      <c r="AA59" s="63"/>
      <c r="AB59" s="63"/>
      <c r="AC59" s="18"/>
      <c r="AD59" s="17"/>
    </row>
    <row r="60" spans="1:30" ht="12.75" customHeight="1" x14ac:dyDescent="0.2">
      <c r="A60" s="12">
        <v>53</v>
      </c>
      <c r="B60" s="13" t="s">
        <v>30</v>
      </c>
      <c r="C60" s="13"/>
      <c r="D60" s="12" t="s">
        <v>5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4">
        <v>4.6818571428571403</v>
      </c>
      <c r="X60" s="14">
        <f t="shared" si="0"/>
        <v>234.09285714285701</v>
      </c>
      <c r="Y60" s="12"/>
      <c r="Z60" s="61"/>
      <c r="AA60" s="63"/>
      <c r="AB60" s="63"/>
      <c r="AC60" s="18"/>
      <c r="AD60" s="17"/>
    </row>
    <row r="61" spans="1:30" ht="12.75" customHeight="1" x14ac:dyDescent="0.2">
      <c r="A61" s="12">
        <v>54</v>
      </c>
      <c r="B61" s="13" t="s">
        <v>28</v>
      </c>
      <c r="C61" s="13"/>
      <c r="D61" s="12" t="s">
        <v>5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4">
        <v>4.7677142857142796</v>
      </c>
      <c r="X61" s="14">
        <f t="shared" si="0"/>
        <v>238.38571428571399</v>
      </c>
      <c r="Y61" s="12"/>
      <c r="Z61" s="54"/>
      <c r="AA61" s="56"/>
      <c r="AB61" s="56"/>
      <c r="AC61" s="18"/>
      <c r="AD61" s="17"/>
    </row>
    <row r="62" spans="1:30" ht="12.75" customHeight="1" x14ac:dyDescent="0.2">
      <c r="A62" s="12">
        <v>55</v>
      </c>
      <c r="B62" s="13" t="s">
        <v>29</v>
      </c>
      <c r="C62" s="13"/>
      <c r="D62" s="12" t="s">
        <v>5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4">
        <v>4.8535714285714198</v>
      </c>
      <c r="X62" s="14">
        <f t="shared" si="0"/>
        <v>242.67857142857099</v>
      </c>
      <c r="Y62" s="12"/>
      <c r="Z62" s="12">
        <v>88990</v>
      </c>
      <c r="AA62" s="23">
        <f>Z62/W62</f>
        <v>18334.952170713794</v>
      </c>
      <c r="AB62" s="16">
        <f>X62-Z62</f>
        <v>-88747.321428571435</v>
      </c>
      <c r="AC62" s="16"/>
      <c r="AD62" s="17"/>
    </row>
    <row r="63" spans="1:30" ht="12.75" customHeight="1" x14ac:dyDescent="0.2">
      <c r="A63" s="12">
        <v>56</v>
      </c>
      <c r="B63" s="13" t="s">
        <v>30</v>
      </c>
      <c r="C63" s="13"/>
      <c r="D63" s="12" t="s">
        <v>5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4">
        <v>4.9394285714285697</v>
      </c>
      <c r="X63" s="14">
        <f t="shared" si="0"/>
        <v>246.97142857142848</v>
      </c>
      <c r="Y63" s="12"/>
      <c r="Z63" s="53">
        <v>7195</v>
      </c>
      <c r="AA63" s="58">
        <f>Z63/(W63+W64+W65)</f>
        <v>477.25312941221102</v>
      </c>
      <c r="AB63" s="55">
        <f>X63+X64+X65-Z63</f>
        <v>-6441.2071428571435</v>
      </c>
      <c r="AC63" s="18"/>
      <c r="AD63" s="17"/>
    </row>
    <row r="64" spans="1:30" ht="12.75" customHeight="1" x14ac:dyDescent="0.2">
      <c r="A64" s="12">
        <v>57</v>
      </c>
      <c r="B64" s="13" t="s">
        <v>28</v>
      </c>
      <c r="C64" s="13"/>
      <c r="D64" s="12" t="s">
        <v>5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4">
        <v>5.0252857142857099</v>
      </c>
      <c r="X64" s="14">
        <f t="shared" si="0"/>
        <v>251.26428571428551</v>
      </c>
      <c r="Y64" s="12"/>
      <c r="Z64" s="61"/>
      <c r="AA64" s="62"/>
      <c r="AB64" s="63"/>
      <c r="AC64" s="18"/>
      <c r="AD64" s="17"/>
    </row>
    <row r="65" spans="1:30" ht="12.75" customHeight="1" x14ac:dyDescent="0.2">
      <c r="A65" s="12">
        <v>58</v>
      </c>
      <c r="B65" s="13" t="s">
        <v>29</v>
      </c>
      <c r="C65" s="13"/>
      <c r="D65" s="12" t="s">
        <v>5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4">
        <v>5.1111428571428501</v>
      </c>
      <c r="X65" s="14">
        <f t="shared" si="0"/>
        <v>255.55714285714251</v>
      </c>
      <c r="Y65" s="12"/>
      <c r="Z65" s="54"/>
      <c r="AA65" s="59"/>
      <c r="AB65" s="56"/>
      <c r="AC65" s="18"/>
      <c r="AD65" s="17"/>
    </row>
    <row r="66" spans="1:30" ht="12.75" customHeight="1" x14ac:dyDescent="0.2">
      <c r="A66" s="12">
        <v>59</v>
      </c>
      <c r="B66" s="13" t="s">
        <v>30</v>
      </c>
      <c r="C66" s="13"/>
      <c r="D66" s="12" t="s">
        <v>5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4">
        <v>5.1969999999999903</v>
      </c>
      <c r="X66" s="14">
        <f t="shared" si="0"/>
        <v>259.84999999999951</v>
      </c>
      <c r="Y66" s="12"/>
      <c r="Z66" s="57">
        <f>2826+8478+4210</f>
        <v>15514</v>
      </c>
      <c r="AA66" s="58">
        <f>Z66/(W66+W67+W68)</f>
        <v>978.88948981431508</v>
      </c>
      <c r="AB66" s="55">
        <f>X66+X67+X68-Z66</f>
        <v>-14721.571428571429</v>
      </c>
      <c r="AC66" s="18"/>
      <c r="AD66" s="68"/>
    </row>
    <row r="67" spans="1:30" ht="12.75" customHeight="1" x14ac:dyDescent="0.2">
      <c r="A67" s="12">
        <v>60</v>
      </c>
      <c r="B67" s="13" t="s">
        <v>28</v>
      </c>
      <c r="C67" s="13"/>
      <c r="D67" s="12" t="s">
        <v>5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4">
        <v>5.2828571428571403</v>
      </c>
      <c r="X67" s="14">
        <f t="shared" si="0"/>
        <v>264.142857142857</v>
      </c>
      <c r="Y67" s="12"/>
      <c r="Z67" s="57"/>
      <c r="AA67" s="62"/>
      <c r="AB67" s="63"/>
      <c r="AC67" s="18"/>
      <c r="AD67" s="68"/>
    </row>
    <row r="68" spans="1:30" ht="12.75" customHeight="1" x14ac:dyDescent="0.2">
      <c r="A68" s="12">
        <v>61</v>
      </c>
      <c r="B68" s="13" t="s">
        <v>28</v>
      </c>
      <c r="C68" s="13"/>
      <c r="D68" s="12" t="s">
        <v>5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4">
        <v>5.3687142857142804</v>
      </c>
      <c r="X68" s="14">
        <f t="shared" si="0"/>
        <v>268.43571428571403</v>
      </c>
      <c r="Y68" s="12"/>
      <c r="Z68" s="57"/>
      <c r="AA68" s="59"/>
      <c r="AB68" s="56"/>
      <c r="AC68" s="18"/>
      <c r="AD68" s="68"/>
    </row>
    <row r="69" spans="1:30" ht="12.75" customHeight="1" x14ac:dyDescent="0.2">
      <c r="A69" s="12">
        <v>62</v>
      </c>
      <c r="B69" s="13" t="s">
        <v>29</v>
      </c>
      <c r="C69" s="13"/>
      <c r="D69" s="12" t="s">
        <v>5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4">
        <v>5.4545714285714197</v>
      </c>
      <c r="X69" s="14">
        <f t="shared" si="0"/>
        <v>272.728571428571</v>
      </c>
      <c r="Y69" s="12"/>
      <c r="Z69" s="57">
        <f>3768+2970+2940</f>
        <v>9678</v>
      </c>
      <c r="AA69" s="55">
        <f>Z69/(W69+W70)</f>
        <v>880.21828103683572</v>
      </c>
      <c r="AB69" s="55">
        <f>X69+X70-Z69</f>
        <v>-9128.25</v>
      </c>
      <c r="AC69" s="18"/>
      <c r="AD69" s="17"/>
    </row>
    <row r="70" spans="1:30" ht="12.75" customHeight="1" x14ac:dyDescent="0.2">
      <c r="A70" s="12">
        <v>63</v>
      </c>
      <c r="B70" s="13" t="s">
        <v>30</v>
      </c>
      <c r="C70" s="13"/>
      <c r="D70" s="12" t="s">
        <v>5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4">
        <v>5.5404285714285697</v>
      </c>
      <c r="X70" s="14">
        <f t="shared" si="0"/>
        <v>277.02142857142849</v>
      </c>
      <c r="Y70" s="12"/>
      <c r="Z70" s="57"/>
      <c r="AA70" s="56"/>
      <c r="AB70" s="63"/>
      <c r="AC70" s="18"/>
      <c r="AD70" s="17"/>
    </row>
    <row r="71" spans="1:30" x14ac:dyDescent="0.2">
      <c r="A71" s="12">
        <v>64</v>
      </c>
      <c r="B71" s="13" t="s">
        <v>28</v>
      </c>
      <c r="C71" s="13"/>
      <c r="D71" s="12" t="s">
        <v>5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4">
        <v>5.6262857142857099</v>
      </c>
      <c r="X71" s="14">
        <f t="shared" si="0"/>
        <v>281.31428571428552</v>
      </c>
      <c r="Y71" s="12"/>
      <c r="Z71" s="19"/>
      <c r="AA71" s="19">
        <f>Z71/W71</f>
        <v>0</v>
      </c>
      <c r="AB71" s="16">
        <f>X71-Z71</f>
        <v>281.31428571428552</v>
      </c>
      <c r="AC71" s="16"/>
      <c r="AD71" s="22" t="s">
        <v>10</v>
      </c>
    </row>
    <row r="72" spans="1:30" x14ac:dyDescent="0.2">
      <c r="A72" s="12">
        <v>65</v>
      </c>
      <c r="B72" s="13" t="s">
        <v>29</v>
      </c>
      <c r="C72" s="13"/>
      <c r="D72" s="12" t="s">
        <v>5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4">
        <v>5.7121428571428501</v>
      </c>
      <c r="X72" s="14">
        <f t="shared" si="0"/>
        <v>285.60714285714249</v>
      </c>
      <c r="Y72" s="12"/>
      <c r="Z72" s="12">
        <v>5702</v>
      </c>
      <c r="AA72" s="18">
        <f>Z72/W72</f>
        <v>998.22433412529824</v>
      </c>
      <c r="AB72" s="16">
        <f>X72-Z72</f>
        <v>-5416.3928571428578</v>
      </c>
      <c r="AC72" s="16"/>
      <c r="AD72" s="17"/>
    </row>
    <row r="73" spans="1:30" ht="12.75" customHeight="1" x14ac:dyDescent="0.2">
      <c r="A73" s="12">
        <v>66</v>
      </c>
      <c r="B73" s="13" t="s">
        <v>30</v>
      </c>
      <c r="C73" s="13"/>
      <c r="D73" s="12" t="s">
        <v>5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4">
        <v>5.7979999999999903</v>
      </c>
      <c r="X73" s="14">
        <f t="shared" si="0"/>
        <v>289.89999999999952</v>
      </c>
      <c r="Y73" s="26"/>
      <c r="Z73" s="19">
        <f>18840+3520+3870+7295</f>
        <v>33525</v>
      </c>
      <c r="AA73" s="18">
        <f>Z73/W73</f>
        <v>5782.1662642290539</v>
      </c>
      <c r="AB73" s="16">
        <f>X73-Z73</f>
        <v>-33235.1</v>
      </c>
      <c r="AC73" s="16"/>
      <c r="AD73" s="17"/>
    </row>
    <row r="74" spans="1:30" ht="12.75" customHeight="1" x14ac:dyDescent="0.2">
      <c r="A74" s="12">
        <v>67</v>
      </c>
      <c r="B74" s="13" t="s">
        <v>28</v>
      </c>
      <c r="C74" s="13"/>
      <c r="D74" s="12" t="s">
        <v>5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4">
        <v>5.8838571428571402</v>
      </c>
      <c r="X74" s="14">
        <f t="shared" ref="X74:X137" si="1">W74*50</f>
        <v>294.19285714285701</v>
      </c>
      <c r="Y74" s="12"/>
      <c r="Z74" s="57">
        <f>4545+8875+4520</f>
        <v>17940</v>
      </c>
      <c r="AA74" s="55">
        <f>Z74/(W74+W75)</f>
        <v>1513.4679120216942</v>
      </c>
      <c r="AB74" s="55">
        <f>X74+X75-Z74</f>
        <v>-17347.321428571428</v>
      </c>
      <c r="AC74" s="18"/>
      <c r="AD74" s="22" t="s">
        <v>9</v>
      </c>
    </row>
    <row r="75" spans="1:30" ht="12.75" customHeight="1" x14ac:dyDescent="0.2">
      <c r="A75" s="12">
        <v>68</v>
      </c>
      <c r="B75" s="13" t="s">
        <v>29</v>
      </c>
      <c r="C75" s="13"/>
      <c r="D75" s="12" t="s">
        <v>5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4">
        <v>5.9697142857142804</v>
      </c>
      <c r="X75" s="14">
        <f t="shared" si="1"/>
        <v>298.48571428571404</v>
      </c>
      <c r="Y75" s="12"/>
      <c r="Z75" s="57"/>
      <c r="AA75" s="56"/>
      <c r="AB75" s="56"/>
      <c r="AC75" s="18"/>
      <c r="AD75" s="17"/>
    </row>
    <row r="76" spans="1:30" ht="12.75" customHeight="1" x14ac:dyDescent="0.2">
      <c r="A76" s="12">
        <v>69</v>
      </c>
      <c r="B76" s="13" t="s">
        <v>30</v>
      </c>
      <c r="C76" s="13"/>
      <c r="D76" s="12" t="s">
        <v>5</v>
      </c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4">
        <v>6.0555714285714197</v>
      </c>
      <c r="X76" s="14">
        <f t="shared" si="1"/>
        <v>302.77857142857101</v>
      </c>
      <c r="Y76" s="12"/>
      <c r="Z76" s="12">
        <v>310</v>
      </c>
      <c r="AA76" s="23">
        <f>Z76/W76</f>
        <v>51.192526362971599</v>
      </c>
      <c r="AB76" s="16">
        <f>X76-Z76</f>
        <v>-7.2214285714289872</v>
      </c>
      <c r="AC76" s="16"/>
      <c r="AD76" s="17"/>
    </row>
    <row r="77" spans="1:30" ht="12.75" customHeight="1" x14ac:dyDescent="0.2">
      <c r="A77" s="12">
        <v>70</v>
      </c>
      <c r="B77" s="13" t="s">
        <v>28</v>
      </c>
      <c r="C77" s="13"/>
      <c r="D77" s="12" t="s">
        <v>5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4">
        <v>6.1414285714285697</v>
      </c>
      <c r="X77" s="14">
        <f t="shared" si="1"/>
        <v>307.0714285714285</v>
      </c>
      <c r="Y77" s="12"/>
      <c r="Z77" s="12">
        <v>40</v>
      </c>
      <c r="AA77" s="23">
        <f>Z77/W77</f>
        <v>6.513142591300304</v>
      </c>
      <c r="AB77" s="16">
        <f>X77-Z77</f>
        <v>267.0714285714285</v>
      </c>
      <c r="AC77" s="16"/>
      <c r="AD77" s="22" t="s">
        <v>9</v>
      </c>
    </row>
    <row r="78" spans="1:30" ht="12.75" customHeight="1" x14ac:dyDescent="0.2">
      <c r="A78" s="12">
        <v>71</v>
      </c>
      <c r="B78" s="13" t="s">
        <v>28</v>
      </c>
      <c r="C78" s="13"/>
      <c r="D78" s="12" t="s">
        <v>5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4">
        <v>6.2272857142857099</v>
      </c>
      <c r="X78" s="14">
        <f t="shared" si="1"/>
        <v>311.36428571428547</v>
      </c>
      <c r="Y78" s="12"/>
      <c r="Z78" s="12" t="s">
        <v>8</v>
      </c>
      <c r="AA78" s="12">
        <v>50</v>
      </c>
      <c r="AB78" s="16">
        <v>0</v>
      </c>
      <c r="AC78" s="16"/>
      <c r="AD78" s="17"/>
    </row>
    <row r="79" spans="1:30" ht="12.75" customHeight="1" x14ac:dyDescent="0.2">
      <c r="A79" s="12">
        <v>72</v>
      </c>
      <c r="B79" s="13" t="s">
        <v>29</v>
      </c>
      <c r="C79" s="13"/>
      <c r="D79" s="12" t="s">
        <v>5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4">
        <v>6.3131428571428501</v>
      </c>
      <c r="X79" s="14">
        <f t="shared" si="1"/>
        <v>315.6571428571425</v>
      </c>
      <c r="Y79" s="12"/>
      <c r="Z79" s="12" t="s">
        <v>8</v>
      </c>
      <c r="AA79" s="12">
        <v>50</v>
      </c>
      <c r="AB79" s="16">
        <v>0</v>
      </c>
      <c r="AC79" s="16"/>
      <c r="AD79" s="17"/>
    </row>
    <row r="80" spans="1:30" ht="12.75" customHeight="1" x14ac:dyDescent="0.2">
      <c r="A80" s="12">
        <v>73</v>
      </c>
      <c r="B80" s="13" t="s">
        <v>30</v>
      </c>
      <c r="C80" s="13"/>
      <c r="D80" s="12" t="s">
        <v>5</v>
      </c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4">
        <v>6.3989999999999903</v>
      </c>
      <c r="X80" s="14">
        <f t="shared" si="1"/>
        <v>319.94999999999953</v>
      </c>
      <c r="Y80" s="12"/>
      <c r="Z80" s="12" t="s">
        <v>8</v>
      </c>
      <c r="AA80" s="12">
        <v>50</v>
      </c>
      <c r="AB80" s="16">
        <v>0</v>
      </c>
      <c r="AC80" s="16"/>
      <c r="AD80" s="17"/>
    </row>
    <row r="81" spans="1:31" ht="12.75" customHeight="1" x14ac:dyDescent="0.2">
      <c r="A81" s="12">
        <v>74</v>
      </c>
      <c r="B81" s="13" t="s">
        <v>28</v>
      </c>
      <c r="C81" s="13"/>
      <c r="D81" s="12" t="s">
        <v>5</v>
      </c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4">
        <v>6.4848571428571402</v>
      </c>
      <c r="X81" s="14">
        <f t="shared" si="1"/>
        <v>324.24285714285702</v>
      </c>
      <c r="Y81" s="12"/>
      <c r="Z81" s="12">
        <f>80+1000</f>
        <v>1080</v>
      </c>
      <c r="AA81" s="16">
        <f>Z81/W81</f>
        <v>166.54183372251848</v>
      </c>
      <c r="AB81" s="16">
        <f>X81-Z81</f>
        <v>-755.75714285714298</v>
      </c>
      <c r="AC81" s="16"/>
      <c r="AD81" s="17"/>
    </row>
    <row r="82" spans="1:31" ht="12.75" customHeight="1" x14ac:dyDescent="0.2">
      <c r="A82" s="12">
        <v>75</v>
      </c>
      <c r="B82" s="13" t="s">
        <v>29</v>
      </c>
      <c r="C82" s="13"/>
      <c r="D82" s="12" t="s">
        <v>5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4">
        <v>6.5707142857142804</v>
      </c>
      <c r="X82" s="14">
        <f t="shared" si="1"/>
        <v>328.53571428571399</v>
      </c>
      <c r="Y82" s="12"/>
      <c r="Z82" s="12" t="s">
        <v>8</v>
      </c>
      <c r="AA82" s="12">
        <v>50</v>
      </c>
      <c r="AB82" s="16">
        <v>0</v>
      </c>
      <c r="AC82" s="16"/>
      <c r="AD82" s="27" t="s">
        <v>11</v>
      </c>
    </row>
    <row r="83" spans="1:31" ht="12.75" customHeight="1" x14ac:dyDescent="0.2">
      <c r="A83" s="12">
        <v>76</v>
      </c>
      <c r="B83" s="13" t="s">
        <v>30</v>
      </c>
      <c r="C83" s="13"/>
      <c r="D83" s="12" t="s">
        <v>5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4">
        <v>6.6565714285714197</v>
      </c>
      <c r="X83" s="14">
        <f t="shared" si="1"/>
        <v>332.82857142857097</v>
      </c>
      <c r="Y83" s="12"/>
      <c r="Z83" s="12" t="s">
        <v>8</v>
      </c>
      <c r="AA83" s="12">
        <v>50</v>
      </c>
      <c r="AB83" s="16">
        <v>0</v>
      </c>
      <c r="AC83" s="16"/>
      <c r="AD83" s="17"/>
    </row>
    <row r="84" spans="1:31" ht="12.75" customHeight="1" x14ac:dyDescent="0.2">
      <c r="A84" s="12">
        <v>77</v>
      </c>
      <c r="B84" s="13" t="s">
        <v>28</v>
      </c>
      <c r="C84" s="13"/>
      <c r="D84" s="12" t="s">
        <v>5</v>
      </c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4">
        <v>6.7424285714285697</v>
      </c>
      <c r="X84" s="14">
        <f t="shared" si="1"/>
        <v>337.12142857142851</v>
      </c>
      <c r="Y84" s="12"/>
      <c r="Z84" s="12" t="s">
        <v>8</v>
      </c>
      <c r="AA84" s="12">
        <v>50</v>
      </c>
      <c r="AB84" s="16">
        <v>0</v>
      </c>
      <c r="AC84" s="16"/>
      <c r="AD84" s="17"/>
    </row>
    <row r="85" spans="1:31" ht="12.75" customHeight="1" x14ac:dyDescent="0.2">
      <c r="A85" s="12">
        <v>78</v>
      </c>
      <c r="B85" s="13" t="s">
        <v>29</v>
      </c>
      <c r="C85" s="13"/>
      <c r="D85" s="12" t="s">
        <v>5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4">
        <v>6.8282857142857099</v>
      </c>
      <c r="X85" s="14">
        <f t="shared" si="1"/>
        <v>341.41428571428548</v>
      </c>
      <c r="Y85" s="12"/>
      <c r="Z85" s="12" t="s">
        <v>8</v>
      </c>
      <c r="AA85" s="12">
        <v>50</v>
      </c>
      <c r="AB85" s="16">
        <v>0</v>
      </c>
      <c r="AC85" s="16"/>
      <c r="AD85" s="17"/>
    </row>
    <row r="86" spans="1:31" ht="12.75" customHeight="1" x14ac:dyDescent="0.2">
      <c r="A86" s="12">
        <v>79</v>
      </c>
      <c r="B86" s="13" t="s">
        <v>30</v>
      </c>
      <c r="C86" s="13"/>
      <c r="D86" s="12" t="s">
        <v>5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4">
        <v>6.91414285714285</v>
      </c>
      <c r="X86" s="14">
        <f t="shared" si="1"/>
        <v>345.70714285714251</v>
      </c>
      <c r="Y86" s="12"/>
      <c r="Z86" s="12" t="s">
        <v>8</v>
      </c>
      <c r="AA86" s="12">
        <v>50</v>
      </c>
      <c r="AB86" s="16">
        <v>0</v>
      </c>
      <c r="AC86" s="16"/>
      <c r="AD86" s="17"/>
    </row>
    <row r="87" spans="1:31" ht="12.75" customHeight="1" x14ac:dyDescent="0.2">
      <c r="A87" s="12">
        <v>80</v>
      </c>
      <c r="B87" s="13" t="s">
        <v>28</v>
      </c>
      <c r="C87" s="13"/>
      <c r="D87" s="12" t="s">
        <v>5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4">
        <v>6.9999999999999902</v>
      </c>
      <c r="X87" s="14">
        <f t="shared" si="1"/>
        <v>349.99999999999949</v>
      </c>
      <c r="Y87" s="12"/>
      <c r="Z87" s="19">
        <f>84+56+270+70+1005</f>
        <v>1485</v>
      </c>
      <c r="AA87" s="18">
        <f>Z87/W87</f>
        <v>212.14285714285745</v>
      </c>
      <c r="AB87" s="16">
        <f>X87-Z87</f>
        <v>-1135.0000000000005</v>
      </c>
      <c r="AC87" s="16"/>
      <c r="AD87" s="27" t="s">
        <v>11</v>
      </c>
    </row>
    <row r="88" spans="1:31" ht="12.75" customHeight="1" x14ac:dyDescent="0.2">
      <c r="A88" s="12">
        <v>81</v>
      </c>
      <c r="B88" s="13" t="s">
        <v>28</v>
      </c>
      <c r="C88" s="13"/>
      <c r="D88" s="12" t="s">
        <v>5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4">
        <v>7.0858571428571402</v>
      </c>
      <c r="X88" s="14">
        <f t="shared" si="1"/>
        <v>354.29285714285703</v>
      </c>
      <c r="Y88" s="12"/>
      <c r="Z88" s="12" t="s">
        <v>8</v>
      </c>
      <c r="AA88" s="12">
        <v>50</v>
      </c>
      <c r="AB88" s="16">
        <v>0</v>
      </c>
      <c r="AC88" s="16"/>
      <c r="AD88" s="17"/>
    </row>
    <row r="89" spans="1:31" ht="12.75" customHeight="1" x14ac:dyDescent="0.2">
      <c r="A89" s="12">
        <v>82</v>
      </c>
      <c r="B89" s="13" t="s">
        <v>29</v>
      </c>
      <c r="C89" s="13"/>
      <c r="D89" s="12" t="s">
        <v>5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4">
        <v>7.1717142857142804</v>
      </c>
      <c r="X89" s="14">
        <f t="shared" si="1"/>
        <v>358.585714285714</v>
      </c>
      <c r="Y89" s="12"/>
      <c r="Z89" s="12" t="s">
        <v>8</v>
      </c>
      <c r="AA89" s="12">
        <v>50</v>
      </c>
      <c r="AB89" s="16">
        <v>0</v>
      </c>
      <c r="AC89" s="16"/>
      <c r="AD89" s="17"/>
    </row>
    <row r="90" spans="1:31" ht="12.75" customHeight="1" x14ac:dyDescent="0.2">
      <c r="A90" s="12">
        <v>83</v>
      </c>
      <c r="B90" s="13" t="s">
        <v>30</v>
      </c>
      <c r="C90" s="13"/>
      <c r="D90" s="12" t="s">
        <v>5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4">
        <v>7.2575714285714197</v>
      </c>
      <c r="X90" s="14">
        <f t="shared" si="1"/>
        <v>362.87857142857098</v>
      </c>
      <c r="Y90" s="12"/>
      <c r="Z90" s="12">
        <v>2485</v>
      </c>
      <c r="AA90" s="23">
        <f t="shared" ref="AA90:AA95" si="2">Z90/W90</f>
        <v>342.40103930870265</v>
      </c>
      <c r="AB90" s="16">
        <f t="shared" ref="AB90:AB95" si="3">X90-Z90</f>
        <v>-2122.1214285714291</v>
      </c>
      <c r="AC90" s="16"/>
      <c r="AD90" s="17" t="s">
        <v>12</v>
      </c>
    </row>
    <row r="91" spans="1:31" ht="12.75" customHeight="1" x14ac:dyDescent="0.2">
      <c r="A91" s="12">
        <v>84</v>
      </c>
      <c r="B91" s="13" t="s">
        <v>28</v>
      </c>
      <c r="C91" s="13"/>
      <c r="D91" s="12" t="s">
        <v>5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4">
        <v>7.3434285714285599</v>
      </c>
      <c r="X91" s="14">
        <f t="shared" si="1"/>
        <v>367.17142857142801</v>
      </c>
      <c r="Y91" s="12"/>
      <c r="Z91" s="12">
        <f>31+100</f>
        <v>131</v>
      </c>
      <c r="AA91" s="23">
        <f t="shared" si="2"/>
        <v>17.839078670920578</v>
      </c>
      <c r="AB91" s="16">
        <f t="shared" si="3"/>
        <v>236.17142857142801</v>
      </c>
      <c r="AC91" s="16"/>
      <c r="AD91" s="17"/>
    </row>
    <row r="92" spans="1:31" ht="12.75" customHeight="1" x14ac:dyDescent="0.2">
      <c r="A92" s="12">
        <v>85</v>
      </c>
      <c r="B92" s="13" t="s">
        <v>29</v>
      </c>
      <c r="C92" s="13"/>
      <c r="D92" s="12" t="s">
        <v>5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4">
        <v>7.4292857142857098</v>
      </c>
      <c r="X92" s="14">
        <f t="shared" si="1"/>
        <v>371.4642857142855</v>
      </c>
      <c r="Y92" s="12"/>
      <c r="Z92" s="12"/>
      <c r="AA92" s="23">
        <f t="shared" si="2"/>
        <v>0</v>
      </c>
      <c r="AB92" s="16">
        <f t="shared" si="3"/>
        <v>371.4642857142855</v>
      </c>
      <c r="AC92" s="16"/>
      <c r="AD92" s="22" t="s">
        <v>9</v>
      </c>
    </row>
    <row r="93" spans="1:31" ht="12.75" customHeight="1" x14ac:dyDescent="0.2">
      <c r="A93" s="12">
        <v>86</v>
      </c>
      <c r="B93" s="13" t="s">
        <v>30</v>
      </c>
      <c r="C93" s="13"/>
      <c r="D93" s="12" t="s">
        <v>5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4">
        <v>7.51514285714285</v>
      </c>
      <c r="X93" s="14">
        <f t="shared" si="1"/>
        <v>375.75714285714253</v>
      </c>
      <c r="Y93" s="12"/>
      <c r="Z93" s="12"/>
      <c r="AA93" s="23">
        <f t="shared" si="2"/>
        <v>0</v>
      </c>
      <c r="AB93" s="16">
        <f t="shared" si="3"/>
        <v>375.75714285714253</v>
      </c>
      <c r="AC93" s="16"/>
      <c r="AD93" s="28"/>
      <c r="AE93" s="29"/>
    </row>
    <row r="94" spans="1:31" ht="12.75" customHeight="1" x14ac:dyDescent="0.2">
      <c r="A94" s="12">
        <v>87</v>
      </c>
      <c r="B94" s="13" t="s">
        <v>28</v>
      </c>
      <c r="C94" s="13"/>
      <c r="D94" s="12" t="s">
        <v>5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4">
        <v>7.6009999999999902</v>
      </c>
      <c r="X94" s="14">
        <f t="shared" si="1"/>
        <v>380.0499999999995</v>
      </c>
      <c r="Y94" s="12"/>
      <c r="Z94" s="12">
        <f>310+1190</f>
        <v>1500</v>
      </c>
      <c r="AA94" s="23">
        <f t="shared" si="2"/>
        <v>197.3424549401397</v>
      </c>
      <c r="AB94" s="16">
        <f t="shared" si="3"/>
        <v>-1119.9500000000005</v>
      </c>
      <c r="AC94" s="16"/>
      <c r="AD94" s="22" t="s">
        <v>9</v>
      </c>
    </row>
    <row r="95" spans="1:31" ht="12.75" customHeight="1" x14ac:dyDescent="0.2">
      <c r="A95" s="12">
        <v>88</v>
      </c>
      <c r="B95" s="13" t="s">
        <v>29</v>
      </c>
      <c r="C95" s="13"/>
      <c r="D95" s="12" t="s">
        <v>5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4">
        <v>7.6868571428571402</v>
      </c>
      <c r="X95" s="14">
        <f t="shared" si="1"/>
        <v>384.34285714285699</v>
      </c>
      <c r="Y95" s="12"/>
      <c r="Z95" s="12">
        <f>240</f>
        <v>240</v>
      </c>
      <c r="AA95" s="23">
        <f t="shared" si="2"/>
        <v>31.222123104371107</v>
      </c>
      <c r="AB95" s="16">
        <f t="shared" si="3"/>
        <v>144.34285714285699</v>
      </c>
      <c r="AC95" s="16"/>
      <c r="AD95" s="22" t="s">
        <v>9</v>
      </c>
    </row>
    <row r="96" spans="1:31" ht="12.75" customHeight="1" x14ac:dyDescent="0.2">
      <c r="A96" s="12">
        <v>89</v>
      </c>
      <c r="B96" s="13" t="s">
        <v>30</v>
      </c>
      <c r="C96" s="13"/>
      <c r="D96" s="12" t="s">
        <v>5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4">
        <v>7.7727142857142804</v>
      </c>
      <c r="X96" s="14">
        <f t="shared" si="1"/>
        <v>388.63571428571402</v>
      </c>
      <c r="Y96" s="12"/>
      <c r="Z96" s="57">
        <v>383</v>
      </c>
      <c r="AA96" s="58">
        <f>Z96/(W96+W97)</f>
        <v>24.502143137846286</v>
      </c>
      <c r="AB96" s="55">
        <f>X96+X97-Z96</f>
        <v>398.56428571428501</v>
      </c>
      <c r="AC96" s="18"/>
      <c r="AD96" s="64" t="s">
        <v>9</v>
      </c>
    </row>
    <row r="97" spans="1:31" ht="12.75" customHeight="1" x14ac:dyDescent="0.2">
      <c r="A97" s="12">
        <v>90</v>
      </c>
      <c r="B97" s="13" t="s">
        <v>28</v>
      </c>
      <c r="C97" s="13"/>
      <c r="D97" s="12" t="s">
        <v>5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4">
        <v>7.8585714285714197</v>
      </c>
      <c r="X97" s="14">
        <f t="shared" si="1"/>
        <v>392.92857142857099</v>
      </c>
      <c r="Y97" s="12"/>
      <c r="Z97" s="57"/>
      <c r="AA97" s="59"/>
      <c r="AB97" s="56"/>
      <c r="AC97" s="18"/>
      <c r="AD97" s="65"/>
    </row>
    <row r="98" spans="1:31" ht="12.75" customHeight="1" x14ac:dyDescent="0.2">
      <c r="A98" s="12">
        <v>91</v>
      </c>
      <c r="B98" s="13" t="s">
        <v>28</v>
      </c>
      <c r="C98" s="13"/>
      <c r="D98" s="12" t="s">
        <v>5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4">
        <v>7.9444285714285598</v>
      </c>
      <c r="X98" s="14">
        <f t="shared" si="1"/>
        <v>397.22142857142796</v>
      </c>
      <c r="Y98" s="12"/>
      <c r="Z98" s="12">
        <f>60+60</f>
        <v>120</v>
      </c>
      <c r="AA98" s="16">
        <f>Z98/W98</f>
        <v>15.104925284566026</v>
      </c>
      <c r="AB98" s="16">
        <f>X98-Z98</f>
        <v>277.22142857142796</v>
      </c>
      <c r="AC98" s="16"/>
      <c r="AD98" s="17"/>
    </row>
    <row r="99" spans="1:31" ht="12.75" customHeight="1" x14ac:dyDescent="0.2">
      <c r="A99" s="12">
        <v>92</v>
      </c>
      <c r="B99" s="13" t="s">
        <v>29</v>
      </c>
      <c r="C99" s="13"/>
      <c r="D99" s="12" t="s">
        <v>5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4">
        <v>8.0302857142857107</v>
      </c>
      <c r="X99" s="14">
        <f t="shared" si="1"/>
        <v>401.51428571428551</v>
      </c>
      <c r="Y99" s="12"/>
      <c r="Z99" s="12" t="s">
        <v>8</v>
      </c>
      <c r="AA99" s="12">
        <v>50</v>
      </c>
      <c r="AB99" s="18">
        <v>0</v>
      </c>
      <c r="AC99" s="18"/>
      <c r="AD99" s="22" t="s">
        <v>9</v>
      </c>
    </row>
    <row r="100" spans="1:31" ht="12.75" customHeight="1" x14ac:dyDescent="0.2">
      <c r="A100" s="12">
        <v>93</v>
      </c>
      <c r="B100" s="13" t="s">
        <v>30</v>
      </c>
      <c r="C100" s="13"/>
      <c r="D100" s="12" t="s">
        <v>5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4">
        <v>8.1161428571428509</v>
      </c>
      <c r="X100" s="14">
        <f t="shared" si="1"/>
        <v>405.80714285714254</v>
      </c>
      <c r="Y100" s="12"/>
      <c r="Z100" s="19" t="s">
        <v>8</v>
      </c>
      <c r="AA100" s="19">
        <v>50</v>
      </c>
      <c r="AB100" s="30">
        <v>0</v>
      </c>
      <c r="AC100" s="18"/>
      <c r="AD100" s="22" t="s">
        <v>9</v>
      </c>
    </row>
    <row r="101" spans="1:31" ht="12.75" customHeight="1" x14ac:dyDescent="0.2">
      <c r="A101" s="12">
        <v>94</v>
      </c>
      <c r="B101" s="13" t="s">
        <v>28</v>
      </c>
      <c r="C101" s="13"/>
      <c r="D101" s="12" t="s">
        <v>5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4">
        <v>8.2019999999999893</v>
      </c>
      <c r="X101" s="14">
        <f t="shared" si="1"/>
        <v>410.09999999999945</v>
      </c>
      <c r="Y101" s="12"/>
      <c r="Z101" s="19">
        <f>355+965</f>
        <v>1320</v>
      </c>
      <c r="AA101" s="31">
        <f>Z101/W101</f>
        <v>160.93635698610117</v>
      </c>
      <c r="AB101" s="18">
        <f>X101-Z101</f>
        <v>-909.90000000000055</v>
      </c>
      <c r="AC101" s="18"/>
      <c r="AD101" s="17"/>
    </row>
    <row r="102" spans="1:31" ht="12.75" customHeight="1" x14ac:dyDescent="0.2">
      <c r="A102" s="12">
        <v>95</v>
      </c>
      <c r="B102" s="13" t="s">
        <v>29</v>
      </c>
      <c r="C102" s="13"/>
      <c r="D102" s="12" t="s">
        <v>5</v>
      </c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4">
        <v>8.2878571428571401</v>
      </c>
      <c r="X102" s="14">
        <f t="shared" si="1"/>
        <v>414.392857142857</v>
      </c>
      <c r="Y102" s="12"/>
      <c r="Z102" s="19">
        <f>85+365+1005</f>
        <v>1455</v>
      </c>
      <c r="AA102" s="31">
        <f>Z102/W102</f>
        <v>175.55804533310356</v>
      </c>
      <c r="AB102" s="18">
        <f>X102-Z102</f>
        <v>-1040.6071428571431</v>
      </c>
      <c r="AC102" s="18"/>
      <c r="AD102" s="17"/>
    </row>
    <row r="103" spans="1:31" ht="12.75" customHeight="1" x14ac:dyDescent="0.2">
      <c r="A103" s="12">
        <v>96</v>
      </c>
      <c r="B103" s="13" t="s">
        <v>30</v>
      </c>
      <c r="C103" s="13"/>
      <c r="D103" s="12" t="s">
        <v>5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4">
        <v>8.3737142857142803</v>
      </c>
      <c r="X103" s="14">
        <f t="shared" si="1"/>
        <v>418.68571428571403</v>
      </c>
      <c r="Y103" s="12"/>
      <c r="Z103" s="19">
        <f>310+1550</f>
        <v>1860</v>
      </c>
      <c r="AA103" s="31">
        <f>Z103/W103</f>
        <v>222.12365224512092</v>
      </c>
      <c r="AB103" s="18">
        <f>X103-Z103</f>
        <v>-1441.3142857142859</v>
      </c>
      <c r="AC103" s="18"/>
      <c r="AD103" s="17"/>
    </row>
    <row r="104" spans="1:31" ht="12.75" customHeight="1" x14ac:dyDescent="0.2">
      <c r="A104" s="12">
        <v>97</v>
      </c>
      <c r="B104" s="13" t="s">
        <v>28</v>
      </c>
      <c r="C104" s="13"/>
      <c r="D104" s="12" t="s">
        <v>5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4">
        <v>8.4595714285714205</v>
      </c>
      <c r="X104" s="14">
        <f t="shared" si="1"/>
        <v>422.978571428571</v>
      </c>
      <c r="Y104" s="12"/>
      <c r="Z104" s="12">
        <v>1640</v>
      </c>
      <c r="AA104" s="31">
        <f>Z104/W104</f>
        <v>193.86324872925024</v>
      </c>
      <c r="AB104" s="18">
        <f>X104-Z104</f>
        <v>-1217.0214285714289</v>
      </c>
      <c r="AC104" s="16"/>
      <c r="AD104" s="27" t="s">
        <v>13</v>
      </c>
    </row>
    <row r="105" spans="1:31" x14ac:dyDescent="0.2">
      <c r="A105" s="12">
        <v>98</v>
      </c>
      <c r="B105" s="13" t="s">
        <v>29</v>
      </c>
      <c r="C105" s="13"/>
      <c r="D105" s="12" t="s">
        <v>5</v>
      </c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4">
        <v>8.5454285714285607</v>
      </c>
      <c r="X105" s="14">
        <f t="shared" si="1"/>
        <v>427.27142857142803</v>
      </c>
      <c r="Y105" s="12"/>
      <c r="Z105" s="12">
        <v>1840</v>
      </c>
      <c r="AA105" s="19">
        <v>50</v>
      </c>
      <c r="AB105" s="16">
        <v>0</v>
      </c>
      <c r="AC105" s="16"/>
      <c r="AD105" s="17"/>
    </row>
    <row r="106" spans="1:31" ht="12.75" customHeight="1" x14ac:dyDescent="0.2">
      <c r="A106" s="12">
        <v>99</v>
      </c>
      <c r="B106" s="13" t="s">
        <v>30</v>
      </c>
      <c r="C106" s="13"/>
      <c r="D106" s="12" t="s">
        <v>5</v>
      </c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4">
        <v>8.6312857142857098</v>
      </c>
      <c r="X106" s="14">
        <f t="shared" si="1"/>
        <v>431.56428571428546</v>
      </c>
      <c r="Y106" s="12"/>
      <c r="Z106" s="12">
        <v>2115</v>
      </c>
      <c r="AA106" s="31">
        <f>Z106/W106</f>
        <v>245.038812294146</v>
      </c>
      <c r="AB106" s="16">
        <f>X106-Z106</f>
        <v>-1683.4357142857145</v>
      </c>
      <c r="AC106" s="16"/>
      <c r="AD106" s="22" t="s">
        <v>9</v>
      </c>
    </row>
    <row r="107" spans="1:31" ht="12.75" customHeight="1" x14ac:dyDescent="0.2">
      <c r="A107" s="12">
        <v>100</v>
      </c>
      <c r="B107" s="13" t="s">
        <v>28</v>
      </c>
      <c r="C107" s="13"/>
      <c r="D107" s="12" t="s">
        <v>5</v>
      </c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4">
        <v>8.71714285714285</v>
      </c>
      <c r="X107" s="14">
        <f t="shared" si="1"/>
        <v>435.85714285714249</v>
      </c>
      <c r="Y107" s="12"/>
      <c r="Z107" s="12">
        <v>6380</v>
      </c>
      <c r="AA107" s="31">
        <f>Z107/W107</f>
        <v>731.89118321861747</v>
      </c>
      <c r="AB107" s="16">
        <f t="shared" ref="AB107:AB108" si="4">X107-Z107</f>
        <v>-5944.1428571428578</v>
      </c>
      <c r="AC107" s="16"/>
      <c r="AD107" s="22" t="s">
        <v>9</v>
      </c>
    </row>
    <row r="108" spans="1:31" ht="12.75" customHeight="1" x14ac:dyDescent="0.2">
      <c r="A108" s="12">
        <v>101</v>
      </c>
      <c r="B108" s="13" t="s">
        <v>28</v>
      </c>
      <c r="C108" s="13"/>
      <c r="D108" s="12" t="s">
        <v>5</v>
      </c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4">
        <v>8.8029999999999902</v>
      </c>
      <c r="X108" s="14">
        <f t="shared" si="1"/>
        <v>440.14999999999952</v>
      </c>
      <c r="Y108" s="12"/>
      <c r="Z108" s="12">
        <f>285+995</f>
        <v>1280</v>
      </c>
      <c r="AA108" s="31">
        <f>Z108/W108</f>
        <v>145.40497557650818</v>
      </c>
      <c r="AB108" s="16">
        <f t="shared" si="4"/>
        <v>-839.85000000000048</v>
      </c>
      <c r="AC108" s="16"/>
      <c r="AD108" s="27" t="s">
        <v>14</v>
      </c>
      <c r="AE108" s="1" t="s">
        <v>15</v>
      </c>
    </row>
    <row r="109" spans="1:31" ht="12.75" customHeight="1" x14ac:dyDescent="0.2">
      <c r="A109" s="12">
        <v>102</v>
      </c>
      <c r="B109" s="13" t="s">
        <v>29</v>
      </c>
      <c r="C109" s="13"/>
      <c r="D109" s="12" t="s">
        <v>5</v>
      </c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4">
        <v>8.8888571428571392</v>
      </c>
      <c r="X109" s="14">
        <f t="shared" si="1"/>
        <v>444.44285714285695</v>
      </c>
      <c r="Y109" s="12"/>
      <c r="Z109" s="57">
        <f>515+1950+210</f>
        <v>2675</v>
      </c>
      <c r="AA109" s="58">
        <f>Z109/(W109+W110)</f>
        <v>149.74609140709353</v>
      </c>
      <c r="AB109" s="58">
        <f>X109+X110-Z109</f>
        <v>-1781.8214285714291</v>
      </c>
      <c r="AC109" s="31"/>
      <c r="AD109" s="17"/>
    </row>
    <row r="110" spans="1:31" ht="12.75" customHeight="1" x14ac:dyDescent="0.2">
      <c r="A110" s="12">
        <v>103</v>
      </c>
      <c r="B110" s="13" t="s">
        <v>30</v>
      </c>
      <c r="C110" s="13"/>
      <c r="D110" s="12" t="s">
        <v>5</v>
      </c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4">
        <v>8.9747142857142794</v>
      </c>
      <c r="X110" s="14">
        <f t="shared" si="1"/>
        <v>448.73571428571398</v>
      </c>
      <c r="Y110" s="12"/>
      <c r="Z110" s="57"/>
      <c r="AA110" s="59"/>
      <c r="AB110" s="59"/>
      <c r="AC110" s="31"/>
      <c r="AD110" s="17"/>
    </row>
    <row r="111" spans="1:31" ht="12.75" customHeight="1" x14ac:dyDescent="0.2">
      <c r="A111" s="12">
        <v>104</v>
      </c>
      <c r="B111" s="13" t="s">
        <v>28</v>
      </c>
      <c r="C111" s="13"/>
      <c r="D111" s="12" t="s">
        <v>5</v>
      </c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4">
        <v>9.0605714285714196</v>
      </c>
      <c r="X111" s="14">
        <f t="shared" si="1"/>
        <v>453.02857142857096</v>
      </c>
      <c r="Y111" s="12"/>
      <c r="Z111" s="57">
        <f>400+2805</f>
        <v>3205</v>
      </c>
      <c r="AA111" s="58">
        <f>Z111/(W111+W112)</f>
        <v>176.03119679244267</v>
      </c>
      <c r="AB111" s="66">
        <f>X111+X112-Z111</f>
        <v>-2294.650000000001</v>
      </c>
      <c r="AC111" s="32"/>
      <c r="AD111" s="67" t="s">
        <v>9</v>
      </c>
    </row>
    <row r="112" spans="1:31" ht="12.75" customHeight="1" x14ac:dyDescent="0.2">
      <c r="A112" s="12">
        <v>105</v>
      </c>
      <c r="B112" s="13" t="s">
        <v>29</v>
      </c>
      <c r="C112" s="13"/>
      <c r="D112" s="12" t="s">
        <v>5</v>
      </c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4">
        <v>9.1464285714285598</v>
      </c>
      <c r="X112" s="14">
        <f t="shared" si="1"/>
        <v>457.32142857142799</v>
      </c>
      <c r="Y112" s="12"/>
      <c r="Z112" s="57"/>
      <c r="AA112" s="59"/>
      <c r="AB112" s="66"/>
      <c r="AC112" s="32"/>
      <c r="AD112" s="67"/>
    </row>
    <row r="113" spans="1:30" ht="12.75" customHeight="1" x14ac:dyDescent="0.2">
      <c r="A113" s="12">
        <v>106</v>
      </c>
      <c r="B113" s="13" t="s">
        <v>30</v>
      </c>
      <c r="C113" s="13"/>
      <c r="D113" s="12" t="s">
        <v>5</v>
      </c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4">
        <v>9.2322857142857107</v>
      </c>
      <c r="X113" s="14">
        <f t="shared" si="1"/>
        <v>461.61428571428553</v>
      </c>
      <c r="Y113" s="12"/>
      <c r="Z113" s="57">
        <f>90+90+1925+7000</f>
        <v>9105</v>
      </c>
      <c r="AA113" s="58">
        <f>Z113/(W113+W114)</f>
        <v>490.82423971721897</v>
      </c>
      <c r="AB113" s="60">
        <f>X113+X114-Z113</f>
        <v>-8177.4785714285717</v>
      </c>
      <c r="AC113" s="32"/>
      <c r="AD113" s="33"/>
    </row>
    <row r="114" spans="1:30" ht="12.75" customHeight="1" x14ac:dyDescent="0.2">
      <c r="A114" s="12">
        <v>107</v>
      </c>
      <c r="B114" s="13" t="s">
        <v>28</v>
      </c>
      <c r="C114" s="13"/>
      <c r="D114" s="12" t="s">
        <v>5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4">
        <v>9.3181428571428508</v>
      </c>
      <c r="X114" s="14">
        <f t="shared" si="1"/>
        <v>465.90714285714256</v>
      </c>
      <c r="Y114" s="12"/>
      <c r="Z114" s="57"/>
      <c r="AA114" s="59"/>
      <c r="AB114" s="60"/>
      <c r="AC114" s="32"/>
      <c r="AD114" s="34" t="s">
        <v>9</v>
      </c>
    </row>
    <row r="115" spans="1:30" ht="12" customHeight="1" x14ac:dyDescent="0.2">
      <c r="A115" s="12">
        <v>108</v>
      </c>
      <c r="B115" s="13" t="s">
        <v>29</v>
      </c>
      <c r="C115" s="13"/>
      <c r="D115" s="12" t="s">
        <v>5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4">
        <v>9.4039999999999893</v>
      </c>
      <c r="X115" s="14">
        <f t="shared" si="1"/>
        <v>470.19999999999948</v>
      </c>
      <c r="Y115" s="12"/>
      <c r="Z115" s="12">
        <f>180+905+1011+1264</f>
        <v>3360</v>
      </c>
      <c r="AA115" s="23">
        <f>Z115/W115</f>
        <v>357.29476818375201</v>
      </c>
      <c r="AB115" s="16">
        <f>X115-Z115</f>
        <v>-2889.8000000000006</v>
      </c>
      <c r="AC115" s="16"/>
      <c r="AD115" s="22" t="s">
        <v>9</v>
      </c>
    </row>
    <row r="116" spans="1:30" ht="12.75" customHeight="1" x14ac:dyDescent="0.2">
      <c r="A116" s="12">
        <v>109</v>
      </c>
      <c r="B116" s="13" t="s">
        <v>30</v>
      </c>
      <c r="C116" s="13"/>
      <c r="D116" s="12" t="s">
        <v>5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4">
        <v>9.4898571428571294</v>
      </c>
      <c r="X116" s="14">
        <f t="shared" si="1"/>
        <v>474.49285714285645</v>
      </c>
      <c r="Y116" s="12"/>
      <c r="Z116" s="12">
        <f>1501+120+2900</f>
        <v>4521</v>
      </c>
      <c r="AA116" s="23">
        <f>Z116/W116</f>
        <v>476.40337804272298</v>
      </c>
      <c r="AB116" s="16">
        <f t="shared" ref="AB116:AB119" si="5">X116-Z116</f>
        <v>-4046.5071428571437</v>
      </c>
      <c r="AC116" s="16"/>
      <c r="AD116" s="17"/>
    </row>
    <row r="117" spans="1:30" ht="12.75" customHeight="1" x14ac:dyDescent="0.2">
      <c r="A117" s="12">
        <v>110</v>
      </c>
      <c r="B117" s="13" t="s">
        <v>28</v>
      </c>
      <c r="C117" s="13"/>
      <c r="D117" s="12" t="s">
        <v>5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4">
        <v>9.5757142857142803</v>
      </c>
      <c r="X117" s="14">
        <f t="shared" si="1"/>
        <v>478.78571428571399</v>
      </c>
      <c r="Y117" s="12"/>
      <c r="Z117" s="12">
        <f>2992+4745+4370</f>
        <v>12107</v>
      </c>
      <c r="AA117" s="16">
        <f>Z117/W117</f>
        <v>1264.3443234372676</v>
      </c>
      <c r="AB117" s="16">
        <f t="shared" si="5"/>
        <v>-11628.214285714286</v>
      </c>
      <c r="AC117" s="16"/>
      <c r="AD117" s="17"/>
    </row>
    <row r="118" spans="1:30" ht="12.75" customHeight="1" x14ac:dyDescent="0.2">
      <c r="A118" s="12">
        <v>111</v>
      </c>
      <c r="B118" s="13" t="s">
        <v>28</v>
      </c>
      <c r="C118" s="13"/>
      <c r="D118" s="12" t="s">
        <v>5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4">
        <v>9.6615714285714205</v>
      </c>
      <c r="X118" s="14">
        <f t="shared" si="1"/>
        <v>483.07857142857102</v>
      </c>
      <c r="Y118" s="12"/>
      <c r="Z118" s="12">
        <v>30</v>
      </c>
      <c r="AA118" s="23">
        <f>Z118/W118</f>
        <v>3.105084946252461</v>
      </c>
      <c r="AB118" s="16">
        <f t="shared" si="5"/>
        <v>453.07857142857102</v>
      </c>
      <c r="AC118" s="16"/>
      <c r="AD118" s="22" t="s">
        <v>9</v>
      </c>
    </row>
    <row r="119" spans="1:30" ht="12.75" customHeight="1" x14ac:dyDescent="0.2">
      <c r="A119" s="12">
        <v>112</v>
      </c>
      <c r="B119" s="13" t="s">
        <v>29</v>
      </c>
      <c r="C119" s="13"/>
      <c r="D119" s="12" t="s">
        <v>5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4">
        <v>9.7474285714285607</v>
      </c>
      <c r="X119" s="14">
        <f t="shared" si="1"/>
        <v>487.37142857142805</v>
      </c>
      <c r="Y119" s="12"/>
      <c r="Z119" s="12">
        <f>195+600</f>
        <v>795</v>
      </c>
      <c r="AA119" s="16">
        <f>Z119/W119</f>
        <v>81.559971860710604</v>
      </c>
      <c r="AB119" s="16">
        <f t="shared" si="5"/>
        <v>-307.62857142857195</v>
      </c>
      <c r="AC119" s="16"/>
      <c r="AD119" s="22" t="s">
        <v>9</v>
      </c>
    </row>
    <row r="120" spans="1:30" ht="12.75" customHeight="1" x14ac:dyDescent="0.2">
      <c r="A120" s="12">
        <v>113</v>
      </c>
      <c r="B120" s="13" t="s">
        <v>30</v>
      </c>
      <c r="C120" s="13"/>
      <c r="D120" s="12" t="s">
        <v>5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4">
        <v>9.8332857142857097</v>
      </c>
      <c r="X120" s="14">
        <f t="shared" si="1"/>
        <v>491.66428571428548</v>
      </c>
      <c r="Y120" s="12"/>
      <c r="Z120" s="53">
        <v>1465</v>
      </c>
      <c r="AA120" s="58">
        <f>Z120/(W120+W121+W122)</f>
        <v>49.231404403222257</v>
      </c>
      <c r="AB120" s="55">
        <f>X120+X121+X122-Z120</f>
        <v>22.871428571427941</v>
      </c>
      <c r="AC120" s="18"/>
      <c r="AD120" s="17" t="s">
        <v>16</v>
      </c>
    </row>
    <row r="121" spans="1:30" ht="12.75" customHeight="1" x14ac:dyDescent="0.2">
      <c r="A121" s="12">
        <v>114</v>
      </c>
      <c r="B121" s="13" t="s">
        <v>28</v>
      </c>
      <c r="C121" s="13"/>
      <c r="D121" s="12" t="s">
        <v>5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4">
        <v>9.9191428571428499</v>
      </c>
      <c r="X121" s="14">
        <f t="shared" si="1"/>
        <v>495.95714285714251</v>
      </c>
      <c r="Y121" s="12"/>
      <c r="Z121" s="61"/>
      <c r="AA121" s="62"/>
      <c r="AB121" s="63"/>
      <c r="AC121" s="18"/>
      <c r="AD121" s="17" t="s">
        <v>16</v>
      </c>
    </row>
    <row r="122" spans="1:30" ht="12.75" customHeight="1" x14ac:dyDescent="0.2">
      <c r="A122" s="12">
        <v>115</v>
      </c>
      <c r="B122" s="13" t="s">
        <v>29</v>
      </c>
      <c r="C122" s="13"/>
      <c r="D122" s="12" t="s">
        <v>5</v>
      </c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4">
        <v>10.005000000000001</v>
      </c>
      <c r="X122" s="14">
        <f t="shared" si="1"/>
        <v>500.25000000000006</v>
      </c>
      <c r="Y122" s="12"/>
      <c r="Z122" s="54"/>
      <c r="AA122" s="59"/>
      <c r="AB122" s="56"/>
      <c r="AC122" s="18"/>
      <c r="AD122" s="17" t="s">
        <v>16</v>
      </c>
    </row>
    <row r="123" spans="1:30" ht="12.75" customHeight="1" x14ac:dyDescent="0.2">
      <c r="A123" s="12">
        <v>116</v>
      </c>
      <c r="B123" s="13" t="s">
        <v>30</v>
      </c>
      <c r="C123" s="13"/>
      <c r="D123" s="12" t="s">
        <v>5</v>
      </c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4">
        <v>10.0908571428571</v>
      </c>
      <c r="X123" s="14">
        <f t="shared" si="1"/>
        <v>504.54285714285498</v>
      </c>
      <c r="Y123" s="12"/>
      <c r="Z123" s="12">
        <v>30</v>
      </c>
      <c r="AA123" s="23">
        <f t="shared" ref="AA123:AA139" si="6">Z123/W123</f>
        <v>2.9729882779319454</v>
      </c>
      <c r="AB123" s="16">
        <f>X123-Z123</f>
        <v>474.54285714285498</v>
      </c>
      <c r="AC123" s="16"/>
      <c r="AD123" s="27" t="s">
        <v>17</v>
      </c>
    </row>
    <row r="124" spans="1:30" ht="12.75" customHeight="1" x14ac:dyDescent="0.2">
      <c r="A124" s="12">
        <v>117</v>
      </c>
      <c r="B124" s="13" t="s">
        <v>28</v>
      </c>
      <c r="C124" s="13"/>
      <c r="D124" s="12" t="s">
        <v>5</v>
      </c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4">
        <v>10.176714285714301</v>
      </c>
      <c r="X124" s="14">
        <f t="shared" si="1"/>
        <v>508.83571428571503</v>
      </c>
      <c r="Y124" s="12"/>
      <c r="Z124" s="12">
        <v>1020</v>
      </c>
      <c r="AA124" s="23">
        <f t="shared" si="6"/>
        <v>100.22881367828501</v>
      </c>
      <c r="AB124" s="16">
        <f>X124-Z124</f>
        <v>-511.16428571428497</v>
      </c>
      <c r="AC124" s="16"/>
      <c r="AD124" s="27"/>
    </row>
    <row r="125" spans="1:30" ht="12.75" customHeight="1" x14ac:dyDescent="0.2">
      <c r="A125" s="12">
        <v>118</v>
      </c>
      <c r="B125" s="13" t="s">
        <v>29</v>
      </c>
      <c r="C125" s="13"/>
      <c r="D125" s="12" t="s">
        <v>18</v>
      </c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4">
        <v>10.2625714285714</v>
      </c>
      <c r="X125" s="14">
        <f t="shared" si="1"/>
        <v>513.12857142857001</v>
      </c>
      <c r="Y125" s="9"/>
      <c r="Z125" s="12">
        <f>1200</f>
        <v>1200</v>
      </c>
      <c r="AA125" s="16">
        <f t="shared" si="6"/>
        <v>116.92975862357002</v>
      </c>
      <c r="AB125" s="16">
        <f>X125-Z125</f>
        <v>-686.87142857142999</v>
      </c>
      <c r="AC125" s="16" t="s">
        <v>19</v>
      </c>
      <c r="AD125" s="17"/>
    </row>
    <row r="126" spans="1:30" ht="12.75" customHeight="1" x14ac:dyDescent="0.2">
      <c r="A126" s="12">
        <v>119</v>
      </c>
      <c r="B126" s="13" t="s">
        <v>30</v>
      </c>
      <c r="C126" s="13"/>
      <c r="D126" s="12" t="s">
        <v>18</v>
      </c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4">
        <v>10.348428571428601</v>
      </c>
      <c r="X126" s="14">
        <f t="shared" si="1"/>
        <v>517.42142857143006</v>
      </c>
      <c r="Y126" s="9"/>
      <c r="Z126" s="12">
        <v>400</v>
      </c>
      <c r="AA126" s="16">
        <f t="shared" si="6"/>
        <v>38.653211667747925</v>
      </c>
      <c r="AB126" s="16">
        <f t="shared" ref="AB126:AB138" si="7">X126-Z126</f>
        <v>117.42142857143006</v>
      </c>
      <c r="AC126" s="16" t="s">
        <v>19</v>
      </c>
      <c r="AD126" s="17"/>
    </row>
    <row r="127" spans="1:30" ht="12.75" customHeight="1" x14ac:dyDescent="0.2">
      <c r="A127" s="12">
        <v>120</v>
      </c>
      <c r="B127" s="13" t="s">
        <v>28</v>
      </c>
      <c r="C127" s="13"/>
      <c r="D127" s="12" t="s">
        <v>18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4">
        <v>10.4342857142857</v>
      </c>
      <c r="X127" s="14">
        <f t="shared" si="1"/>
        <v>521.71428571428498</v>
      </c>
      <c r="Y127" s="9"/>
      <c r="Z127" s="12">
        <v>800</v>
      </c>
      <c r="AA127" s="16">
        <f t="shared" si="6"/>
        <v>76.670317634173159</v>
      </c>
      <c r="AB127" s="16">
        <f t="shared" si="7"/>
        <v>-278.28571428571502</v>
      </c>
      <c r="AC127" s="16" t="s">
        <v>19</v>
      </c>
      <c r="AD127" s="17"/>
    </row>
    <row r="128" spans="1:30" ht="12.75" customHeight="1" x14ac:dyDescent="0.2">
      <c r="A128" s="12">
        <v>121</v>
      </c>
      <c r="B128" s="13" t="s">
        <v>28</v>
      </c>
      <c r="C128" s="13"/>
      <c r="D128" s="12" t="s">
        <v>18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4">
        <v>10.520142857142799</v>
      </c>
      <c r="X128" s="14">
        <f t="shared" si="1"/>
        <v>526.00714285713991</v>
      </c>
      <c r="Y128" s="9"/>
      <c r="Z128" s="12">
        <f>400</f>
        <v>400</v>
      </c>
      <c r="AA128" s="16">
        <f t="shared" si="6"/>
        <v>38.022297361524359</v>
      </c>
      <c r="AB128" s="16">
        <f t="shared" si="7"/>
        <v>126.00714285713991</v>
      </c>
      <c r="AC128" s="16" t="s">
        <v>19</v>
      </c>
      <c r="AD128" s="17"/>
    </row>
    <row r="129" spans="1:30" ht="12.75" customHeight="1" x14ac:dyDescent="0.2">
      <c r="A129" s="12">
        <v>122</v>
      </c>
      <c r="B129" s="13" t="s">
        <v>29</v>
      </c>
      <c r="C129" s="13"/>
      <c r="D129" s="12" t="s">
        <v>18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4">
        <v>10.606</v>
      </c>
      <c r="X129" s="14">
        <f t="shared" si="1"/>
        <v>530.29999999999995</v>
      </c>
      <c r="Y129" s="9"/>
      <c r="Z129" s="12">
        <f>30+528</f>
        <v>558</v>
      </c>
      <c r="AA129" s="16">
        <f t="shared" si="6"/>
        <v>52.611729209881197</v>
      </c>
      <c r="AB129" s="16">
        <f t="shared" si="7"/>
        <v>-27.700000000000045</v>
      </c>
      <c r="AC129" s="16"/>
      <c r="AD129" s="17"/>
    </row>
    <row r="130" spans="1:30" ht="12.75" customHeight="1" x14ac:dyDescent="0.2">
      <c r="A130" s="12">
        <v>123</v>
      </c>
      <c r="B130" s="13" t="s">
        <v>30</v>
      </c>
      <c r="C130" s="13"/>
      <c r="D130" s="12" t="s">
        <v>18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4">
        <v>10.691857142857099</v>
      </c>
      <c r="X130" s="14">
        <f t="shared" si="1"/>
        <v>534.592857142855</v>
      </c>
      <c r="Y130" s="9"/>
      <c r="Z130" s="12">
        <f>10+192</f>
        <v>202</v>
      </c>
      <c r="AA130" s="16">
        <f t="shared" si="6"/>
        <v>18.892882433895032</v>
      </c>
      <c r="AB130" s="16">
        <f t="shared" si="7"/>
        <v>332.592857142855</v>
      </c>
      <c r="AC130" s="16"/>
      <c r="AD130" s="17"/>
    </row>
    <row r="131" spans="1:30" ht="12.75" customHeight="1" x14ac:dyDescent="0.2">
      <c r="A131" s="12">
        <v>124</v>
      </c>
      <c r="B131" s="13" t="s">
        <v>28</v>
      </c>
      <c r="C131" s="13"/>
      <c r="D131" s="12" t="s">
        <v>18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4">
        <v>10.7777142857143</v>
      </c>
      <c r="X131" s="14">
        <f t="shared" si="1"/>
        <v>538.88571428571504</v>
      </c>
      <c r="Y131" s="9"/>
      <c r="Z131" s="12">
        <v>384</v>
      </c>
      <c r="AA131" s="16">
        <f t="shared" si="6"/>
        <v>35.629075870844552</v>
      </c>
      <c r="AB131" s="16">
        <f t="shared" si="7"/>
        <v>154.88571428571504</v>
      </c>
      <c r="AC131" s="16" t="s">
        <v>20</v>
      </c>
      <c r="AD131" s="17"/>
    </row>
    <row r="132" spans="1:30" ht="12.75" customHeight="1" x14ac:dyDescent="0.2">
      <c r="A132" s="12">
        <v>125</v>
      </c>
      <c r="B132" s="13" t="s">
        <v>29</v>
      </c>
      <c r="C132" s="13"/>
      <c r="D132" s="12" t="s">
        <v>18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4">
        <v>10.863571428571399</v>
      </c>
      <c r="X132" s="14">
        <f t="shared" si="1"/>
        <v>543.17857142856997</v>
      </c>
      <c r="Y132" s="9"/>
      <c r="Z132" s="12">
        <f>25+432+30+576</f>
        <v>1063</v>
      </c>
      <c r="AA132" s="16">
        <f t="shared" si="6"/>
        <v>97.849957262147683</v>
      </c>
      <c r="AB132" s="16">
        <f t="shared" si="7"/>
        <v>-519.82142857143003</v>
      </c>
      <c r="AC132" s="16"/>
      <c r="AD132" s="17"/>
    </row>
    <row r="133" spans="1:30" ht="12.75" customHeight="1" x14ac:dyDescent="0.2">
      <c r="A133" s="12">
        <v>126</v>
      </c>
      <c r="B133" s="13" t="s">
        <v>30</v>
      </c>
      <c r="C133" s="13"/>
      <c r="D133" s="12" t="s">
        <v>18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4">
        <v>10.9494285714286</v>
      </c>
      <c r="X133" s="14">
        <f t="shared" si="1"/>
        <v>547.47142857143001</v>
      </c>
      <c r="Y133" s="9"/>
      <c r="Z133" s="12">
        <f>20+288</f>
        <v>308</v>
      </c>
      <c r="AA133" s="16">
        <f t="shared" si="6"/>
        <v>28.129321817185428</v>
      </c>
      <c r="AB133" s="16">
        <f t="shared" si="7"/>
        <v>239.47142857143001</v>
      </c>
      <c r="AC133" s="16"/>
      <c r="AD133" s="17"/>
    </row>
    <row r="134" spans="1:30" ht="12.75" customHeight="1" x14ac:dyDescent="0.2">
      <c r="A134" s="12">
        <v>127</v>
      </c>
      <c r="B134" s="13" t="s">
        <v>28</v>
      </c>
      <c r="C134" s="13"/>
      <c r="D134" s="12" t="s">
        <v>18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4">
        <v>11.035285714285701</v>
      </c>
      <c r="X134" s="14">
        <f t="shared" si="1"/>
        <v>551.76428571428505</v>
      </c>
      <c r="Y134" s="9"/>
      <c r="Z134" s="12">
        <v>16</v>
      </c>
      <c r="AA134" s="12">
        <f t="shared" si="6"/>
        <v>1.4498944942845695</v>
      </c>
      <c r="AB134" s="16">
        <f t="shared" si="7"/>
        <v>535.76428571428505</v>
      </c>
      <c r="AC134" s="16" t="s">
        <v>20</v>
      </c>
      <c r="AD134" s="17"/>
    </row>
    <row r="135" spans="1:30" ht="12.75" customHeight="1" x14ac:dyDescent="0.2">
      <c r="A135" s="12">
        <v>128</v>
      </c>
      <c r="B135" s="13" t="s">
        <v>29</v>
      </c>
      <c r="C135" s="13"/>
      <c r="D135" s="12" t="s">
        <v>18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4">
        <v>11.1211428571428</v>
      </c>
      <c r="X135" s="14">
        <f t="shared" si="1"/>
        <v>556.05714285713998</v>
      </c>
      <c r="Y135" s="9"/>
      <c r="Z135" s="12">
        <v>10</v>
      </c>
      <c r="AA135" s="12">
        <f t="shared" si="6"/>
        <v>0.89918816154558057</v>
      </c>
      <c r="AB135" s="16">
        <f t="shared" si="7"/>
        <v>546.05714285713998</v>
      </c>
      <c r="AC135" s="16" t="s">
        <v>20</v>
      </c>
      <c r="AD135" s="17"/>
    </row>
    <row r="136" spans="1:30" ht="12.75" customHeight="1" x14ac:dyDescent="0.2">
      <c r="A136" s="12">
        <v>129</v>
      </c>
      <c r="B136" s="13" t="s">
        <v>30</v>
      </c>
      <c r="C136" s="13"/>
      <c r="D136" s="12" t="s">
        <v>18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4">
        <v>11.207000000000001</v>
      </c>
      <c r="X136" s="14">
        <f t="shared" si="1"/>
        <v>560.35</v>
      </c>
      <c r="Y136" s="9"/>
      <c r="Z136" s="12">
        <f>20+384</f>
        <v>404</v>
      </c>
      <c r="AA136" s="12">
        <f t="shared" si="6"/>
        <v>36.048898010172209</v>
      </c>
      <c r="AB136" s="16">
        <f t="shared" si="7"/>
        <v>156.35000000000002</v>
      </c>
      <c r="AC136" s="16"/>
      <c r="AD136" s="17"/>
    </row>
    <row r="137" spans="1:30" ht="12.75" customHeight="1" x14ac:dyDescent="0.2">
      <c r="A137" s="12">
        <v>130</v>
      </c>
      <c r="B137" s="13" t="s">
        <v>28</v>
      </c>
      <c r="C137" s="13"/>
      <c r="D137" s="12" t="s">
        <v>18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4">
        <v>11.2928571428571</v>
      </c>
      <c r="X137" s="14">
        <f t="shared" si="1"/>
        <v>564.64285714285495</v>
      </c>
      <c r="Y137" s="9"/>
      <c r="Z137" s="12">
        <f>150+2832</f>
        <v>2982</v>
      </c>
      <c r="AA137" s="16">
        <f t="shared" si="6"/>
        <v>264.06072106261962</v>
      </c>
      <c r="AB137" s="16">
        <f t="shared" si="7"/>
        <v>-2417.3571428571449</v>
      </c>
      <c r="AC137" s="16" t="s">
        <v>20</v>
      </c>
      <c r="AD137" s="17"/>
    </row>
    <row r="138" spans="1:30" ht="12.75" customHeight="1" x14ac:dyDescent="0.2">
      <c r="A138" s="12">
        <v>131</v>
      </c>
      <c r="B138" s="13" t="s">
        <v>28</v>
      </c>
      <c r="C138" s="13"/>
      <c r="D138" s="12" t="s">
        <v>18</v>
      </c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4">
        <v>11.378714285714301</v>
      </c>
      <c r="X138" s="14">
        <f t="shared" ref="X138:X201" si="8">W138*50</f>
        <v>568.93571428571499</v>
      </c>
      <c r="Y138" s="9"/>
      <c r="Z138" s="12">
        <v>96</v>
      </c>
      <c r="AA138" s="12">
        <f t="shared" si="6"/>
        <v>8.4368055642741346</v>
      </c>
      <c r="AB138" s="16">
        <f t="shared" si="7"/>
        <v>472.93571428571499</v>
      </c>
      <c r="AC138" s="16" t="s">
        <v>20</v>
      </c>
      <c r="AD138" s="17"/>
    </row>
    <row r="139" spans="1:30" ht="12.75" customHeight="1" x14ac:dyDescent="0.2">
      <c r="A139" s="12">
        <v>132</v>
      </c>
      <c r="B139" s="13" t="s">
        <v>29</v>
      </c>
      <c r="C139" s="13"/>
      <c r="D139" s="12" t="s">
        <v>18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4">
        <v>11.4645714285714</v>
      </c>
      <c r="X139" s="14">
        <f t="shared" si="8"/>
        <v>573.22857142857004</v>
      </c>
      <c r="Y139" s="9"/>
      <c r="Z139" s="12">
        <v>96</v>
      </c>
      <c r="AA139" s="12">
        <f t="shared" si="6"/>
        <v>8.3736230872751047</v>
      </c>
      <c r="AB139" s="16">
        <f>X139-Z139</f>
        <v>477.22857142857004</v>
      </c>
      <c r="AC139" s="16" t="s">
        <v>20</v>
      </c>
      <c r="AD139" s="17"/>
    </row>
    <row r="140" spans="1:30" ht="12.75" customHeight="1" x14ac:dyDescent="0.2">
      <c r="A140" s="12">
        <v>133</v>
      </c>
      <c r="B140" s="13" t="s">
        <v>30</v>
      </c>
      <c r="C140" s="13"/>
      <c r="D140" s="12" t="s">
        <v>18</v>
      </c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4">
        <v>11.550428571428601</v>
      </c>
      <c r="X140" s="14">
        <f t="shared" si="8"/>
        <v>577.52142857143008</v>
      </c>
      <c r="Y140" s="9"/>
      <c r="Z140" s="53">
        <f>120+864</f>
        <v>984</v>
      </c>
      <c r="AA140" s="55">
        <f>Z140/(W140+W141)</f>
        <v>42.438095707517206</v>
      </c>
      <c r="AB140" s="55">
        <f>X140+X141-Z140</f>
        <v>175.33571428571508</v>
      </c>
      <c r="AC140" s="16"/>
      <c r="AD140" s="17"/>
    </row>
    <row r="141" spans="1:30" ht="12.75" customHeight="1" x14ac:dyDescent="0.2">
      <c r="A141" s="12">
        <v>134</v>
      </c>
      <c r="B141" s="13" t="s">
        <v>28</v>
      </c>
      <c r="C141" s="13"/>
      <c r="D141" s="12" t="s">
        <v>18</v>
      </c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4">
        <v>11.6362857142857</v>
      </c>
      <c r="X141" s="14">
        <f t="shared" si="8"/>
        <v>581.81428571428501</v>
      </c>
      <c r="Y141" s="9"/>
      <c r="Z141" s="54"/>
      <c r="AA141" s="56"/>
      <c r="AB141" s="56"/>
      <c r="AC141" s="16"/>
      <c r="AD141" s="17"/>
    </row>
    <row r="142" spans="1:30" ht="12.75" customHeight="1" x14ac:dyDescent="0.2">
      <c r="A142" s="12">
        <v>135</v>
      </c>
      <c r="B142" s="13" t="s">
        <v>29</v>
      </c>
      <c r="C142" s="13"/>
      <c r="D142" s="12" t="s">
        <v>18</v>
      </c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4">
        <v>11.722142857142799</v>
      </c>
      <c r="X142" s="14">
        <f t="shared" si="8"/>
        <v>586.10714285713993</v>
      </c>
      <c r="Y142" s="9"/>
      <c r="Z142" s="53">
        <v>480</v>
      </c>
      <c r="AA142" s="53">
        <f>Z142/(W142+W143)</f>
        <v>20.399366162551427</v>
      </c>
      <c r="AB142" s="55">
        <f>X142+X143-Z142</f>
        <v>696.50714285714002</v>
      </c>
      <c r="AC142" s="16" t="s">
        <v>20</v>
      </c>
      <c r="AD142" s="17"/>
    </row>
    <row r="143" spans="1:30" ht="12.75" customHeight="1" x14ac:dyDescent="0.2">
      <c r="A143" s="12">
        <v>136</v>
      </c>
      <c r="B143" s="13" t="s">
        <v>30</v>
      </c>
      <c r="C143" s="13"/>
      <c r="D143" s="12" t="s">
        <v>18</v>
      </c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4">
        <v>11.808</v>
      </c>
      <c r="X143" s="14">
        <f t="shared" si="8"/>
        <v>590.4</v>
      </c>
      <c r="Y143" s="9"/>
      <c r="Z143" s="54"/>
      <c r="AA143" s="54"/>
      <c r="AB143" s="56"/>
      <c r="AC143" s="16"/>
      <c r="AD143" s="17"/>
    </row>
    <row r="144" spans="1:30" ht="12.75" customHeight="1" x14ac:dyDescent="0.2">
      <c r="A144" s="12">
        <v>137</v>
      </c>
      <c r="B144" s="13" t="s">
        <v>28</v>
      </c>
      <c r="C144" s="13"/>
      <c r="D144" s="12" t="s">
        <v>18</v>
      </c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4">
        <v>11.893857142857099</v>
      </c>
      <c r="X144" s="14">
        <f t="shared" si="8"/>
        <v>594.6928571428549</v>
      </c>
      <c r="Y144" s="9"/>
      <c r="Z144" s="12">
        <f>70+1584</f>
        <v>1654</v>
      </c>
      <c r="AA144" s="23">
        <f>Z144/W144</f>
        <v>139.06338205796561</v>
      </c>
      <c r="AB144" s="16">
        <f>X144-Z144</f>
        <v>-1059.3071428571452</v>
      </c>
      <c r="AC144" s="16"/>
      <c r="AD144" s="17"/>
    </row>
    <row r="145" spans="1:30" ht="12.75" customHeight="1" x14ac:dyDescent="0.2">
      <c r="A145" s="12">
        <v>138</v>
      </c>
      <c r="B145" s="13" t="s">
        <v>29</v>
      </c>
      <c r="C145" s="13"/>
      <c r="D145" s="12" t="s">
        <v>18</v>
      </c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4">
        <v>11.9797142857143</v>
      </c>
      <c r="X145" s="14">
        <f t="shared" si="8"/>
        <v>598.98571428571495</v>
      </c>
      <c r="Y145" s="9"/>
      <c r="Z145" s="53">
        <f>60+1248</f>
        <v>1308</v>
      </c>
      <c r="AA145" s="55">
        <f>Z145/(W145+W146)</f>
        <v>54.397357367348548</v>
      </c>
      <c r="AB145" s="55">
        <f>X145+X146-Z145</f>
        <v>-105.73571428571495</v>
      </c>
      <c r="AC145" s="16" t="s">
        <v>20</v>
      </c>
      <c r="AD145" s="17"/>
    </row>
    <row r="146" spans="1:30" ht="12.75" customHeight="1" x14ac:dyDescent="0.2">
      <c r="A146" s="12">
        <v>139</v>
      </c>
      <c r="B146" s="13" t="s">
        <v>30</v>
      </c>
      <c r="C146" s="13"/>
      <c r="D146" s="12" t="s">
        <v>18</v>
      </c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4">
        <v>12.065571428571401</v>
      </c>
      <c r="X146" s="14">
        <f t="shared" si="8"/>
        <v>603.27857142856999</v>
      </c>
      <c r="Y146" s="9"/>
      <c r="Z146" s="54"/>
      <c r="AA146" s="56"/>
      <c r="AB146" s="56"/>
      <c r="AC146" s="18"/>
      <c r="AD146" s="17"/>
    </row>
    <row r="147" spans="1:30" ht="12.75" customHeight="1" x14ac:dyDescent="0.2">
      <c r="A147" s="12">
        <v>140</v>
      </c>
      <c r="B147" s="13" t="s">
        <v>28</v>
      </c>
      <c r="C147" s="13"/>
      <c r="D147" s="12" t="s">
        <v>18</v>
      </c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4">
        <v>12.1514285714286</v>
      </c>
      <c r="X147" s="14">
        <f t="shared" si="8"/>
        <v>607.57142857143003</v>
      </c>
      <c r="Y147" s="9"/>
      <c r="Z147" s="12">
        <f>20+384</f>
        <v>404</v>
      </c>
      <c r="AA147" s="16">
        <f t="shared" ref="AA147:AA191" si="9">Z147/W147</f>
        <v>33.247119680225644</v>
      </c>
      <c r="AB147" s="16">
        <f>X147-Z147</f>
        <v>203.57142857143003</v>
      </c>
      <c r="AC147" s="16"/>
      <c r="AD147" s="17"/>
    </row>
    <row r="148" spans="1:30" ht="12.75" customHeight="1" x14ac:dyDescent="0.2">
      <c r="A148" s="12">
        <v>141</v>
      </c>
      <c r="B148" s="13" t="s">
        <v>28</v>
      </c>
      <c r="C148" s="13"/>
      <c r="D148" s="12" t="s">
        <v>18</v>
      </c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4">
        <v>12.237285714285701</v>
      </c>
      <c r="X148" s="14">
        <f t="shared" si="8"/>
        <v>611.86428571428507</v>
      </c>
      <c r="Y148" s="9"/>
      <c r="Z148" s="12">
        <v>0</v>
      </c>
      <c r="AA148" s="16">
        <f t="shared" si="9"/>
        <v>0</v>
      </c>
      <c r="AB148" s="16">
        <f t="shared" ref="AB148:AB196" si="10">X148-Z148</f>
        <v>611.86428571428507</v>
      </c>
      <c r="AC148" s="16" t="s">
        <v>20</v>
      </c>
      <c r="AD148" s="17"/>
    </row>
    <row r="149" spans="1:30" ht="12.75" customHeight="1" x14ac:dyDescent="0.2">
      <c r="A149" s="12">
        <v>142</v>
      </c>
      <c r="B149" s="13" t="s">
        <v>29</v>
      </c>
      <c r="C149" s="13"/>
      <c r="D149" s="12" t="s">
        <v>18</v>
      </c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4">
        <v>12.3231428571428</v>
      </c>
      <c r="X149" s="14">
        <f t="shared" si="8"/>
        <v>616.15714285714</v>
      </c>
      <c r="Y149" s="9"/>
      <c r="Z149" s="12">
        <f>10+96</f>
        <v>106</v>
      </c>
      <c r="AA149" s="16">
        <f t="shared" si="9"/>
        <v>8.6017017922144561</v>
      </c>
      <c r="AB149" s="16">
        <f t="shared" si="10"/>
        <v>510.15714285714</v>
      </c>
      <c r="AC149" s="16"/>
      <c r="AD149" s="17"/>
    </row>
    <row r="150" spans="1:30" ht="12.75" customHeight="1" x14ac:dyDescent="0.2">
      <c r="A150" s="12">
        <v>143</v>
      </c>
      <c r="B150" s="13" t="s">
        <v>30</v>
      </c>
      <c r="C150" s="13"/>
      <c r="D150" s="12" t="s">
        <v>18</v>
      </c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4">
        <v>12.409000000000001</v>
      </c>
      <c r="X150" s="14">
        <f t="shared" si="8"/>
        <v>620.45000000000005</v>
      </c>
      <c r="Y150" s="9"/>
      <c r="Z150" s="12">
        <f>30+528</f>
        <v>558</v>
      </c>
      <c r="AA150" s="16">
        <f t="shared" si="9"/>
        <v>44.967362398259326</v>
      </c>
      <c r="AB150" s="16">
        <f t="shared" si="10"/>
        <v>62.450000000000045</v>
      </c>
      <c r="AC150" s="16"/>
      <c r="AD150" s="17"/>
    </row>
    <row r="151" spans="1:30" ht="12.75" customHeight="1" x14ac:dyDescent="0.2">
      <c r="A151" s="12">
        <v>144</v>
      </c>
      <c r="B151" s="13" t="s">
        <v>28</v>
      </c>
      <c r="C151" s="13"/>
      <c r="D151" s="12" t="s">
        <v>18</v>
      </c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4">
        <v>12.4948571428571</v>
      </c>
      <c r="X151" s="14">
        <f t="shared" si="8"/>
        <v>624.74285714285497</v>
      </c>
      <c r="Y151" s="9"/>
      <c r="Z151" s="12">
        <f>100+1968</f>
        <v>2068</v>
      </c>
      <c r="AA151" s="16">
        <f t="shared" si="9"/>
        <v>165.50809475898711</v>
      </c>
      <c r="AB151" s="16">
        <f t="shared" si="10"/>
        <v>-1443.257142857145</v>
      </c>
      <c r="AC151" s="16"/>
      <c r="AD151" s="17"/>
    </row>
    <row r="152" spans="1:30" ht="12.75" customHeight="1" x14ac:dyDescent="0.2">
      <c r="A152" s="12">
        <v>145</v>
      </c>
      <c r="B152" s="13" t="s">
        <v>29</v>
      </c>
      <c r="C152" s="13"/>
      <c r="D152" s="12" t="s">
        <v>18</v>
      </c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4">
        <v>12.580714285714301</v>
      </c>
      <c r="X152" s="14">
        <f t="shared" si="8"/>
        <v>629.03571428571502</v>
      </c>
      <c r="Y152" s="9"/>
      <c r="Z152" s="12">
        <f>50+672</f>
        <v>722</v>
      </c>
      <c r="AA152" s="16">
        <f t="shared" si="9"/>
        <v>57.389428263214604</v>
      </c>
      <c r="AB152" s="16">
        <f t="shared" si="10"/>
        <v>-92.964285714284983</v>
      </c>
      <c r="AC152" s="16"/>
      <c r="AD152" s="17"/>
    </row>
    <row r="153" spans="1:30" ht="12.75" customHeight="1" x14ac:dyDescent="0.2">
      <c r="A153" s="12">
        <v>146</v>
      </c>
      <c r="B153" s="13" t="s">
        <v>30</v>
      </c>
      <c r="C153" s="13"/>
      <c r="D153" s="12" t="s">
        <v>18</v>
      </c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4">
        <v>12.6665714285714</v>
      </c>
      <c r="X153" s="14">
        <f t="shared" si="8"/>
        <v>633.32857142856994</v>
      </c>
      <c r="Y153" s="9"/>
      <c r="Z153" s="12">
        <f>5+96</f>
        <v>101</v>
      </c>
      <c r="AA153" s="16">
        <f t="shared" si="9"/>
        <v>7.9737441634899691</v>
      </c>
      <c r="AB153" s="16">
        <f t="shared" si="10"/>
        <v>532.32857142856994</v>
      </c>
      <c r="AC153" s="16"/>
      <c r="AD153" s="17"/>
    </row>
    <row r="154" spans="1:30" ht="12.75" customHeight="1" x14ac:dyDescent="0.2">
      <c r="A154" s="12">
        <v>147</v>
      </c>
      <c r="B154" s="13" t="s">
        <v>28</v>
      </c>
      <c r="C154" s="13"/>
      <c r="D154" s="12" t="s">
        <v>18</v>
      </c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4">
        <v>12.752428571428601</v>
      </c>
      <c r="X154" s="14">
        <f t="shared" si="8"/>
        <v>637.62142857142999</v>
      </c>
      <c r="Y154" s="9"/>
      <c r="Z154" s="12">
        <f>20+528</f>
        <v>548</v>
      </c>
      <c r="AA154" s="16">
        <f t="shared" si="9"/>
        <v>42.972206974581773</v>
      </c>
      <c r="AB154" s="16">
        <f t="shared" si="10"/>
        <v>89.621428571429988</v>
      </c>
      <c r="AC154" s="16" t="s">
        <v>20</v>
      </c>
      <c r="AD154" s="17"/>
    </row>
    <row r="155" spans="1:30" ht="12.75" customHeight="1" x14ac:dyDescent="0.2">
      <c r="A155" s="12">
        <v>148</v>
      </c>
      <c r="B155" s="13" t="s">
        <v>29</v>
      </c>
      <c r="C155" s="13"/>
      <c r="D155" s="12" t="s">
        <v>18</v>
      </c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4">
        <v>12.8382857142857</v>
      </c>
      <c r="X155" s="14">
        <f t="shared" si="8"/>
        <v>641.91428571428503</v>
      </c>
      <c r="Y155" s="9"/>
      <c r="Z155" s="12">
        <f>50+10+1104</f>
        <v>1164</v>
      </c>
      <c r="AA155" s="16">
        <f t="shared" si="9"/>
        <v>90.666310588863766</v>
      </c>
      <c r="AB155" s="16">
        <f t="shared" si="10"/>
        <v>-522.08571428571497</v>
      </c>
      <c r="AC155" s="16"/>
      <c r="AD155" s="17" t="s">
        <v>21</v>
      </c>
    </row>
    <row r="156" spans="1:30" ht="12.75" customHeight="1" x14ac:dyDescent="0.2">
      <c r="A156" s="12">
        <v>149</v>
      </c>
      <c r="B156" s="13" t="s">
        <v>30</v>
      </c>
      <c r="C156" s="13"/>
      <c r="D156" s="12" t="s">
        <v>18</v>
      </c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4">
        <v>12.924142857142799</v>
      </c>
      <c r="X156" s="14">
        <f t="shared" si="8"/>
        <v>646.20714285713996</v>
      </c>
      <c r="Y156" s="9"/>
      <c r="Z156" s="12">
        <f>15+288</f>
        <v>303</v>
      </c>
      <c r="AA156" s="16">
        <f t="shared" si="9"/>
        <v>23.444494799323632</v>
      </c>
      <c r="AB156" s="16">
        <f t="shared" si="10"/>
        <v>343.20714285713996</v>
      </c>
      <c r="AC156" s="16"/>
      <c r="AD156" s="17"/>
    </row>
    <row r="157" spans="1:30" ht="12.75" customHeight="1" x14ac:dyDescent="0.2">
      <c r="A157" s="12">
        <v>150</v>
      </c>
      <c r="B157" s="13" t="s">
        <v>28</v>
      </c>
      <c r="C157" s="13"/>
      <c r="D157" s="12" t="s">
        <v>18</v>
      </c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4">
        <v>13.01</v>
      </c>
      <c r="X157" s="14">
        <f t="shared" si="8"/>
        <v>650.5</v>
      </c>
      <c r="Y157" s="9"/>
      <c r="Z157" s="12">
        <f>4+6</f>
        <v>10</v>
      </c>
      <c r="AA157" s="16">
        <f t="shared" si="9"/>
        <v>0.76863950807071479</v>
      </c>
      <c r="AB157" s="16">
        <f t="shared" si="10"/>
        <v>640.5</v>
      </c>
      <c r="AC157" s="16" t="s">
        <v>20</v>
      </c>
      <c r="AD157" s="17"/>
    </row>
    <row r="158" spans="1:30" ht="12.75" customHeight="1" x14ac:dyDescent="0.2">
      <c r="A158" s="12">
        <v>151</v>
      </c>
      <c r="B158" s="13" t="s">
        <v>28</v>
      </c>
      <c r="C158" s="13"/>
      <c r="D158" s="12" t="s">
        <v>18</v>
      </c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4">
        <v>13.095857142857099</v>
      </c>
      <c r="X158" s="14">
        <f t="shared" si="8"/>
        <v>654.79285714285493</v>
      </c>
      <c r="Y158" s="9"/>
      <c r="Z158" s="12">
        <f>60+1392</f>
        <v>1452</v>
      </c>
      <c r="AA158" s="16">
        <f t="shared" si="9"/>
        <v>110.87475864777339</v>
      </c>
      <c r="AB158" s="16">
        <f t="shared" si="10"/>
        <v>-797.20714285714507</v>
      </c>
      <c r="AC158" s="16"/>
      <c r="AD158" s="17"/>
    </row>
    <row r="159" spans="1:30" ht="12.75" customHeight="1" x14ac:dyDescent="0.2">
      <c r="A159" s="12">
        <v>152</v>
      </c>
      <c r="B159" s="13" t="s">
        <v>29</v>
      </c>
      <c r="C159" s="13"/>
      <c r="D159" s="12" t="s">
        <v>18</v>
      </c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4">
        <v>13.1817142857143</v>
      </c>
      <c r="X159" s="14">
        <f t="shared" si="8"/>
        <v>659.08571428571497</v>
      </c>
      <c r="Y159" s="9"/>
      <c r="Z159" s="12">
        <f>10+6+576</f>
        <v>592</v>
      </c>
      <c r="AA159" s="16">
        <f t="shared" si="9"/>
        <v>44.910698803537322</v>
      </c>
      <c r="AB159" s="16">
        <f t="shared" si="10"/>
        <v>67.085714285714971</v>
      </c>
      <c r="AC159" s="16" t="s">
        <v>20</v>
      </c>
      <c r="AD159" s="17"/>
    </row>
    <row r="160" spans="1:30" ht="12.75" customHeight="1" x14ac:dyDescent="0.2">
      <c r="A160" s="12">
        <v>153</v>
      </c>
      <c r="B160" s="13" t="s">
        <v>30</v>
      </c>
      <c r="C160" s="13"/>
      <c r="D160" s="12" t="s">
        <v>18</v>
      </c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4">
        <v>13.267571428571401</v>
      </c>
      <c r="X160" s="14">
        <f t="shared" si="8"/>
        <v>663.37857142857001</v>
      </c>
      <c r="Y160" s="9"/>
      <c r="Z160" s="12">
        <f>2700+100</f>
        <v>2800</v>
      </c>
      <c r="AA160" s="16">
        <f t="shared" si="9"/>
        <v>211.04088378753826</v>
      </c>
      <c r="AB160" s="16">
        <f t="shared" si="10"/>
        <v>-2136.62142857143</v>
      </c>
      <c r="AC160" s="16" t="s">
        <v>20</v>
      </c>
      <c r="AD160" s="17"/>
    </row>
    <row r="161" spans="1:30" ht="12.75" customHeight="1" x14ac:dyDescent="0.2">
      <c r="A161" s="12">
        <v>154</v>
      </c>
      <c r="B161" s="13" t="s">
        <v>28</v>
      </c>
      <c r="C161" s="13"/>
      <c r="D161" s="12" t="s">
        <v>18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4">
        <v>13.3534285714286</v>
      </c>
      <c r="X161" s="14">
        <f t="shared" si="8"/>
        <v>667.67142857142994</v>
      </c>
      <c r="Y161" s="9"/>
      <c r="Z161" s="12">
        <f>10+96</f>
        <v>106</v>
      </c>
      <c r="AA161" s="16">
        <f t="shared" si="9"/>
        <v>7.938036245373028</v>
      </c>
      <c r="AB161" s="16">
        <f t="shared" si="10"/>
        <v>561.67142857142994</v>
      </c>
      <c r="AC161" s="16"/>
      <c r="AD161" s="17"/>
    </row>
    <row r="162" spans="1:30" ht="12.75" customHeight="1" x14ac:dyDescent="0.2">
      <c r="A162" s="12">
        <v>155</v>
      </c>
      <c r="B162" s="13" t="s">
        <v>29</v>
      </c>
      <c r="C162" s="13"/>
      <c r="D162" s="12" t="s">
        <v>18</v>
      </c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4">
        <v>13.439285714285701</v>
      </c>
      <c r="X162" s="14">
        <f t="shared" si="8"/>
        <v>671.96428571428498</v>
      </c>
      <c r="Y162" s="9"/>
      <c r="Z162" s="12">
        <f>25+480</f>
        <v>505</v>
      </c>
      <c r="AA162" s="16">
        <f t="shared" si="9"/>
        <v>37.576401807068869</v>
      </c>
      <c r="AB162" s="16">
        <f t="shared" si="10"/>
        <v>166.96428571428498</v>
      </c>
      <c r="AC162" s="16"/>
      <c r="AD162" s="17"/>
    </row>
    <row r="163" spans="1:30" ht="12.75" customHeight="1" x14ac:dyDescent="0.2">
      <c r="A163" s="12">
        <v>156</v>
      </c>
      <c r="B163" s="13" t="s">
        <v>30</v>
      </c>
      <c r="C163" s="13"/>
      <c r="D163" s="12" t="s">
        <v>18</v>
      </c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4">
        <v>13.5251428571428</v>
      </c>
      <c r="X163" s="14">
        <f t="shared" si="8"/>
        <v>676.25714285714002</v>
      </c>
      <c r="Y163" s="9"/>
      <c r="Z163" s="12">
        <f>20+384</f>
        <v>404</v>
      </c>
      <c r="AA163" s="16">
        <f t="shared" si="9"/>
        <v>29.870294478009335</v>
      </c>
      <c r="AB163" s="16">
        <f t="shared" si="10"/>
        <v>272.25714285714002</v>
      </c>
      <c r="AC163" s="16"/>
      <c r="AD163" s="17"/>
    </row>
    <row r="164" spans="1:30" ht="12.75" customHeight="1" x14ac:dyDescent="0.2">
      <c r="A164" s="12">
        <v>157</v>
      </c>
      <c r="B164" s="13" t="s">
        <v>28</v>
      </c>
      <c r="C164" s="13"/>
      <c r="D164" s="12" t="s">
        <v>18</v>
      </c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4">
        <v>13.611000000000001</v>
      </c>
      <c r="X164" s="14">
        <f t="shared" si="8"/>
        <v>680.55000000000007</v>
      </c>
      <c r="Y164" s="9"/>
      <c r="Z164" s="12">
        <f>10+144</f>
        <v>154</v>
      </c>
      <c r="AA164" s="16">
        <f t="shared" si="9"/>
        <v>11.314378076555727</v>
      </c>
      <c r="AB164" s="16">
        <f t="shared" si="10"/>
        <v>526.55000000000007</v>
      </c>
      <c r="AC164" s="16"/>
      <c r="AD164" s="17"/>
    </row>
    <row r="165" spans="1:30" ht="12.75" customHeight="1" x14ac:dyDescent="0.2">
      <c r="A165" s="12">
        <v>158</v>
      </c>
      <c r="B165" s="13" t="s">
        <v>29</v>
      </c>
      <c r="C165" s="13"/>
      <c r="D165" s="12" t="s">
        <v>18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4">
        <v>13.6968571428571</v>
      </c>
      <c r="X165" s="14">
        <f t="shared" si="8"/>
        <v>684.842857142855</v>
      </c>
      <c r="Y165" s="9"/>
      <c r="Z165" s="12">
        <f>70+1392</f>
        <v>1462</v>
      </c>
      <c r="AA165" s="16">
        <f t="shared" si="9"/>
        <v>106.73981518179386</v>
      </c>
      <c r="AB165" s="16">
        <f t="shared" si="10"/>
        <v>-777.157142857145</v>
      </c>
      <c r="AC165" s="16"/>
      <c r="AD165" s="17"/>
    </row>
    <row r="166" spans="1:30" ht="12.75" customHeight="1" x14ac:dyDescent="0.2">
      <c r="A166" s="12">
        <v>159</v>
      </c>
      <c r="B166" s="13" t="s">
        <v>30</v>
      </c>
      <c r="C166" s="13"/>
      <c r="D166" s="12" t="s">
        <v>18</v>
      </c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4">
        <v>13.782714285714301</v>
      </c>
      <c r="X166" s="14">
        <f t="shared" si="8"/>
        <v>689.13571428571504</v>
      </c>
      <c r="Y166" s="9"/>
      <c r="Z166" s="12">
        <v>400</v>
      </c>
      <c r="AA166" s="16">
        <f t="shared" si="9"/>
        <v>29.02185967930842</v>
      </c>
      <c r="AB166" s="16">
        <f t="shared" si="10"/>
        <v>289.13571428571504</v>
      </c>
      <c r="AC166" s="16"/>
      <c r="AD166" s="17"/>
    </row>
    <row r="167" spans="1:30" ht="12.75" customHeight="1" x14ac:dyDescent="0.2">
      <c r="A167" s="12">
        <v>160</v>
      </c>
      <c r="B167" s="13" t="s">
        <v>28</v>
      </c>
      <c r="C167" s="13"/>
      <c r="D167" s="12" t="s">
        <v>18</v>
      </c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4">
        <v>13.8685714285714</v>
      </c>
      <c r="X167" s="14">
        <f t="shared" si="8"/>
        <v>693.42857142856997</v>
      </c>
      <c r="Y167" s="9"/>
      <c r="Z167" s="12">
        <v>384</v>
      </c>
      <c r="AA167" s="16">
        <f t="shared" si="9"/>
        <v>27.688504326328857</v>
      </c>
      <c r="AB167" s="16">
        <f t="shared" si="10"/>
        <v>309.42857142856997</v>
      </c>
      <c r="AC167" s="16" t="s">
        <v>20</v>
      </c>
      <c r="AD167" s="17"/>
    </row>
    <row r="168" spans="1:30" ht="12.75" customHeight="1" x14ac:dyDescent="0.2">
      <c r="A168" s="12">
        <v>161</v>
      </c>
      <c r="B168" s="13" t="s">
        <v>28</v>
      </c>
      <c r="C168" s="13"/>
      <c r="D168" s="12" t="s">
        <v>18</v>
      </c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4">
        <v>13.9544285714286</v>
      </c>
      <c r="X168" s="14">
        <f t="shared" si="8"/>
        <v>697.72142857143001</v>
      </c>
      <c r="Y168" s="9"/>
      <c r="Z168" s="12">
        <v>1728</v>
      </c>
      <c r="AA168" s="16">
        <f t="shared" si="9"/>
        <v>123.83165610507648</v>
      </c>
      <c r="AB168" s="16">
        <f t="shared" si="10"/>
        <v>-1030.2785714285701</v>
      </c>
      <c r="AC168" s="16"/>
      <c r="AD168" s="17"/>
    </row>
    <row r="169" spans="1:30" ht="12.75" customHeight="1" x14ac:dyDescent="0.2">
      <c r="A169" s="12">
        <v>162</v>
      </c>
      <c r="B169" s="13" t="s">
        <v>29</v>
      </c>
      <c r="C169" s="13"/>
      <c r="D169" s="12" t="s">
        <v>18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4">
        <v>14.0402857142857</v>
      </c>
      <c r="X169" s="14">
        <f t="shared" si="8"/>
        <v>702.01428571428494</v>
      </c>
      <c r="Y169" s="9"/>
      <c r="Z169" s="12">
        <v>490</v>
      </c>
      <c r="AA169" s="16">
        <f t="shared" si="9"/>
        <v>34.899574693229724</v>
      </c>
      <c r="AB169" s="16">
        <f t="shared" si="10"/>
        <v>212.01428571428494</v>
      </c>
      <c r="AC169" s="16"/>
      <c r="AD169" s="17"/>
    </row>
    <row r="170" spans="1:30" ht="12.75" customHeight="1" x14ac:dyDescent="0.2">
      <c r="A170" s="12">
        <v>163</v>
      </c>
      <c r="B170" s="13" t="s">
        <v>30</v>
      </c>
      <c r="C170" s="13"/>
      <c r="D170" s="12" t="s">
        <v>18</v>
      </c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4">
        <v>14.126142857142799</v>
      </c>
      <c r="X170" s="14">
        <f t="shared" si="8"/>
        <v>706.30714285713998</v>
      </c>
      <c r="Y170" s="9"/>
      <c r="Z170" s="12"/>
      <c r="AA170" s="16">
        <f t="shared" si="9"/>
        <v>0</v>
      </c>
      <c r="AB170" s="16">
        <f t="shared" si="10"/>
        <v>706.30714285713998</v>
      </c>
      <c r="AC170" s="12"/>
      <c r="AD170" s="17"/>
    </row>
    <row r="171" spans="1:30" ht="12.75" customHeight="1" x14ac:dyDescent="0.2">
      <c r="A171" s="12">
        <v>164</v>
      </c>
      <c r="B171" s="13" t="s">
        <v>28</v>
      </c>
      <c r="C171" s="13"/>
      <c r="D171" s="12" t="s">
        <v>18</v>
      </c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4">
        <v>14.212</v>
      </c>
      <c r="X171" s="14">
        <f t="shared" si="8"/>
        <v>710.6</v>
      </c>
      <c r="Y171" s="9"/>
      <c r="Z171" s="12"/>
      <c r="AA171" s="16">
        <f t="shared" si="9"/>
        <v>0</v>
      </c>
      <c r="AB171" s="16">
        <f t="shared" si="10"/>
        <v>710.6</v>
      </c>
      <c r="AC171" s="16"/>
      <c r="AD171" s="17"/>
    </row>
    <row r="172" spans="1:30" ht="12.75" customHeight="1" x14ac:dyDescent="0.2">
      <c r="A172" s="12">
        <v>165</v>
      </c>
      <c r="B172" s="13" t="s">
        <v>29</v>
      </c>
      <c r="C172" s="13"/>
      <c r="D172" s="12" t="s">
        <v>5</v>
      </c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4">
        <v>14.297857142857101</v>
      </c>
      <c r="X172" s="14">
        <f t="shared" si="8"/>
        <v>714.89285714285506</v>
      </c>
      <c r="Y172" s="9"/>
      <c r="Z172" s="12">
        <f>38+67</f>
        <v>105</v>
      </c>
      <c r="AA172" s="23">
        <f t="shared" si="9"/>
        <v>7.3437578058650361</v>
      </c>
      <c r="AB172" s="16">
        <f t="shared" si="10"/>
        <v>609.89285714285506</v>
      </c>
      <c r="AC172" s="16"/>
      <c r="AD172" s="17"/>
    </row>
    <row r="173" spans="1:30" ht="12.75" customHeight="1" x14ac:dyDescent="0.2">
      <c r="A173" s="12">
        <v>166</v>
      </c>
      <c r="B173" s="13" t="s">
        <v>30</v>
      </c>
      <c r="C173" s="13"/>
      <c r="D173" s="12" t="s">
        <v>18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4">
        <v>14.3837142857143</v>
      </c>
      <c r="X173" s="14">
        <f t="shared" si="8"/>
        <v>719.18571428571499</v>
      </c>
      <c r="Y173" s="9"/>
      <c r="Z173" s="12">
        <v>102</v>
      </c>
      <c r="AA173" s="16">
        <f t="shared" si="9"/>
        <v>7.0913533162505145</v>
      </c>
      <c r="AB173" s="16">
        <f t="shared" si="10"/>
        <v>617.18571428571499</v>
      </c>
      <c r="AC173" s="16"/>
      <c r="AD173" s="17"/>
    </row>
    <row r="174" spans="1:30" ht="12.75" customHeight="1" x14ac:dyDescent="0.2">
      <c r="A174" s="12">
        <v>167</v>
      </c>
      <c r="B174" s="13" t="s">
        <v>28</v>
      </c>
      <c r="C174" s="13"/>
      <c r="D174" s="12" t="s">
        <v>18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4">
        <v>14.469571428571401</v>
      </c>
      <c r="X174" s="14">
        <f t="shared" si="8"/>
        <v>723.47857142857004</v>
      </c>
      <c r="Y174" s="9"/>
      <c r="Z174" s="12">
        <v>310</v>
      </c>
      <c r="AA174" s="16">
        <f t="shared" si="9"/>
        <v>21.424269649609567</v>
      </c>
      <c r="AB174" s="16">
        <f t="shared" si="10"/>
        <v>413.47857142857004</v>
      </c>
      <c r="AC174" s="16"/>
      <c r="AD174" s="17"/>
    </row>
    <row r="175" spans="1:30" ht="12.75" customHeight="1" x14ac:dyDescent="0.2">
      <c r="A175" s="12">
        <v>168</v>
      </c>
      <c r="B175" s="13" t="s">
        <v>29</v>
      </c>
      <c r="C175" s="13"/>
      <c r="D175" s="12" t="s">
        <v>18</v>
      </c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4">
        <v>14.5554285714286</v>
      </c>
      <c r="X175" s="14">
        <f t="shared" si="8"/>
        <v>727.77142857142996</v>
      </c>
      <c r="Y175" s="9"/>
      <c r="Z175" s="12">
        <v>102</v>
      </c>
      <c r="AA175" s="16">
        <f t="shared" si="9"/>
        <v>7.0076947236180773</v>
      </c>
      <c r="AB175" s="16">
        <f t="shared" si="10"/>
        <v>625.77142857142996</v>
      </c>
      <c r="AC175" s="16"/>
      <c r="AD175" s="17"/>
    </row>
    <row r="176" spans="1:30" ht="12.75" customHeight="1" x14ac:dyDescent="0.2">
      <c r="A176" s="12">
        <v>169</v>
      </c>
      <c r="B176" s="13" t="s">
        <v>30</v>
      </c>
      <c r="C176" s="13"/>
      <c r="D176" s="12" t="s">
        <v>18</v>
      </c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4">
        <v>14.641285714285701</v>
      </c>
      <c r="X176" s="14">
        <f t="shared" si="8"/>
        <v>732.06428571428501</v>
      </c>
      <c r="Y176" s="9"/>
      <c r="Z176" s="12">
        <v>667</v>
      </c>
      <c r="AA176" s="16">
        <f t="shared" si="9"/>
        <v>45.556108460420184</v>
      </c>
      <c r="AB176" s="16">
        <f t="shared" si="10"/>
        <v>65.064285714285006</v>
      </c>
      <c r="AC176" s="16"/>
      <c r="AD176" s="17"/>
    </row>
    <row r="177" spans="1:30" ht="12.75" customHeight="1" x14ac:dyDescent="0.2">
      <c r="A177" s="12">
        <v>170</v>
      </c>
      <c r="B177" s="13" t="s">
        <v>28</v>
      </c>
      <c r="C177" s="13"/>
      <c r="D177" s="12" t="s">
        <v>18</v>
      </c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4">
        <v>14.7271428571428</v>
      </c>
      <c r="X177" s="14">
        <f t="shared" si="8"/>
        <v>736.35714285714005</v>
      </c>
      <c r="Y177" s="9"/>
      <c r="Z177" s="12">
        <v>306</v>
      </c>
      <c r="AA177" s="16">
        <f t="shared" si="9"/>
        <v>20.777961004947215</v>
      </c>
      <c r="AB177" s="16">
        <f t="shared" si="10"/>
        <v>430.35714285714005</v>
      </c>
      <c r="AC177" s="16"/>
      <c r="AD177" s="17"/>
    </row>
    <row r="178" spans="1:30" ht="12.75" customHeight="1" x14ac:dyDescent="0.2">
      <c r="A178" s="12">
        <v>171</v>
      </c>
      <c r="B178" s="13" t="s">
        <v>28</v>
      </c>
      <c r="C178" s="13"/>
      <c r="D178" s="12" t="s">
        <v>18</v>
      </c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4">
        <v>14.813000000000001</v>
      </c>
      <c r="X178" s="14">
        <f t="shared" si="8"/>
        <v>740.65</v>
      </c>
      <c r="Y178" s="9"/>
      <c r="Z178" s="12">
        <v>204</v>
      </c>
      <c r="AA178" s="16">
        <f t="shared" si="9"/>
        <v>13.771687031661378</v>
      </c>
      <c r="AB178" s="16">
        <f t="shared" si="10"/>
        <v>536.65</v>
      </c>
      <c r="AC178" s="16"/>
      <c r="AD178" s="17"/>
    </row>
    <row r="179" spans="1:30" ht="12.75" customHeight="1" x14ac:dyDescent="0.2">
      <c r="A179" s="12">
        <v>172</v>
      </c>
      <c r="B179" s="13" t="s">
        <v>29</v>
      </c>
      <c r="C179" s="13"/>
      <c r="D179" s="12" t="s">
        <v>18</v>
      </c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4">
        <v>14.8988571428571</v>
      </c>
      <c r="X179" s="14">
        <f t="shared" si="8"/>
        <v>744.94285714285502</v>
      </c>
      <c r="Y179" s="9"/>
      <c r="Z179" s="12">
        <f>51+30</f>
        <v>81</v>
      </c>
      <c r="AA179" s="16">
        <f t="shared" si="9"/>
        <v>5.4366586123576273</v>
      </c>
      <c r="AB179" s="16">
        <f t="shared" si="10"/>
        <v>663.94285714285502</v>
      </c>
      <c r="AC179" s="16" t="s">
        <v>22</v>
      </c>
      <c r="AD179" s="17"/>
    </row>
    <row r="180" spans="1:30" ht="12.75" customHeight="1" x14ac:dyDescent="0.2">
      <c r="A180" s="12">
        <v>173</v>
      </c>
      <c r="B180" s="13" t="s">
        <v>30</v>
      </c>
      <c r="C180" s="13"/>
      <c r="D180" s="12" t="s">
        <v>18</v>
      </c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4">
        <v>14.984714285714301</v>
      </c>
      <c r="X180" s="14">
        <f t="shared" si="8"/>
        <v>749.23571428571506</v>
      </c>
      <c r="Y180" s="9"/>
      <c r="Z180" s="12">
        <v>68</v>
      </c>
      <c r="AA180" s="16">
        <f t="shared" si="9"/>
        <v>4.5379577283517447</v>
      </c>
      <c r="AB180" s="16">
        <f t="shared" si="10"/>
        <v>681.23571428571506</v>
      </c>
      <c r="AC180" s="16" t="s">
        <v>23</v>
      </c>
      <c r="AD180" s="17"/>
    </row>
    <row r="181" spans="1:30" ht="12.75" customHeight="1" x14ac:dyDescent="0.2">
      <c r="A181" s="12">
        <v>174</v>
      </c>
      <c r="B181" s="13" t="s">
        <v>28</v>
      </c>
      <c r="C181" s="13"/>
      <c r="D181" s="12" t="s">
        <v>18</v>
      </c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4">
        <v>15.0705714285714</v>
      </c>
      <c r="X181" s="14">
        <f t="shared" si="8"/>
        <v>753.52857142856999</v>
      </c>
      <c r="Y181" s="9"/>
      <c r="Z181" s="12">
        <f>51+30</f>
        <v>81</v>
      </c>
      <c r="AA181" s="16">
        <f t="shared" si="9"/>
        <v>5.3747132538343516</v>
      </c>
      <c r="AB181" s="16">
        <f t="shared" si="10"/>
        <v>672.52857142856999</v>
      </c>
      <c r="AC181" s="16" t="s">
        <v>22</v>
      </c>
      <c r="AD181" s="17"/>
    </row>
    <row r="182" spans="1:30" x14ac:dyDescent="0.2">
      <c r="A182" s="19">
        <v>175</v>
      </c>
      <c r="B182" s="13" t="s">
        <v>29</v>
      </c>
      <c r="C182" s="13"/>
      <c r="D182" s="12" t="s">
        <v>18</v>
      </c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4">
        <v>15.1564285714286</v>
      </c>
      <c r="X182" s="14">
        <f t="shared" si="8"/>
        <v>757.82142857143003</v>
      </c>
      <c r="Y182" s="35"/>
      <c r="Z182" s="19">
        <f>51+15</f>
        <v>66</v>
      </c>
      <c r="AA182" s="18">
        <f t="shared" si="9"/>
        <v>4.3545878693623559</v>
      </c>
      <c r="AB182" s="18">
        <f t="shared" si="10"/>
        <v>691.82142857143003</v>
      </c>
      <c r="AC182" s="18" t="s">
        <v>22</v>
      </c>
      <c r="AD182" s="17"/>
    </row>
    <row r="183" spans="1:30" ht="12.75" customHeight="1" x14ac:dyDescent="0.2">
      <c r="A183" s="12">
        <v>176</v>
      </c>
      <c r="B183" s="13" t="s">
        <v>30</v>
      </c>
      <c r="C183" s="13"/>
      <c r="D183" s="12" t="s">
        <v>18</v>
      </c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4">
        <v>15.2422857142857</v>
      </c>
      <c r="X183" s="14">
        <f t="shared" si="8"/>
        <v>762.11428571428496</v>
      </c>
      <c r="Y183" s="9"/>
      <c r="Z183" s="12">
        <f>4+10</f>
        <v>14</v>
      </c>
      <c r="AA183" s="16">
        <f t="shared" si="9"/>
        <v>0.9184974132113678</v>
      </c>
      <c r="AB183" s="18">
        <f t="shared" si="10"/>
        <v>748.11428571428496</v>
      </c>
      <c r="AC183" s="16"/>
      <c r="AD183" s="17"/>
    </row>
    <row r="184" spans="1:30" ht="12.75" customHeight="1" x14ac:dyDescent="0.2">
      <c r="A184" s="12">
        <v>177</v>
      </c>
      <c r="B184" s="13" t="s">
        <v>28</v>
      </c>
      <c r="C184" s="13"/>
      <c r="D184" s="12" t="s">
        <v>18</v>
      </c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4">
        <v>15.328142857142799</v>
      </c>
      <c r="X184" s="14">
        <f t="shared" si="8"/>
        <v>766.40714285714</v>
      </c>
      <c r="Y184" s="9"/>
      <c r="Z184" s="12">
        <v>200</v>
      </c>
      <c r="AA184" s="16">
        <f t="shared" si="9"/>
        <v>13.047895094923486</v>
      </c>
      <c r="AB184" s="18">
        <f t="shared" si="10"/>
        <v>566.40714285714</v>
      </c>
      <c r="AC184" s="16"/>
      <c r="AD184" s="17"/>
    </row>
    <row r="185" spans="1:30" ht="12.75" customHeight="1" x14ac:dyDescent="0.2">
      <c r="A185" s="12">
        <v>178</v>
      </c>
      <c r="B185" s="13" t="s">
        <v>29</v>
      </c>
      <c r="C185" s="13"/>
      <c r="D185" s="12" t="s">
        <v>18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4">
        <v>15.414</v>
      </c>
      <c r="X185" s="14">
        <f t="shared" si="8"/>
        <v>770.69999999999993</v>
      </c>
      <c r="Y185" s="9"/>
      <c r="Z185" s="12">
        <v>102</v>
      </c>
      <c r="AA185" s="16">
        <f t="shared" si="9"/>
        <v>6.6173608407940838</v>
      </c>
      <c r="AB185" s="18">
        <f t="shared" si="10"/>
        <v>668.69999999999993</v>
      </c>
      <c r="AC185" s="16"/>
      <c r="AD185" s="17"/>
    </row>
    <row r="186" spans="1:30" ht="12.75" customHeight="1" x14ac:dyDescent="0.2">
      <c r="A186" s="12">
        <v>179</v>
      </c>
      <c r="B186" s="13" t="s">
        <v>30</v>
      </c>
      <c r="C186" s="13"/>
      <c r="D186" s="12" t="s">
        <v>18</v>
      </c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4">
        <v>15.499857142857101</v>
      </c>
      <c r="X186" s="14">
        <f t="shared" si="8"/>
        <v>774.99285714285509</v>
      </c>
      <c r="Y186" s="9"/>
      <c r="Z186" s="12">
        <v>57</v>
      </c>
      <c r="AA186" s="16">
        <f t="shared" si="9"/>
        <v>3.6774532484170459</v>
      </c>
      <c r="AB186" s="18">
        <f t="shared" si="10"/>
        <v>717.99285714285509</v>
      </c>
      <c r="AC186" s="16"/>
      <c r="AD186" s="17"/>
    </row>
    <row r="187" spans="1:30" ht="12.75" customHeight="1" x14ac:dyDescent="0.2">
      <c r="A187" s="12">
        <v>180</v>
      </c>
      <c r="B187" s="13" t="s">
        <v>28</v>
      </c>
      <c r="C187" s="13"/>
      <c r="D187" s="12" t="s">
        <v>18</v>
      </c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4">
        <v>15.5857142857143</v>
      </c>
      <c r="X187" s="14">
        <f t="shared" si="8"/>
        <v>779.28571428571502</v>
      </c>
      <c r="Y187" s="12"/>
      <c r="Z187" s="12">
        <f>34+20</f>
        <v>54</v>
      </c>
      <c r="AA187" s="16">
        <f t="shared" si="9"/>
        <v>3.464711274060492</v>
      </c>
      <c r="AB187" s="18">
        <f t="shared" si="10"/>
        <v>725.28571428571502</v>
      </c>
      <c r="AC187" s="18" t="s">
        <v>24</v>
      </c>
      <c r="AD187" s="17"/>
    </row>
    <row r="188" spans="1:30" ht="12.75" customHeight="1" x14ac:dyDescent="0.2">
      <c r="A188" s="12">
        <v>181</v>
      </c>
      <c r="B188" s="13" t="s">
        <v>28</v>
      </c>
      <c r="C188" s="13"/>
      <c r="D188" s="12" t="s">
        <v>18</v>
      </c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4">
        <v>15.671571428571401</v>
      </c>
      <c r="X188" s="14">
        <f t="shared" si="8"/>
        <v>783.57857142857006</v>
      </c>
      <c r="Y188" s="12"/>
      <c r="Z188" s="12">
        <v>52</v>
      </c>
      <c r="AA188" s="16">
        <f t="shared" si="9"/>
        <v>3.3181101357325882</v>
      </c>
      <c r="AB188" s="18">
        <f t="shared" si="10"/>
        <v>731.57857142857006</v>
      </c>
      <c r="AC188" s="16"/>
      <c r="AD188" s="17"/>
    </row>
    <row r="189" spans="1:30" ht="12.75" customHeight="1" x14ac:dyDescent="0.2">
      <c r="A189" s="12">
        <v>182</v>
      </c>
      <c r="B189" s="13" t="s">
        <v>29</v>
      </c>
      <c r="C189" s="13"/>
      <c r="D189" s="12" t="s">
        <v>18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4">
        <v>15.7574285714286</v>
      </c>
      <c r="X189" s="14">
        <f t="shared" si="8"/>
        <v>787.87142857142999</v>
      </c>
      <c r="Y189" s="9"/>
      <c r="Z189" s="12">
        <f>40+16</f>
        <v>56</v>
      </c>
      <c r="AA189" s="16">
        <f t="shared" si="9"/>
        <v>3.5538793494224881</v>
      </c>
      <c r="AB189" s="18">
        <f t="shared" si="10"/>
        <v>731.87142857142999</v>
      </c>
      <c r="AC189" s="16"/>
      <c r="AD189" s="17"/>
    </row>
    <row r="190" spans="1:30" ht="12.75" customHeight="1" x14ac:dyDescent="0.2">
      <c r="A190" s="12">
        <v>183</v>
      </c>
      <c r="B190" s="13" t="s">
        <v>30</v>
      </c>
      <c r="C190" s="13"/>
      <c r="D190" s="12" t="s">
        <v>18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4">
        <v>15.843285714285701</v>
      </c>
      <c r="X190" s="14">
        <f t="shared" si="8"/>
        <v>792.16428571428503</v>
      </c>
      <c r="Y190" s="9"/>
      <c r="Z190" s="12">
        <v>50</v>
      </c>
      <c r="AA190" s="16">
        <f t="shared" si="9"/>
        <v>3.1559110213429782</v>
      </c>
      <c r="AB190" s="18">
        <f t="shared" si="10"/>
        <v>742.16428571428503</v>
      </c>
      <c r="AC190" s="16"/>
      <c r="AD190" s="17"/>
    </row>
    <row r="191" spans="1:30" ht="12.75" customHeight="1" x14ac:dyDescent="0.2">
      <c r="A191" s="12">
        <v>184</v>
      </c>
      <c r="B191" s="13" t="s">
        <v>28</v>
      </c>
      <c r="C191" s="13"/>
      <c r="D191" s="12" t="s">
        <v>18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4">
        <v>15.9291428571428</v>
      </c>
      <c r="X191" s="14">
        <f t="shared" si="8"/>
        <v>796.45714285713996</v>
      </c>
      <c r="Y191" s="9"/>
      <c r="Z191" s="12">
        <f>28+12</f>
        <v>40</v>
      </c>
      <c r="AA191" s="16">
        <f t="shared" si="9"/>
        <v>2.5111206772851289</v>
      </c>
      <c r="AB191" s="18">
        <f t="shared" si="10"/>
        <v>756.45714285713996</v>
      </c>
      <c r="AC191" s="16"/>
      <c r="AD191" s="17"/>
    </row>
    <row r="192" spans="1:30" ht="12.75" customHeight="1" x14ac:dyDescent="0.2">
      <c r="A192" s="12">
        <v>185</v>
      </c>
      <c r="B192" s="13" t="s">
        <v>29</v>
      </c>
      <c r="C192" s="13"/>
      <c r="D192" s="12" t="s">
        <v>18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4">
        <v>16.015000000000001</v>
      </c>
      <c r="X192" s="14">
        <f t="shared" si="8"/>
        <v>800.75</v>
      </c>
      <c r="Y192" s="9"/>
      <c r="Z192" s="12">
        <v>8</v>
      </c>
      <c r="AA192" s="16">
        <v>40</v>
      </c>
      <c r="AB192" s="18">
        <v>20</v>
      </c>
      <c r="AC192" s="16"/>
      <c r="AD192" s="17"/>
    </row>
    <row r="193" spans="1:30" ht="12.75" customHeight="1" x14ac:dyDescent="0.2">
      <c r="A193" s="12">
        <v>186</v>
      </c>
      <c r="B193" s="13" t="s">
        <v>30</v>
      </c>
      <c r="C193" s="13"/>
      <c r="D193" s="12" t="s">
        <v>18</v>
      </c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4">
        <v>16.100857142857102</v>
      </c>
      <c r="X193" s="14">
        <f t="shared" si="8"/>
        <v>805.04285714285504</v>
      </c>
      <c r="Y193" s="9"/>
      <c r="Z193" s="12">
        <v>8</v>
      </c>
      <c r="AA193" s="16">
        <v>40</v>
      </c>
      <c r="AB193" s="18">
        <v>20</v>
      </c>
      <c r="AC193" s="16"/>
      <c r="AD193" s="17"/>
    </row>
    <row r="194" spans="1:30" ht="12.75" customHeight="1" x14ac:dyDescent="0.2">
      <c r="A194" s="12">
        <v>187</v>
      </c>
      <c r="B194" s="13" t="s">
        <v>28</v>
      </c>
      <c r="C194" s="13"/>
      <c r="D194" s="12" t="s">
        <v>18</v>
      </c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4">
        <v>16.186714285714299</v>
      </c>
      <c r="X194" s="14">
        <f t="shared" si="8"/>
        <v>809.33571428571497</v>
      </c>
      <c r="Y194" s="9"/>
      <c r="Z194" s="12">
        <f>4+6+40</f>
        <v>50</v>
      </c>
      <c r="AA194" s="16">
        <f>Z194/W194</f>
        <v>3.0889530214373315</v>
      </c>
      <c r="AB194" s="18">
        <f t="shared" si="10"/>
        <v>759.33571428571497</v>
      </c>
      <c r="AC194" s="16" t="s">
        <v>20</v>
      </c>
      <c r="AD194" s="17"/>
    </row>
    <row r="195" spans="1:30" ht="12.75" customHeight="1" x14ac:dyDescent="0.2">
      <c r="A195" s="12">
        <v>188</v>
      </c>
      <c r="B195" s="13" t="s">
        <v>29</v>
      </c>
      <c r="C195" s="13"/>
      <c r="D195" s="12" t="s">
        <v>5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4">
        <v>16.2725714285714</v>
      </c>
      <c r="X195" s="14">
        <f t="shared" si="8"/>
        <v>813.62857142857001</v>
      </c>
      <c r="Y195" s="12"/>
      <c r="Z195" s="12">
        <v>10</v>
      </c>
      <c r="AA195" s="23">
        <f>Z195/W195</f>
        <v>0.61453102503775081</v>
      </c>
      <c r="AB195" s="18">
        <f t="shared" si="10"/>
        <v>803.62857142857001</v>
      </c>
      <c r="AC195" s="16"/>
      <c r="AD195" s="17"/>
    </row>
    <row r="196" spans="1:30" ht="12.75" customHeight="1" x14ac:dyDescent="0.2">
      <c r="A196" s="12">
        <v>189</v>
      </c>
      <c r="B196" s="13" t="s">
        <v>30</v>
      </c>
      <c r="C196" s="13"/>
      <c r="D196" s="12" t="s">
        <v>5</v>
      </c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4">
        <v>16.3584285714286</v>
      </c>
      <c r="X196" s="14">
        <f t="shared" si="8"/>
        <v>817.92142857143006</v>
      </c>
      <c r="Y196" s="12"/>
      <c r="Z196" s="12">
        <v>50</v>
      </c>
      <c r="AA196" s="23">
        <f>Z196/W196</f>
        <v>3.0565283078185939</v>
      </c>
      <c r="AB196" s="18">
        <f t="shared" si="10"/>
        <v>767.92142857143006</v>
      </c>
      <c r="AC196" s="16"/>
      <c r="AD196" s="17"/>
    </row>
    <row r="197" spans="1:30" ht="12.75" customHeight="1" x14ac:dyDescent="0.2">
      <c r="A197" s="12">
        <v>190</v>
      </c>
      <c r="B197" s="13" t="s">
        <v>28</v>
      </c>
      <c r="C197" s="13"/>
      <c r="D197" s="12" t="s">
        <v>5</v>
      </c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4">
        <v>16.444285714285702</v>
      </c>
      <c r="X197" s="14">
        <f t="shared" si="8"/>
        <v>822.2142857142851</v>
      </c>
      <c r="Y197" s="9"/>
      <c r="Z197" s="12" t="s">
        <v>7</v>
      </c>
      <c r="AA197" s="12">
        <v>50</v>
      </c>
      <c r="AB197" s="18">
        <v>0</v>
      </c>
      <c r="AC197" s="16"/>
      <c r="AD197" s="17"/>
    </row>
    <row r="198" spans="1:30" ht="12.75" customHeight="1" x14ac:dyDescent="0.2">
      <c r="A198" s="12">
        <v>191</v>
      </c>
      <c r="B198" s="13" t="s">
        <v>28</v>
      </c>
      <c r="C198" s="13"/>
      <c r="D198" s="12" t="s">
        <v>5</v>
      </c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4">
        <v>16.530142857142799</v>
      </c>
      <c r="X198" s="14">
        <f t="shared" si="8"/>
        <v>826.50714285713991</v>
      </c>
      <c r="Y198" s="9"/>
      <c r="Z198" s="12" t="s">
        <v>7</v>
      </c>
      <c r="AA198" s="12">
        <v>50</v>
      </c>
      <c r="AB198" s="18">
        <v>0</v>
      </c>
      <c r="AC198" s="16"/>
      <c r="AD198" s="17"/>
    </row>
    <row r="199" spans="1:30" ht="12.75" customHeight="1" x14ac:dyDescent="0.2">
      <c r="A199" s="12">
        <v>192</v>
      </c>
      <c r="B199" s="13" t="s">
        <v>29</v>
      </c>
      <c r="C199" s="13"/>
      <c r="D199" s="12" t="s">
        <v>5</v>
      </c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4">
        <v>16.616</v>
      </c>
      <c r="X199" s="14">
        <f t="shared" si="8"/>
        <v>830.8</v>
      </c>
      <c r="Y199" s="9"/>
      <c r="Z199" s="12" t="s">
        <v>7</v>
      </c>
      <c r="AA199" s="12">
        <v>50</v>
      </c>
      <c r="AB199" s="18">
        <v>0</v>
      </c>
      <c r="AC199" s="16"/>
      <c r="AD199" s="17"/>
    </row>
    <row r="200" spans="1:30" ht="12.75" customHeight="1" x14ac:dyDescent="0.2">
      <c r="A200" s="12">
        <v>193</v>
      </c>
      <c r="B200" s="13" t="s">
        <v>30</v>
      </c>
      <c r="C200" s="13"/>
      <c r="D200" s="12" t="s">
        <v>5</v>
      </c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4">
        <v>16.701857142857101</v>
      </c>
      <c r="X200" s="14">
        <f t="shared" si="8"/>
        <v>835.092857142855</v>
      </c>
      <c r="Y200" s="9"/>
      <c r="Z200" s="12" t="s">
        <v>7</v>
      </c>
      <c r="AA200" s="12">
        <v>50</v>
      </c>
      <c r="AB200" s="18">
        <v>0</v>
      </c>
      <c r="AC200" s="16"/>
      <c r="AD200" s="17"/>
    </row>
    <row r="201" spans="1:30" ht="12.75" customHeight="1" x14ac:dyDescent="0.2">
      <c r="A201" s="12">
        <v>194</v>
      </c>
      <c r="B201" s="13" t="s">
        <v>28</v>
      </c>
      <c r="C201" s="13"/>
      <c r="D201" s="12" t="s">
        <v>5</v>
      </c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4">
        <v>16.787714285714301</v>
      </c>
      <c r="X201" s="14">
        <f t="shared" si="8"/>
        <v>839.38571428571504</v>
      </c>
      <c r="Y201" s="9"/>
      <c r="Z201" s="12" t="s">
        <v>7</v>
      </c>
      <c r="AA201" s="12">
        <v>50</v>
      </c>
      <c r="AB201" s="18">
        <v>0</v>
      </c>
      <c r="AC201" s="16"/>
      <c r="AD201" s="17"/>
    </row>
    <row r="202" spans="1:30" ht="12.75" customHeight="1" x14ac:dyDescent="0.2">
      <c r="A202" s="12">
        <v>195</v>
      </c>
      <c r="B202" s="13" t="s">
        <v>29</v>
      </c>
      <c r="C202" s="13"/>
      <c r="D202" s="12" t="s">
        <v>5</v>
      </c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4">
        <v>16.873571428571399</v>
      </c>
      <c r="X202" s="14">
        <f t="shared" ref="X202:X219" si="11">W202*50</f>
        <v>843.67857142856997</v>
      </c>
      <c r="Y202" s="9"/>
      <c r="Z202" s="12" t="s">
        <v>7</v>
      </c>
      <c r="AA202" s="12">
        <v>50</v>
      </c>
      <c r="AB202" s="18">
        <v>0</v>
      </c>
      <c r="AC202" s="16"/>
      <c r="AD202" s="17"/>
    </row>
    <row r="203" spans="1:30" ht="12.75" customHeight="1" x14ac:dyDescent="0.2">
      <c r="A203" s="12">
        <v>196</v>
      </c>
      <c r="B203" s="13" t="s">
        <v>30</v>
      </c>
      <c r="C203" s="13"/>
      <c r="D203" s="12" t="s">
        <v>5</v>
      </c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4">
        <v>16.959428571428599</v>
      </c>
      <c r="X203" s="14">
        <f t="shared" si="11"/>
        <v>847.97142857143001</v>
      </c>
      <c r="Y203" s="9"/>
      <c r="Z203" s="12" t="s">
        <v>7</v>
      </c>
      <c r="AA203" s="12">
        <v>50</v>
      </c>
      <c r="AB203" s="18">
        <v>0</v>
      </c>
      <c r="AC203" s="16"/>
      <c r="AD203" s="17"/>
    </row>
    <row r="204" spans="1:30" ht="12.75" customHeight="1" x14ac:dyDescent="0.2">
      <c r="A204" s="12">
        <v>197</v>
      </c>
      <c r="B204" s="13" t="s">
        <v>28</v>
      </c>
      <c r="C204" s="13"/>
      <c r="D204" s="12" t="s">
        <v>5</v>
      </c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4">
        <v>17.045285714285701</v>
      </c>
      <c r="X204" s="14">
        <f t="shared" si="11"/>
        <v>852.26428571428505</v>
      </c>
      <c r="Y204" s="9"/>
      <c r="Z204" s="12" t="s">
        <v>7</v>
      </c>
      <c r="AA204" s="12">
        <v>50</v>
      </c>
      <c r="AB204" s="18">
        <v>0</v>
      </c>
      <c r="AC204" s="16"/>
      <c r="AD204" s="17"/>
    </row>
    <row r="205" spans="1:30" ht="12.75" customHeight="1" x14ac:dyDescent="0.2">
      <c r="A205" s="12">
        <v>198</v>
      </c>
      <c r="B205" s="13" t="s">
        <v>29</v>
      </c>
      <c r="C205" s="13"/>
      <c r="D205" s="12" t="s">
        <v>5</v>
      </c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4">
        <v>17.131142857142802</v>
      </c>
      <c r="X205" s="14">
        <f t="shared" si="11"/>
        <v>856.55714285714009</v>
      </c>
      <c r="Y205" s="9"/>
      <c r="Z205" s="12" t="s">
        <v>7</v>
      </c>
      <c r="AA205" s="12">
        <v>50</v>
      </c>
      <c r="AB205" s="18">
        <v>0</v>
      </c>
      <c r="AC205" s="16"/>
      <c r="AD205" s="17"/>
    </row>
    <row r="206" spans="1:30" ht="12.75" customHeight="1" x14ac:dyDescent="0.2">
      <c r="A206" s="12">
        <v>199</v>
      </c>
      <c r="B206" s="13" t="s">
        <v>30</v>
      </c>
      <c r="C206" s="13"/>
      <c r="D206" s="12" t="s">
        <v>5</v>
      </c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4">
        <v>17.216999999999999</v>
      </c>
      <c r="X206" s="14">
        <f t="shared" si="11"/>
        <v>860.84999999999991</v>
      </c>
      <c r="Y206" s="9"/>
      <c r="Z206" s="12" t="s">
        <v>7</v>
      </c>
      <c r="AA206" s="12">
        <v>50</v>
      </c>
      <c r="AB206" s="18">
        <v>0</v>
      </c>
      <c r="AC206" s="16"/>
      <c r="AD206" s="17"/>
    </row>
    <row r="207" spans="1:30" ht="12.75" customHeight="1" x14ac:dyDescent="0.2">
      <c r="A207" s="12">
        <v>200</v>
      </c>
      <c r="B207" s="13" t="s">
        <v>28</v>
      </c>
      <c r="C207" s="13"/>
      <c r="D207" s="12" t="s">
        <v>5</v>
      </c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4">
        <v>17.3028571428571</v>
      </c>
      <c r="X207" s="14">
        <f t="shared" si="11"/>
        <v>865.14285714285495</v>
      </c>
      <c r="Y207" s="9"/>
      <c r="Z207" s="12" t="s">
        <v>7</v>
      </c>
      <c r="AA207" s="12">
        <v>50</v>
      </c>
      <c r="AB207" s="18">
        <v>0</v>
      </c>
      <c r="AC207" s="16"/>
      <c r="AD207" s="17"/>
    </row>
    <row r="208" spans="1:30" ht="12.75" customHeight="1" x14ac:dyDescent="0.2">
      <c r="A208" s="12">
        <v>201</v>
      </c>
      <c r="B208" s="13" t="s">
        <v>28</v>
      </c>
      <c r="C208" s="13"/>
      <c r="D208" s="12" t="s">
        <v>5</v>
      </c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4">
        <v>17.3887142857143</v>
      </c>
      <c r="X208" s="14">
        <f t="shared" si="11"/>
        <v>869.43571428571499</v>
      </c>
      <c r="Y208" s="35"/>
      <c r="Z208" s="19">
        <f>55+1100</f>
        <v>1155</v>
      </c>
      <c r="AA208" s="31">
        <f>Z208/W208</f>
        <v>66.422392191979966</v>
      </c>
      <c r="AB208" s="18">
        <f>X208-Z208</f>
        <v>-285.56428571428501</v>
      </c>
      <c r="AC208" s="16"/>
      <c r="AD208" s="17"/>
    </row>
    <row r="209" spans="1:30" ht="25.5" customHeight="1" x14ac:dyDescent="0.2">
      <c r="A209" s="19">
        <v>202</v>
      </c>
      <c r="B209" s="13" t="s">
        <v>29</v>
      </c>
      <c r="C209" s="13"/>
      <c r="D209" s="12" t="s">
        <v>5</v>
      </c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4">
        <v>17.474571428571402</v>
      </c>
      <c r="X209" s="14">
        <f t="shared" si="11"/>
        <v>873.72857142857004</v>
      </c>
      <c r="Y209" s="35"/>
      <c r="Z209" s="19">
        <f>150+2900</f>
        <v>3050</v>
      </c>
      <c r="AA209" s="31">
        <f>Z209/W209</f>
        <v>174.53933061918571</v>
      </c>
      <c r="AB209" s="18">
        <f t="shared" ref="AB209:AB212" si="12">X209-Z209</f>
        <v>-2176.2714285714301</v>
      </c>
      <c r="AC209" s="16"/>
      <c r="AD209" s="17"/>
    </row>
    <row r="210" spans="1:30" ht="12.75" customHeight="1" x14ac:dyDescent="0.2">
      <c r="A210" s="12">
        <v>203</v>
      </c>
      <c r="B210" s="13" t="s">
        <v>30</v>
      </c>
      <c r="C210" s="13"/>
      <c r="D210" s="12" t="s">
        <v>5</v>
      </c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4">
        <v>17.560428571428599</v>
      </c>
      <c r="X210" s="14">
        <f t="shared" si="11"/>
        <v>878.02142857142996</v>
      </c>
      <c r="Y210" s="35"/>
      <c r="Z210" s="19">
        <f>4+10</f>
        <v>14</v>
      </c>
      <c r="AA210" s="19">
        <f>Z210/W210</f>
        <v>0.79724705710078547</v>
      </c>
      <c r="AB210" s="18">
        <f t="shared" si="12"/>
        <v>864.02142857142996</v>
      </c>
      <c r="AC210" s="16"/>
      <c r="AD210" s="17"/>
    </row>
    <row r="211" spans="1:30" ht="12.75" customHeight="1" x14ac:dyDescent="0.2">
      <c r="A211" s="12">
        <v>204</v>
      </c>
      <c r="B211" s="13" t="s">
        <v>28</v>
      </c>
      <c r="C211" s="13"/>
      <c r="D211" s="12" t="s">
        <v>5</v>
      </c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4">
        <v>17.6462857142857</v>
      </c>
      <c r="X211" s="14">
        <f t="shared" si="11"/>
        <v>882.31428571428501</v>
      </c>
      <c r="Y211" s="9"/>
      <c r="Z211" s="12">
        <f>22+130+130</f>
        <v>282</v>
      </c>
      <c r="AA211" s="31">
        <f>Z211/W211</f>
        <v>15.980700106861837</v>
      </c>
      <c r="AB211" s="18">
        <f t="shared" si="12"/>
        <v>600.31428571428501</v>
      </c>
      <c r="AC211" s="16" t="s">
        <v>19</v>
      </c>
      <c r="AD211" s="17"/>
    </row>
    <row r="212" spans="1:30" ht="12.75" customHeight="1" x14ac:dyDescent="0.2">
      <c r="A212" s="12">
        <v>205</v>
      </c>
      <c r="B212" s="13" t="s">
        <v>29</v>
      </c>
      <c r="C212" s="13"/>
      <c r="D212" s="12" t="s">
        <v>5</v>
      </c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4">
        <v>17.732142857142801</v>
      </c>
      <c r="X212" s="14">
        <f t="shared" si="11"/>
        <v>886.60714285714005</v>
      </c>
      <c r="Y212" s="9"/>
      <c r="Z212" s="12">
        <f>3.8+8.1</f>
        <v>11.899999999999999</v>
      </c>
      <c r="AA212" s="31">
        <f>Z212/W212</f>
        <v>0.67109768378650758</v>
      </c>
      <c r="AB212" s="18">
        <f t="shared" si="12"/>
        <v>874.70714285714007</v>
      </c>
      <c r="AC212" s="16" t="s">
        <v>19</v>
      </c>
      <c r="AD212" s="17"/>
    </row>
    <row r="213" spans="1:30" ht="12.75" customHeight="1" x14ac:dyDescent="0.2">
      <c r="A213" s="12">
        <v>206</v>
      </c>
      <c r="B213" s="13" t="s">
        <v>30</v>
      </c>
      <c r="C213" s="13"/>
      <c r="D213" s="12" t="s">
        <v>5</v>
      </c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4">
        <v>17.818000000000001</v>
      </c>
      <c r="X213" s="14">
        <f t="shared" si="11"/>
        <v>890.90000000000009</v>
      </c>
      <c r="Y213" s="9"/>
      <c r="Z213" s="12" t="s">
        <v>7</v>
      </c>
      <c r="AA213" s="31">
        <v>50</v>
      </c>
      <c r="AB213" s="18">
        <v>0</v>
      </c>
      <c r="AC213" s="16"/>
      <c r="AD213" s="17"/>
    </row>
    <row r="214" spans="1:30" ht="12.75" customHeight="1" x14ac:dyDescent="0.2">
      <c r="A214" s="12">
        <v>207</v>
      </c>
      <c r="B214" s="13" t="s">
        <v>28</v>
      </c>
      <c r="C214" s="13"/>
      <c r="D214" s="12" t="s">
        <v>5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4">
        <v>17.903857142857099</v>
      </c>
      <c r="X214" s="14">
        <f t="shared" si="11"/>
        <v>895.1928571428549</v>
      </c>
      <c r="Y214" s="9"/>
      <c r="Z214" s="12" t="s">
        <v>7</v>
      </c>
      <c r="AA214" s="31">
        <v>50</v>
      </c>
      <c r="AB214" s="18">
        <v>0</v>
      </c>
      <c r="AC214" s="16"/>
      <c r="AD214" s="17"/>
    </row>
    <row r="215" spans="1:30" ht="12.75" customHeight="1" x14ac:dyDescent="0.2">
      <c r="A215" s="12">
        <v>208</v>
      </c>
      <c r="B215" s="13" t="s">
        <v>29</v>
      </c>
      <c r="C215" s="13"/>
      <c r="D215" s="12" t="s">
        <v>5</v>
      </c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4">
        <v>17.9897142857143</v>
      </c>
      <c r="X215" s="14">
        <f t="shared" si="11"/>
        <v>899.48571428571495</v>
      </c>
      <c r="Y215" s="9"/>
      <c r="Z215" s="12">
        <f>1+9.45+5.75</f>
        <v>16.2</v>
      </c>
      <c r="AA215" s="31">
        <f>Z215/W215</f>
        <v>0.90051457975986204</v>
      </c>
      <c r="AB215" s="18">
        <f>X215-Z215</f>
        <v>883.2857142857149</v>
      </c>
      <c r="AC215" s="16"/>
      <c r="AD215" s="17"/>
    </row>
    <row r="216" spans="1:30" ht="12.75" customHeight="1" x14ac:dyDescent="0.2">
      <c r="A216" s="12">
        <v>209</v>
      </c>
      <c r="B216" s="13" t="s">
        <v>30</v>
      </c>
      <c r="C216" s="13"/>
      <c r="D216" s="12" t="s">
        <v>18</v>
      </c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4">
        <v>18.075571428571401</v>
      </c>
      <c r="X216" s="14">
        <f t="shared" si="11"/>
        <v>903.77857142856999</v>
      </c>
      <c r="Y216" s="9"/>
      <c r="Z216" s="12" t="s">
        <v>25</v>
      </c>
      <c r="AA216" s="31">
        <v>50</v>
      </c>
      <c r="AB216" s="18">
        <v>0</v>
      </c>
      <c r="AC216" s="16"/>
      <c r="AD216" s="17"/>
    </row>
    <row r="217" spans="1:30" ht="12.75" customHeight="1" x14ac:dyDescent="0.2">
      <c r="A217" s="12">
        <v>210</v>
      </c>
      <c r="B217" s="13" t="s">
        <v>28</v>
      </c>
      <c r="C217" s="13"/>
      <c r="D217" s="12" t="s">
        <v>5</v>
      </c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4">
        <v>18.161428571428601</v>
      </c>
      <c r="X217" s="14">
        <f t="shared" si="11"/>
        <v>908.07142857143003</v>
      </c>
      <c r="Y217" s="9"/>
      <c r="Z217" s="12">
        <v>2000</v>
      </c>
      <c r="AA217" s="31">
        <f>Z217/W217</f>
        <v>110.12349563438981</v>
      </c>
      <c r="AB217" s="18">
        <f>X217-Z217</f>
        <v>-1091.92857142857</v>
      </c>
      <c r="AC217" s="16" t="s">
        <v>19</v>
      </c>
      <c r="AD217" s="17"/>
    </row>
    <row r="218" spans="1:30" ht="12.75" customHeight="1" x14ac:dyDescent="0.2">
      <c r="A218" s="12">
        <v>211</v>
      </c>
      <c r="B218" s="13" t="s">
        <v>28</v>
      </c>
      <c r="C218" s="13"/>
      <c r="D218" s="12" t="s">
        <v>18</v>
      </c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4">
        <v>18.247285714285699</v>
      </c>
      <c r="X218" s="14">
        <f t="shared" si="11"/>
        <v>912.36428571428496</v>
      </c>
      <c r="Y218" s="9"/>
      <c r="Z218" s="12" t="s">
        <v>25</v>
      </c>
      <c r="AA218" s="31">
        <v>50</v>
      </c>
      <c r="AB218" s="18">
        <v>0</v>
      </c>
      <c r="AC218" s="16"/>
      <c r="AD218" s="17"/>
    </row>
    <row r="219" spans="1:30" ht="12.75" customHeight="1" x14ac:dyDescent="0.2">
      <c r="A219" s="12">
        <v>212</v>
      </c>
      <c r="B219" s="13" t="s">
        <v>29</v>
      </c>
      <c r="C219" s="13"/>
      <c r="D219" s="12" t="s">
        <v>5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4">
        <v>18.3331428571428</v>
      </c>
      <c r="X219" s="14">
        <f t="shared" si="11"/>
        <v>916.65714285714</v>
      </c>
      <c r="Y219" s="9"/>
      <c r="Z219" s="12">
        <f>24+1</f>
        <v>25</v>
      </c>
      <c r="AA219" s="31">
        <f>Z219/W219</f>
        <v>1.363650531434097</v>
      </c>
      <c r="AB219" s="18">
        <f>X219-Z219</f>
        <v>891.65714285714</v>
      </c>
      <c r="AC219" s="16"/>
      <c r="AD219" s="17"/>
    </row>
    <row r="220" spans="1:30" s="37" customFormat="1" ht="17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36"/>
      <c r="X220" s="36"/>
      <c r="Y220" s="1"/>
      <c r="Z220" s="2"/>
      <c r="AA220" s="2"/>
      <c r="AB220" s="2"/>
      <c r="AC220" s="2"/>
    </row>
    <row r="221" spans="1:30" s="37" customFormat="1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36"/>
      <c r="X221" s="36"/>
      <c r="Y221" s="1"/>
      <c r="Z221" s="2"/>
      <c r="AA221" s="2"/>
      <c r="AB221" s="2"/>
      <c r="AC221" s="2"/>
    </row>
    <row r="222" spans="1:30" s="37" customForma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36"/>
      <c r="X222" s="36"/>
      <c r="Y222" s="1"/>
      <c r="Z222" s="2"/>
      <c r="AA222" s="2"/>
      <c r="AB222" s="2"/>
      <c r="AC222" s="2"/>
    </row>
    <row r="223" spans="1:30" s="37" customForma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36"/>
      <c r="X223" s="36"/>
      <c r="Y223" s="1"/>
      <c r="Z223" s="2"/>
      <c r="AA223" s="2"/>
      <c r="AB223" s="2"/>
      <c r="AC223" s="2"/>
    </row>
    <row r="224" spans="1:30" s="37" customForma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36"/>
      <c r="X224" s="36"/>
      <c r="Y224" s="1"/>
      <c r="Z224" s="2"/>
      <c r="AA224" s="2"/>
      <c r="AB224" s="2"/>
      <c r="AC224" s="2"/>
    </row>
    <row r="225" spans="1:32" s="37" customForma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36"/>
      <c r="X225" s="36"/>
      <c r="Y225" s="1"/>
      <c r="Z225" s="2"/>
      <c r="AA225" s="2"/>
      <c r="AB225" s="2"/>
      <c r="AC225" s="2"/>
    </row>
    <row r="226" spans="1:32" x14ac:dyDescent="0.2">
      <c r="X226" s="11"/>
    </row>
    <row r="228" spans="1:32" x14ac:dyDescent="0.2">
      <c r="AD228" s="37"/>
      <c r="AE228" s="37"/>
      <c r="AF228" s="37"/>
    </row>
  </sheetData>
  <autoFilter ref="A7:AF225"/>
  <mergeCells count="68">
    <mergeCell ref="B1:X1"/>
    <mergeCell ref="B2:X2"/>
    <mergeCell ref="A4:A6"/>
    <mergeCell ref="B4:B6"/>
    <mergeCell ref="D4:D6"/>
    <mergeCell ref="AC4:AC6"/>
    <mergeCell ref="W4:W6"/>
    <mergeCell ref="X4:X6"/>
    <mergeCell ref="Y4:Y6"/>
    <mergeCell ref="Z4:Z6"/>
    <mergeCell ref="AA4:AA6"/>
    <mergeCell ref="AB4:AB6"/>
    <mergeCell ref="Z8:Z10"/>
    <mergeCell ref="AA8:AA10"/>
    <mergeCell ref="AB8:AB10"/>
    <mergeCell ref="AD8:AD10"/>
    <mergeCell ref="Z17:Z18"/>
    <mergeCell ref="AA17:AA18"/>
    <mergeCell ref="AB17:AB18"/>
    <mergeCell ref="Z23:Z26"/>
    <mergeCell ref="AA23:AA26"/>
    <mergeCell ref="AB23:AB26"/>
    <mergeCell ref="Z51:Z52"/>
    <mergeCell ref="AA51:AA52"/>
    <mergeCell ref="AB51:AB52"/>
    <mergeCell ref="AD51:AD52"/>
    <mergeCell ref="Z58:Z61"/>
    <mergeCell ref="AA58:AA61"/>
    <mergeCell ref="AB58:AB61"/>
    <mergeCell ref="Z63:Z65"/>
    <mergeCell ref="AA63:AA65"/>
    <mergeCell ref="AB63:AB65"/>
    <mergeCell ref="Z66:Z68"/>
    <mergeCell ref="AA66:AA68"/>
    <mergeCell ref="AB66:AB68"/>
    <mergeCell ref="AD66:AD68"/>
    <mergeCell ref="Z69:Z70"/>
    <mergeCell ref="AA69:AA70"/>
    <mergeCell ref="AB69:AB70"/>
    <mergeCell ref="Z74:Z75"/>
    <mergeCell ref="AA74:AA75"/>
    <mergeCell ref="AB74:AB75"/>
    <mergeCell ref="Z96:Z97"/>
    <mergeCell ref="AA96:AA97"/>
    <mergeCell ref="AB96:AB97"/>
    <mergeCell ref="AD96:AD97"/>
    <mergeCell ref="Z109:Z110"/>
    <mergeCell ref="AA109:AA110"/>
    <mergeCell ref="AB109:AB110"/>
    <mergeCell ref="Z111:Z112"/>
    <mergeCell ref="AA111:AA112"/>
    <mergeCell ref="AB111:AB112"/>
    <mergeCell ref="AD111:AD112"/>
    <mergeCell ref="Z113:Z114"/>
    <mergeCell ref="AA113:AA114"/>
    <mergeCell ref="AB113:AB114"/>
    <mergeCell ref="Z120:Z122"/>
    <mergeCell ref="AA120:AA122"/>
    <mergeCell ref="AB120:AB122"/>
    <mergeCell ref="Z145:Z146"/>
    <mergeCell ref="AA145:AA146"/>
    <mergeCell ref="AB145:AB146"/>
    <mergeCell ref="Z140:Z141"/>
    <mergeCell ref="AA140:AA141"/>
    <mergeCell ref="AB140:AB141"/>
    <mergeCell ref="Z142:Z143"/>
    <mergeCell ref="AA142:AA143"/>
    <mergeCell ref="AB142:AB143"/>
  </mergeCells>
  <conditionalFormatting sqref="Z3:AA3">
    <cfRule type="cellIs" dxfId="27" priority="18" stopIfTrue="1" operator="equal">
      <formula>49</formula>
    </cfRule>
  </conditionalFormatting>
  <conditionalFormatting sqref="AB29:AC29 AB98:AC98 AB76:AC90 AB92:AC95 AB142:AC142 AC141 AC143 AB144:AC145 AB147:AC169 AB171:AC178 AB170 AC179 AB123:AC140">
    <cfRule type="cellIs" dxfId="26" priority="17" stopIfTrue="1" operator="equal">
      <formula>49</formula>
    </cfRule>
  </conditionalFormatting>
  <conditionalFormatting sqref="AB14:AC16">
    <cfRule type="cellIs" dxfId="25" priority="16" stopIfTrue="1" operator="equal">
      <formula>49</formula>
    </cfRule>
  </conditionalFormatting>
  <conditionalFormatting sqref="AB19:AC22">
    <cfRule type="cellIs" dxfId="24" priority="15" stopIfTrue="1" operator="equal">
      <formula>49</formula>
    </cfRule>
  </conditionalFormatting>
  <conditionalFormatting sqref="AB38:AC38">
    <cfRule type="cellIs" dxfId="23" priority="14" stopIfTrue="1" operator="equal">
      <formula>49</formula>
    </cfRule>
  </conditionalFormatting>
  <conditionalFormatting sqref="AB62:AC62 AB69:AC69 AB1:AC4 AB19:AC58 AB71:AC74 AB7:AC16 AB5:AB6 AB115:AC120 AB179 AB180:AC65536 AB101:AC108">
    <cfRule type="cellIs" dxfId="22" priority="13" stopIfTrue="1" operator="equal">
      <formula>49</formula>
    </cfRule>
  </conditionalFormatting>
  <conditionalFormatting sqref="AA14:AA16">
    <cfRule type="cellIs" dxfId="21" priority="12" stopIfTrue="1" operator="greaterThan">
      <formula>50</formula>
    </cfRule>
  </conditionalFormatting>
  <conditionalFormatting sqref="AA1:AA51 AA53:AA58 AA62:AA63 AA66 AA69 AA71:AA74 AA76:AA96 AA111 AA113 AA142 AA144:AA145 AA147:AA65536 AA98:AA109 AA115:AA120 AA123:AA140">
    <cfRule type="cellIs" priority="7" stopIfTrue="1" operator="lessThan">
      <formula>50</formula>
    </cfRule>
    <cfRule type="cellIs" dxfId="20" priority="8" stopIfTrue="1" operator="equal">
      <formula>50</formula>
    </cfRule>
    <cfRule type="cellIs" priority="11" stopIfTrue="1" operator="greaterThanOrEqual">
      <formula>50</formula>
    </cfRule>
  </conditionalFormatting>
  <conditionalFormatting sqref="AA19">
    <cfRule type="cellIs" priority="10" stopIfTrue="1" operator="greaterThanOrEqual">
      <formula>50</formula>
    </cfRule>
  </conditionalFormatting>
  <conditionalFormatting sqref="AA21">
    <cfRule type="cellIs" dxfId="19" priority="9" stopIfTrue="1" operator="equal">
      <formula>50</formula>
    </cfRule>
  </conditionalFormatting>
  <conditionalFormatting sqref="AB1:AC4 AB62:AC90 AB7:AC58 AB5:AB6 AB142:AC142 AC141 AC143 AB144:AC169 AB170 AB171:AC65536 AB92:AC140">
    <cfRule type="cellIs" dxfId="18" priority="4" stopIfTrue="1" operator="lessThan">
      <formula>0</formula>
    </cfRule>
    <cfRule type="cellIs" priority="5" stopIfTrue="1" operator="lessThanOrEqual">
      <formula>0</formula>
    </cfRule>
    <cfRule type="cellIs" dxfId="17" priority="6" stopIfTrue="1" operator="lessThan">
      <formula>0</formula>
    </cfRule>
  </conditionalFormatting>
  <conditionalFormatting sqref="AC181">
    <cfRule type="cellIs" dxfId="16" priority="3" stopIfTrue="1" operator="equal">
      <formula>49</formula>
    </cfRule>
  </conditionalFormatting>
  <conditionalFormatting sqref="AC182">
    <cfRule type="cellIs" dxfId="15" priority="2" stopIfTrue="1" operator="equal">
      <formula>49</formula>
    </cfRule>
  </conditionalFormatting>
  <conditionalFormatting sqref="AC187">
    <cfRule type="cellIs" dxfId="14" priority="1" stopIfTrue="1" operator="equal">
      <formula>49</formula>
    </cfRule>
  </conditionalFormatting>
  <pageMargins left="0" right="0" top="0.78740157480314965" bottom="0" header="0.51181102362204722" footer="0.51181102362204722"/>
  <pageSetup paperSize="9" scale="33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O228"/>
  <sheetViews>
    <sheetView tabSelected="1" zoomScaleNormal="100" workbookViewId="0">
      <pane xSplit="4" ySplit="7" topLeftCell="W8" activePane="bottomRight" state="frozen"/>
      <selection pane="topRight" activeCell="E1" sqref="E1"/>
      <selection pane="bottomLeft" activeCell="A8" sqref="A8"/>
      <selection pane="bottomRight" activeCell="A8" sqref="A8"/>
    </sheetView>
  </sheetViews>
  <sheetFormatPr defaultRowHeight="12.75" x14ac:dyDescent="0.2"/>
  <cols>
    <col min="1" max="1" width="4.85546875" style="1" customWidth="1"/>
    <col min="2" max="2" width="74" style="1" customWidth="1"/>
    <col min="3" max="3" width="15" style="1" hidden="1" customWidth="1"/>
    <col min="4" max="4" width="11.140625" style="1" customWidth="1"/>
    <col min="5" max="22" width="11.140625" style="1" hidden="1" customWidth="1"/>
    <col min="23" max="23" width="14.140625" style="1" customWidth="1"/>
    <col min="24" max="24" width="14" style="1" customWidth="1"/>
    <col min="25" max="25" width="43.140625" style="1" hidden="1" customWidth="1"/>
    <col min="26" max="27" width="13.7109375" style="2" customWidth="1"/>
    <col min="28" max="28" width="22" style="2" customWidth="1"/>
    <col min="29" max="29" width="19" style="2" customWidth="1"/>
    <col min="30" max="30" width="13.85546875" style="1" customWidth="1"/>
    <col min="31" max="31" width="9.140625" style="1" customWidth="1"/>
    <col min="32" max="16384" width="9.140625" style="1"/>
  </cols>
  <sheetData>
    <row r="1" spans="1:30" ht="26.25" customHeight="1" x14ac:dyDescent="0.25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30" ht="24.75" customHeight="1" x14ac:dyDescent="0.25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30" ht="20.25" customHeight="1" x14ac:dyDescent="0.2"/>
    <row r="4" spans="1:30" ht="49.5" customHeight="1" x14ac:dyDescent="0.2">
      <c r="A4" s="81" t="s">
        <v>0</v>
      </c>
      <c r="B4" s="77" t="s">
        <v>1</v>
      </c>
      <c r="C4" s="42"/>
      <c r="D4" s="74" t="s">
        <v>2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4" t="s">
        <v>31</v>
      </c>
      <c r="X4" s="74" t="s">
        <v>32</v>
      </c>
      <c r="Y4" s="77"/>
      <c r="Z4" s="77" t="s">
        <v>3</v>
      </c>
      <c r="AA4" s="74" t="s">
        <v>26</v>
      </c>
      <c r="AB4" s="74" t="s">
        <v>33</v>
      </c>
      <c r="AC4" s="74" t="s">
        <v>4</v>
      </c>
      <c r="AD4" s="3"/>
    </row>
    <row r="5" spans="1:30" ht="24" customHeight="1" x14ac:dyDescent="0.2">
      <c r="A5" s="82"/>
      <c r="B5" s="78"/>
      <c r="C5" s="43"/>
      <c r="D5" s="75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75"/>
      <c r="X5" s="75"/>
      <c r="Y5" s="78"/>
      <c r="Z5" s="78"/>
      <c r="AA5" s="75"/>
      <c r="AB5" s="75"/>
      <c r="AC5" s="75"/>
      <c r="AD5" s="3"/>
    </row>
    <row r="6" spans="1:30" ht="18.75" customHeight="1" x14ac:dyDescent="0.2">
      <c r="A6" s="83"/>
      <c r="B6" s="79"/>
      <c r="C6" s="44"/>
      <c r="D6" s="76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76"/>
      <c r="X6" s="76"/>
      <c r="Y6" s="79"/>
      <c r="Z6" s="79"/>
      <c r="AA6" s="76"/>
      <c r="AB6" s="76"/>
      <c r="AC6" s="76"/>
      <c r="AD6" s="3"/>
    </row>
    <row r="7" spans="1:30" ht="6.75" customHeight="1" x14ac:dyDescent="0.2">
      <c r="A7" s="41"/>
      <c r="B7" s="4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45"/>
      <c r="X7" s="45"/>
      <c r="Y7" s="9"/>
      <c r="Z7" s="40"/>
      <c r="AA7" s="40"/>
      <c r="AB7" s="40"/>
      <c r="AC7" s="8"/>
      <c r="AD7" s="11"/>
    </row>
    <row r="8" spans="1:30" ht="12.75" customHeight="1" x14ac:dyDescent="0.2">
      <c r="A8" s="12"/>
      <c r="B8" s="13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4"/>
      <c r="X8" s="14"/>
      <c r="Y8" s="12"/>
      <c r="Z8" s="53"/>
      <c r="AA8" s="55"/>
      <c r="AB8" s="70"/>
      <c r="AC8" s="15"/>
      <c r="AD8" s="73" t="s">
        <v>6</v>
      </c>
    </row>
    <row r="9" spans="1:30" ht="12.75" customHeight="1" x14ac:dyDescent="0.2">
      <c r="A9" s="12"/>
      <c r="B9" s="13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4"/>
      <c r="X9" s="14"/>
      <c r="Y9" s="12"/>
      <c r="Z9" s="61"/>
      <c r="AA9" s="63"/>
      <c r="AB9" s="71"/>
      <c r="AC9" s="15"/>
      <c r="AD9" s="73"/>
    </row>
    <row r="10" spans="1:30" ht="12.75" customHeight="1" x14ac:dyDescent="0.2">
      <c r="A10" s="12"/>
      <c r="B10" s="13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4"/>
      <c r="X10" s="14"/>
      <c r="Y10" s="12"/>
      <c r="Z10" s="54"/>
      <c r="AA10" s="56"/>
      <c r="AB10" s="72"/>
      <c r="AC10" s="15"/>
      <c r="AD10" s="73"/>
    </row>
    <row r="11" spans="1:30" ht="12.75" customHeight="1" x14ac:dyDescent="0.2">
      <c r="A11" s="12"/>
      <c r="B11" s="13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4"/>
      <c r="X11" s="14"/>
      <c r="Y11" s="12"/>
      <c r="Z11" s="12"/>
      <c r="AA11" s="16"/>
      <c r="AB11" s="16"/>
      <c r="AC11" s="16"/>
      <c r="AD11" s="17"/>
    </row>
    <row r="12" spans="1:30" ht="12.75" customHeight="1" x14ac:dyDescent="0.2">
      <c r="A12" s="12"/>
      <c r="B12" s="13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4"/>
      <c r="X12" s="14"/>
      <c r="Y12" s="12"/>
      <c r="Z12" s="12"/>
      <c r="AA12" s="16"/>
      <c r="AB12" s="16"/>
      <c r="AC12" s="16"/>
      <c r="AD12" s="17"/>
    </row>
    <row r="13" spans="1:30" ht="12.75" customHeight="1" x14ac:dyDescent="0.2">
      <c r="A13" s="12"/>
      <c r="B13" s="13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4"/>
      <c r="X13" s="14"/>
      <c r="Y13" s="12"/>
      <c r="Z13" s="12"/>
      <c r="AA13" s="16"/>
      <c r="AB13" s="16"/>
      <c r="AC13" s="16"/>
      <c r="AD13" s="17"/>
    </row>
    <row r="14" spans="1:30" ht="12.75" customHeight="1" x14ac:dyDescent="0.2">
      <c r="A14" s="12"/>
      <c r="B14" s="13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4"/>
      <c r="X14" s="14"/>
      <c r="Y14" s="12"/>
      <c r="Z14" s="12"/>
      <c r="AA14" s="12"/>
      <c r="AB14" s="16"/>
      <c r="AC14" s="16"/>
      <c r="AD14" s="17"/>
    </row>
    <row r="15" spans="1:30" ht="12.75" customHeight="1" x14ac:dyDescent="0.2">
      <c r="A15" s="12"/>
      <c r="B15" s="13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4"/>
      <c r="X15" s="14"/>
      <c r="Y15" s="12"/>
      <c r="Z15" s="12"/>
      <c r="AA15" s="12"/>
      <c r="AB15" s="16"/>
      <c r="AC15" s="16"/>
      <c r="AD15" s="17"/>
    </row>
    <row r="16" spans="1:30" ht="12.75" customHeight="1" x14ac:dyDescent="0.2">
      <c r="A16" s="12"/>
      <c r="B16" s="13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4"/>
      <c r="X16" s="14"/>
      <c r="Y16" s="12"/>
      <c r="Z16" s="12"/>
      <c r="AA16" s="12"/>
      <c r="AB16" s="16"/>
      <c r="AC16" s="16"/>
      <c r="AD16" s="17"/>
    </row>
    <row r="17" spans="1:30" ht="12.75" customHeight="1" x14ac:dyDescent="0.2">
      <c r="A17" s="12"/>
      <c r="B17" s="13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4"/>
      <c r="X17" s="14"/>
      <c r="Y17" s="12"/>
      <c r="Z17" s="53"/>
      <c r="AA17" s="58"/>
      <c r="AB17" s="55"/>
      <c r="AC17" s="18"/>
      <c r="AD17" s="17"/>
    </row>
    <row r="18" spans="1:30" ht="12.75" customHeight="1" x14ac:dyDescent="0.2">
      <c r="A18" s="12"/>
      <c r="B18" s="13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4"/>
      <c r="X18" s="14"/>
      <c r="Y18" s="12"/>
      <c r="Z18" s="54"/>
      <c r="AA18" s="59"/>
      <c r="AB18" s="56"/>
      <c r="AC18" s="18"/>
      <c r="AD18" s="17"/>
    </row>
    <row r="19" spans="1:30" ht="12.75" customHeight="1" x14ac:dyDescent="0.2">
      <c r="A19" s="12"/>
      <c r="B19" s="13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4"/>
      <c r="X19" s="14"/>
      <c r="Y19" s="51"/>
      <c r="Z19" s="51"/>
      <c r="AA19" s="51"/>
      <c r="AB19" s="16"/>
      <c r="AC19" s="16"/>
      <c r="AD19" s="17"/>
    </row>
    <row r="20" spans="1:30" ht="12.75" customHeight="1" x14ac:dyDescent="0.2">
      <c r="A20" s="12"/>
      <c r="B20" s="13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4"/>
      <c r="X20" s="14"/>
      <c r="Y20" s="51"/>
      <c r="Z20" s="51"/>
      <c r="AA20" s="51"/>
      <c r="AB20" s="16"/>
      <c r="AC20" s="16"/>
      <c r="AD20" s="17"/>
    </row>
    <row r="21" spans="1:30" ht="12.75" customHeight="1" x14ac:dyDescent="0.2">
      <c r="A21" s="12"/>
      <c r="B21" s="13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4"/>
      <c r="X21" s="14"/>
      <c r="Y21" s="51"/>
      <c r="Z21" s="51"/>
      <c r="AA21" s="51"/>
      <c r="AB21" s="16"/>
      <c r="AC21" s="16"/>
      <c r="AD21" s="17"/>
    </row>
    <row r="22" spans="1:30" ht="12.75" customHeight="1" x14ac:dyDescent="0.2">
      <c r="A22" s="12"/>
      <c r="B22" s="13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4"/>
      <c r="X22" s="14"/>
      <c r="Y22" s="51"/>
      <c r="Z22" s="51"/>
      <c r="AA22" s="51"/>
      <c r="AB22" s="16"/>
      <c r="AC22" s="16"/>
      <c r="AD22" s="17"/>
    </row>
    <row r="23" spans="1:30" ht="12.75" customHeight="1" x14ac:dyDescent="0.2">
      <c r="A23" s="12"/>
      <c r="B23" s="13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4"/>
      <c r="X23" s="14"/>
      <c r="Y23" s="51"/>
      <c r="Z23" s="53"/>
      <c r="AA23" s="58"/>
      <c r="AB23" s="55"/>
      <c r="AC23" s="18"/>
      <c r="AD23" s="17"/>
    </row>
    <row r="24" spans="1:30" ht="12.75" customHeight="1" x14ac:dyDescent="0.2">
      <c r="A24" s="12"/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4"/>
      <c r="X24" s="14"/>
      <c r="Y24" s="51"/>
      <c r="Z24" s="61"/>
      <c r="AA24" s="62"/>
      <c r="AB24" s="63"/>
      <c r="AC24" s="18"/>
      <c r="AD24" s="17"/>
    </row>
    <row r="25" spans="1:30" ht="12.75" customHeight="1" x14ac:dyDescent="0.2">
      <c r="A25" s="12"/>
      <c r="B25" s="13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4"/>
      <c r="X25" s="14"/>
      <c r="Y25" s="51"/>
      <c r="Z25" s="61"/>
      <c r="AA25" s="62"/>
      <c r="AB25" s="63"/>
      <c r="AC25" s="18"/>
      <c r="AD25" s="17"/>
    </row>
    <row r="26" spans="1:30" ht="12.75" customHeight="1" x14ac:dyDescent="0.2">
      <c r="A26" s="12"/>
      <c r="B26" s="13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4"/>
      <c r="X26" s="14"/>
      <c r="Y26" s="51"/>
      <c r="Z26" s="54"/>
      <c r="AA26" s="59"/>
      <c r="AB26" s="56"/>
      <c r="AC26" s="18"/>
      <c r="AD26" s="17"/>
    </row>
    <row r="27" spans="1:30" ht="12.75" customHeight="1" x14ac:dyDescent="0.2">
      <c r="A27" s="12"/>
      <c r="B27" s="13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4"/>
      <c r="X27" s="14"/>
      <c r="Y27" s="51"/>
      <c r="Z27" s="51"/>
      <c r="AA27" s="51"/>
      <c r="AB27" s="16"/>
      <c r="AC27" s="16"/>
      <c r="AD27" s="17"/>
    </row>
    <row r="28" spans="1:30" ht="12.75" customHeight="1" x14ac:dyDescent="0.2">
      <c r="A28" s="12"/>
      <c r="B28" s="13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4"/>
      <c r="X28" s="14"/>
      <c r="Y28" s="51"/>
      <c r="Z28" s="51"/>
      <c r="AA28" s="51"/>
      <c r="AB28" s="18"/>
      <c r="AC28" s="18"/>
      <c r="AD28" s="17"/>
    </row>
    <row r="29" spans="1:30" ht="12.75" customHeight="1" x14ac:dyDescent="0.2">
      <c r="A29" s="12"/>
      <c r="B29" s="13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4"/>
      <c r="X29" s="14"/>
      <c r="Y29" s="51"/>
      <c r="Z29" s="51"/>
      <c r="AA29" s="51"/>
      <c r="AB29" s="16"/>
      <c r="AC29" s="16"/>
      <c r="AD29" s="17"/>
    </row>
    <row r="30" spans="1:30" ht="12.75" customHeight="1" x14ac:dyDescent="0.2">
      <c r="A30" s="12"/>
      <c r="B30" s="13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4"/>
      <c r="X30" s="14"/>
      <c r="Y30" s="51"/>
      <c r="Z30" s="51"/>
      <c r="AA30" s="51"/>
      <c r="AB30" s="18"/>
      <c r="AC30" s="18"/>
      <c r="AD30" s="17"/>
    </row>
    <row r="31" spans="1:30" x14ac:dyDescent="0.2">
      <c r="A31" s="12"/>
      <c r="B31" s="13"/>
      <c r="C31" s="13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4"/>
      <c r="X31" s="14"/>
      <c r="Y31" s="51"/>
      <c r="Z31" s="51"/>
      <c r="AA31" s="51"/>
      <c r="AB31" s="16"/>
      <c r="AC31" s="16"/>
      <c r="AD31" s="17"/>
    </row>
    <row r="32" spans="1:30" ht="12.75" customHeight="1" x14ac:dyDescent="0.2">
      <c r="A32" s="12"/>
      <c r="B32" s="13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4"/>
      <c r="X32" s="14"/>
      <c r="Y32" s="51"/>
      <c r="Z32" s="51"/>
      <c r="AA32" s="51"/>
      <c r="AB32" s="18"/>
      <c r="AC32" s="18"/>
      <c r="AD32" s="17"/>
    </row>
    <row r="33" spans="1:30" ht="12.75" customHeight="1" x14ac:dyDescent="0.2">
      <c r="A33" s="12"/>
      <c r="B33" s="13"/>
      <c r="C33" s="1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4"/>
      <c r="X33" s="14"/>
      <c r="Y33" s="51"/>
      <c r="Z33" s="51"/>
      <c r="AA33" s="51"/>
      <c r="AB33" s="16"/>
      <c r="AC33" s="16"/>
      <c r="AD33" s="17"/>
    </row>
    <row r="34" spans="1:30" ht="12.75" customHeight="1" x14ac:dyDescent="0.2">
      <c r="A34" s="12"/>
      <c r="B34" s="13"/>
      <c r="C34" s="1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4"/>
      <c r="X34" s="14"/>
      <c r="Y34" s="51"/>
      <c r="Z34" s="51"/>
      <c r="AA34" s="51"/>
      <c r="AB34" s="16"/>
      <c r="AC34" s="16"/>
      <c r="AD34" s="17"/>
    </row>
    <row r="35" spans="1:30" ht="12.75" customHeight="1" x14ac:dyDescent="0.2">
      <c r="A35" s="12"/>
      <c r="B35" s="13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4"/>
      <c r="X35" s="14"/>
      <c r="Y35" s="51"/>
      <c r="Z35" s="51"/>
      <c r="AA35" s="51"/>
      <c r="AB35" s="18"/>
      <c r="AC35" s="18"/>
      <c r="AD35" s="17"/>
    </row>
    <row r="36" spans="1:30" x14ac:dyDescent="0.2">
      <c r="A36" s="12"/>
      <c r="B36" s="13"/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4"/>
      <c r="X36" s="14"/>
      <c r="Y36" s="51"/>
      <c r="Z36" s="51"/>
      <c r="AA36" s="51"/>
      <c r="AB36" s="16"/>
      <c r="AC36" s="16"/>
      <c r="AD36" s="17"/>
    </row>
    <row r="37" spans="1:30" x14ac:dyDescent="0.2">
      <c r="A37" s="12"/>
      <c r="B37" s="13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4"/>
      <c r="X37" s="14"/>
      <c r="Y37" s="12"/>
      <c r="Z37" s="51"/>
      <c r="AA37" s="51"/>
      <c r="AB37" s="16"/>
      <c r="AC37" s="16"/>
      <c r="AD37" s="17"/>
    </row>
    <row r="38" spans="1:30" ht="12.75" customHeight="1" x14ac:dyDescent="0.2">
      <c r="A38" s="12"/>
      <c r="B38" s="13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4"/>
      <c r="X38" s="14"/>
      <c r="Y38" s="20"/>
      <c r="Z38" s="51"/>
      <c r="AA38" s="51"/>
      <c r="AB38" s="18"/>
      <c r="AC38" s="18"/>
      <c r="AD38" s="17"/>
    </row>
    <row r="39" spans="1:30" ht="12.75" customHeight="1" x14ac:dyDescent="0.2">
      <c r="A39" s="12"/>
      <c r="B39" s="13"/>
      <c r="C39" s="13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4"/>
      <c r="X39" s="14"/>
      <c r="Y39" s="12"/>
      <c r="Z39" s="12"/>
      <c r="AA39" s="12"/>
      <c r="AB39" s="16"/>
      <c r="AC39" s="16"/>
      <c r="AD39" s="17"/>
    </row>
    <row r="40" spans="1:30" ht="12.75" customHeight="1" x14ac:dyDescent="0.2">
      <c r="A40" s="12"/>
      <c r="B40" s="13"/>
      <c r="C40" s="13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4"/>
      <c r="X40" s="14"/>
      <c r="Y40" s="12"/>
      <c r="Z40" s="12"/>
      <c r="AA40" s="12"/>
      <c r="AB40" s="16"/>
      <c r="AC40" s="16"/>
      <c r="AD40" s="17"/>
    </row>
    <row r="41" spans="1:30" ht="12.75" customHeight="1" x14ac:dyDescent="0.2">
      <c r="A41" s="12"/>
      <c r="B41" s="13"/>
      <c r="C41" s="13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4"/>
      <c r="X41" s="14"/>
      <c r="Y41" s="51"/>
      <c r="Z41" s="51"/>
      <c r="AA41" s="12"/>
      <c r="AB41" s="18"/>
      <c r="AC41" s="18"/>
      <c r="AD41" s="17"/>
    </row>
    <row r="42" spans="1:30" ht="12.75" customHeight="1" x14ac:dyDescent="0.2">
      <c r="A42" s="12"/>
      <c r="B42" s="13"/>
      <c r="C42" s="1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4"/>
      <c r="X42" s="14"/>
      <c r="Y42" s="12"/>
      <c r="Z42" s="12"/>
      <c r="AA42" s="12"/>
      <c r="AB42" s="16"/>
      <c r="AC42" s="16"/>
      <c r="AD42" s="17"/>
    </row>
    <row r="43" spans="1:30" ht="12.75" customHeight="1" x14ac:dyDescent="0.2">
      <c r="A43" s="12"/>
      <c r="B43" s="13"/>
      <c r="C43" s="13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4"/>
      <c r="X43" s="14"/>
      <c r="Y43" s="12"/>
      <c r="Z43" s="12"/>
      <c r="AA43" s="12"/>
      <c r="AB43" s="16"/>
      <c r="AC43" s="16"/>
      <c r="AD43" s="17"/>
    </row>
    <row r="44" spans="1:30" ht="12.75" customHeight="1" x14ac:dyDescent="0.2">
      <c r="A44" s="12"/>
      <c r="B44" s="13"/>
      <c r="C44" s="1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4"/>
      <c r="X44" s="14"/>
      <c r="Y44" s="12"/>
      <c r="Z44" s="12"/>
      <c r="AA44" s="12"/>
      <c r="AB44" s="18"/>
      <c r="AC44" s="18"/>
      <c r="AD44" s="17"/>
    </row>
    <row r="45" spans="1:30" x14ac:dyDescent="0.2">
      <c r="A45" s="12"/>
      <c r="B45" s="13"/>
      <c r="C45" s="13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4"/>
      <c r="X45" s="14"/>
      <c r="Y45" s="12"/>
      <c r="Z45" s="12"/>
      <c r="AA45" s="12"/>
      <c r="AB45" s="18"/>
      <c r="AC45" s="18"/>
      <c r="AD45" s="17"/>
    </row>
    <row r="46" spans="1:30" ht="12.75" customHeight="1" x14ac:dyDescent="0.2">
      <c r="A46" s="12"/>
      <c r="B46" s="13"/>
      <c r="C46" s="13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4"/>
      <c r="X46" s="14"/>
      <c r="Y46" s="12"/>
      <c r="Z46" s="12"/>
      <c r="AA46" s="12"/>
      <c r="AB46" s="16"/>
      <c r="AC46" s="16"/>
      <c r="AD46" s="17"/>
    </row>
    <row r="47" spans="1:30" ht="12.75" customHeight="1" x14ac:dyDescent="0.2">
      <c r="A47" s="12"/>
      <c r="B47" s="13"/>
      <c r="C47" s="13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4"/>
      <c r="X47" s="14"/>
      <c r="Y47" s="12"/>
      <c r="Z47" s="12"/>
      <c r="AA47" s="12"/>
      <c r="AB47" s="16"/>
      <c r="AC47" s="16"/>
      <c r="AD47" s="17"/>
    </row>
    <row r="48" spans="1:30" ht="12.75" customHeight="1" x14ac:dyDescent="0.2">
      <c r="A48" s="12"/>
      <c r="B48" s="13"/>
      <c r="C48" s="13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4"/>
      <c r="X48" s="14"/>
      <c r="Y48" s="12"/>
      <c r="Z48" s="12"/>
      <c r="AA48" s="21"/>
      <c r="AB48" s="16"/>
      <c r="AC48" s="16"/>
      <c r="AD48" s="22" t="s">
        <v>9</v>
      </c>
    </row>
    <row r="49" spans="1:30" ht="12.75" customHeight="1" x14ac:dyDescent="0.2">
      <c r="A49" s="12"/>
      <c r="B49" s="13"/>
      <c r="C49" s="13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4"/>
      <c r="X49" s="14"/>
      <c r="Y49" s="12"/>
      <c r="Z49" s="12"/>
      <c r="AA49" s="12"/>
      <c r="AB49" s="16"/>
      <c r="AC49" s="16"/>
      <c r="AD49" s="17"/>
    </row>
    <row r="50" spans="1:30" ht="12.75" customHeight="1" x14ac:dyDescent="0.2">
      <c r="A50" s="12"/>
      <c r="B50" s="13"/>
      <c r="C50" s="13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4"/>
      <c r="X50" s="14"/>
      <c r="Y50" s="12"/>
      <c r="Z50" s="12"/>
      <c r="AA50" s="23"/>
      <c r="AB50" s="16"/>
      <c r="AC50" s="16"/>
      <c r="AD50" s="17"/>
    </row>
    <row r="51" spans="1:30" ht="12.75" customHeight="1" x14ac:dyDescent="0.2">
      <c r="A51" s="12"/>
      <c r="B51" s="13"/>
      <c r="C51" s="13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4"/>
      <c r="X51" s="14"/>
      <c r="Y51" s="12"/>
      <c r="Z51" s="57"/>
      <c r="AA51" s="58"/>
      <c r="AB51" s="55"/>
      <c r="AC51" s="18"/>
      <c r="AD51" s="69" t="s">
        <v>9</v>
      </c>
    </row>
    <row r="52" spans="1:30" x14ac:dyDescent="0.2">
      <c r="A52" s="12"/>
      <c r="B52" s="13"/>
      <c r="C52" s="13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4"/>
      <c r="X52" s="14"/>
      <c r="Y52" s="12"/>
      <c r="Z52" s="57"/>
      <c r="AA52" s="59"/>
      <c r="AB52" s="63"/>
      <c r="AC52" s="18"/>
      <c r="AD52" s="69"/>
    </row>
    <row r="53" spans="1:30" ht="12.75" customHeight="1" x14ac:dyDescent="0.2">
      <c r="A53" s="12"/>
      <c r="B53" s="13"/>
      <c r="C53" s="13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4"/>
      <c r="X53" s="14"/>
      <c r="Y53" s="12"/>
      <c r="Z53" s="12"/>
      <c r="AA53" s="12"/>
      <c r="AB53" s="16"/>
      <c r="AC53" s="16"/>
      <c r="AD53" s="17"/>
    </row>
    <row r="54" spans="1:30" ht="12.75" customHeight="1" x14ac:dyDescent="0.2">
      <c r="A54" s="12"/>
      <c r="B54" s="13"/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4"/>
      <c r="X54" s="14"/>
      <c r="Y54" s="12"/>
      <c r="Z54" s="12"/>
      <c r="AA54" s="12"/>
      <c r="AB54" s="16"/>
      <c r="AC54" s="16"/>
      <c r="AD54" s="17"/>
    </row>
    <row r="55" spans="1:30" ht="12.75" customHeight="1" x14ac:dyDescent="0.2">
      <c r="A55" s="12"/>
      <c r="B55" s="13"/>
      <c r="C55" s="13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4"/>
      <c r="X55" s="14"/>
      <c r="Y55" s="12"/>
      <c r="Z55" s="12"/>
      <c r="AA55" s="12"/>
      <c r="AB55" s="16"/>
      <c r="AC55" s="16"/>
      <c r="AD55" s="17"/>
    </row>
    <row r="56" spans="1:30" ht="12.75" customHeight="1" x14ac:dyDescent="0.2">
      <c r="A56" s="12"/>
      <c r="B56" s="13"/>
      <c r="C56" s="13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4"/>
      <c r="X56" s="14"/>
      <c r="Y56" s="12"/>
      <c r="Z56" s="12"/>
      <c r="AA56" s="12"/>
      <c r="AB56" s="16"/>
      <c r="AC56" s="16"/>
      <c r="AD56" s="17"/>
    </row>
    <row r="57" spans="1:30" ht="12.75" customHeight="1" x14ac:dyDescent="0.2">
      <c r="A57" s="12"/>
      <c r="B57" s="13"/>
      <c r="C57" s="13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4"/>
      <c r="X57" s="14"/>
      <c r="Y57" s="12"/>
      <c r="Z57" s="12"/>
      <c r="AA57" s="24"/>
      <c r="AB57" s="25"/>
      <c r="AC57" s="16"/>
      <c r="AD57" s="17"/>
    </row>
    <row r="58" spans="1:30" ht="12.75" customHeight="1" x14ac:dyDescent="0.2">
      <c r="A58" s="12"/>
      <c r="B58" s="13"/>
      <c r="C58" s="13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4"/>
      <c r="X58" s="14"/>
      <c r="Y58" s="12"/>
      <c r="Z58" s="53"/>
      <c r="AA58" s="55"/>
      <c r="AB58" s="55"/>
      <c r="AC58" s="18"/>
      <c r="AD58" s="17"/>
    </row>
    <row r="59" spans="1:30" ht="12.75" customHeight="1" x14ac:dyDescent="0.2">
      <c r="A59" s="12"/>
      <c r="B59" s="13"/>
      <c r="C59" s="13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4"/>
      <c r="X59" s="14"/>
      <c r="Y59" s="12"/>
      <c r="Z59" s="61"/>
      <c r="AA59" s="63"/>
      <c r="AB59" s="63"/>
      <c r="AC59" s="18"/>
      <c r="AD59" s="17"/>
    </row>
    <row r="60" spans="1:30" ht="12.75" customHeight="1" x14ac:dyDescent="0.2">
      <c r="A60" s="12"/>
      <c r="B60" s="13"/>
      <c r="C60" s="13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4"/>
      <c r="X60" s="14"/>
      <c r="Y60" s="12"/>
      <c r="Z60" s="61"/>
      <c r="AA60" s="63"/>
      <c r="AB60" s="63"/>
      <c r="AC60" s="18"/>
      <c r="AD60" s="17"/>
    </row>
    <row r="61" spans="1:30" ht="12.75" customHeight="1" x14ac:dyDescent="0.2">
      <c r="A61" s="12"/>
      <c r="B61" s="13"/>
      <c r="C61" s="13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4"/>
      <c r="X61" s="14"/>
      <c r="Y61" s="12"/>
      <c r="Z61" s="54"/>
      <c r="AA61" s="56"/>
      <c r="AB61" s="56"/>
      <c r="AC61" s="18"/>
      <c r="AD61" s="17"/>
    </row>
    <row r="62" spans="1:30" ht="12.75" customHeight="1" x14ac:dyDescent="0.2">
      <c r="A62" s="12"/>
      <c r="B62" s="13"/>
      <c r="C62" s="13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4"/>
      <c r="X62" s="14"/>
      <c r="Y62" s="12"/>
      <c r="Z62" s="12"/>
      <c r="AA62" s="23"/>
      <c r="AB62" s="16"/>
      <c r="AC62" s="16"/>
      <c r="AD62" s="17"/>
    </row>
    <row r="63" spans="1:30" ht="12.75" customHeight="1" x14ac:dyDescent="0.2">
      <c r="A63" s="12"/>
      <c r="B63" s="13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4"/>
      <c r="X63" s="14"/>
      <c r="Y63" s="12"/>
      <c r="Z63" s="53"/>
      <c r="AA63" s="58"/>
      <c r="AB63" s="55"/>
      <c r="AC63" s="18"/>
      <c r="AD63" s="17"/>
    </row>
    <row r="64" spans="1:30" ht="12.75" customHeight="1" x14ac:dyDescent="0.2">
      <c r="A64" s="12"/>
      <c r="B64" s="13"/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4"/>
      <c r="X64" s="14"/>
      <c r="Y64" s="12"/>
      <c r="Z64" s="61"/>
      <c r="AA64" s="62"/>
      <c r="AB64" s="63"/>
      <c r="AC64" s="18"/>
      <c r="AD64" s="17"/>
    </row>
    <row r="65" spans="1:30" ht="12.75" customHeight="1" x14ac:dyDescent="0.2">
      <c r="A65" s="12"/>
      <c r="B65" s="13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4"/>
      <c r="X65" s="14"/>
      <c r="Y65" s="12"/>
      <c r="Z65" s="54"/>
      <c r="AA65" s="59"/>
      <c r="AB65" s="56"/>
      <c r="AC65" s="18"/>
      <c r="AD65" s="17"/>
    </row>
    <row r="66" spans="1:30" ht="12.75" customHeight="1" x14ac:dyDescent="0.2">
      <c r="A66" s="12"/>
      <c r="B66" s="13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4"/>
      <c r="X66" s="14"/>
      <c r="Y66" s="12"/>
      <c r="Z66" s="57"/>
      <c r="AA66" s="58"/>
      <c r="AB66" s="55"/>
      <c r="AC66" s="18"/>
      <c r="AD66" s="68"/>
    </row>
    <row r="67" spans="1:30" ht="12.75" customHeight="1" x14ac:dyDescent="0.2">
      <c r="A67" s="12"/>
      <c r="B67" s="13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4"/>
      <c r="X67" s="14"/>
      <c r="Y67" s="12"/>
      <c r="Z67" s="57"/>
      <c r="AA67" s="62"/>
      <c r="AB67" s="63"/>
      <c r="AC67" s="18"/>
      <c r="AD67" s="68"/>
    </row>
    <row r="68" spans="1:30" ht="12.75" customHeight="1" x14ac:dyDescent="0.2">
      <c r="A68" s="12"/>
      <c r="B68" s="13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4"/>
      <c r="X68" s="14"/>
      <c r="Y68" s="12"/>
      <c r="Z68" s="57"/>
      <c r="AA68" s="59"/>
      <c r="AB68" s="56"/>
      <c r="AC68" s="18"/>
      <c r="AD68" s="68"/>
    </row>
    <row r="69" spans="1:30" ht="12.75" customHeight="1" x14ac:dyDescent="0.2">
      <c r="A69" s="12"/>
      <c r="B69" s="13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4"/>
      <c r="X69" s="14"/>
      <c r="Y69" s="12"/>
      <c r="Z69" s="57"/>
      <c r="AA69" s="55"/>
      <c r="AB69" s="55"/>
      <c r="AC69" s="18"/>
      <c r="AD69" s="17"/>
    </row>
    <row r="70" spans="1:30" ht="12.75" customHeight="1" x14ac:dyDescent="0.2">
      <c r="A70" s="12"/>
      <c r="B70" s="13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4"/>
      <c r="X70" s="14"/>
      <c r="Y70" s="12"/>
      <c r="Z70" s="57"/>
      <c r="AA70" s="56"/>
      <c r="AB70" s="63"/>
      <c r="AC70" s="18"/>
      <c r="AD70" s="17"/>
    </row>
    <row r="71" spans="1:30" x14ac:dyDescent="0.2">
      <c r="A71" s="12"/>
      <c r="B71" s="13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4"/>
      <c r="X71" s="14"/>
      <c r="Y71" s="12"/>
      <c r="Z71" s="51"/>
      <c r="AA71" s="51"/>
      <c r="AB71" s="16"/>
      <c r="AC71" s="16"/>
      <c r="AD71" s="22" t="s">
        <v>10</v>
      </c>
    </row>
    <row r="72" spans="1:30" x14ac:dyDescent="0.2">
      <c r="A72" s="12"/>
      <c r="B72" s="13"/>
      <c r="C72" s="13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4"/>
      <c r="X72" s="14"/>
      <c r="Y72" s="12"/>
      <c r="Z72" s="12"/>
      <c r="AA72" s="18"/>
      <c r="AB72" s="16"/>
      <c r="AC72" s="16"/>
      <c r="AD72" s="17"/>
    </row>
    <row r="73" spans="1:30" ht="12.75" customHeight="1" x14ac:dyDescent="0.2">
      <c r="A73" s="12"/>
      <c r="B73" s="13"/>
      <c r="C73" s="1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4"/>
      <c r="X73" s="14"/>
      <c r="Y73" s="26"/>
      <c r="Z73" s="51"/>
      <c r="AA73" s="18"/>
      <c r="AB73" s="16"/>
      <c r="AC73" s="16"/>
      <c r="AD73" s="17"/>
    </row>
    <row r="74" spans="1:30" ht="12.75" customHeight="1" x14ac:dyDescent="0.2">
      <c r="A74" s="12"/>
      <c r="B74" s="13"/>
      <c r="C74" s="13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4"/>
      <c r="X74" s="14"/>
      <c r="Y74" s="12"/>
      <c r="Z74" s="57"/>
      <c r="AA74" s="55"/>
      <c r="AB74" s="55"/>
      <c r="AC74" s="18"/>
      <c r="AD74" s="22" t="s">
        <v>9</v>
      </c>
    </row>
    <row r="75" spans="1:30" ht="12.75" customHeight="1" x14ac:dyDescent="0.2">
      <c r="A75" s="12"/>
      <c r="B75" s="13"/>
      <c r="C75" s="13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4"/>
      <c r="X75" s="14"/>
      <c r="Y75" s="12"/>
      <c r="Z75" s="57"/>
      <c r="AA75" s="56"/>
      <c r="AB75" s="56"/>
      <c r="AC75" s="18"/>
      <c r="AD75" s="17"/>
    </row>
    <row r="76" spans="1:30" ht="12.75" customHeight="1" x14ac:dyDescent="0.2">
      <c r="A76" s="12"/>
      <c r="B76" s="13"/>
      <c r="C76" s="13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4"/>
      <c r="X76" s="14"/>
      <c r="Y76" s="12"/>
      <c r="Z76" s="12"/>
      <c r="AA76" s="23"/>
      <c r="AB76" s="16"/>
      <c r="AC76" s="16"/>
      <c r="AD76" s="17"/>
    </row>
    <row r="77" spans="1:30" ht="12.75" customHeight="1" x14ac:dyDescent="0.2">
      <c r="A77" s="12"/>
      <c r="B77" s="13"/>
      <c r="C77" s="13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4"/>
      <c r="X77" s="14"/>
      <c r="Y77" s="12"/>
      <c r="Z77" s="12"/>
      <c r="AA77" s="23"/>
      <c r="AB77" s="16"/>
      <c r="AC77" s="16"/>
      <c r="AD77" s="22" t="s">
        <v>9</v>
      </c>
    </row>
    <row r="78" spans="1:30" ht="12.75" customHeight="1" x14ac:dyDescent="0.2">
      <c r="A78" s="12"/>
      <c r="B78" s="13"/>
      <c r="C78" s="13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4"/>
      <c r="X78" s="14"/>
      <c r="Y78" s="12"/>
      <c r="Z78" s="12"/>
      <c r="AA78" s="12"/>
      <c r="AB78" s="16"/>
      <c r="AC78" s="16"/>
      <c r="AD78" s="17"/>
    </row>
    <row r="79" spans="1:30" ht="12.75" customHeight="1" x14ac:dyDescent="0.2">
      <c r="A79" s="12"/>
      <c r="B79" s="13"/>
      <c r="C79" s="13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4"/>
      <c r="X79" s="14"/>
      <c r="Y79" s="12"/>
      <c r="Z79" s="12"/>
      <c r="AA79" s="12"/>
      <c r="AB79" s="16"/>
      <c r="AC79" s="16"/>
      <c r="AD79" s="17"/>
    </row>
    <row r="80" spans="1:30" ht="12.75" customHeight="1" x14ac:dyDescent="0.2">
      <c r="A80" s="12"/>
      <c r="B80" s="13"/>
      <c r="C80" s="13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4"/>
      <c r="X80" s="14"/>
      <c r="Y80" s="12"/>
      <c r="Z80" s="12"/>
      <c r="AA80" s="12"/>
      <c r="AB80" s="16"/>
      <c r="AC80" s="16"/>
      <c r="AD80" s="17"/>
    </row>
    <row r="81" spans="1:30" ht="12.75" customHeight="1" x14ac:dyDescent="0.2">
      <c r="A81" s="12"/>
      <c r="B81" s="13"/>
      <c r="C81" s="13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4"/>
      <c r="X81" s="14"/>
      <c r="Y81" s="12"/>
      <c r="Z81" s="12"/>
      <c r="AA81" s="16"/>
      <c r="AB81" s="16"/>
      <c r="AC81" s="16"/>
      <c r="AD81" s="17"/>
    </row>
    <row r="82" spans="1:30" ht="12.75" customHeight="1" x14ac:dyDescent="0.2">
      <c r="A82" s="12"/>
      <c r="B82" s="13"/>
      <c r="C82" s="13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4"/>
      <c r="X82" s="14"/>
      <c r="Y82" s="12"/>
      <c r="Z82" s="12"/>
      <c r="AA82" s="12"/>
      <c r="AB82" s="16"/>
      <c r="AC82" s="16"/>
      <c r="AD82" s="50" t="s">
        <v>11</v>
      </c>
    </row>
    <row r="83" spans="1:30" ht="12.75" customHeight="1" x14ac:dyDescent="0.2">
      <c r="A83" s="12"/>
      <c r="B83" s="13"/>
      <c r="C83" s="13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4"/>
      <c r="X83" s="14"/>
      <c r="Y83" s="12"/>
      <c r="Z83" s="12"/>
      <c r="AA83" s="12"/>
      <c r="AB83" s="16"/>
      <c r="AC83" s="16"/>
      <c r="AD83" s="17"/>
    </row>
    <row r="84" spans="1:30" ht="12.75" customHeight="1" x14ac:dyDescent="0.2">
      <c r="A84" s="12"/>
      <c r="B84" s="13"/>
      <c r="C84" s="13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4"/>
      <c r="X84" s="14"/>
      <c r="Y84" s="12"/>
      <c r="Z84" s="12"/>
      <c r="AA84" s="12"/>
      <c r="AB84" s="16"/>
      <c r="AC84" s="16"/>
      <c r="AD84" s="17"/>
    </row>
    <row r="85" spans="1:30" ht="12.75" customHeight="1" x14ac:dyDescent="0.2">
      <c r="A85" s="12"/>
      <c r="B85" s="13"/>
      <c r="C85" s="13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4"/>
      <c r="X85" s="14"/>
      <c r="Y85" s="12"/>
      <c r="Z85" s="12"/>
      <c r="AA85" s="12"/>
      <c r="AB85" s="16"/>
      <c r="AC85" s="16"/>
      <c r="AD85" s="17"/>
    </row>
    <row r="86" spans="1:30" ht="12.75" customHeight="1" x14ac:dyDescent="0.2">
      <c r="A86" s="12"/>
      <c r="B86" s="13"/>
      <c r="C86" s="13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4"/>
      <c r="X86" s="14"/>
      <c r="Y86" s="12"/>
      <c r="Z86" s="12"/>
      <c r="AA86" s="12"/>
      <c r="AB86" s="16"/>
      <c r="AC86" s="16"/>
      <c r="AD86" s="17"/>
    </row>
    <row r="87" spans="1:30" ht="12.75" customHeight="1" x14ac:dyDescent="0.2">
      <c r="A87" s="12"/>
      <c r="B87" s="13"/>
      <c r="C87" s="13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4"/>
      <c r="X87" s="14"/>
      <c r="Y87" s="12"/>
      <c r="Z87" s="51"/>
      <c r="AA87" s="18"/>
      <c r="AB87" s="16"/>
      <c r="AC87" s="16"/>
      <c r="AD87" s="50" t="s">
        <v>11</v>
      </c>
    </row>
    <row r="88" spans="1:30" ht="12.75" customHeight="1" x14ac:dyDescent="0.2">
      <c r="A88" s="12"/>
      <c r="B88" s="13"/>
      <c r="C88" s="13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4"/>
      <c r="X88" s="14"/>
      <c r="Y88" s="12"/>
      <c r="Z88" s="12"/>
      <c r="AA88" s="12"/>
      <c r="AB88" s="16"/>
      <c r="AC88" s="16"/>
      <c r="AD88" s="17"/>
    </row>
    <row r="89" spans="1:30" ht="12.75" customHeight="1" x14ac:dyDescent="0.2">
      <c r="A89" s="12"/>
      <c r="B89" s="13"/>
      <c r="C89" s="13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4"/>
      <c r="X89" s="14"/>
      <c r="Y89" s="12"/>
      <c r="Z89" s="12"/>
      <c r="AA89" s="12"/>
      <c r="AB89" s="16"/>
      <c r="AC89" s="16"/>
      <c r="AD89" s="17"/>
    </row>
    <row r="90" spans="1:30" ht="12.75" customHeight="1" x14ac:dyDescent="0.2">
      <c r="A90" s="12"/>
      <c r="B90" s="13"/>
      <c r="C90" s="13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4"/>
      <c r="X90" s="14"/>
      <c r="Y90" s="12"/>
      <c r="Z90" s="12"/>
      <c r="AA90" s="23"/>
      <c r="AB90" s="16"/>
      <c r="AC90" s="16"/>
      <c r="AD90" s="17" t="s">
        <v>12</v>
      </c>
    </row>
    <row r="91" spans="1:30" ht="12.75" customHeight="1" x14ac:dyDescent="0.2">
      <c r="A91" s="12"/>
      <c r="B91" s="13"/>
      <c r="C91" s="13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4"/>
      <c r="X91" s="14"/>
      <c r="Y91" s="12"/>
      <c r="Z91" s="12"/>
      <c r="AA91" s="23"/>
      <c r="AB91" s="16"/>
      <c r="AC91" s="16"/>
      <c r="AD91" s="17"/>
    </row>
    <row r="92" spans="1:30" ht="12.75" customHeight="1" x14ac:dyDescent="0.2">
      <c r="A92" s="12"/>
      <c r="B92" s="13"/>
      <c r="C92" s="13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4"/>
      <c r="X92" s="14"/>
      <c r="Y92" s="12"/>
      <c r="Z92" s="12"/>
      <c r="AA92" s="23"/>
      <c r="AB92" s="16"/>
      <c r="AC92" s="16"/>
      <c r="AD92" s="22" t="s">
        <v>9</v>
      </c>
    </row>
    <row r="93" spans="1:30" ht="12.75" customHeight="1" x14ac:dyDescent="0.2">
      <c r="A93" s="12"/>
      <c r="B93" s="13"/>
      <c r="C93" s="13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4"/>
      <c r="X93" s="14"/>
      <c r="Y93" s="12"/>
      <c r="Z93" s="12"/>
      <c r="AA93" s="23"/>
      <c r="AB93" s="16"/>
      <c r="AC93" s="16"/>
      <c r="AD93" s="28"/>
    </row>
    <row r="94" spans="1:30" ht="12.75" customHeight="1" x14ac:dyDescent="0.2">
      <c r="A94" s="12"/>
      <c r="B94" s="13"/>
      <c r="C94" s="13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4"/>
      <c r="X94" s="14"/>
      <c r="Y94" s="12"/>
      <c r="Z94" s="12"/>
      <c r="AA94" s="23"/>
      <c r="AB94" s="16"/>
      <c r="AC94" s="16"/>
      <c r="AD94" s="22" t="s">
        <v>9</v>
      </c>
    </row>
    <row r="95" spans="1:30" ht="12.75" customHeight="1" x14ac:dyDescent="0.2">
      <c r="A95" s="12"/>
      <c r="B95" s="13"/>
      <c r="C95" s="13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4"/>
      <c r="X95" s="14"/>
      <c r="Y95" s="12"/>
      <c r="Z95" s="12"/>
      <c r="AA95" s="23"/>
      <c r="AB95" s="16"/>
      <c r="AC95" s="16"/>
      <c r="AD95" s="22" t="s">
        <v>9</v>
      </c>
    </row>
    <row r="96" spans="1:30" ht="12.75" customHeight="1" x14ac:dyDescent="0.2">
      <c r="A96" s="12"/>
      <c r="B96" s="13"/>
      <c r="C96" s="13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4"/>
      <c r="X96" s="14"/>
      <c r="Y96" s="12"/>
      <c r="Z96" s="57"/>
      <c r="AA96" s="58"/>
      <c r="AB96" s="55"/>
      <c r="AC96" s="18"/>
      <c r="AD96" s="64" t="s">
        <v>9</v>
      </c>
    </row>
    <row r="97" spans="1:30" ht="12.75" customHeight="1" x14ac:dyDescent="0.2">
      <c r="A97" s="12"/>
      <c r="B97" s="13"/>
      <c r="C97" s="13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4"/>
      <c r="X97" s="14"/>
      <c r="Y97" s="12"/>
      <c r="Z97" s="57"/>
      <c r="AA97" s="59"/>
      <c r="AB97" s="56"/>
      <c r="AC97" s="18"/>
      <c r="AD97" s="65"/>
    </row>
    <row r="98" spans="1:30" ht="12.75" customHeight="1" x14ac:dyDescent="0.2">
      <c r="A98" s="12"/>
      <c r="B98" s="13"/>
      <c r="C98" s="13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4"/>
      <c r="X98" s="14"/>
      <c r="Y98" s="12"/>
      <c r="Z98" s="12"/>
      <c r="AA98" s="16"/>
      <c r="AB98" s="16"/>
      <c r="AC98" s="16"/>
      <c r="AD98" s="17"/>
    </row>
    <row r="99" spans="1:30" ht="12.75" customHeight="1" x14ac:dyDescent="0.2">
      <c r="A99" s="12"/>
      <c r="B99" s="13"/>
      <c r="C99" s="13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4"/>
      <c r="X99" s="14"/>
      <c r="Y99" s="12"/>
      <c r="Z99" s="12"/>
      <c r="AA99" s="12"/>
      <c r="AB99" s="18"/>
      <c r="AC99" s="18"/>
      <c r="AD99" s="22" t="s">
        <v>9</v>
      </c>
    </row>
    <row r="100" spans="1:30" ht="12.75" customHeight="1" x14ac:dyDescent="0.2">
      <c r="A100" s="12"/>
      <c r="B100" s="13"/>
      <c r="C100" s="13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4"/>
      <c r="X100" s="14"/>
      <c r="Y100" s="12"/>
      <c r="Z100" s="51"/>
      <c r="AA100" s="51"/>
      <c r="AB100" s="49"/>
      <c r="AC100" s="18"/>
      <c r="AD100" s="22" t="s">
        <v>9</v>
      </c>
    </row>
    <row r="101" spans="1:30" ht="12.75" customHeight="1" x14ac:dyDescent="0.2">
      <c r="A101" s="12"/>
      <c r="B101" s="13"/>
      <c r="C101" s="13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4"/>
      <c r="X101" s="14"/>
      <c r="Y101" s="12"/>
      <c r="Z101" s="51"/>
      <c r="AA101" s="31"/>
      <c r="AB101" s="18"/>
      <c r="AC101" s="18"/>
      <c r="AD101" s="17"/>
    </row>
    <row r="102" spans="1:30" ht="12.75" customHeight="1" x14ac:dyDescent="0.2">
      <c r="A102" s="12"/>
      <c r="B102" s="13"/>
      <c r="C102" s="13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4"/>
      <c r="X102" s="14"/>
      <c r="Y102" s="12"/>
      <c r="Z102" s="51"/>
      <c r="AA102" s="31"/>
      <c r="AB102" s="18"/>
      <c r="AC102" s="18"/>
      <c r="AD102" s="17"/>
    </row>
    <row r="103" spans="1:30" ht="12.75" customHeight="1" x14ac:dyDescent="0.2">
      <c r="A103" s="12"/>
      <c r="B103" s="13"/>
      <c r="C103" s="13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4"/>
      <c r="X103" s="14"/>
      <c r="Y103" s="12"/>
      <c r="Z103" s="51"/>
      <c r="AA103" s="31"/>
      <c r="AB103" s="18"/>
      <c r="AC103" s="18"/>
      <c r="AD103" s="17"/>
    </row>
    <row r="104" spans="1:30" ht="12.75" customHeight="1" x14ac:dyDescent="0.2">
      <c r="A104" s="12"/>
      <c r="B104" s="13"/>
      <c r="C104" s="13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4"/>
      <c r="X104" s="14"/>
      <c r="Y104" s="12"/>
      <c r="Z104" s="12"/>
      <c r="AA104" s="31"/>
      <c r="AB104" s="18"/>
      <c r="AC104" s="16"/>
      <c r="AD104" s="50" t="s">
        <v>13</v>
      </c>
    </row>
    <row r="105" spans="1:30" x14ac:dyDescent="0.2">
      <c r="A105" s="12"/>
      <c r="B105" s="13"/>
      <c r="C105" s="13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4"/>
      <c r="X105" s="14"/>
      <c r="Y105" s="12"/>
      <c r="Z105" s="12"/>
      <c r="AA105" s="51"/>
      <c r="AB105" s="16"/>
      <c r="AC105" s="16"/>
      <c r="AD105" s="17"/>
    </row>
    <row r="106" spans="1:30" ht="12.75" customHeight="1" x14ac:dyDescent="0.2">
      <c r="A106" s="12"/>
      <c r="B106" s="13"/>
      <c r="C106" s="13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4"/>
      <c r="X106" s="14"/>
      <c r="Y106" s="12"/>
      <c r="Z106" s="12"/>
      <c r="AA106" s="31"/>
      <c r="AB106" s="16"/>
      <c r="AC106" s="16"/>
      <c r="AD106" s="22" t="s">
        <v>9</v>
      </c>
    </row>
    <row r="107" spans="1:30" ht="12.75" customHeight="1" x14ac:dyDescent="0.2">
      <c r="A107" s="12"/>
      <c r="B107" s="13"/>
      <c r="C107" s="13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4"/>
      <c r="X107" s="14"/>
      <c r="Y107" s="12"/>
      <c r="Z107" s="12"/>
      <c r="AA107" s="31"/>
      <c r="AB107" s="16"/>
      <c r="AC107" s="16"/>
      <c r="AD107" s="22" t="s">
        <v>9</v>
      </c>
    </row>
    <row r="108" spans="1:30" ht="12.75" customHeight="1" x14ac:dyDescent="0.2">
      <c r="A108" s="12"/>
      <c r="B108" s="13"/>
      <c r="C108" s="13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4"/>
      <c r="X108" s="14"/>
      <c r="Y108" s="12"/>
      <c r="Z108" s="12"/>
      <c r="AA108" s="31"/>
      <c r="AB108" s="16"/>
      <c r="AC108" s="16"/>
      <c r="AD108" s="50" t="s">
        <v>14</v>
      </c>
    </row>
    <row r="109" spans="1:30" ht="12.75" customHeight="1" x14ac:dyDescent="0.2">
      <c r="A109" s="12"/>
      <c r="B109" s="13"/>
      <c r="C109" s="13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4"/>
      <c r="X109" s="14"/>
      <c r="Y109" s="12"/>
      <c r="Z109" s="57"/>
      <c r="AA109" s="58"/>
      <c r="AB109" s="58"/>
      <c r="AC109" s="31"/>
      <c r="AD109" s="17"/>
    </row>
    <row r="110" spans="1:30" ht="12.75" customHeight="1" x14ac:dyDescent="0.2">
      <c r="A110" s="12"/>
      <c r="B110" s="13"/>
      <c r="C110" s="13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4"/>
      <c r="X110" s="14"/>
      <c r="Y110" s="12"/>
      <c r="Z110" s="57"/>
      <c r="AA110" s="59"/>
      <c r="AB110" s="59"/>
      <c r="AC110" s="31"/>
      <c r="AD110" s="17"/>
    </row>
    <row r="111" spans="1:30" ht="12.75" customHeight="1" x14ac:dyDescent="0.2">
      <c r="A111" s="12"/>
      <c r="B111" s="13"/>
      <c r="C111" s="13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4"/>
      <c r="X111" s="14"/>
      <c r="Y111" s="12"/>
      <c r="Z111" s="57"/>
      <c r="AA111" s="58"/>
      <c r="AB111" s="66"/>
      <c r="AC111" s="52"/>
      <c r="AD111" s="67" t="s">
        <v>9</v>
      </c>
    </row>
    <row r="112" spans="1:30" ht="12.75" customHeight="1" x14ac:dyDescent="0.2">
      <c r="A112" s="12"/>
      <c r="B112" s="13"/>
      <c r="C112" s="13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4"/>
      <c r="X112" s="14"/>
      <c r="Y112" s="12"/>
      <c r="Z112" s="57"/>
      <c r="AA112" s="59"/>
      <c r="AB112" s="66"/>
      <c r="AC112" s="52"/>
      <c r="AD112" s="67"/>
    </row>
    <row r="113" spans="1:30" ht="12.75" customHeight="1" x14ac:dyDescent="0.2">
      <c r="A113" s="12"/>
      <c r="B113" s="13"/>
      <c r="C113" s="13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4"/>
      <c r="X113" s="14"/>
      <c r="Y113" s="12"/>
      <c r="Z113" s="57"/>
      <c r="AA113" s="58"/>
      <c r="AB113" s="60"/>
      <c r="AC113" s="52"/>
      <c r="AD113" s="33"/>
    </row>
    <row r="114" spans="1:30" ht="12.75" customHeight="1" x14ac:dyDescent="0.2">
      <c r="A114" s="12"/>
      <c r="B114" s="13"/>
      <c r="C114" s="13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4"/>
      <c r="X114" s="14"/>
      <c r="Y114" s="12"/>
      <c r="Z114" s="57"/>
      <c r="AA114" s="59"/>
      <c r="AB114" s="60"/>
      <c r="AC114" s="52"/>
      <c r="AD114" s="34" t="s">
        <v>9</v>
      </c>
    </row>
    <row r="115" spans="1:30" ht="12" customHeight="1" x14ac:dyDescent="0.2">
      <c r="A115" s="12"/>
      <c r="B115" s="13"/>
      <c r="C115" s="13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4"/>
      <c r="X115" s="14"/>
      <c r="Y115" s="12"/>
      <c r="Z115" s="12"/>
      <c r="AA115" s="23"/>
      <c r="AB115" s="16"/>
      <c r="AC115" s="16"/>
      <c r="AD115" s="22" t="s">
        <v>9</v>
      </c>
    </row>
    <row r="116" spans="1:30" ht="12.75" customHeight="1" x14ac:dyDescent="0.2">
      <c r="A116" s="12"/>
      <c r="B116" s="13"/>
      <c r="C116" s="13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4"/>
      <c r="X116" s="14"/>
      <c r="Y116" s="12"/>
      <c r="Z116" s="12"/>
      <c r="AA116" s="23"/>
      <c r="AB116" s="16"/>
      <c r="AC116" s="16"/>
      <c r="AD116" s="17"/>
    </row>
    <row r="117" spans="1:30" ht="12.75" customHeight="1" x14ac:dyDescent="0.2">
      <c r="A117" s="12"/>
      <c r="B117" s="13"/>
      <c r="C117" s="13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4"/>
      <c r="X117" s="14"/>
      <c r="Y117" s="12"/>
      <c r="Z117" s="12"/>
      <c r="AA117" s="16"/>
      <c r="AB117" s="16"/>
      <c r="AC117" s="16"/>
      <c r="AD117" s="17"/>
    </row>
    <row r="118" spans="1:30" ht="12.75" customHeight="1" x14ac:dyDescent="0.2">
      <c r="A118" s="12"/>
      <c r="B118" s="13"/>
      <c r="C118" s="13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4"/>
      <c r="X118" s="14"/>
      <c r="Y118" s="12"/>
      <c r="Z118" s="12"/>
      <c r="AA118" s="23"/>
      <c r="AB118" s="16"/>
      <c r="AC118" s="16"/>
      <c r="AD118" s="22" t="s">
        <v>9</v>
      </c>
    </row>
    <row r="119" spans="1:30" ht="12.75" customHeight="1" x14ac:dyDescent="0.2">
      <c r="A119" s="12"/>
      <c r="B119" s="13"/>
      <c r="C119" s="13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4"/>
      <c r="X119" s="14"/>
      <c r="Y119" s="12"/>
      <c r="Z119" s="12"/>
      <c r="AA119" s="16"/>
      <c r="AB119" s="16"/>
      <c r="AC119" s="16"/>
      <c r="AD119" s="22" t="s">
        <v>9</v>
      </c>
    </row>
    <row r="120" spans="1:30" ht="12.75" customHeight="1" x14ac:dyDescent="0.2">
      <c r="A120" s="12"/>
      <c r="B120" s="13"/>
      <c r="C120" s="13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4"/>
      <c r="X120" s="14"/>
      <c r="Y120" s="12"/>
      <c r="Z120" s="53"/>
      <c r="AA120" s="58"/>
      <c r="AB120" s="55"/>
      <c r="AC120" s="18"/>
      <c r="AD120" s="17" t="s">
        <v>16</v>
      </c>
    </row>
    <row r="121" spans="1:30" ht="12.75" customHeight="1" x14ac:dyDescent="0.2">
      <c r="A121" s="12"/>
      <c r="B121" s="13"/>
      <c r="C121" s="13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4"/>
      <c r="X121" s="14"/>
      <c r="Y121" s="12"/>
      <c r="Z121" s="61"/>
      <c r="AA121" s="62"/>
      <c r="AB121" s="63"/>
      <c r="AC121" s="18"/>
      <c r="AD121" s="17" t="s">
        <v>16</v>
      </c>
    </row>
    <row r="122" spans="1:30" ht="12.75" customHeight="1" x14ac:dyDescent="0.2">
      <c r="A122" s="12"/>
      <c r="B122" s="13"/>
      <c r="C122" s="13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4"/>
      <c r="X122" s="14"/>
      <c r="Y122" s="12"/>
      <c r="Z122" s="54"/>
      <c r="AA122" s="59"/>
      <c r="AB122" s="56"/>
      <c r="AC122" s="18"/>
      <c r="AD122" s="17" t="s">
        <v>16</v>
      </c>
    </row>
    <row r="123" spans="1:30" ht="12.75" customHeight="1" x14ac:dyDescent="0.2">
      <c r="A123" s="12"/>
      <c r="B123" s="13"/>
      <c r="C123" s="13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4"/>
      <c r="X123" s="14"/>
      <c r="Y123" s="12"/>
      <c r="Z123" s="12"/>
      <c r="AA123" s="23"/>
      <c r="AB123" s="16"/>
      <c r="AC123" s="16"/>
      <c r="AD123" s="50" t="s">
        <v>17</v>
      </c>
    </row>
    <row r="124" spans="1:30" ht="12.75" customHeight="1" x14ac:dyDescent="0.2">
      <c r="A124" s="12"/>
      <c r="B124" s="13"/>
      <c r="C124" s="13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4"/>
      <c r="X124" s="14"/>
      <c r="Y124" s="12"/>
      <c r="Z124" s="12"/>
      <c r="AA124" s="23"/>
      <c r="AB124" s="16"/>
      <c r="AC124" s="16"/>
      <c r="AD124" s="50"/>
    </row>
    <row r="125" spans="1:30" ht="12.75" customHeight="1" x14ac:dyDescent="0.2">
      <c r="A125" s="12"/>
      <c r="B125" s="13"/>
      <c r="C125" s="13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4"/>
      <c r="X125" s="14"/>
      <c r="Y125" s="9"/>
      <c r="Z125" s="12"/>
      <c r="AA125" s="16"/>
      <c r="AB125" s="16"/>
      <c r="AC125" s="16"/>
      <c r="AD125" s="17"/>
    </row>
    <row r="126" spans="1:30" ht="12.75" customHeight="1" x14ac:dyDescent="0.2">
      <c r="A126" s="12"/>
      <c r="B126" s="13"/>
      <c r="C126" s="13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4"/>
      <c r="X126" s="14"/>
      <c r="Y126" s="9"/>
      <c r="Z126" s="12"/>
      <c r="AA126" s="16"/>
      <c r="AB126" s="16"/>
      <c r="AC126" s="16"/>
      <c r="AD126" s="17"/>
    </row>
    <row r="127" spans="1:30" ht="12.75" customHeight="1" x14ac:dyDescent="0.2">
      <c r="A127" s="12"/>
      <c r="B127" s="13"/>
      <c r="C127" s="13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4"/>
      <c r="X127" s="14"/>
      <c r="Y127" s="9"/>
      <c r="Z127" s="12"/>
      <c r="AA127" s="16"/>
      <c r="AB127" s="16"/>
      <c r="AC127" s="16"/>
      <c r="AD127" s="17"/>
    </row>
    <row r="128" spans="1:30" ht="12.75" customHeight="1" x14ac:dyDescent="0.2">
      <c r="A128" s="12"/>
      <c r="B128" s="13"/>
      <c r="C128" s="13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4"/>
      <c r="X128" s="14"/>
      <c r="Y128" s="9"/>
      <c r="Z128" s="12"/>
      <c r="AA128" s="16"/>
      <c r="AB128" s="16"/>
      <c r="AC128" s="16"/>
      <c r="AD128" s="17"/>
    </row>
    <row r="129" spans="1:30" ht="12.75" customHeight="1" x14ac:dyDescent="0.2">
      <c r="A129" s="12"/>
      <c r="B129" s="13"/>
      <c r="C129" s="13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4"/>
      <c r="X129" s="14"/>
      <c r="Y129" s="9"/>
      <c r="Z129" s="12"/>
      <c r="AA129" s="16"/>
      <c r="AB129" s="16"/>
      <c r="AC129" s="16"/>
      <c r="AD129" s="17"/>
    </row>
    <row r="130" spans="1:30" ht="12.75" customHeight="1" x14ac:dyDescent="0.2">
      <c r="A130" s="12"/>
      <c r="B130" s="13"/>
      <c r="C130" s="13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4"/>
      <c r="X130" s="14"/>
      <c r="Y130" s="9"/>
      <c r="Z130" s="12"/>
      <c r="AA130" s="16"/>
      <c r="AB130" s="16"/>
      <c r="AC130" s="16"/>
      <c r="AD130" s="17"/>
    </row>
    <row r="131" spans="1:30" ht="12.75" customHeight="1" x14ac:dyDescent="0.2">
      <c r="A131" s="12"/>
      <c r="B131" s="13"/>
      <c r="C131" s="13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4"/>
      <c r="X131" s="14"/>
      <c r="Y131" s="9"/>
      <c r="Z131" s="12"/>
      <c r="AA131" s="16"/>
      <c r="AB131" s="16"/>
      <c r="AC131" s="16"/>
      <c r="AD131" s="17"/>
    </row>
    <row r="132" spans="1:30" ht="12.75" customHeight="1" x14ac:dyDescent="0.2">
      <c r="A132" s="12"/>
      <c r="B132" s="13"/>
      <c r="C132" s="13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4"/>
      <c r="X132" s="14"/>
      <c r="Y132" s="9"/>
      <c r="Z132" s="12"/>
      <c r="AA132" s="16"/>
      <c r="AB132" s="16"/>
      <c r="AC132" s="16"/>
      <c r="AD132" s="17"/>
    </row>
    <row r="133" spans="1:30" ht="12.75" customHeight="1" x14ac:dyDescent="0.2">
      <c r="A133" s="12"/>
      <c r="B133" s="13"/>
      <c r="C133" s="13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4"/>
      <c r="X133" s="14"/>
      <c r="Y133" s="9"/>
      <c r="Z133" s="12"/>
      <c r="AA133" s="16"/>
      <c r="AB133" s="16"/>
      <c r="AC133" s="16"/>
      <c r="AD133" s="17"/>
    </row>
    <row r="134" spans="1:30" ht="12.75" customHeight="1" x14ac:dyDescent="0.2">
      <c r="A134" s="12"/>
      <c r="B134" s="13"/>
      <c r="C134" s="13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4"/>
      <c r="X134" s="14"/>
      <c r="Y134" s="9"/>
      <c r="Z134" s="12"/>
      <c r="AA134" s="12"/>
      <c r="AB134" s="16"/>
      <c r="AC134" s="16"/>
      <c r="AD134" s="17"/>
    </row>
    <row r="135" spans="1:30" ht="12.75" customHeight="1" x14ac:dyDescent="0.2">
      <c r="A135" s="12"/>
      <c r="B135" s="13"/>
      <c r="C135" s="13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4"/>
      <c r="X135" s="14"/>
      <c r="Y135" s="9"/>
      <c r="Z135" s="12"/>
      <c r="AA135" s="12"/>
      <c r="AB135" s="16"/>
      <c r="AC135" s="16"/>
      <c r="AD135" s="17"/>
    </row>
    <row r="136" spans="1:30" ht="12.75" customHeight="1" x14ac:dyDescent="0.2">
      <c r="A136" s="12"/>
      <c r="B136" s="13"/>
      <c r="C136" s="13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4"/>
      <c r="X136" s="14"/>
      <c r="Y136" s="9"/>
      <c r="Z136" s="12"/>
      <c r="AA136" s="12"/>
      <c r="AB136" s="16"/>
      <c r="AC136" s="16"/>
      <c r="AD136" s="17"/>
    </row>
    <row r="137" spans="1:30" ht="12.75" customHeight="1" x14ac:dyDescent="0.2">
      <c r="A137" s="12"/>
      <c r="B137" s="13"/>
      <c r="C137" s="13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4"/>
      <c r="X137" s="14"/>
      <c r="Y137" s="9"/>
      <c r="Z137" s="12"/>
      <c r="AA137" s="16"/>
      <c r="AB137" s="16"/>
      <c r="AC137" s="16"/>
      <c r="AD137" s="17"/>
    </row>
    <row r="138" spans="1:30" ht="12.75" customHeight="1" x14ac:dyDescent="0.2">
      <c r="A138" s="12"/>
      <c r="B138" s="13"/>
      <c r="C138" s="13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4"/>
      <c r="X138" s="14"/>
      <c r="Y138" s="9"/>
      <c r="Z138" s="12"/>
      <c r="AA138" s="12"/>
      <c r="AB138" s="16"/>
      <c r="AC138" s="16"/>
      <c r="AD138" s="17"/>
    </row>
    <row r="139" spans="1:30" ht="12.75" customHeight="1" x14ac:dyDescent="0.2">
      <c r="A139" s="12"/>
      <c r="B139" s="13"/>
      <c r="C139" s="13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4"/>
      <c r="X139" s="14"/>
      <c r="Y139" s="9"/>
      <c r="Z139" s="12"/>
      <c r="AA139" s="12"/>
      <c r="AB139" s="16"/>
      <c r="AC139" s="16"/>
      <c r="AD139" s="17"/>
    </row>
    <row r="140" spans="1:30" ht="12.75" customHeight="1" x14ac:dyDescent="0.2">
      <c r="A140" s="12"/>
      <c r="B140" s="13"/>
      <c r="C140" s="13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4"/>
      <c r="X140" s="14"/>
      <c r="Y140" s="9"/>
      <c r="Z140" s="53"/>
      <c r="AA140" s="55"/>
      <c r="AB140" s="55"/>
      <c r="AC140" s="16"/>
      <c r="AD140" s="17"/>
    </row>
    <row r="141" spans="1:30" ht="12.75" customHeight="1" x14ac:dyDescent="0.2">
      <c r="A141" s="12"/>
      <c r="B141" s="13"/>
      <c r="C141" s="13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4"/>
      <c r="X141" s="14"/>
      <c r="Y141" s="9"/>
      <c r="Z141" s="54"/>
      <c r="AA141" s="56"/>
      <c r="AB141" s="56"/>
      <c r="AC141" s="16"/>
      <c r="AD141" s="17"/>
    </row>
    <row r="142" spans="1:30" ht="12.75" customHeight="1" x14ac:dyDescent="0.2">
      <c r="A142" s="12"/>
      <c r="B142" s="13"/>
      <c r="C142" s="13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4"/>
      <c r="X142" s="14"/>
      <c r="Y142" s="9"/>
      <c r="Z142" s="53"/>
      <c r="AA142" s="53"/>
      <c r="AB142" s="55"/>
      <c r="AC142" s="16"/>
      <c r="AD142" s="17"/>
    </row>
    <row r="143" spans="1:30" ht="12.75" customHeight="1" x14ac:dyDescent="0.2">
      <c r="A143" s="12"/>
      <c r="B143" s="13"/>
      <c r="C143" s="13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4"/>
      <c r="X143" s="14"/>
      <c r="Y143" s="9"/>
      <c r="Z143" s="54"/>
      <c r="AA143" s="54"/>
      <c r="AB143" s="56"/>
      <c r="AC143" s="16"/>
      <c r="AD143" s="17"/>
    </row>
    <row r="144" spans="1:30" ht="12.75" customHeight="1" x14ac:dyDescent="0.2">
      <c r="A144" s="12"/>
      <c r="B144" s="13"/>
      <c r="C144" s="13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4"/>
      <c r="X144" s="14"/>
      <c r="Y144" s="9"/>
      <c r="Z144" s="12"/>
      <c r="AA144" s="23"/>
      <c r="AB144" s="16"/>
      <c r="AC144" s="16"/>
      <c r="AD144" s="17"/>
    </row>
    <row r="145" spans="1:30" ht="12.75" customHeight="1" x14ac:dyDescent="0.2">
      <c r="A145" s="12"/>
      <c r="B145" s="13"/>
      <c r="C145" s="13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4"/>
      <c r="X145" s="14"/>
      <c r="Y145" s="9"/>
      <c r="Z145" s="53"/>
      <c r="AA145" s="55"/>
      <c r="AB145" s="55"/>
      <c r="AC145" s="16"/>
      <c r="AD145" s="17"/>
    </row>
    <row r="146" spans="1:30" ht="12.75" customHeight="1" x14ac:dyDescent="0.2">
      <c r="A146" s="12"/>
      <c r="B146" s="13"/>
      <c r="C146" s="13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4"/>
      <c r="X146" s="14"/>
      <c r="Y146" s="9"/>
      <c r="Z146" s="54"/>
      <c r="AA146" s="56"/>
      <c r="AB146" s="56"/>
      <c r="AC146" s="18"/>
      <c r="AD146" s="17"/>
    </row>
    <row r="147" spans="1:30" ht="12.75" customHeight="1" x14ac:dyDescent="0.2">
      <c r="A147" s="12"/>
      <c r="B147" s="13"/>
      <c r="C147" s="13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4"/>
      <c r="X147" s="14"/>
      <c r="Y147" s="9"/>
      <c r="Z147" s="12"/>
      <c r="AA147" s="16"/>
      <c r="AB147" s="16"/>
      <c r="AC147" s="16"/>
      <c r="AD147" s="17"/>
    </row>
    <row r="148" spans="1:30" ht="12.75" customHeight="1" x14ac:dyDescent="0.2">
      <c r="A148" s="12"/>
      <c r="B148" s="13"/>
      <c r="C148" s="13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4"/>
      <c r="X148" s="14"/>
      <c r="Y148" s="9"/>
      <c r="Z148" s="12"/>
      <c r="AA148" s="16"/>
      <c r="AB148" s="16"/>
      <c r="AC148" s="16"/>
      <c r="AD148" s="17"/>
    </row>
    <row r="149" spans="1:30" ht="12.75" customHeight="1" x14ac:dyDescent="0.2">
      <c r="A149" s="12"/>
      <c r="B149" s="13"/>
      <c r="C149" s="13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4"/>
      <c r="X149" s="14"/>
      <c r="Y149" s="9"/>
      <c r="Z149" s="12"/>
      <c r="AA149" s="16"/>
      <c r="AB149" s="16"/>
      <c r="AC149" s="16"/>
      <c r="AD149" s="17"/>
    </row>
    <row r="150" spans="1:30" ht="12.75" customHeight="1" x14ac:dyDescent="0.2">
      <c r="A150" s="12"/>
      <c r="B150" s="13"/>
      <c r="C150" s="13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4"/>
      <c r="X150" s="14"/>
      <c r="Y150" s="9"/>
      <c r="Z150" s="12"/>
      <c r="AA150" s="16"/>
      <c r="AB150" s="16"/>
      <c r="AC150" s="16"/>
      <c r="AD150" s="17"/>
    </row>
    <row r="151" spans="1:30" ht="12.75" customHeight="1" x14ac:dyDescent="0.2">
      <c r="A151" s="12"/>
      <c r="B151" s="13"/>
      <c r="C151" s="13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4"/>
      <c r="X151" s="14"/>
      <c r="Y151" s="9"/>
      <c r="Z151" s="12"/>
      <c r="AA151" s="16"/>
      <c r="AB151" s="16"/>
      <c r="AC151" s="16"/>
      <c r="AD151" s="17"/>
    </row>
    <row r="152" spans="1:30" ht="12.75" customHeight="1" x14ac:dyDescent="0.2">
      <c r="A152" s="12"/>
      <c r="B152" s="13"/>
      <c r="C152" s="13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4"/>
      <c r="X152" s="14"/>
      <c r="Y152" s="9"/>
      <c r="Z152" s="12"/>
      <c r="AA152" s="16"/>
      <c r="AB152" s="16"/>
      <c r="AC152" s="16"/>
      <c r="AD152" s="17"/>
    </row>
    <row r="153" spans="1:30" ht="12.75" customHeight="1" x14ac:dyDescent="0.2">
      <c r="A153" s="12"/>
      <c r="B153" s="13"/>
      <c r="C153" s="13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4"/>
      <c r="X153" s="14"/>
      <c r="Y153" s="9"/>
      <c r="Z153" s="12"/>
      <c r="AA153" s="16"/>
      <c r="AB153" s="16"/>
      <c r="AC153" s="16"/>
      <c r="AD153" s="17"/>
    </row>
    <row r="154" spans="1:30" ht="12.75" customHeight="1" x14ac:dyDescent="0.2">
      <c r="A154" s="12"/>
      <c r="B154" s="13"/>
      <c r="C154" s="13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4"/>
      <c r="X154" s="14"/>
      <c r="Y154" s="9"/>
      <c r="Z154" s="12"/>
      <c r="AA154" s="16"/>
      <c r="AB154" s="16"/>
      <c r="AC154" s="16"/>
      <c r="AD154" s="17"/>
    </row>
    <row r="155" spans="1:30" ht="12.75" customHeight="1" x14ac:dyDescent="0.2">
      <c r="A155" s="12"/>
      <c r="B155" s="13"/>
      <c r="C155" s="13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4"/>
      <c r="X155" s="14"/>
      <c r="Y155" s="9"/>
      <c r="Z155" s="12"/>
      <c r="AA155" s="16"/>
      <c r="AB155" s="16"/>
      <c r="AC155" s="16"/>
      <c r="AD155" s="17" t="s">
        <v>21</v>
      </c>
    </row>
    <row r="156" spans="1:30" ht="12.75" customHeight="1" x14ac:dyDescent="0.2">
      <c r="A156" s="12"/>
      <c r="B156" s="13"/>
      <c r="C156" s="13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4"/>
      <c r="X156" s="14"/>
      <c r="Y156" s="9"/>
      <c r="Z156" s="12"/>
      <c r="AA156" s="16"/>
      <c r="AB156" s="16"/>
      <c r="AC156" s="16"/>
      <c r="AD156" s="17"/>
    </row>
    <row r="157" spans="1:30" ht="12.75" customHeight="1" x14ac:dyDescent="0.2">
      <c r="A157" s="12"/>
      <c r="B157" s="13"/>
      <c r="C157" s="13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4"/>
      <c r="X157" s="14"/>
      <c r="Y157" s="9"/>
      <c r="Z157" s="12"/>
      <c r="AA157" s="16"/>
      <c r="AB157" s="16"/>
      <c r="AC157" s="16"/>
      <c r="AD157" s="17"/>
    </row>
    <row r="158" spans="1:30" ht="12.75" customHeight="1" x14ac:dyDescent="0.2">
      <c r="A158" s="12"/>
      <c r="B158" s="13"/>
      <c r="C158" s="13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4"/>
      <c r="X158" s="14"/>
      <c r="Y158" s="9"/>
      <c r="Z158" s="12"/>
      <c r="AA158" s="16"/>
      <c r="AB158" s="16"/>
      <c r="AC158" s="16"/>
      <c r="AD158" s="17"/>
    </row>
    <row r="159" spans="1:30" ht="12.75" customHeight="1" x14ac:dyDescent="0.2">
      <c r="A159" s="12"/>
      <c r="B159" s="13"/>
      <c r="C159" s="13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4"/>
      <c r="X159" s="14"/>
      <c r="Y159" s="9"/>
      <c r="Z159" s="12"/>
      <c r="AA159" s="16"/>
      <c r="AB159" s="16"/>
      <c r="AC159" s="16"/>
      <c r="AD159" s="17"/>
    </row>
    <row r="160" spans="1:30" ht="12.75" customHeight="1" x14ac:dyDescent="0.2">
      <c r="A160" s="12"/>
      <c r="B160" s="13"/>
      <c r="C160" s="13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4"/>
      <c r="X160" s="14"/>
      <c r="Y160" s="9"/>
      <c r="Z160" s="12"/>
      <c r="AA160" s="16"/>
      <c r="AB160" s="16"/>
      <c r="AC160" s="16"/>
      <c r="AD160" s="17"/>
    </row>
    <row r="161" spans="1:30" ht="12.75" customHeight="1" x14ac:dyDescent="0.2">
      <c r="A161" s="12"/>
      <c r="B161" s="13"/>
      <c r="C161" s="13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4"/>
      <c r="X161" s="14"/>
      <c r="Y161" s="9"/>
      <c r="Z161" s="12"/>
      <c r="AA161" s="16"/>
      <c r="AB161" s="16"/>
      <c r="AC161" s="16"/>
      <c r="AD161" s="17"/>
    </row>
    <row r="162" spans="1:30" ht="12.75" customHeight="1" x14ac:dyDescent="0.2">
      <c r="A162" s="12"/>
      <c r="B162" s="13"/>
      <c r="C162" s="13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4"/>
      <c r="X162" s="14"/>
      <c r="Y162" s="9"/>
      <c r="Z162" s="12"/>
      <c r="AA162" s="16"/>
      <c r="AB162" s="16"/>
      <c r="AC162" s="16"/>
      <c r="AD162" s="17"/>
    </row>
    <row r="163" spans="1:30" ht="12.75" customHeight="1" x14ac:dyDescent="0.2">
      <c r="A163" s="12"/>
      <c r="B163" s="13"/>
      <c r="C163" s="13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4"/>
      <c r="X163" s="14"/>
      <c r="Y163" s="9"/>
      <c r="Z163" s="12"/>
      <c r="AA163" s="16"/>
      <c r="AB163" s="16"/>
      <c r="AC163" s="16"/>
      <c r="AD163" s="17"/>
    </row>
    <row r="164" spans="1:30" ht="12.75" customHeight="1" x14ac:dyDescent="0.2">
      <c r="A164" s="12"/>
      <c r="B164" s="13"/>
      <c r="C164" s="13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4"/>
      <c r="X164" s="14"/>
      <c r="Y164" s="9"/>
      <c r="Z164" s="12"/>
      <c r="AA164" s="16"/>
      <c r="AB164" s="16"/>
      <c r="AC164" s="16"/>
      <c r="AD164" s="17"/>
    </row>
    <row r="165" spans="1:30" ht="12.75" customHeight="1" x14ac:dyDescent="0.2">
      <c r="A165" s="12"/>
      <c r="B165" s="13"/>
      <c r="C165" s="13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4"/>
      <c r="X165" s="14"/>
      <c r="Y165" s="9"/>
      <c r="Z165" s="12"/>
      <c r="AA165" s="16"/>
      <c r="AB165" s="16"/>
      <c r="AC165" s="16"/>
      <c r="AD165" s="17"/>
    </row>
    <row r="166" spans="1:30" ht="12.75" customHeight="1" x14ac:dyDescent="0.2">
      <c r="A166" s="12"/>
      <c r="B166" s="13"/>
      <c r="C166" s="13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4"/>
      <c r="X166" s="14"/>
      <c r="Y166" s="9"/>
      <c r="Z166" s="12"/>
      <c r="AA166" s="16"/>
      <c r="AB166" s="16"/>
      <c r="AC166" s="16"/>
      <c r="AD166" s="17"/>
    </row>
    <row r="167" spans="1:30" ht="12.75" customHeight="1" x14ac:dyDescent="0.2">
      <c r="A167" s="12"/>
      <c r="B167" s="13"/>
      <c r="C167" s="13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4"/>
      <c r="X167" s="14"/>
      <c r="Y167" s="9"/>
      <c r="Z167" s="12"/>
      <c r="AA167" s="16"/>
      <c r="AB167" s="16"/>
      <c r="AC167" s="16"/>
      <c r="AD167" s="17"/>
    </row>
    <row r="168" spans="1:30" ht="12.75" customHeight="1" x14ac:dyDescent="0.2">
      <c r="A168" s="12"/>
      <c r="B168" s="13"/>
      <c r="C168" s="13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4"/>
      <c r="X168" s="14"/>
      <c r="Y168" s="9"/>
      <c r="Z168" s="12"/>
      <c r="AA168" s="16"/>
      <c r="AB168" s="16"/>
      <c r="AC168" s="16"/>
      <c r="AD168" s="17"/>
    </row>
    <row r="169" spans="1:30" ht="12.75" customHeight="1" x14ac:dyDescent="0.2">
      <c r="A169" s="12"/>
      <c r="B169" s="13"/>
      <c r="C169" s="13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4"/>
      <c r="X169" s="14"/>
      <c r="Y169" s="9"/>
      <c r="Z169" s="12"/>
      <c r="AA169" s="16"/>
      <c r="AB169" s="16"/>
      <c r="AC169" s="16"/>
      <c r="AD169" s="17"/>
    </row>
    <row r="170" spans="1:30" ht="12.75" customHeight="1" x14ac:dyDescent="0.2">
      <c r="A170" s="12"/>
      <c r="B170" s="13"/>
      <c r="C170" s="13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4"/>
      <c r="X170" s="14"/>
      <c r="Y170" s="9"/>
      <c r="Z170" s="12"/>
      <c r="AA170" s="16"/>
      <c r="AB170" s="16"/>
      <c r="AC170" s="12"/>
      <c r="AD170" s="17"/>
    </row>
    <row r="171" spans="1:30" ht="12.75" customHeight="1" x14ac:dyDescent="0.2">
      <c r="A171" s="12"/>
      <c r="B171" s="13"/>
      <c r="C171" s="13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4"/>
      <c r="X171" s="14"/>
      <c r="Y171" s="9"/>
      <c r="Z171" s="12"/>
      <c r="AA171" s="16"/>
      <c r="AB171" s="16"/>
      <c r="AC171" s="16"/>
      <c r="AD171" s="17"/>
    </row>
    <row r="172" spans="1:30" ht="12.75" customHeight="1" x14ac:dyDescent="0.2">
      <c r="A172" s="12"/>
      <c r="B172" s="13"/>
      <c r="C172" s="13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4"/>
      <c r="X172" s="14"/>
      <c r="Y172" s="9"/>
      <c r="Z172" s="12"/>
      <c r="AA172" s="23"/>
      <c r="AB172" s="16"/>
      <c r="AC172" s="16"/>
      <c r="AD172" s="17"/>
    </row>
    <row r="173" spans="1:30" ht="12.75" customHeight="1" x14ac:dyDescent="0.2">
      <c r="A173" s="12"/>
      <c r="B173" s="13"/>
      <c r="C173" s="13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4"/>
      <c r="X173" s="14"/>
      <c r="Y173" s="9"/>
      <c r="Z173" s="12"/>
      <c r="AA173" s="16"/>
      <c r="AB173" s="16"/>
      <c r="AC173" s="16"/>
      <c r="AD173" s="17"/>
    </row>
    <row r="174" spans="1:30" ht="12.75" customHeight="1" x14ac:dyDescent="0.2">
      <c r="A174" s="12"/>
      <c r="B174" s="13"/>
      <c r="C174" s="13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4"/>
      <c r="X174" s="14"/>
      <c r="Y174" s="9"/>
      <c r="Z174" s="12"/>
      <c r="AA174" s="16"/>
      <c r="AB174" s="16"/>
      <c r="AC174" s="16"/>
      <c r="AD174" s="17"/>
    </row>
    <row r="175" spans="1:30" ht="12.75" customHeight="1" x14ac:dyDescent="0.2">
      <c r="A175" s="12"/>
      <c r="B175" s="13"/>
      <c r="C175" s="13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4"/>
      <c r="X175" s="14"/>
      <c r="Y175" s="9"/>
      <c r="Z175" s="12"/>
      <c r="AA175" s="16"/>
      <c r="AB175" s="16"/>
      <c r="AC175" s="16"/>
      <c r="AD175" s="17"/>
    </row>
    <row r="176" spans="1:30" ht="12.75" customHeight="1" x14ac:dyDescent="0.2">
      <c r="A176" s="12"/>
      <c r="B176" s="13"/>
      <c r="C176" s="13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4"/>
      <c r="X176" s="14"/>
      <c r="Y176" s="9"/>
      <c r="Z176" s="12"/>
      <c r="AA176" s="16"/>
      <c r="AB176" s="16"/>
      <c r="AC176" s="16"/>
      <c r="AD176" s="17"/>
    </row>
    <row r="177" spans="1:30" ht="12.75" customHeight="1" x14ac:dyDescent="0.2">
      <c r="A177" s="12"/>
      <c r="B177" s="13"/>
      <c r="C177" s="13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4"/>
      <c r="X177" s="14"/>
      <c r="Y177" s="9"/>
      <c r="Z177" s="12"/>
      <c r="AA177" s="16"/>
      <c r="AB177" s="16"/>
      <c r="AC177" s="16"/>
      <c r="AD177" s="17"/>
    </row>
    <row r="178" spans="1:30" ht="12.75" customHeight="1" x14ac:dyDescent="0.2">
      <c r="A178" s="12"/>
      <c r="B178" s="13"/>
      <c r="C178" s="13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4"/>
      <c r="X178" s="14"/>
      <c r="Y178" s="9"/>
      <c r="Z178" s="12"/>
      <c r="AA178" s="16"/>
      <c r="AB178" s="16"/>
      <c r="AC178" s="16"/>
      <c r="AD178" s="17"/>
    </row>
    <row r="179" spans="1:30" ht="12.75" customHeight="1" x14ac:dyDescent="0.2">
      <c r="A179" s="12"/>
      <c r="B179" s="13"/>
      <c r="C179" s="13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4"/>
      <c r="X179" s="14"/>
      <c r="Y179" s="9"/>
      <c r="Z179" s="12"/>
      <c r="AA179" s="16"/>
      <c r="AB179" s="16"/>
      <c r="AC179" s="16"/>
      <c r="AD179" s="17"/>
    </row>
    <row r="180" spans="1:30" ht="12.75" customHeight="1" x14ac:dyDescent="0.2">
      <c r="A180" s="12"/>
      <c r="B180" s="13"/>
      <c r="C180" s="13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4"/>
      <c r="X180" s="14"/>
      <c r="Y180" s="9"/>
      <c r="Z180" s="12"/>
      <c r="AA180" s="16"/>
      <c r="AB180" s="16"/>
      <c r="AC180" s="16"/>
      <c r="AD180" s="17"/>
    </row>
    <row r="181" spans="1:30" ht="12.75" customHeight="1" x14ac:dyDescent="0.2">
      <c r="A181" s="12"/>
      <c r="B181" s="13"/>
      <c r="C181" s="13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4"/>
      <c r="X181" s="14"/>
      <c r="Y181" s="9"/>
      <c r="Z181" s="12"/>
      <c r="AA181" s="16"/>
      <c r="AB181" s="16"/>
      <c r="AC181" s="16"/>
      <c r="AD181" s="17"/>
    </row>
    <row r="182" spans="1:30" x14ac:dyDescent="0.2">
      <c r="A182" s="51"/>
      <c r="B182" s="13"/>
      <c r="C182" s="13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4"/>
      <c r="X182" s="14"/>
      <c r="Y182" s="35"/>
      <c r="Z182" s="51"/>
      <c r="AA182" s="18"/>
      <c r="AB182" s="18"/>
      <c r="AC182" s="18"/>
      <c r="AD182" s="17"/>
    </row>
    <row r="183" spans="1:30" ht="12.75" customHeight="1" x14ac:dyDescent="0.2">
      <c r="A183" s="12"/>
      <c r="B183" s="13"/>
      <c r="C183" s="13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4"/>
      <c r="X183" s="14"/>
      <c r="Y183" s="9"/>
      <c r="Z183" s="12"/>
      <c r="AA183" s="16"/>
      <c r="AB183" s="18"/>
      <c r="AC183" s="16"/>
      <c r="AD183" s="17"/>
    </row>
    <row r="184" spans="1:30" ht="12.75" customHeight="1" x14ac:dyDescent="0.2">
      <c r="A184" s="12"/>
      <c r="B184" s="13"/>
      <c r="C184" s="13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4"/>
      <c r="X184" s="14"/>
      <c r="Y184" s="9"/>
      <c r="Z184" s="12"/>
      <c r="AA184" s="16"/>
      <c r="AB184" s="18"/>
      <c r="AC184" s="16"/>
      <c r="AD184" s="17"/>
    </row>
    <row r="185" spans="1:30" ht="12.75" customHeight="1" x14ac:dyDescent="0.2">
      <c r="A185" s="12"/>
      <c r="B185" s="13"/>
      <c r="C185" s="13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4"/>
      <c r="X185" s="14"/>
      <c r="Y185" s="9"/>
      <c r="Z185" s="12"/>
      <c r="AA185" s="16"/>
      <c r="AB185" s="18"/>
      <c r="AC185" s="16"/>
      <c r="AD185" s="17"/>
    </row>
    <row r="186" spans="1:30" ht="12.75" customHeight="1" x14ac:dyDescent="0.2">
      <c r="A186" s="12"/>
      <c r="B186" s="13"/>
      <c r="C186" s="13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4"/>
      <c r="X186" s="14"/>
      <c r="Y186" s="9"/>
      <c r="Z186" s="12"/>
      <c r="AA186" s="16"/>
      <c r="AB186" s="18"/>
      <c r="AC186" s="16"/>
      <c r="AD186" s="17"/>
    </row>
    <row r="187" spans="1:30" ht="12.75" customHeight="1" x14ac:dyDescent="0.2">
      <c r="A187" s="12"/>
      <c r="B187" s="13"/>
      <c r="C187" s="13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4"/>
      <c r="X187" s="14"/>
      <c r="Y187" s="12"/>
      <c r="Z187" s="12"/>
      <c r="AA187" s="16"/>
      <c r="AB187" s="18"/>
      <c r="AC187" s="18"/>
      <c r="AD187" s="17"/>
    </row>
    <row r="188" spans="1:30" ht="12.75" customHeight="1" x14ac:dyDescent="0.2">
      <c r="A188" s="12"/>
      <c r="B188" s="13"/>
      <c r="C188" s="13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4"/>
      <c r="X188" s="14"/>
      <c r="Y188" s="12"/>
      <c r="Z188" s="12"/>
      <c r="AA188" s="16"/>
      <c r="AB188" s="18"/>
      <c r="AC188" s="16"/>
      <c r="AD188" s="17"/>
    </row>
    <row r="189" spans="1:30" ht="12.75" customHeight="1" x14ac:dyDescent="0.2">
      <c r="A189" s="12"/>
      <c r="B189" s="13"/>
      <c r="C189" s="13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4"/>
      <c r="X189" s="14"/>
      <c r="Y189" s="9"/>
      <c r="Z189" s="12"/>
      <c r="AA189" s="16"/>
      <c r="AB189" s="18"/>
      <c r="AC189" s="16"/>
      <c r="AD189" s="17"/>
    </row>
    <row r="190" spans="1:30" ht="12.75" customHeight="1" x14ac:dyDescent="0.2">
      <c r="A190" s="12"/>
      <c r="B190" s="13"/>
      <c r="C190" s="13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4"/>
      <c r="X190" s="14"/>
      <c r="Y190" s="9"/>
      <c r="Z190" s="12"/>
      <c r="AA190" s="16"/>
      <c r="AB190" s="18"/>
      <c r="AC190" s="16"/>
      <c r="AD190" s="17"/>
    </row>
    <row r="191" spans="1:30" ht="12.75" customHeight="1" x14ac:dyDescent="0.2">
      <c r="A191" s="12"/>
      <c r="B191" s="13"/>
      <c r="C191" s="13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4"/>
      <c r="X191" s="14"/>
      <c r="Y191" s="9"/>
      <c r="Z191" s="12"/>
      <c r="AA191" s="16"/>
      <c r="AB191" s="18"/>
      <c r="AC191" s="16"/>
      <c r="AD191" s="17"/>
    </row>
    <row r="192" spans="1:30" ht="12.75" customHeight="1" x14ac:dyDescent="0.2">
      <c r="A192" s="12"/>
      <c r="B192" s="13"/>
      <c r="C192" s="13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4"/>
      <c r="X192" s="14"/>
      <c r="Y192" s="9"/>
      <c r="Z192" s="12"/>
      <c r="AA192" s="16"/>
      <c r="AB192" s="18"/>
      <c r="AC192" s="16"/>
      <c r="AD192" s="17"/>
    </row>
    <row r="193" spans="1:30" ht="12.75" customHeight="1" x14ac:dyDescent="0.2">
      <c r="A193" s="12"/>
      <c r="B193" s="13"/>
      <c r="C193" s="13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4"/>
      <c r="X193" s="14"/>
      <c r="Y193" s="9"/>
      <c r="Z193" s="12"/>
      <c r="AA193" s="16"/>
      <c r="AB193" s="18"/>
      <c r="AC193" s="16"/>
      <c r="AD193" s="17"/>
    </row>
    <row r="194" spans="1:30" ht="12.75" customHeight="1" x14ac:dyDescent="0.2">
      <c r="A194" s="12"/>
      <c r="B194" s="13"/>
      <c r="C194" s="13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4"/>
      <c r="X194" s="14"/>
      <c r="Y194" s="9"/>
      <c r="Z194" s="12"/>
      <c r="AA194" s="16"/>
      <c r="AB194" s="18"/>
      <c r="AC194" s="16"/>
      <c r="AD194" s="17"/>
    </row>
    <row r="195" spans="1:30" ht="12.75" customHeight="1" x14ac:dyDescent="0.2">
      <c r="A195" s="12"/>
      <c r="B195" s="13"/>
      <c r="C195" s="13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4"/>
      <c r="X195" s="14"/>
      <c r="Y195" s="12"/>
      <c r="Z195" s="12"/>
      <c r="AA195" s="23"/>
      <c r="AB195" s="18"/>
      <c r="AC195" s="16"/>
      <c r="AD195" s="17"/>
    </row>
    <row r="196" spans="1:30" ht="12.75" customHeight="1" x14ac:dyDescent="0.2">
      <c r="A196" s="12"/>
      <c r="B196" s="13"/>
      <c r="C196" s="13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4"/>
      <c r="X196" s="14"/>
      <c r="Y196" s="12"/>
      <c r="Z196" s="12"/>
      <c r="AA196" s="23"/>
      <c r="AB196" s="18"/>
      <c r="AC196" s="16"/>
      <c r="AD196" s="17"/>
    </row>
    <row r="197" spans="1:30" ht="12.75" customHeight="1" x14ac:dyDescent="0.2">
      <c r="A197" s="12"/>
      <c r="B197" s="13"/>
      <c r="C197" s="13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4"/>
      <c r="X197" s="14"/>
      <c r="Y197" s="9"/>
      <c r="Z197" s="12"/>
      <c r="AA197" s="12"/>
      <c r="AB197" s="18"/>
      <c r="AC197" s="16"/>
      <c r="AD197" s="17"/>
    </row>
    <row r="198" spans="1:30" ht="12.75" customHeight="1" x14ac:dyDescent="0.2">
      <c r="A198" s="12"/>
      <c r="B198" s="13"/>
      <c r="C198" s="13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4"/>
      <c r="X198" s="14"/>
      <c r="Y198" s="9"/>
      <c r="Z198" s="12"/>
      <c r="AA198" s="12"/>
      <c r="AB198" s="18"/>
      <c r="AC198" s="16"/>
      <c r="AD198" s="17"/>
    </row>
    <row r="199" spans="1:30" ht="12.75" customHeight="1" x14ac:dyDescent="0.2">
      <c r="A199" s="12"/>
      <c r="B199" s="13"/>
      <c r="C199" s="13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4"/>
      <c r="X199" s="14"/>
      <c r="Y199" s="9"/>
      <c r="Z199" s="12"/>
      <c r="AA199" s="12"/>
      <c r="AB199" s="18"/>
      <c r="AC199" s="16"/>
      <c r="AD199" s="17"/>
    </row>
    <row r="200" spans="1:30" ht="12.75" customHeight="1" x14ac:dyDescent="0.2">
      <c r="A200" s="12"/>
      <c r="B200" s="13"/>
      <c r="C200" s="13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4"/>
      <c r="X200" s="14"/>
      <c r="Y200" s="9"/>
      <c r="Z200" s="12"/>
      <c r="AA200" s="12"/>
      <c r="AB200" s="18"/>
      <c r="AC200" s="16"/>
      <c r="AD200" s="17"/>
    </row>
    <row r="201" spans="1:30" ht="12.75" customHeight="1" x14ac:dyDescent="0.2">
      <c r="A201" s="12"/>
      <c r="B201" s="13"/>
      <c r="C201" s="13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4"/>
      <c r="X201" s="14"/>
      <c r="Y201" s="9"/>
      <c r="Z201" s="12"/>
      <c r="AA201" s="12"/>
      <c r="AB201" s="18"/>
      <c r="AC201" s="16"/>
      <c r="AD201" s="17"/>
    </row>
    <row r="202" spans="1:30" ht="12.75" customHeight="1" x14ac:dyDescent="0.2">
      <c r="A202" s="12"/>
      <c r="B202" s="13"/>
      <c r="C202" s="13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4"/>
      <c r="X202" s="14"/>
      <c r="Y202" s="9"/>
      <c r="Z202" s="12"/>
      <c r="AA202" s="12"/>
      <c r="AB202" s="18"/>
      <c r="AC202" s="16"/>
      <c r="AD202" s="17"/>
    </row>
    <row r="203" spans="1:30" ht="12.75" customHeight="1" x14ac:dyDescent="0.2">
      <c r="A203" s="12"/>
      <c r="B203" s="13"/>
      <c r="C203" s="13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4"/>
      <c r="X203" s="14"/>
      <c r="Y203" s="9"/>
      <c r="Z203" s="12"/>
      <c r="AA203" s="12"/>
      <c r="AB203" s="18"/>
      <c r="AC203" s="16"/>
      <c r="AD203" s="17"/>
    </row>
    <row r="204" spans="1:30" ht="12.75" customHeight="1" x14ac:dyDescent="0.2">
      <c r="A204" s="12"/>
      <c r="B204" s="13"/>
      <c r="C204" s="13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4"/>
      <c r="X204" s="14"/>
      <c r="Y204" s="9"/>
      <c r="Z204" s="12"/>
      <c r="AA204" s="12"/>
      <c r="AB204" s="18"/>
      <c r="AC204" s="16"/>
      <c r="AD204" s="17"/>
    </row>
    <row r="205" spans="1:30" ht="12.75" customHeight="1" x14ac:dyDescent="0.2">
      <c r="A205" s="12"/>
      <c r="B205" s="13"/>
      <c r="C205" s="13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4"/>
      <c r="X205" s="14"/>
      <c r="Y205" s="9"/>
      <c r="Z205" s="12"/>
      <c r="AA205" s="12"/>
      <c r="AB205" s="18"/>
      <c r="AC205" s="16"/>
      <c r="AD205" s="17"/>
    </row>
    <row r="206" spans="1:30" ht="12.75" customHeight="1" x14ac:dyDescent="0.2">
      <c r="A206" s="12"/>
      <c r="B206" s="13"/>
      <c r="C206" s="13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4"/>
      <c r="X206" s="14"/>
      <c r="Y206" s="9"/>
      <c r="Z206" s="12"/>
      <c r="AA206" s="12"/>
      <c r="AB206" s="18"/>
      <c r="AC206" s="16"/>
      <c r="AD206" s="17"/>
    </row>
    <row r="207" spans="1:30" ht="12.75" customHeight="1" x14ac:dyDescent="0.2">
      <c r="A207" s="12"/>
      <c r="B207" s="13"/>
      <c r="C207" s="13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4"/>
      <c r="X207" s="14"/>
      <c r="Y207" s="9"/>
      <c r="Z207" s="12"/>
      <c r="AA207" s="12"/>
      <c r="AB207" s="18"/>
      <c r="AC207" s="16"/>
      <c r="AD207" s="17"/>
    </row>
    <row r="208" spans="1:30" ht="12.75" customHeight="1" x14ac:dyDescent="0.2">
      <c r="A208" s="12"/>
      <c r="B208" s="13"/>
      <c r="C208" s="13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4"/>
      <c r="X208" s="14"/>
      <c r="Y208" s="35"/>
      <c r="Z208" s="51"/>
      <c r="AA208" s="31"/>
      <c r="AB208" s="18"/>
      <c r="AC208" s="16"/>
      <c r="AD208" s="17"/>
    </row>
    <row r="209" spans="1:30" ht="25.5" customHeight="1" x14ac:dyDescent="0.2">
      <c r="A209" s="51"/>
      <c r="B209" s="13"/>
      <c r="C209" s="13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4"/>
      <c r="X209" s="14"/>
      <c r="Y209" s="35"/>
      <c r="Z209" s="51"/>
      <c r="AA209" s="31"/>
      <c r="AB209" s="18"/>
      <c r="AC209" s="16"/>
      <c r="AD209" s="17"/>
    </row>
    <row r="210" spans="1:30" ht="12.75" customHeight="1" x14ac:dyDescent="0.2">
      <c r="A210" s="12"/>
      <c r="B210" s="13"/>
      <c r="C210" s="13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4"/>
      <c r="X210" s="14"/>
      <c r="Y210" s="35"/>
      <c r="Z210" s="51"/>
      <c r="AA210" s="51"/>
      <c r="AB210" s="18"/>
      <c r="AC210" s="16"/>
      <c r="AD210" s="17"/>
    </row>
    <row r="211" spans="1:30" ht="12.75" customHeight="1" x14ac:dyDescent="0.2">
      <c r="A211" s="12"/>
      <c r="B211" s="13"/>
      <c r="C211" s="13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4"/>
      <c r="X211" s="14"/>
      <c r="Y211" s="9"/>
      <c r="Z211" s="12"/>
      <c r="AA211" s="31"/>
      <c r="AB211" s="18"/>
      <c r="AC211" s="16"/>
      <c r="AD211" s="17"/>
    </row>
    <row r="212" spans="1:30" ht="12.75" customHeight="1" x14ac:dyDescent="0.2">
      <c r="A212" s="12"/>
      <c r="B212" s="13"/>
      <c r="C212" s="13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4"/>
      <c r="X212" s="14"/>
      <c r="Y212" s="9"/>
      <c r="Z212" s="12"/>
      <c r="AA212" s="31"/>
      <c r="AB212" s="18"/>
      <c r="AC212" s="16"/>
      <c r="AD212" s="17"/>
    </row>
    <row r="213" spans="1:30" ht="12.75" customHeight="1" x14ac:dyDescent="0.2">
      <c r="A213" s="12"/>
      <c r="B213" s="13"/>
      <c r="C213" s="13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4"/>
      <c r="X213" s="14"/>
      <c r="Y213" s="9"/>
      <c r="Z213" s="12"/>
      <c r="AA213" s="31"/>
      <c r="AB213" s="18"/>
      <c r="AC213" s="16"/>
      <c r="AD213" s="17"/>
    </row>
    <row r="214" spans="1:30" ht="12.75" customHeight="1" x14ac:dyDescent="0.2">
      <c r="A214" s="12"/>
      <c r="B214" s="13"/>
      <c r="C214" s="13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4"/>
      <c r="X214" s="14"/>
      <c r="Y214" s="9"/>
      <c r="Z214" s="12"/>
      <c r="AA214" s="31"/>
      <c r="AB214" s="18"/>
      <c r="AC214" s="16"/>
      <c r="AD214" s="17"/>
    </row>
    <row r="215" spans="1:30" ht="12.75" customHeight="1" x14ac:dyDescent="0.2">
      <c r="A215" s="12"/>
      <c r="B215" s="13"/>
      <c r="C215" s="13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4"/>
      <c r="X215" s="14"/>
      <c r="Y215" s="9"/>
      <c r="Z215" s="12"/>
      <c r="AA215" s="31"/>
      <c r="AB215" s="18"/>
      <c r="AC215" s="16"/>
      <c r="AD215" s="17"/>
    </row>
    <row r="216" spans="1:30" ht="12.75" customHeight="1" x14ac:dyDescent="0.2">
      <c r="A216" s="12"/>
      <c r="B216" s="13"/>
      <c r="C216" s="13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4"/>
      <c r="X216" s="14"/>
      <c r="Y216" s="9"/>
      <c r="Z216" s="12"/>
      <c r="AA216" s="31"/>
      <c r="AB216" s="18"/>
      <c r="AC216" s="16"/>
      <c r="AD216" s="17"/>
    </row>
    <row r="217" spans="1:30" ht="12.75" customHeight="1" x14ac:dyDescent="0.2">
      <c r="A217" s="12"/>
      <c r="B217" s="13"/>
      <c r="C217" s="13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4"/>
      <c r="X217" s="14"/>
      <c r="Y217" s="9"/>
      <c r="Z217" s="12"/>
      <c r="AA217" s="31"/>
      <c r="AB217" s="18"/>
      <c r="AC217" s="16"/>
      <c r="AD217" s="17"/>
    </row>
    <row r="218" spans="1:30" ht="12.75" customHeight="1" x14ac:dyDescent="0.2">
      <c r="A218" s="12"/>
      <c r="B218" s="13"/>
      <c r="C218" s="13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4"/>
      <c r="X218" s="14"/>
      <c r="Y218" s="9"/>
      <c r="Z218" s="12"/>
      <c r="AA218" s="31"/>
      <c r="AB218" s="18"/>
      <c r="AC218" s="16"/>
      <c r="AD218" s="17"/>
    </row>
    <row r="219" spans="1:30" ht="12.75" customHeight="1" x14ac:dyDescent="0.2">
      <c r="A219" s="12"/>
      <c r="B219" s="13"/>
      <c r="C219" s="13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4"/>
      <c r="X219" s="14"/>
      <c r="Y219" s="9"/>
      <c r="Z219" s="12"/>
      <c r="AA219" s="31"/>
      <c r="AB219" s="18"/>
      <c r="AC219" s="16"/>
      <c r="AD219" s="17"/>
    </row>
    <row r="220" spans="1:30" s="37" customFormat="1" ht="17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36"/>
      <c r="X220" s="36"/>
      <c r="Y220" s="1"/>
      <c r="Z220" s="2"/>
      <c r="AA220" s="2"/>
      <c r="AB220" s="2"/>
      <c r="AC220" s="2"/>
    </row>
    <row r="221" spans="1:30" s="37" customFormat="1" ht="13.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36"/>
      <c r="X221" s="36"/>
      <c r="Y221" s="1"/>
      <c r="Z221" s="2"/>
      <c r="AA221" s="2"/>
      <c r="AB221" s="2"/>
      <c r="AC221" s="2"/>
    </row>
    <row r="222" spans="1:30" s="37" customForma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36"/>
      <c r="X222" s="36"/>
      <c r="Y222" s="1"/>
      <c r="Z222" s="2"/>
      <c r="AA222" s="2"/>
      <c r="AB222" s="2"/>
      <c r="AC222" s="2"/>
    </row>
    <row r="223" spans="1:30" s="37" customForma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36"/>
      <c r="X223" s="36"/>
      <c r="Y223" s="1"/>
      <c r="Z223" s="2"/>
      <c r="AA223" s="2"/>
      <c r="AB223" s="2"/>
      <c r="AC223" s="2"/>
    </row>
    <row r="224" spans="1:30" s="37" customForma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36"/>
      <c r="X224" s="36"/>
      <c r="Y224" s="1"/>
      <c r="Z224" s="2"/>
      <c r="AA224" s="2"/>
      <c r="AB224" s="2"/>
      <c r="AC224" s="2"/>
    </row>
    <row r="225" spans="1:31" s="37" customForma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36"/>
      <c r="X225" s="36"/>
      <c r="Y225" s="1"/>
      <c r="Z225" s="2"/>
      <c r="AA225" s="2"/>
      <c r="AB225" s="2"/>
      <c r="AC225" s="2"/>
    </row>
    <row r="226" spans="1:31" x14ac:dyDescent="0.2">
      <c r="X226" s="11"/>
    </row>
    <row r="228" spans="1:31" x14ac:dyDescent="0.2">
      <c r="AD228" s="37"/>
      <c r="AE228" s="37"/>
    </row>
  </sheetData>
  <autoFilter ref="A7:AE225"/>
  <mergeCells count="68">
    <mergeCell ref="Z142:Z143"/>
    <mergeCell ref="AA142:AA143"/>
    <mergeCell ref="AB142:AB143"/>
    <mergeCell ref="Z145:Z146"/>
    <mergeCell ref="AA145:AA146"/>
    <mergeCell ref="AB145:AB146"/>
    <mergeCell ref="Z120:Z122"/>
    <mergeCell ref="AA120:AA122"/>
    <mergeCell ref="AB120:AB122"/>
    <mergeCell ref="Z140:Z141"/>
    <mergeCell ref="AA140:AA141"/>
    <mergeCell ref="AB140:AB141"/>
    <mergeCell ref="Z111:Z112"/>
    <mergeCell ref="AA111:AA112"/>
    <mergeCell ref="AB111:AB112"/>
    <mergeCell ref="AD111:AD112"/>
    <mergeCell ref="Z113:Z114"/>
    <mergeCell ref="AA113:AA114"/>
    <mergeCell ref="AB113:AB114"/>
    <mergeCell ref="Z96:Z97"/>
    <mergeCell ref="AA96:AA97"/>
    <mergeCell ref="AB96:AB97"/>
    <mergeCell ref="AD96:AD97"/>
    <mergeCell ref="Z109:Z110"/>
    <mergeCell ref="AA109:AA110"/>
    <mergeCell ref="AB109:AB110"/>
    <mergeCell ref="AD66:AD68"/>
    <mergeCell ref="Z69:Z70"/>
    <mergeCell ref="AA69:AA70"/>
    <mergeCell ref="AB69:AB70"/>
    <mergeCell ref="Z74:Z75"/>
    <mergeCell ref="AA74:AA75"/>
    <mergeCell ref="AB74:AB75"/>
    <mergeCell ref="Z63:Z65"/>
    <mergeCell ref="AA63:AA65"/>
    <mergeCell ref="AB63:AB65"/>
    <mergeCell ref="Z66:Z68"/>
    <mergeCell ref="AA66:AA68"/>
    <mergeCell ref="AB66:AB68"/>
    <mergeCell ref="Z51:Z52"/>
    <mergeCell ref="AA51:AA52"/>
    <mergeCell ref="AB51:AB52"/>
    <mergeCell ref="AD51:AD52"/>
    <mergeCell ref="Z58:Z61"/>
    <mergeCell ref="AA58:AA61"/>
    <mergeCell ref="AB58:AB61"/>
    <mergeCell ref="AD8:AD10"/>
    <mergeCell ref="Z17:Z18"/>
    <mergeCell ref="AA17:AA18"/>
    <mergeCell ref="AB17:AB18"/>
    <mergeCell ref="Z23:Z26"/>
    <mergeCell ref="AA23:AA26"/>
    <mergeCell ref="AB23:AB26"/>
    <mergeCell ref="Y4:Y6"/>
    <mergeCell ref="Z4:Z6"/>
    <mergeCell ref="AA4:AA6"/>
    <mergeCell ref="AB4:AB6"/>
    <mergeCell ref="AC4:AC6"/>
    <mergeCell ref="Z8:Z10"/>
    <mergeCell ref="AA8:AA10"/>
    <mergeCell ref="AB8:AB10"/>
    <mergeCell ref="B1:X1"/>
    <mergeCell ref="B2:X2"/>
    <mergeCell ref="A4:A6"/>
    <mergeCell ref="B4:B6"/>
    <mergeCell ref="D4:D6"/>
    <mergeCell ref="W4:W6"/>
    <mergeCell ref="X4:X6"/>
  </mergeCells>
  <conditionalFormatting sqref="Z3:AA3">
    <cfRule type="cellIs" dxfId="13" priority="18" stopIfTrue="1" operator="equal">
      <formula>49</formula>
    </cfRule>
  </conditionalFormatting>
  <conditionalFormatting sqref="AB29:AC29 AB98:AC98 AB76:AC90 AB92:AC95 AB142:AC142 AC141 AC143 AB144:AC145 AB147:AC169 AB171:AC178 AB170 AC179 AB123:AC140">
    <cfRule type="cellIs" dxfId="12" priority="17" stopIfTrue="1" operator="equal">
      <formula>49</formula>
    </cfRule>
  </conditionalFormatting>
  <conditionalFormatting sqref="AB14:AC16">
    <cfRule type="cellIs" dxfId="11" priority="16" stopIfTrue="1" operator="equal">
      <formula>49</formula>
    </cfRule>
  </conditionalFormatting>
  <conditionalFormatting sqref="AB19:AC22">
    <cfRule type="cellIs" dxfId="10" priority="15" stopIfTrue="1" operator="equal">
      <formula>49</formula>
    </cfRule>
  </conditionalFormatting>
  <conditionalFormatting sqref="AB38:AC38">
    <cfRule type="cellIs" dxfId="9" priority="14" stopIfTrue="1" operator="equal">
      <formula>49</formula>
    </cfRule>
  </conditionalFormatting>
  <conditionalFormatting sqref="AB62:AC62 AB69:AC69 AB1:AC4 AB19:AC58 AB71:AC74 AB7:AC16 AB5:AB6 AB115:AC120 AB179 AB180:AC65536 AB101:AC108">
    <cfRule type="cellIs" dxfId="8" priority="13" stopIfTrue="1" operator="equal">
      <formula>49</formula>
    </cfRule>
  </conditionalFormatting>
  <conditionalFormatting sqref="AA14:AA16">
    <cfRule type="cellIs" dxfId="7" priority="12" stopIfTrue="1" operator="greaterThan">
      <formula>50</formula>
    </cfRule>
  </conditionalFormatting>
  <conditionalFormatting sqref="AA1:AA51 AA53:AA58 AA62:AA63 AA66 AA69 AA71:AA74 AA76:AA96 AA111 AA113 AA142 AA144:AA145 AA147:AA65536 AA98:AA109 AA115:AA120 AA123:AA140">
    <cfRule type="cellIs" priority="7" stopIfTrue="1" operator="lessThan">
      <formula>50</formula>
    </cfRule>
    <cfRule type="cellIs" dxfId="6" priority="8" stopIfTrue="1" operator="equal">
      <formula>50</formula>
    </cfRule>
    <cfRule type="cellIs" priority="11" stopIfTrue="1" operator="greaterThanOrEqual">
      <formula>50</formula>
    </cfRule>
  </conditionalFormatting>
  <conditionalFormatting sqref="AA19">
    <cfRule type="cellIs" priority="10" stopIfTrue="1" operator="greaterThanOrEqual">
      <formula>50</formula>
    </cfRule>
  </conditionalFormatting>
  <conditionalFormatting sqref="AA21">
    <cfRule type="cellIs" dxfId="5" priority="9" stopIfTrue="1" operator="equal">
      <formula>50</formula>
    </cfRule>
  </conditionalFormatting>
  <conditionalFormatting sqref="AB1:AC4 AB62:AC90 AB7:AC58 AB5:AB6 AB142:AC142 AC141 AC143 AB144:AC169 AB170 AB171:AC65536 AB92:AC140">
    <cfRule type="cellIs" dxfId="4" priority="4" stopIfTrue="1" operator="lessThan">
      <formula>0</formula>
    </cfRule>
    <cfRule type="cellIs" priority="5" stopIfTrue="1" operator="lessThanOrEqual">
      <formula>0</formula>
    </cfRule>
    <cfRule type="cellIs" dxfId="3" priority="6" stopIfTrue="1" operator="lessThan">
      <formula>0</formula>
    </cfRule>
  </conditionalFormatting>
  <conditionalFormatting sqref="AC181">
    <cfRule type="cellIs" dxfId="2" priority="3" stopIfTrue="1" operator="equal">
      <formula>49</formula>
    </cfRule>
  </conditionalFormatting>
  <conditionalFormatting sqref="AC182">
    <cfRule type="cellIs" dxfId="1" priority="2" stopIfTrue="1" operator="equal">
      <formula>49</formula>
    </cfRule>
  </conditionalFormatting>
  <conditionalFormatting sqref="AC187">
    <cfRule type="cellIs" dxfId="0" priority="1" stopIfTrue="1" operator="equal">
      <formula>49</formula>
    </cfRule>
  </conditionalFormatting>
  <pageMargins left="0" right="0" top="0.78740157480314965" bottom="0" header="0.51181102362204722" footer="0.51181102362204722"/>
  <pageSetup paperSize="9" scale="3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Первый</vt:lpstr>
      <vt:lpstr>Второй</vt:lpstr>
      <vt:lpstr>Ввести_№_обеспечения</vt:lpstr>
      <vt:lpstr>Вести_№_обеспечения</vt:lpstr>
      <vt:lpstr>Второй!Заголовки_для_печати</vt:lpstr>
      <vt:lpstr>Первый!Заголовки_для_печати</vt:lpstr>
      <vt:lpstr>Второй!Область_печати</vt:lpstr>
      <vt:lpstr>Первый!Область_печати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Владимировна Шопина</dc:creator>
  <cp:lastModifiedBy>Ирина Сергеевна Суглобова</cp:lastModifiedBy>
  <dcterms:created xsi:type="dcterms:W3CDTF">2013-11-01T10:47:20Z</dcterms:created>
  <dcterms:modified xsi:type="dcterms:W3CDTF">2013-11-05T05:26:30Z</dcterms:modified>
</cp:coreProperties>
</file>