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updateLinks="always" codeName="ЭтаКнига" defaultThemeVersion="124226"/>
  <bookViews>
    <workbookView xWindow="-15" yWindow="6210" windowWidth="28860" windowHeight="6255" activeTab="1"/>
  </bookViews>
  <sheets>
    <sheet name="ФОТ" sheetId="9" r:id="rId1"/>
    <sheet name="л.кл" sheetId="2" r:id="rId2"/>
  </sheets>
  <definedNames>
    <definedName name="_xlnm.Print_Titles" localSheetId="1">л.кл!$3:$3</definedName>
  </definedNames>
  <calcPr calcId="124519"/>
</workbook>
</file>

<file path=xl/calcChain.xml><?xml version="1.0" encoding="utf-8"?>
<calcChain xmlns="http://schemas.openxmlformats.org/spreadsheetml/2006/main">
  <c r="C16" i="9"/>
  <c r="E79" i="2"/>
  <c r="E71"/>
  <c r="E53"/>
  <c r="E60" s="1"/>
  <c r="E34"/>
  <c r="E16"/>
  <c r="E27" s="1"/>
  <c r="E61" l="1"/>
  <c r="E47"/>
  <c r="E65"/>
  <c r="E64"/>
  <c r="E83"/>
  <c r="E78"/>
  <c r="E82"/>
  <c r="B7" i="9" l="1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17"/>
  <c r="C6"/>
  <c r="C7"/>
  <c r="C5"/>
  <c r="D5" s="1"/>
  <c r="D4"/>
  <c r="D17" l="1"/>
  <c r="D23"/>
  <c r="D32"/>
  <c r="D35"/>
  <c r="D27"/>
  <c r="D16"/>
  <c r="D34"/>
  <c r="D30"/>
  <c r="D26"/>
  <c r="D22"/>
  <c r="D18"/>
  <c r="D19"/>
  <c r="D37"/>
  <c r="D33"/>
  <c r="D29"/>
  <c r="D25"/>
  <c r="D21"/>
  <c r="D31"/>
  <c r="D36"/>
  <c r="D28"/>
  <c r="D24"/>
  <c r="D20"/>
  <c r="B28" l="1"/>
  <c r="B18"/>
  <c r="D7"/>
  <c r="D6"/>
  <c r="B8" l="1"/>
  <c r="C8" s="1"/>
  <c r="B19"/>
  <c r="D8" l="1"/>
  <c r="B9"/>
  <c r="C9" s="1"/>
  <c r="B20"/>
  <c r="B21" l="1"/>
  <c r="B10"/>
  <c r="C10" s="1"/>
  <c r="D9"/>
  <c r="B22" l="1"/>
  <c r="B11"/>
  <c r="C11" s="1"/>
  <c r="D10"/>
  <c r="D11" l="1"/>
  <c r="B12"/>
  <c r="C12" s="1"/>
  <c r="B23"/>
  <c r="B24" l="1"/>
  <c r="D12"/>
  <c r="B13"/>
  <c r="C13" s="1"/>
  <c r="B25" l="1"/>
  <c r="B14"/>
  <c r="C14" s="1"/>
  <c r="D13"/>
  <c r="B15" l="1"/>
  <c r="D14"/>
  <c r="C15" l="1"/>
  <c r="D15" s="1"/>
  <c r="C18" i="2"/>
  <c r="D46"/>
  <c r="D45"/>
  <c r="D43"/>
  <c r="D42"/>
  <c r="D41"/>
  <c r="D28"/>
  <c r="D25"/>
  <c r="D24"/>
  <c r="E24" l="1"/>
  <c r="E42"/>
  <c r="E46"/>
  <c r="E28"/>
  <c r="E25"/>
  <c r="E43"/>
  <c r="E41"/>
  <c r="D36"/>
  <c r="D18"/>
  <c r="C45"/>
  <c r="C63"/>
  <c r="C81"/>
  <c r="E81" l="1"/>
  <c r="E63"/>
  <c r="E18"/>
  <c r="E45"/>
  <c r="E20"/>
  <c r="E19"/>
  <c r="E21" s="1"/>
  <c r="E29" s="1"/>
  <c r="C73"/>
  <c r="C36"/>
  <c r="C55"/>
  <c r="E55" l="1"/>
  <c r="E30"/>
  <c r="E31" s="1"/>
  <c r="E32" s="1"/>
  <c r="E33" s="1"/>
  <c r="E73"/>
  <c r="E36"/>
  <c r="E37" l="1"/>
  <c r="E38"/>
  <c r="E39" s="1"/>
  <c r="E48" s="1"/>
  <c r="E49" s="1"/>
  <c r="E50" s="1"/>
  <c r="E51" s="1"/>
  <c r="E52" s="1"/>
  <c r="E56"/>
  <c r="E57"/>
  <c r="E75"/>
  <c r="E74"/>
  <c r="E76" l="1"/>
  <c r="E84" s="1"/>
  <c r="E85" s="1"/>
  <c r="E86" s="1"/>
  <c r="E87" s="1"/>
  <c r="E88" s="1"/>
  <c r="E58"/>
  <c r="E66" s="1"/>
  <c r="E67" l="1"/>
  <c r="E68" s="1"/>
  <c r="E69" s="1"/>
  <c r="E70" s="1"/>
</calcChain>
</file>

<file path=xl/sharedStrings.xml><?xml version="1.0" encoding="utf-8"?>
<sst xmlns="http://schemas.openxmlformats.org/spreadsheetml/2006/main" count="112" uniqueCount="64">
  <si>
    <t>Вид работ</t>
  </si>
  <si>
    <t>Ведро</t>
  </si>
  <si>
    <t>Веник обыкновенный</t>
  </si>
  <si>
    <t>Совок</t>
  </si>
  <si>
    <t>Часовая тарифная ставка по разрядам оплаты труда</t>
  </si>
  <si>
    <t>Разряд</t>
  </si>
  <si>
    <t>Коэффициент</t>
  </si>
  <si>
    <t>Часовая тарифная ставка</t>
  </si>
  <si>
    <t>Швабра</t>
  </si>
  <si>
    <t>Щетка</t>
  </si>
  <si>
    <t>Мешковина</t>
  </si>
  <si>
    <t>То же в месяц на 1 м2 общей площади помещений, руб.кв.м</t>
  </si>
  <si>
    <t>Всего</t>
  </si>
  <si>
    <t>Рентабельность</t>
  </si>
  <si>
    <t>Итого</t>
  </si>
  <si>
    <t xml:space="preserve">Рентабельность </t>
  </si>
  <si>
    <t>1000 м2</t>
  </si>
  <si>
    <t xml:space="preserve">Расчет стоимости уборки лестничных площадок и маршей </t>
  </si>
  <si>
    <t xml:space="preserve">Месячная тарифная ставка в 2013 году </t>
  </si>
  <si>
    <t>дом 2</t>
  </si>
  <si>
    <t>дом 1</t>
  </si>
  <si>
    <t>дом 3</t>
  </si>
  <si>
    <t>дом 4</t>
  </si>
  <si>
    <t>Страховые взносы, руб.</t>
  </si>
  <si>
    <t>Специнвентарь</t>
  </si>
  <si>
    <t>Материальные ресурсы</t>
  </si>
  <si>
    <t>Площадь МКД м2</t>
  </si>
  <si>
    <t>Страховые взносы</t>
  </si>
  <si>
    <t>Моющее средство (кг)</t>
  </si>
  <si>
    <t xml:space="preserve">Моющее средство </t>
  </si>
  <si>
    <t>100 м2</t>
  </si>
  <si>
    <t>Щетка для мытья окон</t>
  </si>
  <si>
    <t>Трудовые ресурсы</t>
  </si>
  <si>
    <t>Рабочий по комплексному обслуживанию 2р</t>
  </si>
  <si>
    <t>Мешковина (кг)</t>
  </si>
  <si>
    <t>1 раз в месяц</t>
  </si>
  <si>
    <t>1 раз в год</t>
  </si>
  <si>
    <t>2 раза в неделю</t>
  </si>
  <si>
    <t>Вода (л)</t>
  </si>
  <si>
    <t>Накладные расходы</t>
  </si>
  <si>
    <t>Площадь лесничных маршей и площадок (м2)</t>
  </si>
  <si>
    <t>Площадь окон (м2)</t>
  </si>
  <si>
    <t>Площадь панелей (м2)</t>
  </si>
  <si>
    <t>Площадь таб.дверей (м2)</t>
  </si>
  <si>
    <t>Площадь лест. ограждения (м2)</t>
  </si>
  <si>
    <t>Площадь перил (м2)</t>
  </si>
  <si>
    <t>Площадь почтовых ящиков (м2)</t>
  </si>
  <si>
    <t>Площадь  эл. щит. (м2)</t>
  </si>
  <si>
    <t>Площадь радиаторов + газ. труба (м2)</t>
  </si>
  <si>
    <t>Площадь подоконников (м2)</t>
  </si>
  <si>
    <t>Площадь торцов лестничных маршей (м2)</t>
  </si>
  <si>
    <t>Подметание  лестничных  площадок и маршей с предварительным увлажнением</t>
  </si>
  <si>
    <t>Мытье полов</t>
  </si>
  <si>
    <t>Протирка стен</t>
  </si>
  <si>
    <t>Протирка окон с внутренней стороны</t>
  </si>
  <si>
    <t>ВСЕГО за год с учетом периодичности</t>
  </si>
  <si>
    <t>Обоснование</t>
  </si>
  <si>
    <t>Нормативы трудовых и материальных ресурсов на работы и услуги по содержанию и ремонту общего имущества МКД.Ч.2 Р.3п.3.1.1 п/п 1.1.1.1;1.1.1.2. (Москва 2008г.Центр мунициральной экономики и права)</t>
  </si>
  <si>
    <t>Нормативы трудовых и материальных ресурсов на работы и услуги по содержанию и ремонту общего имущества МКД.Ч.2 Р.3п.3.1.1 п/п 1.1.2.1;1.1.2.2. (Москва 2008г.Центр мунициральной экономики и права)</t>
  </si>
  <si>
    <t>мдк 2-02-01 ч1п.4.2.1.7</t>
  </si>
  <si>
    <t>Нормативы трудовых и материальных ресурсов на работы и услуги по содержанию и ремонту общего имущества МКД.Ч.2 Р.3п.3.1.1 п/п 5.3.1(Москва 2008г.Центр мунициральной экономики и права)</t>
  </si>
  <si>
    <t>12 микрорайон (5-этажные дома без лифта и мусоропровода)</t>
  </si>
  <si>
    <t>6552*1,4*1,6</t>
  </si>
  <si>
    <t>6552*1,5*1,6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</si>
</sst>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.0000"/>
    <numFmt numFmtId="166" formatCode="0.000"/>
    <numFmt numFmtId="167" formatCode="0.0%"/>
  </numFmts>
  <fonts count="14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0"/>
      <name val="Arial Cyr"/>
      <charset val="204"/>
    </font>
    <font>
      <b/>
      <sz val="10"/>
      <color indexed="10"/>
      <name val="Arial Cyr"/>
      <charset val="204"/>
    </font>
    <font>
      <b/>
      <u/>
      <sz val="11"/>
      <name val="Arial Cyr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5">
    <xf numFmtId="0" fontId="0" fillId="0" borderId="0" xfId="0"/>
    <xf numFmtId="2" fontId="5" fillId="0" borderId="2" xfId="0" applyNumberFormat="1" applyFont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0" fillId="0" borderId="0" xfId="0" applyFill="1"/>
    <xf numFmtId="0" fontId="0" fillId="0" borderId="0" xfId="0" applyAlignment="1">
      <alignment horizontal="center"/>
    </xf>
    <xf numFmtId="2" fontId="7" fillId="3" borderId="2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2" fontId="5" fillId="0" borderId="6" xfId="0" applyNumberFormat="1" applyFont="1" applyBorder="1" applyAlignment="1">
      <alignment vertical="center" wrapText="1"/>
    </xf>
    <xf numFmtId="0" fontId="0" fillId="5" borderId="0" xfId="0" applyFill="1"/>
    <xf numFmtId="0" fontId="0" fillId="6" borderId="0" xfId="0" applyFill="1"/>
    <xf numFmtId="0" fontId="0" fillId="7" borderId="0" xfId="0" applyFill="1" applyAlignment="1">
      <alignment horizontal="center"/>
    </xf>
    <xf numFmtId="0" fontId="11" fillId="8" borderId="0" xfId="0" applyFont="1" applyFill="1" applyAlignment="1">
      <alignment horizontal="center"/>
    </xf>
    <xf numFmtId="9" fontId="7" fillId="3" borderId="2" xfId="0" applyNumberFormat="1" applyFont="1" applyFill="1" applyBorder="1" applyAlignment="1">
      <alignment horizontal="center" vertical="center" wrapText="1"/>
    </xf>
    <xf numFmtId="2" fontId="7" fillId="5" borderId="2" xfId="0" applyNumberFormat="1" applyFont="1" applyFill="1" applyBorder="1" applyAlignment="1">
      <alignment vertical="center" wrapText="1"/>
    </xf>
    <xf numFmtId="2" fontId="5" fillId="3" borderId="2" xfId="0" applyNumberFormat="1" applyFont="1" applyFill="1" applyBorder="1" applyAlignment="1">
      <alignment vertical="center" wrapText="1"/>
    </xf>
    <xf numFmtId="2" fontId="7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2" fontId="5" fillId="3" borderId="6" xfId="0" applyNumberFormat="1" applyFont="1" applyFill="1" applyBorder="1" applyAlignment="1">
      <alignment vertical="center" wrapText="1"/>
    </xf>
    <xf numFmtId="165" fontId="7" fillId="4" borderId="2" xfId="0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167" fontId="7" fillId="3" borderId="2" xfId="1" applyNumberFormat="1" applyFont="1" applyFill="1" applyBorder="1" applyAlignment="1">
      <alignment horizontal="center" vertical="center" wrapText="1"/>
    </xf>
    <xf numFmtId="2" fontId="7" fillId="6" borderId="2" xfId="0" applyNumberFormat="1" applyFont="1" applyFill="1" applyBorder="1" applyAlignment="1">
      <alignment vertical="center" wrapText="1"/>
    </xf>
    <xf numFmtId="2" fontId="7" fillId="3" borderId="12" xfId="0" applyNumberFormat="1" applyFont="1" applyFill="1" applyBorder="1" applyAlignment="1">
      <alignment horizontal="center" vertical="center" wrapText="1"/>
    </xf>
    <xf numFmtId="166" fontId="7" fillId="3" borderId="6" xfId="0" applyNumberFormat="1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2" fontId="7" fillId="5" borderId="0" xfId="0" applyNumberFormat="1" applyFont="1" applyFill="1" applyBorder="1" applyAlignment="1">
      <alignment vertical="center" wrapText="1"/>
    </xf>
    <xf numFmtId="0" fontId="0" fillId="6" borderId="0" xfId="0" applyFill="1" applyBorder="1"/>
    <xf numFmtId="9" fontId="7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right" vertical="center" wrapText="1"/>
    </xf>
    <xf numFmtId="2" fontId="5" fillId="3" borderId="2" xfId="0" applyNumberFormat="1" applyFont="1" applyFill="1" applyBorder="1" applyAlignment="1">
      <alignment horizontal="right" vertical="center" wrapText="1"/>
    </xf>
    <xf numFmtId="2" fontId="5" fillId="3" borderId="6" xfId="0" applyNumberFormat="1" applyFont="1" applyFill="1" applyBorder="1" applyAlignment="1">
      <alignment horizontal="right" vertical="center" wrapText="1"/>
    </xf>
    <xf numFmtId="2" fontId="5" fillId="3" borderId="8" xfId="0" applyNumberFormat="1" applyFont="1" applyFill="1" applyBorder="1" applyAlignment="1">
      <alignment vertical="center" wrapText="1"/>
    </xf>
    <xf numFmtId="2" fontId="5" fillId="3" borderId="9" xfId="0" applyNumberFormat="1" applyFont="1" applyFill="1" applyBorder="1" applyAlignment="1">
      <alignment vertical="center" wrapText="1"/>
    </xf>
    <xf numFmtId="0" fontId="0" fillId="0" borderId="0" xfId="0" applyFill="1" applyAlignment="1">
      <alignment horizontal="center"/>
    </xf>
    <xf numFmtId="0" fontId="11" fillId="0" borderId="0" xfId="0" applyFont="1" applyFill="1" applyAlignment="1">
      <alignment horizontal="center"/>
    </xf>
    <xf numFmtId="0" fontId="0" fillId="0" borderId="0" xfId="0" applyFill="1" applyAlignment="1">
      <alignment vertical="center"/>
    </xf>
    <xf numFmtId="2" fontId="7" fillId="0" borderId="0" xfId="0" applyNumberFormat="1" applyFont="1" applyFill="1" applyBorder="1" applyAlignment="1">
      <alignment vertical="center" wrapText="1"/>
    </xf>
    <xf numFmtId="0" fontId="0" fillId="0" borderId="0" xfId="0" applyFill="1" applyBorder="1"/>
    <xf numFmtId="0" fontId="5" fillId="3" borderId="2" xfId="0" applyFont="1" applyFill="1" applyBorder="1" applyAlignment="1">
      <alignment vertical="center" wrapText="1"/>
    </xf>
    <xf numFmtId="0" fontId="9" fillId="7" borderId="2" xfId="0" applyFont="1" applyFill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 wrapText="1"/>
    </xf>
    <xf numFmtId="165" fontId="7" fillId="3" borderId="2" xfId="0" applyNumberFormat="1" applyFont="1" applyFill="1" applyBorder="1" applyAlignment="1">
      <alignment horizontal="right" vertical="center" wrapText="1"/>
    </xf>
    <xf numFmtId="0" fontId="0" fillId="3" borderId="0" xfId="0" applyFill="1" applyAlignment="1">
      <alignment vertical="center"/>
    </xf>
    <xf numFmtId="2" fontId="0" fillId="0" borderId="0" xfId="0" applyNumberFormat="1"/>
    <xf numFmtId="2" fontId="7" fillId="0" borderId="2" xfId="0" applyNumberFormat="1" applyFont="1" applyFill="1" applyBorder="1" applyAlignment="1">
      <alignment horizontal="center" vertical="center" wrapText="1"/>
    </xf>
    <xf numFmtId="164" fontId="7" fillId="3" borderId="6" xfId="0" applyNumberFormat="1" applyFont="1" applyFill="1" applyBorder="1" applyAlignment="1">
      <alignment horizontal="center" vertical="center" wrapText="1"/>
    </xf>
    <xf numFmtId="2" fontId="9" fillId="0" borderId="2" xfId="0" applyNumberFormat="1" applyFont="1" applyBorder="1" applyAlignment="1" applyProtection="1">
      <alignment horizontal="center" vertical="center" wrapText="1"/>
      <protection locked="0"/>
    </xf>
    <xf numFmtId="166" fontId="7" fillId="3" borderId="2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center" vertical="center" wrapText="1"/>
    </xf>
    <xf numFmtId="166" fontId="7" fillId="6" borderId="2" xfId="0" applyNumberFormat="1" applyFont="1" applyFill="1" applyBorder="1" applyAlignment="1">
      <alignment vertical="center" wrapText="1"/>
    </xf>
    <xf numFmtId="16" fontId="9" fillId="0" borderId="8" xfId="0" applyNumberFormat="1" applyFont="1" applyBorder="1" applyAlignment="1">
      <alignment horizontal="center" vertical="center" wrapText="1"/>
    </xf>
    <xf numFmtId="16" fontId="9" fillId="0" borderId="2" xfId="0" applyNumberFormat="1" applyFont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/>
    </xf>
    <xf numFmtId="0" fontId="9" fillId="8" borderId="2" xfId="0" applyFont="1" applyFill="1" applyBorder="1" applyAlignment="1">
      <alignment horizontal="center" vertical="center"/>
    </xf>
    <xf numFmtId="0" fontId="9" fillId="8" borderId="8" xfId="0" applyFont="1" applyFill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166" fontId="0" fillId="0" borderId="0" xfId="0" applyNumberFormat="1"/>
    <xf numFmtId="0" fontId="0" fillId="0" borderId="0" xfId="0" applyAlignment="1">
      <alignment horizontal="center"/>
    </xf>
    <xf numFmtId="0" fontId="7" fillId="0" borderId="1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3" fillId="12" borderId="7" xfId="0" applyFont="1" applyFill="1" applyBorder="1" applyAlignment="1">
      <alignment horizontal="center" vertical="center" wrapText="1"/>
    </xf>
    <xf numFmtId="2" fontId="12" fillId="12" borderId="5" xfId="0" applyNumberFormat="1" applyFont="1" applyFill="1" applyBorder="1" applyAlignment="1">
      <alignment horizontal="center" vertical="center" wrapText="1"/>
    </xf>
    <xf numFmtId="2" fontId="12" fillId="12" borderId="17" xfId="0" applyNumberFormat="1" applyFont="1" applyFill="1" applyBorder="1" applyAlignment="1">
      <alignment horizontal="center" vertical="center" wrapText="1"/>
    </xf>
    <xf numFmtId="0" fontId="3" fillId="10" borderId="3" xfId="0" applyFont="1" applyFill="1" applyBorder="1"/>
    <xf numFmtId="2" fontId="0" fillId="10" borderId="2" xfId="0" applyNumberFormat="1" applyFont="1" applyFill="1" applyBorder="1"/>
    <xf numFmtId="2" fontId="3" fillId="10" borderId="13" xfId="0" applyNumberFormat="1" applyFont="1" applyFill="1" applyBorder="1" applyAlignment="1">
      <alignment horizontal="center"/>
    </xf>
    <xf numFmtId="0" fontId="3" fillId="12" borderId="3" xfId="0" applyFont="1" applyFill="1" applyBorder="1"/>
    <xf numFmtId="2" fontId="3" fillId="12" borderId="13" xfId="0" applyNumberFormat="1" applyFont="1" applyFill="1" applyBorder="1" applyAlignment="1">
      <alignment horizontal="center"/>
    </xf>
    <xf numFmtId="0" fontId="0" fillId="9" borderId="16" xfId="0" applyFill="1" applyBorder="1" applyAlignment="1">
      <alignment horizontal="center" vertical="center" wrapText="1"/>
    </xf>
    <xf numFmtId="2" fontId="0" fillId="9" borderId="16" xfId="0" applyNumberFormat="1" applyFill="1" applyBorder="1" applyAlignment="1">
      <alignment horizontal="center" vertical="center" wrapText="1"/>
    </xf>
    <xf numFmtId="166" fontId="0" fillId="9" borderId="16" xfId="0" applyNumberFormat="1" applyFill="1" applyBorder="1" applyAlignment="1">
      <alignment horizontal="center" vertical="center" wrapText="1"/>
    </xf>
    <xf numFmtId="0" fontId="3" fillId="0" borderId="0" xfId="0" applyFont="1"/>
    <xf numFmtId="0" fontId="3" fillId="12" borderId="5" xfId="0" applyFont="1" applyFill="1" applyBorder="1" applyAlignment="1">
      <alignment horizontal="center" vertical="center" wrapText="1"/>
    </xf>
    <xf numFmtId="2" fontId="3" fillId="12" borderId="2" xfId="0" applyNumberFormat="1" applyFont="1" applyFill="1" applyBorder="1"/>
    <xf numFmtId="2" fontId="3" fillId="12" borderId="2" xfId="0" applyNumberFormat="1" applyFont="1" applyFill="1" applyBorder="1" applyAlignment="1">
      <alignment horizontal="center"/>
    </xf>
    <xf numFmtId="2" fontId="0" fillId="10" borderId="2" xfId="0" applyNumberFormat="1" applyFont="1" applyFill="1" applyBorder="1" applyAlignment="1">
      <alignment horizontal="right"/>
    </xf>
    <xf numFmtId="0" fontId="4" fillId="0" borderId="0" xfId="0" applyFont="1" applyAlignment="1"/>
    <xf numFmtId="0" fontId="3" fillId="11" borderId="3" xfId="0" applyFont="1" applyFill="1" applyBorder="1"/>
    <xf numFmtId="2" fontId="0" fillId="11" borderId="2" xfId="0" applyNumberFormat="1" applyFont="1" applyFill="1" applyBorder="1"/>
    <xf numFmtId="2" fontId="0" fillId="11" borderId="2" xfId="0" applyNumberFormat="1" applyFont="1" applyFill="1" applyBorder="1" applyAlignment="1">
      <alignment horizontal="right"/>
    </xf>
    <xf numFmtId="2" fontId="3" fillId="11" borderId="13" xfId="0" applyNumberFormat="1" applyFont="1" applyFill="1" applyBorder="1" applyAlignment="1">
      <alignment horizontal="center"/>
    </xf>
    <xf numFmtId="0" fontId="3" fillId="11" borderId="1" xfId="0" applyFont="1" applyFill="1" applyBorder="1"/>
    <xf numFmtId="2" fontId="0" fillId="11" borderId="4" xfId="0" applyNumberFormat="1" applyFont="1" applyFill="1" applyBorder="1"/>
    <xf numFmtId="2" fontId="0" fillId="11" borderId="4" xfId="0" applyNumberFormat="1" applyFont="1" applyFill="1" applyBorder="1" applyAlignment="1">
      <alignment horizontal="right"/>
    </xf>
    <xf numFmtId="2" fontId="3" fillId="11" borderId="18" xfId="0" applyNumberFormat="1" applyFont="1" applyFill="1" applyBorder="1" applyAlignment="1">
      <alignment horizontal="center"/>
    </xf>
    <xf numFmtId="2" fontId="7" fillId="5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0" fillId="0" borderId="8" xfId="0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11" fillId="8" borderId="8" xfId="0" applyFont="1" applyFill="1" applyBorder="1" applyAlignment="1">
      <alignment horizontal="center" vertical="center"/>
    </xf>
    <xf numFmtId="2" fontId="9" fillId="8" borderId="8" xfId="0" applyNumberFormat="1" applyFont="1" applyFill="1" applyBorder="1" applyAlignment="1" applyProtection="1">
      <alignment horizontal="center" vertical="center" wrapText="1"/>
      <protection locked="0"/>
    </xf>
    <xf numFmtId="2" fontId="9" fillId="8" borderId="1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Fill="1" applyBorder="1" applyAlignment="1">
      <alignment horizontal="center" vertical="center" wrapText="1"/>
    </xf>
    <xf numFmtId="2" fontId="7" fillId="3" borderId="11" xfId="0" applyNumberFormat="1" applyFont="1" applyFill="1" applyBorder="1" applyAlignment="1">
      <alignment horizontal="center" vertical="center" wrapText="1"/>
    </xf>
    <xf numFmtId="2" fontId="7" fillId="5" borderId="8" xfId="0" applyNumberFormat="1" applyFont="1" applyFill="1" applyBorder="1" applyAlignment="1">
      <alignment horizontal="center" vertical="center" wrapText="1"/>
    </xf>
    <xf numFmtId="2" fontId="7" fillId="6" borderId="8" xfId="0" applyNumberFormat="1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2" fontId="7" fillId="3" borderId="8" xfId="0" applyNumberFormat="1" applyFont="1" applyFill="1" applyBorder="1" applyAlignment="1">
      <alignment horizontal="center" vertical="center" wrapText="1"/>
    </xf>
    <xf numFmtId="166" fontId="7" fillId="0" borderId="8" xfId="0" applyNumberFormat="1" applyFont="1" applyBorder="1" applyAlignment="1">
      <alignment horizontal="center" vertical="center" wrapText="1"/>
    </xf>
    <xf numFmtId="164" fontId="7" fillId="0" borderId="8" xfId="0" applyNumberFormat="1" applyFont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0" fillId="6" borderId="8" xfId="0" applyFill="1" applyBorder="1" applyAlignment="1">
      <alignment horizontal="center"/>
    </xf>
    <xf numFmtId="165" fontId="7" fillId="0" borderId="8" xfId="0" applyNumberFormat="1" applyFont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7" fillId="0" borderId="2" xfId="0" applyFont="1" applyBorder="1" applyAlignment="1">
      <alignment horizontal="left" wrapText="1"/>
    </xf>
    <xf numFmtId="0" fontId="7" fillId="6" borderId="2" xfId="0" applyFont="1" applyFill="1" applyBorder="1" applyAlignment="1">
      <alignment horizontal="center" vertical="center" wrapText="1"/>
    </xf>
    <xf numFmtId="2" fontId="7" fillId="5" borderId="2" xfId="0" applyNumberFormat="1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0" fillId="8" borderId="2" xfId="0" applyFont="1" applyFill="1" applyBorder="1" applyAlignment="1">
      <alignment horizontal="left" vertical="center"/>
    </xf>
    <xf numFmtId="0" fontId="5" fillId="8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0" fillId="0" borderId="14" xfId="0" applyFill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2" xfId="0" applyFill="1" applyBorder="1" applyAlignment="1">
      <alignment wrapText="1"/>
    </xf>
    <xf numFmtId="2" fontId="5" fillId="13" borderId="6" xfId="0" applyNumberFormat="1" applyFont="1" applyFill="1" applyBorder="1" applyAlignment="1">
      <alignment horizontal="right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E37"/>
  <sheetViews>
    <sheetView workbookViewId="0">
      <selection sqref="A1:D1"/>
    </sheetView>
  </sheetViews>
  <sheetFormatPr defaultRowHeight="12.75"/>
  <cols>
    <col min="1" max="1" width="13.42578125" customWidth="1"/>
    <col min="2" max="2" width="13.85546875" customWidth="1"/>
    <col min="3" max="3" width="15.140625" style="47" customWidth="1"/>
    <col min="4" max="4" width="16.85546875" style="61" customWidth="1"/>
  </cols>
  <sheetData>
    <row r="1" spans="1:5" ht="15.75">
      <c r="A1" s="117" t="s">
        <v>4</v>
      </c>
      <c r="B1" s="117"/>
      <c r="C1" s="117"/>
      <c r="D1" s="117"/>
      <c r="E1" s="83"/>
    </row>
    <row r="2" spans="1:5" ht="13.5" thickBot="1"/>
    <row r="3" spans="1:5" ht="51.75" thickBot="1">
      <c r="A3" s="75" t="s">
        <v>5</v>
      </c>
      <c r="B3" s="75" t="s">
        <v>6</v>
      </c>
      <c r="C3" s="76" t="s">
        <v>18</v>
      </c>
      <c r="D3" s="77" t="s">
        <v>7</v>
      </c>
    </row>
    <row r="4" spans="1:5" s="78" customFormat="1">
      <c r="A4" s="67"/>
      <c r="B4" s="79" t="s">
        <v>62</v>
      </c>
      <c r="C4" s="68">
        <v>14676.48</v>
      </c>
      <c r="D4" s="69">
        <f>ROUND(1970/12,1)</f>
        <v>164.2</v>
      </c>
    </row>
    <row r="5" spans="1:5">
      <c r="A5" s="84">
        <v>1</v>
      </c>
      <c r="B5" s="85">
        <v>1</v>
      </c>
      <c r="C5" s="86">
        <f>ROUND(B5*$C$4,2)</f>
        <v>14676.48</v>
      </c>
      <c r="D5" s="87">
        <f>ROUND(C5/$D$4,2)</f>
        <v>89.38</v>
      </c>
    </row>
    <row r="6" spans="1:5">
      <c r="A6" s="84">
        <v>2</v>
      </c>
      <c r="B6" s="85">
        <v>1.3</v>
      </c>
      <c r="C6" s="86">
        <f t="shared" ref="C6:C15" si="0">ROUND(B6*$C$4,2)</f>
        <v>19079.419999999998</v>
      </c>
      <c r="D6" s="87">
        <f t="shared" ref="D6:D37" si="1">ROUND(C6/$D$4,2)</f>
        <v>116.2</v>
      </c>
    </row>
    <row r="7" spans="1:5">
      <c r="A7" s="70">
        <v>2.1</v>
      </c>
      <c r="B7" s="71">
        <f>B6+(1.59-1.36)/9</f>
        <v>1.3255555555555556</v>
      </c>
      <c r="C7" s="82">
        <f t="shared" si="0"/>
        <v>19454.490000000002</v>
      </c>
      <c r="D7" s="72">
        <f t="shared" si="1"/>
        <v>118.48</v>
      </c>
    </row>
    <row r="8" spans="1:5">
      <c r="A8" s="70">
        <v>2.2000000000000002</v>
      </c>
      <c r="B8" s="71">
        <f t="shared" ref="B8:B15" si="2">B7+(1.59-1.39)/9</f>
        <v>1.3477777777777777</v>
      </c>
      <c r="C8" s="82">
        <f t="shared" si="0"/>
        <v>19780.63</v>
      </c>
      <c r="D8" s="72">
        <f t="shared" si="1"/>
        <v>120.47</v>
      </c>
    </row>
    <row r="9" spans="1:5">
      <c r="A9" s="70">
        <v>2.2999999999999998</v>
      </c>
      <c r="B9" s="71">
        <f t="shared" si="2"/>
        <v>1.3699999999999999</v>
      </c>
      <c r="C9" s="82">
        <f t="shared" si="0"/>
        <v>20106.78</v>
      </c>
      <c r="D9" s="72">
        <f t="shared" si="1"/>
        <v>122.45</v>
      </c>
    </row>
    <row r="10" spans="1:5">
      <c r="A10" s="70">
        <v>2.4</v>
      </c>
      <c r="B10" s="71">
        <f t="shared" si="2"/>
        <v>1.392222222222222</v>
      </c>
      <c r="C10" s="82">
        <f t="shared" si="0"/>
        <v>20432.919999999998</v>
      </c>
      <c r="D10" s="72">
        <f t="shared" si="1"/>
        <v>124.44</v>
      </c>
    </row>
    <row r="11" spans="1:5">
      <c r="A11" s="70">
        <v>2.5</v>
      </c>
      <c r="B11" s="71">
        <f t="shared" si="2"/>
        <v>1.4144444444444442</v>
      </c>
      <c r="C11" s="82">
        <f t="shared" si="0"/>
        <v>20759.07</v>
      </c>
      <c r="D11" s="72">
        <f t="shared" si="1"/>
        <v>126.43</v>
      </c>
    </row>
    <row r="12" spans="1:5">
      <c r="A12" s="70">
        <v>2.6</v>
      </c>
      <c r="B12" s="71">
        <f t="shared" si="2"/>
        <v>1.4366666666666663</v>
      </c>
      <c r="C12" s="82">
        <f t="shared" si="0"/>
        <v>21085.21</v>
      </c>
      <c r="D12" s="72">
        <f t="shared" si="1"/>
        <v>128.41</v>
      </c>
    </row>
    <row r="13" spans="1:5">
      <c r="A13" s="70">
        <v>2.7</v>
      </c>
      <c r="B13" s="71">
        <f t="shared" si="2"/>
        <v>1.4588888888888885</v>
      </c>
      <c r="C13" s="82">
        <f t="shared" si="0"/>
        <v>21411.35</v>
      </c>
      <c r="D13" s="72">
        <f t="shared" si="1"/>
        <v>130.4</v>
      </c>
    </row>
    <row r="14" spans="1:5">
      <c r="A14" s="70">
        <v>2.8</v>
      </c>
      <c r="B14" s="71">
        <f t="shared" si="2"/>
        <v>1.4811111111111106</v>
      </c>
      <c r="C14" s="82">
        <f t="shared" si="0"/>
        <v>21737.5</v>
      </c>
      <c r="D14" s="72">
        <f t="shared" si="1"/>
        <v>132.38</v>
      </c>
    </row>
    <row r="15" spans="1:5">
      <c r="A15" s="70">
        <v>2.9</v>
      </c>
      <c r="B15" s="71">
        <f t="shared" si="2"/>
        <v>1.5033333333333327</v>
      </c>
      <c r="C15" s="82">
        <f t="shared" si="0"/>
        <v>22063.64</v>
      </c>
      <c r="D15" s="72">
        <f t="shared" si="1"/>
        <v>134.37</v>
      </c>
    </row>
    <row r="16" spans="1:5" s="78" customFormat="1">
      <c r="A16" s="73"/>
      <c r="B16" s="80" t="s">
        <v>63</v>
      </c>
      <c r="C16" s="81">
        <f>ROUND(6552*1.5*1.6,2)</f>
        <v>15724.8</v>
      </c>
      <c r="D16" s="74">
        <f t="shared" si="1"/>
        <v>95.77</v>
      </c>
    </row>
    <row r="17" spans="1:4">
      <c r="A17" s="84">
        <v>3</v>
      </c>
      <c r="B17" s="85">
        <v>1.69</v>
      </c>
      <c r="C17" s="86">
        <f>ROUND(B17*$C$16,2)</f>
        <v>26574.91</v>
      </c>
      <c r="D17" s="87">
        <f t="shared" si="1"/>
        <v>161.84</v>
      </c>
    </row>
    <row r="18" spans="1:4">
      <c r="A18" s="70">
        <v>3.1</v>
      </c>
      <c r="B18" s="71">
        <f>B17+(1.73-1.59)/9</f>
        <v>1.7055555555555555</v>
      </c>
      <c r="C18" s="82">
        <f t="shared" ref="C18:C37" si="3">ROUND(B18*$C$16,2)</f>
        <v>26819.52</v>
      </c>
      <c r="D18" s="72">
        <f t="shared" si="1"/>
        <v>163.33000000000001</v>
      </c>
    </row>
    <row r="19" spans="1:4">
      <c r="A19" s="70">
        <v>3.2</v>
      </c>
      <c r="B19" s="71">
        <f t="shared" ref="B19:B25" si="4">B18+(1.73-1.59)/9</f>
        <v>1.721111111111111</v>
      </c>
      <c r="C19" s="82">
        <f t="shared" si="3"/>
        <v>27064.13</v>
      </c>
      <c r="D19" s="72">
        <f t="shared" si="1"/>
        <v>164.82</v>
      </c>
    </row>
    <row r="20" spans="1:4">
      <c r="A20" s="70">
        <v>3.3</v>
      </c>
      <c r="B20" s="71">
        <f>B19+(1.73-1.59)/9</f>
        <v>1.7366666666666666</v>
      </c>
      <c r="C20" s="82">
        <f t="shared" si="3"/>
        <v>27308.74</v>
      </c>
      <c r="D20" s="72">
        <f t="shared" si="1"/>
        <v>166.31</v>
      </c>
    </row>
    <row r="21" spans="1:4">
      <c r="A21" s="70">
        <v>3.4</v>
      </c>
      <c r="B21" s="71">
        <f t="shared" si="4"/>
        <v>1.7522222222222221</v>
      </c>
      <c r="C21" s="82">
        <f t="shared" si="3"/>
        <v>27553.34</v>
      </c>
      <c r="D21" s="72">
        <f t="shared" si="1"/>
        <v>167.8</v>
      </c>
    </row>
    <row r="22" spans="1:4">
      <c r="A22" s="70">
        <v>3.5</v>
      </c>
      <c r="B22" s="71">
        <f t="shared" si="4"/>
        <v>1.7677777777777777</v>
      </c>
      <c r="C22" s="82">
        <f t="shared" si="3"/>
        <v>27797.95</v>
      </c>
      <c r="D22" s="72">
        <f t="shared" si="1"/>
        <v>169.29</v>
      </c>
    </row>
    <row r="23" spans="1:4">
      <c r="A23" s="70">
        <v>3.6</v>
      </c>
      <c r="B23" s="71">
        <f t="shared" si="4"/>
        <v>1.7833333333333332</v>
      </c>
      <c r="C23" s="82">
        <f t="shared" si="3"/>
        <v>28042.560000000001</v>
      </c>
      <c r="D23" s="72">
        <f t="shared" si="1"/>
        <v>170.78</v>
      </c>
    </row>
    <row r="24" spans="1:4">
      <c r="A24" s="70">
        <v>3.7</v>
      </c>
      <c r="B24" s="71">
        <f t="shared" si="4"/>
        <v>1.7988888888888888</v>
      </c>
      <c r="C24" s="82">
        <f t="shared" si="3"/>
        <v>28287.17</v>
      </c>
      <c r="D24" s="72">
        <f t="shared" si="1"/>
        <v>172.27</v>
      </c>
    </row>
    <row r="25" spans="1:4">
      <c r="A25" s="70">
        <v>3.8</v>
      </c>
      <c r="B25" s="71">
        <f t="shared" si="4"/>
        <v>1.8144444444444443</v>
      </c>
      <c r="C25" s="82">
        <f t="shared" si="3"/>
        <v>28531.78</v>
      </c>
      <c r="D25" s="72">
        <f t="shared" si="1"/>
        <v>173.76</v>
      </c>
    </row>
    <row r="26" spans="1:4">
      <c r="A26" s="70">
        <v>3.9</v>
      </c>
      <c r="B26" s="71">
        <v>1.72</v>
      </c>
      <c r="C26" s="82">
        <f t="shared" si="3"/>
        <v>27046.66</v>
      </c>
      <c r="D26" s="72">
        <f t="shared" si="1"/>
        <v>164.72</v>
      </c>
    </row>
    <row r="27" spans="1:4">
      <c r="A27" s="84">
        <v>4</v>
      </c>
      <c r="B27" s="85">
        <v>1.91</v>
      </c>
      <c r="C27" s="86">
        <f t="shared" si="3"/>
        <v>30034.37</v>
      </c>
      <c r="D27" s="87">
        <f t="shared" si="1"/>
        <v>182.91</v>
      </c>
    </row>
    <row r="28" spans="1:4">
      <c r="A28" s="70">
        <v>4.5</v>
      </c>
      <c r="B28" s="71">
        <f>(B27+B29)/2</f>
        <v>2.0350000000000001</v>
      </c>
      <c r="C28" s="82">
        <f t="shared" si="3"/>
        <v>31999.97</v>
      </c>
      <c r="D28" s="72">
        <f t="shared" si="1"/>
        <v>194.88</v>
      </c>
    </row>
    <row r="29" spans="1:4">
      <c r="A29" s="84">
        <v>5</v>
      </c>
      <c r="B29" s="85">
        <v>2.16</v>
      </c>
      <c r="C29" s="86">
        <f t="shared" si="3"/>
        <v>33965.57</v>
      </c>
      <c r="D29" s="87">
        <f t="shared" si="1"/>
        <v>206.85</v>
      </c>
    </row>
    <row r="30" spans="1:4">
      <c r="A30" s="84">
        <v>6</v>
      </c>
      <c r="B30" s="85">
        <v>2.44</v>
      </c>
      <c r="C30" s="86">
        <f t="shared" si="3"/>
        <v>38368.51</v>
      </c>
      <c r="D30" s="87">
        <f t="shared" si="1"/>
        <v>233.67</v>
      </c>
    </row>
    <row r="31" spans="1:4">
      <c r="A31" s="84">
        <v>7</v>
      </c>
      <c r="B31" s="85">
        <v>2.76</v>
      </c>
      <c r="C31" s="86">
        <f t="shared" si="3"/>
        <v>43400.45</v>
      </c>
      <c r="D31" s="87">
        <f t="shared" si="1"/>
        <v>264.31</v>
      </c>
    </row>
    <row r="32" spans="1:4">
      <c r="A32" s="84">
        <v>8</v>
      </c>
      <c r="B32" s="85">
        <v>3.12</v>
      </c>
      <c r="C32" s="86">
        <f t="shared" si="3"/>
        <v>49061.38</v>
      </c>
      <c r="D32" s="87">
        <f t="shared" si="1"/>
        <v>298.79000000000002</v>
      </c>
    </row>
    <row r="33" spans="1:4">
      <c r="A33" s="84">
        <v>9</v>
      </c>
      <c r="B33" s="85">
        <v>3.53</v>
      </c>
      <c r="C33" s="86">
        <f t="shared" si="3"/>
        <v>55508.54</v>
      </c>
      <c r="D33" s="87">
        <f t="shared" si="1"/>
        <v>338.05</v>
      </c>
    </row>
    <row r="34" spans="1:4">
      <c r="A34" s="84">
        <v>10</v>
      </c>
      <c r="B34" s="85">
        <v>3.99</v>
      </c>
      <c r="C34" s="86">
        <f t="shared" si="3"/>
        <v>62741.95</v>
      </c>
      <c r="D34" s="87">
        <f t="shared" si="1"/>
        <v>382.11</v>
      </c>
    </row>
    <row r="35" spans="1:4">
      <c r="A35" s="84">
        <v>11</v>
      </c>
      <c r="B35" s="85">
        <v>4.51</v>
      </c>
      <c r="C35" s="86">
        <f t="shared" si="3"/>
        <v>70918.850000000006</v>
      </c>
      <c r="D35" s="87">
        <f t="shared" si="1"/>
        <v>431.91</v>
      </c>
    </row>
    <row r="36" spans="1:4">
      <c r="A36" s="84">
        <v>12</v>
      </c>
      <c r="B36" s="85">
        <v>5.0999999999999996</v>
      </c>
      <c r="C36" s="86">
        <f t="shared" si="3"/>
        <v>80196.479999999996</v>
      </c>
      <c r="D36" s="87">
        <f t="shared" si="1"/>
        <v>488.41</v>
      </c>
    </row>
    <row r="37" spans="1:4" ht="13.5" thickBot="1">
      <c r="A37" s="88">
        <v>13</v>
      </c>
      <c r="B37" s="89">
        <v>5.76</v>
      </c>
      <c r="C37" s="90">
        <f t="shared" si="3"/>
        <v>90574.85</v>
      </c>
      <c r="D37" s="91">
        <f t="shared" si="1"/>
        <v>551.61</v>
      </c>
    </row>
  </sheetData>
  <mergeCells count="1">
    <mergeCell ref="A1:D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"/>
  <dimension ref="A1:BQ270"/>
  <sheetViews>
    <sheetView tabSelected="1" workbookViewId="0"/>
  </sheetViews>
  <sheetFormatPr defaultRowHeight="12.75"/>
  <cols>
    <col min="1" max="1" width="16.7109375" customWidth="1"/>
    <col min="2" max="2" width="22.5703125" customWidth="1"/>
    <col min="3" max="3" width="6.5703125" style="62" bestFit="1" customWidth="1"/>
    <col min="4" max="4" width="6.42578125" style="62" bestFit="1" customWidth="1"/>
    <col min="5" max="5" width="10.42578125" bestFit="1" customWidth="1"/>
    <col min="6" max="8" width="9.42578125" bestFit="1" customWidth="1"/>
    <col min="9" max="9" width="22.7109375" style="4" customWidth="1"/>
    <col min="10" max="69" width="9.140625" style="4"/>
  </cols>
  <sheetData>
    <row r="1" spans="1:69">
      <c r="A1" s="112" t="s">
        <v>17</v>
      </c>
      <c r="B1" s="112"/>
      <c r="C1" s="113"/>
      <c r="D1" s="63"/>
      <c r="E1" s="60"/>
      <c r="F1" s="3"/>
      <c r="G1" s="3"/>
      <c r="H1" s="3"/>
    </row>
    <row r="2" spans="1:69" ht="15.75">
      <c r="A2" s="126" t="s">
        <v>0</v>
      </c>
      <c r="B2" s="126"/>
      <c r="C2" s="126"/>
      <c r="D2" s="127" t="s">
        <v>61</v>
      </c>
      <c r="E2" s="127"/>
      <c r="F2" s="127"/>
      <c r="G2" s="127"/>
      <c r="H2" s="127"/>
      <c r="I2" s="130" t="s">
        <v>56</v>
      </c>
    </row>
    <row r="3" spans="1:69" s="5" customFormat="1" ht="13.5">
      <c r="A3" s="126"/>
      <c r="B3" s="126"/>
      <c r="C3" s="126"/>
      <c r="D3" s="94"/>
      <c r="E3" s="50" t="s">
        <v>20</v>
      </c>
      <c r="F3" s="55" t="s">
        <v>19</v>
      </c>
      <c r="G3" s="56" t="s">
        <v>21</v>
      </c>
      <c r="H3" s="56" t="s">
        <v>22</v>
      </c>
      <c r="I3" s="131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</row>
    <row r="4" spans="1:69" s="12" customFormat="1" ht="14.25">
      <c r="A4" s="128" t="s">
        <v>26</v>
      </c>
      <c r="B4" s="129"/>
      <c r="C4" s="129"/>
      <c r="D4" s="95"/>
      <c r="E4" s="43">
        <v>4444.8</v>
      </c>
      <c r="F4" s="57">
        <v>4468.7</v>
      </c>
      <c r="G4" s="57">
        <v>4463.1000000000004</v>
      </c>
      <c r="H4" s="57">
        <v>3534.4</v>
      </c>
      <c r="I4" s="131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</row>
    <row r="5" spans="1:69" s="13" customFormat="1" ht="14.25">
      <c r="A5" s="123" t="s">
        <v>40</v>
      </c>
      <c r="B5" s="124"/>
      <c r="C5" s="124"/>
      <c r="D5" s="96"/>
      <c r="E5" s="58">
        <v>409.4</v>
      </c>
      <c r="F5" s="59">
        <v>410.5</v>
      </c>
      <c r="G5" s="59">
        <v>398.8</v>
      </c>
      <c r="H5" s="59">
        <v>328.8</v>
      </c>
      <c r="I5" s="131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</row>
    <row r="6" spans="1:69" s="13" customFormat="1" ht="14.25">
      <c r="A6" s="123" t="s">
        <v>41</v>
      </c>
      <c r="B6" s="124"/>
      <c r="C6" s="124"/>
      <c r="D6" s="97"/>
      <c r="E6" s="58">
        <v>79</v>
      </c>
      <c r="F6" s="59">
        <v>76.900000000000006</v>
      </c>
      <c r="G6" s="59">
        <v>76.5</v>
      </c>
      <c r="H6" s="59">
        <v>71</v>
      </c>
      <c r="I6" s="131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</row>
    <row r="7" spans="1:69" s="13" customFormat="1" ht="14.25">
      <c r="A7" s="123" t="s">
        <v>42</v>
      </c>
      <c r="B7" s="124"/>
      <c r="C7" s="124"/>
      <c r="D7" s="97"/>
      <c r="E7" s="58">
        <v>242.55</v>
      </c>
      <c r="F7" s="59">
        <v>247.7</v>
      </c>
      <c r="G7" s="59">
        <v>236.05</v>
      </c>
      <c r="H7" s="59">
        <v>204.1</v>
      </c>
      <c r="I7" s="131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</row>
    <row r="8" spans="1:69" s="13" customFormat="1" ht="14.25">
      <c r="A8" s="123" t="s">
        <v>43</v>
      </c>
      <c r="B8" s="124"/>
      <c r="C8" s="124"/>
      <c r="D8" s="97"/>
      <c r="E8" s="58">
        <v>81.7</v>
      </c>
      <c r="F8" s="59">
        <v>70.400000000000006</v>
      </c>
      <c r="G8" s="59">
        <v>81.3</v>
      </c>
      <c r="H8" s="59">
        <v>73.400000000000006</v>
      </c>
      <c r="I8" s="131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</row>
    <row r="9" spans="1:69" s="13" customFormat="1" ht="14.25">
      <c r="A9" s="123" t="s">
        <v>44</v>
      </c>
      <c r="B9" s="124"/>
      <c r="C9" s="124"/>
      <c r="D9" s="97"/>
      <c r="E9" s="58">
        <v>80</v>
      </c>
      <c r="F9" s="59">
        <v>80</v>
      </c>
      <c r="G9" s="59">
        <v>80</v>
      </c>
      <c r="H9" s="59">
        <v>64</v>
      </c>
      <c r="I9" s="131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</row>
    <row r="10" spans="1:69" s="13" customFormat="1" ht="14.25">
      <c r="A10" s="123" t="s">
        <v>45</v>
      </c>
      <c r="B10" s="124"/>
      <c r="C10" s="124"/>
      <c r="D10" s="97"/>
      <c r="E10" s="58">
        <v>18.5</v>
      </c>
      <c r="F10" s="59">
        <v>18.5</v>
      </c>
      <c r="G10" s="59">
        <v>17.3</v>
      </c>
      <c r="H10" s="59">
        <v>19</v>
      </c>
      <c r="I10" s="131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</row>
    <row r="11" spans="1:69" s="13" customFormat="1" ht="14.25">
      <c r="A11" s="123" t="s">
        <v>46</v>
      </c>
      <c r="B11" s="124"/>
      <c r="C11" s="124"/>
      <c r="D11" s="98"/>
      <c r="E11" s="58">
        <v>10</v>
      </c>
      <c r="F11" s="59">
        <v>10</v>
      </c>
      <c r="G11" s="59">
        <v>10</v>
      </c>
      <c r="H11" s="59">
        <v>6</v>
      </c>
      <c r="I11" s="131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</row>
    <row r="12" spans="1:69" s="13" customFormat="1" ht="14.25">
      <c r="A12" s="123" t="s">
        <v>47</v>
      </c>
      <c r="B12" s="124"/>
      <c r="C12" s="124"/>
      <c r="D12" s="98"/>
      <c r="E12" s="58">
        <v>9.5</v>
      </c>
      <c r="F12" s="59">
        <v>9.5</v>
      </c>
      <c r="G12" s="59">
        <v>10</v>
      </c>
      <c r="H12" s="59">
        <v>8.4</v>
      </c>
      <c r="I12" s="131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</row>
    <row r="13" spans="1:69" s="13" customFormat="1" ht="14.25">
      <c r="A13" s="123" t="s">
        <v>48</v>
      </c>
      <c r="B13" s="124"/>
      <c r="C13" s="124"/>
      <c r="D13" s="98"/>
      <c r="E13" s="58">
        <v>26</v>
      </c>
      <c r="F13" s="59">
        <v>23.9</v>
      </c>
      <c r="G13" s="59">
        <v>25.5</v>
      </c>
      <c r="H13" s="59">
        <v>21.8</v>
      </c>
      <c r="I13" s="131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</row>
    <row r="14" spans="1:69" s="13" customFormat="1" ht="14.25">
      <c r="A14" s="123" t="s">
        <v>49</v>
      </c>
      <c r="B14" s="124"/>
      <c r="C14" s="124"/>
      <c r="D14" s="98"/>
      <c r="E14" s="58">
        <v>33.799999999999997</v>
      </c>
      <c r="F14" s="59">
        <v>23.5</v>
      </c>
      <c r="G14" s="59">
        <v>26.9</v>
      </c>
      <c r="H14" s="59">
        <v>28.8</v>
      </c>
      <c r="I14" s="131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</row>
    <row r="15" spans="1:69" s="13" customFormat="1" ht="14.25">
      <c r="A15" s="123" t="s">
        <v>50</v>
      </c>
      <c r="B15" s="123"/>
      <c r="C15" s="123"/>
      <c r="D15" s="98"/>
      <c r="E15" s="58">
        <v>42.6</v>
      </c>
      <c r="F15" s="59">
        <v>41.2</v>
      </c>
      <c r="G15" s="59">
        <v>44.3</v>
      </c>
      <c r="H15" s="59">
        <v>35.700000000000003</v>
      </c>
      <c r="I15" s="131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</row>
    <row r="16" spans="1:69" s="21" customFormat="1" ht="12.75" customHeight="1">
      <c r="A16" s="122" t="s">
        <v>51</v>
      </c>
      <c r="B16" s="125" t="s">
        <v>16</v>
      </c>
      <c r="C16" s="125"/>
      <c r="D16" s="64"/>
      <c r="E16" s="20">
        <f>E5/1000</f>
        <v>0.40939999999999999</v>
      </c>
      <c r="F16" s="20"/>
      <c r="G16" s="20"/>
      <c r="H16" s="20"/>
      <c r="I16" s="132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</row>
    <row r="17" spans="1:69" s="39" customFormat="1" ht="12.75" customHeight="1">
      <c r="A17" s="122"/>
      <c r="B17" s="93" t="s">
        <v>32</v>
      </c>
      <c r="C17" s="53"/>
      <c r="D17" s="99"/>
      <c r="E17" s="52"/>
      <c r="F17" s="52"/>
      <c r="G17" s="52"/>
      <c r="H17" s="52"/>
      <c r="I17" s="46"/>
    </row>
    <row r="18" spans="1:69" s="21" customFormat="1" ht="42" customHeight="1">
      <c r="A18" s="122"/>
      <c r="B18" s="8" t="s">
        <v>33</v>
      </c>
      <c r="C18" s="6">
        <f>ФОТ!D6</f>
        <v>116.2</v>
      </c>
      <c r="D18" s="99">
        <f>(9.83+7.5)/2</f>
        <v>8.6649999999999991</v>
      </c>
      <c r="E18" s="32">
        <f>$C$18*$D$18*E16*1.12*1.15</f>
        <v>530.93138238559993</v>
      </c>
      <c r="F18" s="32"/>
      <c r="G18" s="32"/>
      <c r="H18" s="32"/>
      <c r="I18" s="133" t="s">
        <v>57</v>
      </c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</row>
    <row r="19" spans="1:69" s="21" customFormat="1" ht="12.75" customHeight="1">
      <c r="A19" s="122"/>
      <c r="B19" s="8" t="s">
        <v>23</v>
      </c>
      <c r="C19" s="22">
        <v>0.30199999999999999</v>
      </c>
      <c r="D19" s="100"/>
      <c r="E19" s="33">
        <f>E18*$C$19</f>
        <v>160.34127748045117</v>
      </c>
      <c r="F19" s="33"/>
      <c r="G19" s="33"/>
      <c r="H19" s="33"/>
      <c r="I19" s="133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</row>
    <row r="20" spans="1:69" s="21" customFormat="1">
      <c r="A20" s="122"/>
      <c r="B20" s="8" t="s">
        <v>39</v>
      </c>
      <c r="C20" s="14">
        <v>0.8</v>
      </c>
      <c r="D20" s="100"/>
      <c r="E20" s="33">
        <f>E18*$C$20</f>
        <v>424.74510590847996</v>
      </c>
      <c r="F20" s="33"/>
      <c r="G20" s="33"/>
      <c r="H20" s="33"/>
      <c r="I20" s="133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</row>
    <row r="21" spans="1:69" s="21" customFormat="1" ht="12.75" customHeight="1">
      <c r="A21" s="122"/>
      <c r="B21" s="8" t="s">
        <v>14</v>
      </c>
      <c r="C21" s="18"/>
      <c r="D21" s="100"/>
      <c r="E21" s="33">
        <f>E18+E19+E20</f>
        <v>1116.017765774531</v>
      </c>
      <c r="F21" s="33"/>
      <c r="G21" s="33"/>
      <c r="H21" s="33"/>
      <c r="I21" s="133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</row>
    <row r="22" spans="1:69" s="21" customFormat="1" ht="12.75" customHeight="1">
      <c r="A22" s="122"/>
      <c r="B22" s="8" t="s">
        <v>24</v>
      </c>
      <c r="C22" s="18"/>
      <c r="D22" s="24"/>
      <c r="E22" s="33"/>
      <c r="F22" s="33"/>
      <c r="G22" s="33"/>
      <c r="H22" s="33"/>
      <c r="I22" s="133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</row>
    <row r="23" spans="1:69" s="21" customFormat="1" ht="12.75" customHeight="1">
      <c r="A23" s="122"/>
      <c r="B23" s="42" t="s">
        <v>1</v>
      </c>
      <c r="C23" s="17"/>
      <c r="D23" s="25"/>
      <c r="E23" s="134">
        <v>8000</v>
      </c>
      <c r="F23" s="134"/>
      <c r="G23" s="134"/>
      <c r="H23" s="134"/>
      <c r="I23" s="133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</row>
    <row r="24" spans="1:69" s="21" customFormat="1" ht="12.75" customHeight="1">
      <c r="A24" s="122"/>
      <c r="B24" s="42" t="s">
        <v>2</v>
      </c>
      <c r="C24" s="17">
        <v>130</v>
      </c>
      <c r="D24" s="25">
        <f>(0.06+0.045)/2</f>
        <v>5.2499999999999998E-2</v>
      </c>
      <c r="E24" s="34">
        <f>$C24*$D24*E$16</f>
        <v>2.7941549999999999</v>
      </c>
      <c r="F24" s="34"/>
      <c r="G24" s="34"/>
      <c r="H24" s="34"/>
      <c r="I24" s="133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</row>
    <row r="25" spans="1:69" s="21" customFormat="1" ht="12.75" customHeight="1">
      <c r="A25" s="122"/>
      <c r="B25" s="42" t="s">
        <v>3</v>
      </c>
      <c r="C25" s="17">
        <v>32</v>
      </c>
      <c r="D25" s="25">
        <f>(0.002+0.002)/2</f>
        <v>2E-3</v>
      </c>
      <c r="E25" s="34">
        <f>$C25*$D25*E$16</f>
        <v>2.6201599999999999E-2</v>
      </c>
      <c r="F25" s="34"/>
      <c r="G25" s="34"/>
      <c r="H25" s="34"/>
      <c r="I25" s="133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</row>
    <row r="26" spans="1:69" s="21" customFormat="1">
      <c r="A26" s="122"/>
      <c r="B26" s="8" t="s">
        <v>25</v>
      </c>
      <c r="C26" s="17"/>
      <c r="D26" s="25"/>
      <c r="E26" s="34"/>
      <c r="F26" s="34"/>
      <c r="G26" s="34"/>
      <c r="H26" s="34"/>
      <c r="I26" s="133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</row>
    <row r="27" spans="1:69" s="21" customFormat="1" ht="12.75" customHeight="1">
      <c r="A27" s="122"/>
      <c r="B27" s="42" t="s">
        <v>38</v>
      </c>
      <c r="C27" s="51">
        <v>1.4999999999999999E-2</v>
      </c>
      <c r="D27" s="49">
        <v>20</v>
      </c>
      <c r="E27" s="34">
        <f t="shared" ref="E27:H28" si="0">$C27*$D27*E$16</f>
        <v>0.12281999999999998</v>
      </c>
      <c r="F27" s="34"/>
      <c r="G27" s="34"/>
      <c r="H27" s="34"/>
      <c r="I27" s="133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</row>
    <row r="28" spans="1:69" s="21" customFormat="1" ht="12.75" customHeight="1">
      <c r="A28" s="122"/>
      <c r="B28" s="42" t="s">
        <v>29</v>
      </c>
      <c r="C28" s="17">
        <v>100</v>
      </c>
      <c r="D28" s="49">
        <f>(2+2)/2</f>
        <v>2</v>
      </c>
      <c r="E28" s="34">
        <f t="shared" si="0"/>
        <v>81.88</v>
      </c>
      <c r="F28" s="34"/>
      <c r="G28" s="34"/>
      <c r="H28" s="34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</row>
    <row r="29" spans="1:69" s="21" customFormat="1" ht="12.75" customHeight="1">
      <c r="A29" s="114"/>
      <c r="B29" s="8" t="s">
        <v>14</v>
      </c>
      <c r="C29" s="18"/>
      <c r="D29" s="26"/>
      <c r="E29" s="33">
        <f>SUM(E21:E28)</f>
        <v>9200.8409423745306</v>
      </c>
      <c r="F29" s="33"/>
      <c r="G29" s="33"/>
      <c r="H29" s="33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</row>
    <row r="30" spans="1:69" s="21" customFormat="1" ht="12.75" customHeight="1">
      <c r="A30" s="115" t="s">
        <v>37</v>
      </c>
      <c r="B30" s="8" t="s">
        <v>15</v>
      </c>
      <c r="C30" s="14">
        <v>0.1</v>
      </c>
      <c r="D30" s="100"/>
      <c r="E30" s="33">
        <f>E29*$C$30</f>
        <v>920.08409423745309</v>
      </c>
      <c r="F30" s="33"/>
      <c r="G30" s="33"/>
      <c r="H30" s="33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</row>
    <row r="31" spans="1:69" s="21" customFormat="1" ht="12.75" customHeight="1">
      <c r="A31" s="115">
        <v>104</v>
      </c>
      <c r="B31" s="8" t="s">
        <v>12</v>
      </c>
      <c r="C31" s="14"/>
      <c r="D31" s="100"/>
      <c r="E31" s="33">
        <f>E29+E30</f>
        <v>10120.925036611983</v>
      </c>
      <c r="F31" s="33"/>
      <c r="G31" s="33"/>
      <c r="H31" s="33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</row>
    <row r="32" spans="1:69" s="10" customFormat="1" ht="24.95" customHeight="1">
      <c r="A32" s="121" t="s">
        <v>55</v>
      </c>
      <c r="B32" s="121"/>
      <c r="C32" s="27"/>
      <c r="D32" s="101"/>
      <c r="E32" s="15">
        <f>E31*$A$31</f>
        <v>1052576.2038076462</v>
      </c>
      <c r="F32" s="15"/>
      <c r="G32" s="15"/>
      <c r="H32" s="15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</row>
    <row r="33" spans="1:69" s="11" customFormat="1" ht="24.95" customHeight="1">
      <c r="A33" s="119" t="s">
        <v>11</v>
      </c>
      <c r="B33" s="119"/>
      <c r="C33" s="28"/>
      <c r="D33" s="102"/>
      <c r="E33" s="23">
        <f>E32/12/E4</f>
        <v>19.734225083386693</v>
      </c>
      <c r="F33" s="23"/>
      <c r="G33" s="23"/>
      <c r="H33" s="23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</row>
    <row r="34" spans="1:69" ht="12.75" customHeight="1">
      <c r="A34" s="122" t="s">
        <v>52</v>
      </c>
      <c r="B34" s="118" t="s">
        <v>16</v>
      </c>
      <c r="C34" s="118"/>
      <c r="E34" s="20">
        <f>(E5+E15)/1000</f>
        <v>0.45200000000000001</v>
      </c>
      <c r="F34" s="20"/>
      <c r="G34" s="20"/>
      <c r="H34" s="20"/>
    </row>
    <row r="35" spans="1:69" s="46" customFormat="1" ht="12.75" customHeight="1">
      <c r="A35" s="122"/>
      <c r="B35" s="116" t="s">
        <v>32</v>
      </c>
      <c r="C35" s="18"/>
      <c r="D35" s="103"/>
      <c r="E35" s="45"/>
      <c r="F35" s="45"/>
      <c r="G35" s="45"/>
      <c r="H35" s="45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</row>
    <row r="36" spans="1:69" ht="39" customHeight="1">
      <c r="A36" s="122"/>
      <c r="B36" s="8" t="s">
        <v>33</v>
      </c>
      <c r="C36" s="6">
        <f>ФОТ!D6</f>
        <v>116.2</v>
      </c>
      <c r="D36" s="65">
        <f>(22.5+18.17)/2</f>
        <v>20.335000000000001</v>
      </c>
      <c r="E36" s="35">
        <f>$C$36*$D$36*E34*1.12*1.15</f>
        <v>1375.6393891520001</v>
      </c>
      <c r="F36" s="35"/>
      <c r="G36" s="35"/>
      <c r="H36" s="35"/>
      <c r="I36" s="133" t="s">
        <v>58</v>
      </c>
    </row>
    <row r="37" spans="1:69">
      <c r="A37" s="122"/>
      <c r="B37" s="8" t="s">
        <v>27</v>
      </c>
      <c r="C37" s="22">
        <v>0.30199999999999999</v>
      </c>
      <c r="D37" s="104"/>
      <c r="E37" s="35">
        <f>E36*$C$37</f>
        <v>415.44309552390405</v>
      </c>
      <c r="F37" s="35"/>
      <c r="G37" s="35"/>
      <c r="H37" s="35"/>
      <c r="I37" s="133"/>
    </row>
    <row r="38" spans="1:69">
      <c r="A38" s="122"/>
      <c r="B38" s="8" t="s">
        <v>39</v>
      </c>
      <c r="C38" s="14">
        <v>0.8</v>
      </c>
      <c r="D38" s="104"/>
      <c r="E38" s="35">
        <f>E36*$C$38</f>
        <v>1100.5115113216002</v>
      </c>
      <c r="F38" s="35"/>
      <c r="G38" s="35"/>
      <c r="H38" s="35"/>
      <c r="I38" s="133"/>
    </row>
    <row r="39" spans="1:69">
      <c r="A39" s="122"/>
      <c r="B39" s="8" t="s">
        <v>14</v>
      </c>
      <c r="C39" s="18"/>
      <c r="D39" s="104"/>
      <c r="E39" s="35">
        <f>SUM(E36:E38)</f>
        <v>2891.5939959975044</v>
      </c>
      <c r="F39" s="35"/>
      <c r="G39" s="35"/>
      <c r="H39" s="35"/>
      <c r="I39" s="133"/>
    </row>
    <row r="40" spans="1:69">
      <c r="A40" s="122"/>
      <c r="B40" s="8" t="s">
        <v>24</v>
      </c>
      <c r="C40" s="18"/>
      <c r="D40" s="104"/>
      <c r="E40" s="7"/>
      <c r="F40" s="7"/>
      <c r="G40" s="7"/>
      <c r="H40" s="7"/>
      <c r="I40" s="133"/>
    </row>
    <row r="41" spans="1:69">
      <c r="A41" s="122"/>
      <c r="B41" s="2" t="s">
        <v>1</v>
      </c>
      <c r="C41" s="17">
        <v>95</v>
      </c>
      <c r="D41" s="105">
        <f>(0.011+0.009)/2</f>
        <v>9.9999999999999985E-3</v>
      </c>
      <c r="E41" s="9">
        <f t="shared" ref="E41:H47" si="1">$C41*$D41*E$34</f>
        <v>0.42939999999999995</v>
      </c>
      <c r="F41" s="9"/>
      <c r="G41" s="9"/>
      <c r="H41" s="9"/>
      <c r="I41" s="133"/>
    </row>
    <row r="42" spans="1:69">
      <c r="A42" s="122"/>
      <c r="B42" s="2" t="s">
        <v>8</v>
      </c>
      <c r="C42" s="48">
        <v>130</v>
      </c>
      <c r="D42" s="105">
        <f>(0.011+0.009)/2</f>
        <v>9.9999999999999985E-3</v>
      </c>
      <c r="E42" s="9">
        <f t="shared" si="1"/>
        <v>0.5875999999999999</v>
      </c>
      <c r="F42" s="9"/>
      <c r="G42" s="9"/>
      <c r="H42" s="9"/>
      <c r="I42" s="133"/>
    </row>
    <row r="43" spans="1:69">
      <c r="A43" s="122"/>
      <c r="B43" s="2" t="s">
        <v>9</v>
      </c>
      <c r="C43" s="48">
        <v>32</v>
      </c>
      <c r="D43" s="105">
        <f>(0.011+0.009)/2</f>
        <v>9.9999999999999985E-3</v>
      </c>
      <c r="E43" s="9">
        <f t="shared" si="1"/>
        <v>0.14463999999999999</v>
      </c>
      <c r="F43" s="9"/>
      <c r="G43" s="9"/>
      <c r="H43" s="9"/>
      <c r="I43" s="133"/>
    </row>
    <row r="44" spans="1:69">
      <c r="A44" s="122"/>
      <c r="B44" s="8" t="s">
        <v>25</v>
      </c>
      <c r="C44" s="44"/>
      <c r="D44" s="105"/>
      <c r="E44" s="9"/>
      <c r="F44" s="9"/>
      <c r="G44" s="9"/>
      <c r="H44" s="9"/>
      <c r="I44" s="133"/>
    </row>
    <row r="45" spans="1:69">
      <c r="A45" s="122"/>
      <c r="B45" s="2" t="s">
        <v>34</v>
      </c>
      <c r="C45" s="44">
        <f>96/1.18*1.075</f>
        <v>87.457627118644069</v>
      </c>
      <c r="D45" s="106">
        <f>(2+2)/2</f>
        <v>2</v>
      </c>
      <c r="E45" s="9">
        <f t="shared" si="1"/>
        <v>79.061694915254236</v>
      </c>
      <c r="F45" s="9"/>
      <c r="G45" s="9"/>
      <c r="H45" s="9"/>
      <c r="I45" s="133"/>
    </row>
    <row r="46" spans="1:69">
      <c r="A46" s="122"/>
      <c r="B46" s="2" t="s">
        <v>28</v>
      </c>
      <c r="C46" s="44">
        <v>100</v>
      </c>
      <c r="D46" s="106">
        <f>(2+2)/2</f>
        <v>2</v>
      </c>
      <c r="E46" s="9">
        <f t="shared" si="1"/>
        <v>90.4</v>
      </c>
      <c r="F46" s="9"/>
      <c r="G46" s="9"/>
      <c r="H46" s="9"/>
    </row>
    <row r="47" spans="1:69">
      <c r="A47" s="122"/>
      <c r="B47" s="42" t="s">
        <v>38</v>
      </c>
      <c r="C47" s="51">
        <v>1.4999999999999999E-2</v>
      </c>
      <c r="D47" s="106">
        <v>20</v>
      </c>
      <c r="E47" s="9">
        <f t="shared" si="1"/>
        <v>0.1356</v>
      </c>
      <c r="F47" s="9"/>
      <c r="G47" s="9"/>
      <c r="H47" s="9"/>
    </row>
    <row r="48" spans="1:69">
      <c r="A48" s="115"/>
      <c r="B48" s="8" t="s">
        <v>14</v>
      </c>
      <c r="C48" s="44"/>
      <c r="D48" s="105"/>
      <c r="E48" s="9">
        <f>SUM(E39:E47)</f>
        <v>3062.3529309127584</v>
      </c>
      <c r="F48" s="9"/>
      <c r="G48" s="9"/>
      <c r="H48" s="9"/>
    </row>
    <row r="49" spans="1:69">
      <c r="A49" s="115" t="s">
        <v>35</v>
      </c>
      <c r="B49" s="8" t="s">
        <v>15</v>
      </c>
      <c r="C49" s="14">
        <v>0.1</v>
      </c>
      <c r="D49" s="66"/>
      <c r="E49" s="19">
        <f>E48*$C$49</f>
        <v>306.23529309127588</v>
      </c>
      <c r="F49" s="19"/>
      <c r="G49" s="19"/>
      <c r="H49" s="19"/>
    </row>
    <row r="50" spans="1:69">
      <c r="A50" s="115">
        <v>12</v>
      </c>
      <c r="B50" s="8" t="s">
        <v>12</v>
      </c>
      <c r="C50" s="14"/>
      <c r="D50" s="107"/>
      <c r="E50" s="36">
        <f>E49+E48</f>
        <v>3368.5882240040341</v>
      </c>
      <c r="F50" s="36"/>
      <c r="G50" s="36"/>
      <c r="H50" s="36"/>
    </row>
    <row r="51" spans="1:69" s="29" customFormat="1" ht="24.95" customHeight="1">
      <c r="A51" s="120" t="s">
        <v>55</v>
      </c>
      <c r="B51" s="120"/>
      <c r="C51" s="92"/>
      <c r="D51" s="101"/>
      <c r="E51" s="15">
        <f>E50*$A$50</f>
        <v>40423.058688048412</v>
      </c>
      <c r="F51" s="15"/>
      <c r="G51" s="15"/>
      <c r="H51" s="15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  <c r="BJ51" s="40"/>
      <c r="BK51" s="40"/>
      <c r="BL51" s="40"/>
      <c r="BM51" s="40"/>
      <c r="BN51" s="40"/>
      <c r="BO51" s="40"/>
      <c r="BP51" s="40"/>
      <c r="BQ51" s="40"/>
    </row>
    <row r="52" spans="1:69" s="30" customFormat="1" ht="24.95" customHeight="1">
      <c r="A52" s="119" t="s">
        <v>11</v>
      </c>
      <c r="B52" s="119"/>
      <c r="C52" s="28"/>
      <c r="D52" s="108"/>
      <c r="E52" s="23">
        <f>E51/12/E4</f>
        <v>0.75787172066325459</v>
      </c>
      <c r="F52" s="23"/>
      <c r="G52" s="23"/>
      <c r="H52" s="23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  <c r="BD52" s="41"/>
      <c r="BE52" s="41"/>
      <c r="BF52" s="41"/>
      <c r="BG52" s="41"/>
      <c r="BH52" s="41"/>
      <c r="BI52" s="41"/>
      <c r="BJ52" s="41"/>
      <c r="BK52" s="41"/>
      <c r="BL52" s="41"/>
      <c r="BM52" s="41"/>
      <c r="BN52" s="41"/>
      <c r="BO52" s="41"/>
      <c r="BP52" s="41"/>
      <c r="BQ52" s="41"/>
    </row>
    <row r="53" spans="1:69" ht="12.75" customHeight="1">
      <c r="A53" s="122" t="s">
        <v>53</v>
      </c>
      <c r="B53" s="118" t="s">
        <v>30</v>
      </c>
      <c r="C53" s="118"/>
      <c r="E53" s="20">
        <f>E7/100</f>
        <v>2.4255</v>
      </c>
      <c r="F53" s="20"/>
      <c r="G53" s="20"/>
      <c r="H53" s="20"/>
    </row>
    <row r="54" spans="1:69" s="46" customFormat="1" ht="12.75" customHeight="1">
      <c r="A54" s="122"/>
      <c r="B54" s="116" t="s">
        <v>32</v>
      </c>
      <c r="C54" s="18"/>
      <c r="D54" s="103"/>
      <c r="E54" s="45"/>
      <c r="F54" s="45"/>
      <c r="G54" s="45"/>
      <c r="H54" s="45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</row>
    <row r="55" spans="1:69" ht="37.5" customHeight="1">
      <c r="A55" s="122"/>
      <c r="B55" s="8" t="s">
        <v>33</v>
      </c>
      <c r="C55" s="6">
        <f>ФОТ!D6</f>
        <v>116.2</v>
      </c>
      <c r="D55" s="65">
        <v>1.51</v>
      </c>
      <c r="E55" s="16">
        <f>$C$55*$D$55*E53*1.12*1.15</f>
        <v>548.1510083280001</v>
      </c>
      <c r="F55" s="16"/>
      <c r="G55" s="16"/>
      <c r="H55" s="16"/>
      <c r="I55" s="133" t="s">
        <v>59</v>
      </c>
    </row>
    <row r="56" spans="1:69" ht="12.75" customHeight="1">
      <c r="A56" s="122"/>
      <c r="B56" s="8" t="s">
        <v>27</v>
      </c>
      <c r="C56" s="22">
        <v>0.30199999999999999</v>
      </c>
      <c r="D56" s="104"/>
      <c r="E56" s="16">
        <f>E55*$C$56</f>
        <v>165.54160451505604</v>
      </c>
      <c r="F56" s="16"/>
      <c r="G56" s="16"/>
      <c r="H56" s="16"/>
      <c r="I56" s="133"/>
    </row>
    <row r="57" spans="1:69">
      <c r="A57" s="122"/>
      <c r="B57" s="8" t="s">
        <v>39</v>
      </c>
      <c r="C57" s="14">
        <v>0.8</v>
      </c>
      <c r="D57" s="104"/>
      <c r="E57" s="16">
        <f>E55*$C$57</f>
        <v>438.5208066624001</v>
      </c>
      <c r="F57" s="16"/>
      <c r="G57" s="16"/>
      <c r="H57" s="16"/>
      <c r="I57" s="133"/>
    </row>
    <row r="58" spans="1:69" ht="12.75" customHeight="1">
      <c r="A58" s="122"/>
      <c r="B58" s="8" t="s">
        <v>14</v>
      </c>
      <c r="C58" s="18"/>
      <c r="D58" s="104"/>
      <c r="E58" s="16">
        <f>E55+E56+E57</f>
        <v>1152.2134195054564</v>
      </c>
      <c r="F58" s="16"/>
      <c r="G58" s="16"/>
      <c r="H58" s="16"/>
    </row>
    <row r="59" spans="1:69" ht="12.75" customHeight="1">
      <c r="A59" s="122"/>
      <c r="B59" s="8" t="s">
        <v>24</v>
      </c>
      <c r="C59" s="18"/>
      <c r="D59" s="104"/>
      <c r="E59" s="16"/>
      <c r="F59" s="16"/>
      <c r="G59" s="16"/>
      <c r="H59" s="16"/>
    </row>
    <row r="60" spans="1:69" ht="12.75" customHeight="1">
      <c r="A60" s="122"/>
      <c r="B60" s="2" t="s">
        <v>1</v>
      </c>
      <c r="C60" s="44">
        <v>95</v>
      </c>
      <c r="D60" s="105">
        <v>1E-3</v>
      </c>
      <c r="E60" s="1">
        <f>$D60*$C60*E$53</f>
        <v>0.2304225</v>
      </c>
      <c r="F60" s="1"/>
      <c r="G60" s="1"/>
      <c r="H60" s="1"/>
    </row>
    <row r="61" spans="1:69" ht="12.75" customHeight="1">
      <c r="A61" s="122"/>
      <c r="B61" s="2" t="s">
        <v>9</v>
      </c>
      <c r="C61" s="44">
        <v>130</v>
      </c>
      <c r="D61" s="105">
        <v>1.7000000000000001E-2</v>
      </c>
      <c r="E61" s="1">
        <f t="shared" ref="E61:H65" si="2">$D61*$C61*E$53</f>
        <v>5.3603550000000002</v>
      </c>
      <c r="F61" s="1"/>
      <c r="G61" s="1"/>
      <c r="H61" s="1"/>
    </row>
    <row r="62" spans="1:69" ht="12.75" customHeight="1">
      <c r="A62" s="122"/>
      <c r="B62" s="8" t="s">
        <v>25</v>
      </c>
      <c r="C62" s="44"/>
      <c r="D62" s="109"/>
      <c r="E62" s="1"/>
      <c r="F62" s="1"/>
      <c r="G62" s="1"/>
      <c r="H62" s="1"/>
    </row>
    <row r="63" spans="1:69" ht="12.75" customHeight="1">
      <c r="A63" s="122"/>
      <c r="B63" s="2" t="s">
        <v>10</v>
      </c>
      <c r="C63" s="44">
        <f>96/1.18*1.075</f>
        <v>87.457627118644069</v>
      </c>
      <c r="D63" s="106">
        <v>0.2</v>
      </c>
      <c r="E63" s="1">
        <f t="shared" si="2"/>
        <v>42.425694915254233</v>
      </c>
      <c r="F63" s="1"/>
      <c r="G63" s="1"/>
      <c r="H63" s="1"/>
    </row>
    <row r="64" spans="1:69" ht="12.75" customHeight="1">
      <c r="A64" s="122"/>
      <c r="B64" s="42" t="s">
        <v>38</v>
      </c>
      <c r="C64" s="51">
        <v>1.4999999999999999E-2</v>
      </c>
      <c r="D64" s="106">
        <v>20</v>
      </c>
      <c r="E64" s="1">
        <f t="shared" si="2"/>
        <v>0.72765000000000002</v>
      </c>
      <c r="F64" s="1"/>
      <c r="G64" s="1"/>
      <c r="H64" s="1"/>
    </row>
    <row r="65" spans="1:69" ht="12.75" customHeight="1">
      <c r="A65" s="122"/>
      <c r="B65" s="2" t="s">
        <v>29</v>
      </c>
      <c r="C65" s="44">
        <v>100</v>
      </c>
      <c r="D65" s="106">
        <v>0.2</v>
      </c>
      <c r="E65" s="1">
        <f t="shared" si="2"/>
        <v>48.51</v>
      </c>
      <c r="F65" s="1"/>
      <c r="G65" s="1"/>
      <c r="H65" s="1"/>
    </row>
    <row r="66" spans="1:69" ht="12.75" customHeight="1">
      <c r="A66" s="122"/>
      <c r="B66" s="8" t="s">
        <v>14</v>
      </c>
      <c r="C66" s="44"/>
      <c r="D66" s="105"/>
      <c r="E66" s="1">
        <f>SUM(E58:E65)</f>
        <v>1249.4675419207108</v>
      </c>
      <c r="F66" s="1"/>
      <c r="G66" s="1"/>
      <c r="H66" s="1"/>
    </row>
    <row r="67" spans="1:69" ht="12.75" customHeight="1">
      <c r="A67" s="115" t="s">
        <v>36</v>
      </c>
      <c r="B67" s="8" t="s">
        <v>13</v>
      </c>
      <c r="C67" s="31">
        <v>0.1</v>
      </c>
      <c r="D67" s="105"/>
      <c r="E67" s="1">
        <f t="shared" ref="E67:H67" si="3">E66*$C$67</f>
        <v>124.94675419207108</v>
      </c>
      <c r="F67" s="1"/>
      <c r="G67" s="1"/>
      <c r="H67" s="1"/>
    </row>
    <row r="68" spans="1:69" ht="12.75" customHeight="1">
      <c r="A68" s="114"/>
      <c r="B68" s="8" t="s">
        <v>12</v>
      </c>
      <c r="C68" s="44"/>
      <c r="D68" s="105"/>
      <c r="E68" s="1">
        <f>E66+E67</f>
        <v>1374.4142961127818</v>
      </c>
      <c r="F68" s="1"/>
      <c r="G68" s="1"/>
      <c r="H68" s="1"/>
    </row>
    <row r="69" spans="1:69" s="10" customFormat="1" ht="24.95" customHeight="1">
      <c r="A69" s="121" t="s">
        <v>55</v>
      </c>
      <c r="B69" s="121"/>
      <c r="C69" s="27"/>
      <c r="D69" s="110"/>
      <c r="E69" s="15">
        <f>E68</f>
        <v>1374.4142961127818</v>
      </c>
      <c r="F69" s="15"/>
      <c r="G69" s="15"/>
      <c r="H69" s="15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</row>
    <row r="70" spans="1:69" s="11" customFormat="1" ht="24.95" customHeight="1">
      <c r="A70" s="119" t="s">
        <v>11</v>
      </c>
      <c r="B70" s="119"/>
      <c r="C70" s="28"/>
      <c r="D70" s="111"/>
      <c r="E70" s="54">
        <f>E69/12/E4</f>
        <v>2.5768206595587009E-2</v>
      </c>
      <c r="F70" s="54"/>
      <c r="G70" s="54"/>
      <c r="H70" s="5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</row>
    <row r="71" spans="1:69" ht="12.75" customHeight="1">
      <c r="A71" s="122" t="s">
        <v>54</v>
      </c>
      <c r="B71" s="118" t="s">
        <v>16</v>
      </c>
      <c r="C71" s="118"/>
      <c r="E71" s="20">
        <f>E6/1000</f>
        <v>7.9000000000000001E-2</v>
      </c>
      <c r="F71" s="20"/>
      <c r="G71" s="20"/>
      <c r="H71" s="20"/>
    </row>
    <row r="72" spans="1:69" s="46" customFormat="1" ht="12.75" customHeight="1">
      <c r="A72" s="122"/>
      <c r="B72" s="116" t="s">
        <v>32</v>
      </c>
      <c r="C72" s="18"/>
      <c r="D72" s="103"/>
      <c r="E72" s="45"/>
      <c r="F72" s="45"/>
      <c r="G72" s="45"/>
      <c r="H72" s="45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  <c r="BC72" s="39"/>
      <c r="BD72" s="39"/>
      <c r="BE72" s="39"/>
      <c r="BF72" s="39"/>
      <c r="BG72" s="39"/>
      <c r="BH72" s="39"/>
      <c r="BI72" s="39"/>
      <c r="BJ72" s="39"/>
      <c r="BK72" s="39"/>
      <c r="BL72" s="39"/>
      <c r="BM72" s="39"/>
      <c r="BN72" s="39"/>
      <c r="BO72" s="39"/>
      <c r="BP72" s="39"/>
      <c r="BQ72" s="39"/>
    </row>
    <row r="73" spans="1:69" ht="40.5" customHeight="1">
      <c r="A73" s="122"/>
      <c r="B73" s="8" t="s">
        <v>33</v>
      </c>
      <c r="C73" s="6">
        <f>ФОТ!D6</f>
        <v>116.2</v>
      </c>
      <c r="D73" s="65">
        <v>33.5</v>
      </c>
      <c r="E73" s="16">
        <f>$C$73*$D$73*E71*1.12*1.15</f>
        <v>396.09001039999998</v>
      </c>
      <c r="F73" s="16"/>
      <c r="G73" s="16"/>
      <c r="H73" s="16"/>
      <c r="I73" s="133" t="s">
        <v>60</v>
      </c>
    </row>
    <row r="74" spans="1:69" ht="12.75" customHeight="1">
      <c r="A74" s="122"/>
      <c r="B74" s="8" t="s">
        <v>27</v>
      </c>
      <c r="C74" s="22">
        <v>0.30199999999999999</v>
      </c>
      <c r="D74" s="104"/>
      <c r="E74" s="16">
        <f>E73*$C$74</f>
        <v>119.61918314079999</v>
      </c>
      <c r="F74" s="16"/>
      <c r="G74" s="16"/>
      <c r="H74" s="16"/>
      <c r="I74" s="133"/>
    </row>
    <row r="75" spans="1:69">
      <c r="A75" s="122"/>
      <c r="B75" s="8" t="s">
        <v>39</v>
      </c>
      <c r="C75" s="14">
        <v>0.8</v>
      </c>
      <c r="D75" s="104"/>
      <c r="E75" s="16">
        <f>E73*$C$75</f>
        <v>316.87200832000002</v>
      </c>
      <c r="F75" s="16"/>
      <c r="G75" s="16"/>
      <c r="H75" s="16"/>
      <c r="I75" s="133"/>
    </row>
    <row r="76" spans="1:69" ht="12.75" customHeight="1">
      <c r="A76" s="122"/>
      <c r="B76" s="8" t="s">
        <v>14</v>
      </c>
      <c r="C76" s="18"/>
      <c r="D76" s="104"/>
      <c r="E76" s="16">
        <f>E73+E74+E75</f>
        <v>832.58120186080009</v>
      </c>
      <c r="F76" s="16"/>
      <c r="G76" s="16"/>
      <c r="H76" s="16"/>
      <c r="I76" s="133"/>
    </row>
    <row r="77" spans="1:69" ht="12.75" customHeight="1">
      <c r="A77" s="122"/>
      <c r="B77" s="8" t="s">
        <v>24</v>
      </c>
      <c r="C77" s="18"/>
      <c r="D77" s="104"/>
      <c r="E77" s="16"/>
      <c r="F77" s="16"/>
      <c r="G77" s="16"/>
      <c r="H77" s="16"/>
      <c r="I77" s="133"/>
    </row>
    <row r="78" spans="1:69" ht="12.75" customHeight="1">
      <c r="A78" s="122"/>
      <c r="B78" s="2" t="s">
        <v>1</v>
      </c>
      <c r="C78" s="44">
        <v>95</v>
      </c>
      <c r="D78" s="105">
        <v>1.7000000000000001E-2</v>
      </c>
      <c r="E78" s="1">
        <f t="shared" ref="E78:H83" si="4">$D78*$C78*E$71</f>
        <v>0.12758500000000003</v>
      </c>
      <c r="F78" s="1"/>
      <c r="G78" s="1"/>
      <c r="H78" s="1"/>
      <c r="I78" s="133"/>
    </row>
    <row r="79" spans="1:69" ht="12.75" customHeight="1">
      <c r="A79" s="122"/>
      <c r="B79" s="2" t="s">
        <v>31</v>
      </c>
      <c r="C79" s="44">
        <v>150</v>
      </c>
      <c r="D79" s="105">
        <v>1.7000000000000001E-2</v>
      </c>
      <c r="E79" s="1">
        <f t="shared" si="4"/>
        <v>0.20145000000000002</v>
      </c>
      <c r="F79" s="1"/>
      <c r="G79" s="1"/>
      <c r="H79" s="1"/>
      <c r="I79" s="133"/>
    </row>
    <row r="80" spans="1:69">
      <c r="A80" s="122"/>
      <c r="B80" s="8" t="s">
        <v>25</v>
      </c>
      <c r="C80" s="44"/>
      <c r="D80" s="105"/>
      <c r="E80" s="9"/>
      <c r="F80" s="9"/>
      <c r="G80" s="9"/>
      <c r="H80" s="9"/>
      <c r="I80" s="133"/>
    </row>
    <row r="81" spans="1:69" ht="12.75" customHeight="1">
      <c r="A81" s="122"/>
      <c r="B81" s="2" t="s">
        <v>10</v>
      </c>
      <c r="C81" s="44">
        <f>96/1.18*1.075</f>
        <v>87.457627118644069</v>
      </c>
      <c r="D81" s="106">
        <v>1.5</v>
      </c>
      <c r="E81" s="1">
        <f t="shared" si="4"/>
        <v>10.363728813559323</v>
      </c>
      <c r="F81" s="1"/>
      <c r="G81" s="1"/>
      <c r="H81" s="1"/>
      <c r="I81" s="133"/>
    </row>
    <row r="82" spans="1:69" ht="12.75" customHeight="1">
      <c r="A82" s="122"/>
      <c r="B82" s="2" t="s">
        <v>29</v>
      </c>
      <c r="C82" s="44">
        <v>100</v>
      </c>
      <c r="D82" s="106">
        <v>2</v>
      </c>
      <c r="E82" s="1">
        <f t="shared" si="4"/>
        <v>15.8</v>
      </c>
      <c r="F82" s="1"/>
      <c r="G82" s="1"/>
      <c r="H82" s="1"/>
      <c r="I82" s="133"/>
    </row>
    <row r="83" spans="1:69" ht="12.75" customHeight="1">
      <c r="A83" s="122"/>
      <c r="B83" s="42" t="s">
        <v>38</v>
      </c>
      <c r="C83" s="51">
        <v>1.4999999999999999E-2</v>
      </c>
      <c r="D83" s="106">
        <v>100</v>
      </c>
      <c r="E83" s="1">
        <f t="shared" si="4"/>
        <v>0.11849999999999999</v>
      </c>
      <c r="F83" s="1"/>
      <c r="G83" s="1"/>
      <c r="H83" s="1"/>
    </row>
    <row r="84" spans="1:69" ht="12.75" customHeight="1">
      <c r="A84" s="114"/>
      <c r="B84" s="8" t="s">
        <v>14</v>
      </c>
      <c r="C84" s="44"/>
      <c r="D84" s="105"/>
      <c r="E84" s="1">
        <f>SUM(E76:E83)</f>
        <v>859.19246567435937</v>
      </c>
      <c r="F84" s="1"/>
      <c r="G84" s="1"/>
      <c r="H84" s="1"/>
    </row>
    <row r="85" spans="1:69" ht="12.75" customHeight="1">
      <c r="A85" s="115" t="s">
        <v>36</v>
      </c>
      <c r="B85" s="8" t="s">
        <v>13</v>
      </c>
      <c r="C85" s="31">
        <v>0.1</v>
      </c>
      <c r="D85" s="105"/>
      <c r="E85" s="1">
        <f>E84*$C$85</f>
        <v>85.919246567435948</v>
      </c>
      <c r="F85" s="1"/>
      <c r="G85" s="1"/>
      <c r="H85" s="1"/>
    </row>
    <row r="86" spans="1:69" ht="12.75" customHeight="1">
      <c r="A86" s="114"/>
      <c r="B86" s="8" t="s">
        <v>12</v>
      </c>
      <c r="C86" s="31"/>
      <c r="D86" s="105"/>
      <c r="E86" s="1">
        <f>E84+E85</f>
        <v>945.11171224179532</v>
      </c>
      <c r="F86" s="1"/>
      <c r="G86" s="1"/>
      <c r="H86" s="1"/>
    </row>
    <row r="87" spans="1:69" s="10" customFormat="1" ht="24.95" customHeight="1">
      <c r="A87" s="121" t="s">
        <v>55</v>
      </c>
      <c r="B87" s="121"/>
      <c r="C87" s="27"/>
      <c r="D87" s="110"/>
      <c r="E87" s="15">
        <f>E86</f>
        <v>945.11171224179532</v>
      </c>
      <c r="F87" s="15"/>
      <c r="G87" s="15"/>
      <c r="H87" s="15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</row>
    <row r="88" spans="1:69" s="11" customFormat="1" ht="24.95" customHeight="1">
      <c r="A88" s="119" t="s">
        <v>11</v>
      </c>
      <c r="B88" s="119"/>
      <c r="C88" s="28"/>
      <c r="D88" s="111"/>
      <c r="E88" s="23">
        <f>E87/12/E4</f>
        <v>1.7719427050369631E-2</v>
      </c>
      <c r="F88" s="23"/>
      <c r="G88" s="23"/>
      <c r="H88" s="23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</row>
    <row r="89" spans="1:69" s="4" customFormat="1" ht="12.75" customHeight="1"/>
    <row r="90" spans="1:69" s="39" customFormat="1" ht="12.75" customHeight="1"/>
    <row r="91" spans="1:69" s="4" customFormat="1" ht="39.75" customHeight="1"/>
    <row r="92" spans="1:69" s="4" customFormat="1" ht="12.75" customHeight="1"/>
    <row r="93" spans="1:69" s="4" customFormat="1"/>
    <row r="94" spans="1:69" s="4" customFormat="1" ht="12.75" customHeight="1"/>
    <row r="95" spans="1:69" s="4" customFormat="1" ht="12.75" customHeight="1"/>
    <row r="96" spans="1:69" s="4" customFormat="1" ht="12.75" customHeight="1"/>
    <row r="97" s="4" customFormat="1"/>
    <row r="98" s="4" customFormat="1" ht="12.75" customHeight="1"/>
    <row r="99" s="4" customFormat="1" ht="12.75" customHeight="1"/>
    <row r="100" s="4" customFormat="1" ht="12.75" customHeight="1"/>
    <row r="101" s="4" customFormat="1" ht="12.75" customHeight="1"/>
    <row r="102" s="4" customFormat="1" ht="12.75" customHeight="1"/>
    <row r="103" s="4" customFormat="1" ht="12.75" customHeight="1"/>
    <row r="104" s="4" customFormat="1" ht="24.95" customHeight="1"/>
    <row r="105" s="4" customFormat="1" ht="24.95" customHeight="1"/>
    <row r="106" s="4" customFormat="1" ht="12.75" customHeight="1"/>
    <row r="107" s="39" customFormat="1" ht="12.75" customHeight="1"/>
    <row r="108" s="4" customFormat="1" ht="39.75" customHeight="1"/>
    <row r="109" s="4" customFormat="1" ht="12.75" customHeight="1"/>
    <row r="110" s="4" customFormat="1"/>
    <row r="111" s="4" customFormat="1" ht="12.75" customHeight="1"/>
    <row r="112" s="4" customFormat="1" ht="12.75" customHeight="1"/>
    <row r="113" s="4" customFormat="1" ht="12.75" customHeight="1"/>
    <row r="114" s="4" customFormat="1" ht="12.75" customHeight="1"/>
    <row r="115" s="4" customFormat="1"/>
    <row r="116" s="4" customFormat="1" ht="12.75" customHeight="1"/>
    <row r="117" s="4" customFormat="1" ht="12.75" customHeight="1"/>
    <row r="118" s="4" customFormat="1" ht="12.75" customHeight="1"/>
    <row r="119" s="4" customFormat="1" ht="12.75" customHeight="1"/>
    <row r="120" s="4" customFormat="1" ht="12.75" customHeight="1"/>
    <row r="121" s="4" customFormat="1" ht="12.75" customHeight="1"/>
    <row r="122" s="4" customFormat="1" ht="24.95" customHeight="1"/>
    <row r="123" s="4" customFormat="1" ht="24.95" customHeight="1"/>
    <row r="124" s="4" customFormat="1" ht="12.75" customHeight="1"/>
    <row r="125" s="39" customFormat="1" ht="12.75" customHeight="1"/>
    <row r="126" s="4" customFormat="1" ht="39" customHeight="1"/>
    <row r="127" s="4" customFormat="1" ht="12.75" customHeight="1"/>
    <row r="128" s="4" customFormat="1"/>
    <row r="129" s="4" customFormat="1" ht="12.75" customHeight="1"/>
    <row r="130" s="4" customFormat="1" ht="12.75" customHeight="1"/>
    <row r="131" s="4" customFormat="1" ht="12.75" customHeight="1"/>
    <row r="132" s="4" customFormat="1" ht="12.75" customHeight="1"/>
    <row r="133" s="4" customFormat="1"/>
    <row r="134" s="4" customFormat="1" ht="12.75" customHeight="1"/>
    <row r="135" s="4" customFormat="1" ht="12.75" customHeight="1"/>
    <row r="136" s="4" customFormat="1" ht="12.75" customHeight="1"/>
    <row r="137" s="4" customFormat="1" ht="12.75" customHeight="1"/>
    <row r="138" s="4" customFormat="1" ht="12.75" customHeight="1"/>
    <row r="139" s="4" customFormat="1" ht="12.75" customHeight="1"/>
    <row r="140" s="4" customFormat="1" ht="24.95" customHeight="1"/>
    <row r="141" s="4" customFormat="1" ht="24.95" customHeight="1"/>
    <row r="142" s="4" customFormat="1" ht="12.75" customHeight="1"/>
    <row r="143" s="39" customFormat="1" ht="12.75" customHeight="1"/>
    <row r="144" s="4" customFormat="1" ht="39.75" customHeight="1"/>
    <row r="145" s="4" customFormat="1" ht="12.75" customHeight="1"/>
    <row r="146" s="4" customFormat="1"/>
    <row r="147" s="4" customFormat="1" ht="12.75" customHeight="1"/>
    <row r="148" s="4" customFormat="1" ht="12.75" customHeight="1"/>
    <row r="149" s="4" customFormat="1" ht="12.75" customHeight="1"/>
    <row r="150" s="4" customFormat="1" ht="12.75" customHeight="1"/>
    <row r="151" s="4" customFormat="1"/>
    <row r="152" s="4" customFormat="1" ht="12.75" customHeight="1"/>
    <row r="153" s="4" customFormat="1" ht="12.75" customHeight="1"/>
    <row r="154" s="4" customFormat="1" ht="12.75" customHeight="1"/>
    <row r="155" s="4" customFormat="1" ht="12.75" customHeight="1"/>
    <row r="156" s="4" customFormat="1" ht="12.75" customHeight="1"/>
    <row r="157" s="4" customFormat="1" ht="12.75" customHeight="1"/>
    <row r="158" s="4" customFormat="1" ht="24.95" customHeight="1"/>
    <row r="159" s="4" customFormat="1" ht="24.95" customHeight="1"/>
    <row r="160" s="4" customFormat="1" ht="12.75" customHeight="1"/>
    <row r="161" s="39" customFormat="1" ht="12.75" customHeight="1"/>
    <row r="162" s="4" customFormat="1" ht="39.75" customHeight="1"/>
    <row r="163" s="4" customFormat="1" ht="12.75" customHeight="1"/>
    <row r="164" s="4" customFormat="1"/>
    <row r="165" s="4" customFormat="1" ht="12.75" customHeight="1"/>
    <row r="166" s="4" customFormat="1" ht="12.75" customHeight="1"/>
    <row r="167" s="4" customFormat="1" ht="12.75" customHeight="1"/>
    <row r="168" s="4" customFormat="1" ht="12.75" customHeight="1"/>
    <row r="169" s="4" customFormat="1"/>
    <row r="170" s="4" customFormat="1" ht="12.75" customHeight="1"/>
    <row r="171" s="4" customFormat="1" ht="12.75" customHeight="1"/>
    <row r="172" s="4" customFormat="1" ht="12.75" customHeight="1"/>
    <row r="173" s="4" customFormat="1" ht="12.75" customHeight="1"/>
    <row r="174" s="4" customFormat="1" ht="12.75" customHeight="1"/>
    <row r="175" s="4" customFormat="1" ht="12.75" customHeight="1"/>
    <row r="176" s="4" customFormat="1" ht="24.95" customHeight="1"/>
    <row r="177" s="4" customFormat="1" ht="24.95" customHeight="1"/>
    <row r="178" s="4" customFormat="1" ht="12.75" customHeight="1"/>
    <row r="179" s="39" customFormat="1" ht="12.75" customHeight="1"/>
    <row r="180" s="4" customFormat="1" ht="39.75" customHeight="1"/>
    <row r="181" s="4" customFormat="1" ht="12.75" customHeight="1"/>
    <row r="182" s="4" customFormat="1"/>
    <row r="183" s="4" customFormat="1" ht="12.75" customHeight="1"/>
    <row r="184" s="4" customFormat="1" ht="12.75" customHeight="1"/>
    <row r="185" s="4" customFormat="1" ht="12.75" customHeight="1"/>
    <row r="186" s="4" customFormat="1" ht="12.75" customHeight="1"/>
    <row r="187" s="4" customFormat="1"/>
    <row r="188" s="4" customFormat="1" ht="12.75" customHeight="1"/>
    <row r="189" s="4" customFormat="1" ht="12.75" customHeight="1"/>
    <row r="190" s="4" customFormat="1" ht="12.75" customHeight="1"/>
    <row r="191" s="4" customFormat="1" ht="12.75" customHeight="1"/>
    <row r="192" s="4" customFormat="1" ht="12.75" customHeight="1"/>
    <row r="193" s="4" customFormat="1" ht="12.75" customHeight="1"/>
    <row r="194" s="4" customFormat="1" ht="24.95" customHeight="1"/>
    <row r="195" s="4" customFormat="1" ht="24.95" customHeight="1"/>
    <row r="196" s="4" customFormat="1" ht="12.75" customHeight="1"/>
    <row r="197" s="39" customFormat="1" ht="12.75" customHeight="1"/>
    <row r="198" s="4" customFormat="1" ht="38.25" customHeight="1"/>
    <row r="199" s="4" customFormat="1" ht="12.75" customHeight="1"/>
    <row r="200" s="4" customFormat="1"/>
    <row r="201" s="4" customFormat="1" ht="12.75" customHeight="1"/>
    <row r="202" s="4" customFormat="1" ht="12.75" customHeight="1"/>
    <row r="203" s="4" customFormat="1" ht="12.75" customHeight="1"/>
    <row r="204" s="4" customFormat="1" ht="12.75" customHeight="1"/>
    <row r="205" s="4" customFormat="1"/>
    <row r="206" s="4" customFormat="1" ht="12.75" customHeight="1"/>
    <row r="207" s="4" customFormat="1" ht="12.75" customHeight="1"/>
    <row r="208" s="4" customFormat="1" ht="12.75" customHeight="1"/>
    <row r="209" spans="3:4" s="4" customFormat="1" ht="12.75" customHeight="1"/>
    <row r="210" spans="3:4" s="4" customFormat="1" ht="12.75" customHeight="1"/>
    <row r="211" spans="3:4" s="4" customFormat="1" ht="12.75" customHeight="1"/>
    <row r="212" spans="3:4" s="4" customFormat="1" ht="24.95" customHeight="1"/>
    <row r="213" spans="3:4" s="4" customFormat="1" ht="24.95" customHeight="1"/>
    <row r="214" spans="3:4" s="4" customFormat="1"/>
    <row r="215" spans="3:4" s="4" customFormat="1"/>
    <row r="216" spans="3:4" s="4" customFormat="1"/>
    <row r="217" spans="3:4" s="4" customFormat="1"/>
    <row r="218" spans="3:4" s="4" customFormat="1"/>
    <row r="219" spans="3:4" s="4" customFormat="1"/>
    <row r="220" spans="3:4" s="4" customFormat="1"/>
    <row r="221" spans="3:4" s="4" customFormat="1"/>
    <row r="222" spans="3:4" s="4" customFormat="1">
      <c r="C222" s="37"/>
      <c r="D222" s="37"/>
    </row>
    <row r="223" spans="3:4" s="4" customFormat="1">
      <c r="C223" s="37"/>
      <c r="D223" s="37"/>
    </row>
    <row r="224" spans="3:4" s="4" customFormat="1">
      <c r="C224" s="37"/>
      <c r="D224" s="37"/>
    </row>
    <row r="225" spans="3:4" s="4" customFormat="1">
      <c r="C225" s="37"/>
      <c r="D225" s="37"/>
    </row>
    <row r="226" spans="3:4" s="4" customFormat="1">
      <c r="C226" s="37"/>
      <c r="D226" s="37"/>
    </row>
    <row r="227" spans="3:4" s="4" customFormat="1">
      <c r="C227" s="37"/>
      <c r="D227" s="37"/>
    </row>
    <row r="228" spans="3:4" s="4" customFormat="1">
      <c r="C228" s="37"/>
      <c r="D228" s="37"/>
    </row>
    <row r="229" spans="3:4" s="4" customFormat="1">
      <c r="C229" s="37"/>
      <c r="D229" s="37"/>
    </row>
    <row r="230" spans="3:4" s="4" customFormat="1">
      <c r="C230" s="37"/>
      <c r="D230" s="37"/>
    </row>
    <row r="231" spans="3:4" s="4" customFormat="1">
      <c r="C231" s="37"/>
      <c r="D231" s="37"/>
    </row>
    <row r="232" spans="3:4" s="4" customFormat="1">
      <c r="C232" s="37"/>
      <c r="D232" s="37"/>
    </row>
    <row r="233" spans="3:4" s="4" customFormat="1">
      <c r="C233" s="37"/>
      <c r="D233" s="37"/>
    </row>
    <row r="234" spans="3:4" s="4" customFormat="1">
      <c r="C234" s="37"/>
      <c r="D234" s="37"/>
    </row>
    <row r="235" spans="3:4" s="4" customFormat="1">
      <c r="C235" s="37"/>
      <c r="D235" s="37"/>
    </row>
    <row r="236" spans="3:4" s="4" customFormat="1">
      <c r="C236" s="37"/>
      <c r="D236" s="37"/>
    </row>
    <row r="237" spans="3:4" s="4" customFormat="1">
      <c r="C237" s="37"/>
      <c r="D237" s="37"/>
    </row>
    <row r="238" spans="3:4" s="4" customFormat="1">
      <c r="C238" s="37"/>
      <c r="D238" s="37"/>
    </row>
    <row r="239" spans="3:4" s="4" customFormat="1">
      <c r="C239" s="37"/>
      <c r="D239" s="37"/>
    </row>
    <row r="240" spans="3:4" s="4" customFormat="1">
      <c r="C240" s="37"/>
      <c r="D240" s="37"/>
    </row>
    <row r="241" spans="3:4" s="4" customFormat="1">
      <c r="C241" s="37"/>
      <c r="D241" s="37"/>
    </row>
    <row r="242" spans="3:4" s="4" customFormat="1">
      <c r="C242" s="37"/>
      <c r="D242" s="37"/>
    </row>
    <row r="243" spans="3:4" s="4" customFormat="1">
      <c r="C243" s="37"/>
      <c r="D243" s="37"/>
    </row>
    <row r="244" spans="3:4" s="4" customFormat="1">
      <c r="C244" s="37"/>
      <c r="D244" s="37"/>
    </row>
    <row r="245" spans="3:4" s="4" customFormat="1">
      <c r="C245" s="37"/>
      <c r="D245" s="37"/>
    </row>
    <row r="246" spans="3:4" s="4" customFormat="1">
      <c r="C246" s="37"/>
      <c r="D246" s="37"/>
    </row>
    <row r="247" spans="3:4" s="4" customFormat="1">
      <c r="C247" s="37"/>
      <c r="D247" s="37"/>
    </row>
    <row r="248" spans="3:4" s="4" customFormat="1">
      <c r="C248" s="37"/>
      <c r="D248" s="37"/>
    </row>
    <row r="249" spans="3:4" s="4" customFormat="1">
      <c r="C249" s="37"/>
      <c r="D249" s="37"/>
    </row>
    <row r="250" spans="3:4" s="4" customFormat="1">
      <c r="C250" s="37"/>
      <c r="D250" s="37"/>
    </row>
    <row r="251" spans="3:4" s="4" customFormat="1">
      <c r="C251" s="37"/>
      <c r="D251" s="37"/>
    </row>
    <row r="252" spans="3:4" s="4" customFormat="1">
      <c r="C252" s="37"/>
      <c r="D252" s="37"/>
    </row>
    <row r="253" spans="3:4" s="4" customFormat="1">
      <c r="C253" s="37"/>
      <c r="D253" s="37"/>
    </row>
    <row r="254" spans="3:4" s="4" customFormat="1">
      <c r="C254" s="37"/>
      <c r="D254" s="37"/>
    </row>
    <row r="255" spans="3:4" s="4" customFormat="1">
      <c r="C255" s="37"/>
      <c r="D255" s="37"/>
    </row>
    <row r="256" spans="3:4" s="4" customFormat="1">
      <c r="C256" s="37"/>
      <c r="D256" s="37"/>
    </row>
    <row r="257" spans="3:4" s="4" customFormat="1">
      <c r="C257" s="37"/>
      <c r="D257" s="37"/>
    </row>
    <row r="258" spans="3:4" s="4" customFormat="1">
      <c r="C258" s="37"/>
      <c r="D258" s="37"/>
    </row>
    <row r="259" spans="3:4" s="4" customFormat="1">
      <c r="C259" s="37"/>
      <c r="D259" s="37"/>
    </row>
    <row r="260" spans="3:4" s="4" customFormat="1">
      <c r="C260" s="37"/>
      <c r="D260" s="37"/>
    </row>
    <row r="261" spans="3:4" s="4" customFormat="1">
      <c r="C261" s="37"/>
      <c r="D261" s="37"/>
    </row>
    <row r="262" spans="3:4" s="4" customFormat="1">
      <c r="C262" s="37"/>
      <c r="D262" s="37"/>
    </row>
    <row r="263" spans="3:4" s="4" customFormat="1">
      <c r="C263" s="37"/>
      <c r="D263" s="37"/>
    </row>
    <row r="264" spans="3:4" s="4" customFormat="1">
      <c r="C264" s="37"/>
      <c r="D264" s="37"/>
    </row>
    <row r="265" spans="3:4" s="4" customFormat="1">
      <c r="C265" s="37"/>
      <c r="D265" s="37"/>
    </row>
    <row r="266" spans="3:4" s="4" customFormat="1">
      <c r="C266" s="37"/>
      <c r="D266" s="37"/>
    </row>
    <row r="267" spans="3:4" s="4" customFormat="1">
      <c r="C267" s="37"/>
      <c r="D267" s="37"/>
    </row>
    <row r="268" spans="3:4" s="4" customFormat="1">
      <c r="C268" s="37"/>
      <c r="D268" s="37"/>
    </row>
    <row r="269" spans="3:4" s="4" customFormat="1">
      <c r="C269" s="37"/>
      <c r="D269" s="37"/>
    </row>
    <row r="270" spans="3:4" s="4" customFormat="1">
      <c r="C270" s="37"/>
      <c r="D270" s="37"/>
    </row>
  </sheetData>
  <mergeCells count="35">
    <mergeCell ref="I2:I16"/>
    <mergeCell ref="I18:I27"/>
    <mergeCell ref="I36:I45"/>
    <mergeCell ref="I55:I57"/>
    <mergeCell ref="I73:I82"/>
    <mergeCell ref="A2:C3"/>
    <mergeCell ref="D2:H2"/>
    <mergeCell ref="A11:C11"/>
    <mergeCell ref="A12:C12"/>
    <mergeCell ref="A13:C13"/>
    <mergeCell ref="A6:C6"/>
    <mergeCell ref="A7:C7"/>
    <mergeCell ref="A8:C8"/>
    <mergeCell ref="A9:C9"/>
    <mergeCell ref="A10:C10"/>
    <mergeCell ref="A5:C5"/>
    <mergeCell ref="A4:C4"/>
    <mergeCell ref="A16:A28"/>
    <mergeCell ref="A34:A47"/>
    <mergeCell ref="A14:C14"/>
    <mergeCell ref="A15:C15"/>
    <mergeCell ref="A32:B32"/>
    <mergeCell ref="B16:C16"/>
    <mergeCell ref="A87:B87"/>
    <mergeCell ref="A88:B88"/>
    <mergeCell ref="B53:C53"/>
    <mergeCell ref="A69:B69"/>
    <mergeCell ref="A70:B70"/>
    <mergeCell ref="A53:A66"/>
    <mergeCell ref="A71:A83"/>
    <mergeCell ref="B71:C71"/>
    <mergeCell ref="A33:B33"/>
    <mergeCell ref="A51:B51"/>
    <mergeCell ref="A52:B52"/>
    <mergeCell ref="B34:C34"/>
  </mergeCells>
  <phoneticPr fontId="2" type="noConversion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ФОТ</vt:lpstr>
      <vt:lpstr>л.кл</vt:lpstr>
      <vt:lpstr>л.кл!Заголовки_для_печати</vt:lpstr>
    </vt:vector>
  </TitlesOfParts>
  <Company>УпоЭиФ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Скулин Павел Владимирович</cp:lastModifiedBy>
  <cp:lastPrinted>2013-11-11T07:38:24Z</cp:lastPrinted>
  <dcterms:created xsi:type="dcterms:W3CDTF">2008-12-10T01:04:11Z</dcterms:created>
  <dcterms:modified xsi:type="dcterms:W3CDTF">2013-11-13T05:39:33Z</dcterms:modified>
</cp:coreProperties>
</file>