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75" windowWidth="24780" windowHeight="11895"/>
  </bookViews>
  <sheets>
    <sheet name="Februar_2013" sheetId="15" r:id="rId1"/>
    <sheet name="Zusatz" sheetId="4" r:id="rId2"/>
    <sheet name="Muster" sheetId="14" r:id="rId3"/>
  </sheets>
  <definedNames>
    <definedName name="_xlnm.Print_Area" localSheetId="0">Februar_2013!$A$1:$S$36</definedName>
    <definedName name="_xlnm.Print_Area" localSheetId="2">Muster!$A$1:$S$36</definedName>
    <definedName name="Feiertage">Zusatz!$A$3:$K$30</definedName>
  </definedNames>
  <calcPr calcId="145621"/>
</workbook>
</file>

<file path=xl/calcChain.xml><?xml version="1.0" encoding="utf-8"?>
<calcChain xmlns="http://schemas.openxmlformats.org/spreadsheetml/2006/main">
  <c r="F5" i="15" l="1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4" i="15"/>
  <c r="K36" i="15" l="1"/>
  <c r="J36" i="15"/>
  <c r="I36" i="15"/>
  <c r="H36" i="15"/>
  <c r="G36" i="15"/>
  <c r="A2" i="15"/>
  <c r="A4" i="15" s="1"/>
  <c r="Q4" i="15" l="1"/>
  <c r="M4" i="15"/>
  <c r="A5" i="15"/>
  <c r="P4" i="15"/>
  <c r="R4" i="15" s="1"/>
  <c r="N4" i="15"/>
  <c r="O4" i="15"/>
  <c r="J1" i="15"/>
  <c r="K36" i="14"/>
  <c r="J36" i="14"/>
  <c r="I36" i="14"/>
  <c r="H36" i="14"/>
  <c r="G36" i="14"/>
  <c r="A2" i="14"/>
  <c r="A4" i="14" s="1"/>
  <c r="S4" i="15" l="1"/>
  <c r="Q5" i="15"/>
  <c r="O5" i="15"/>
  <c r="M5" i="15"/>
  <c r="A6" i="15"/>
  <c r="P5" i="15"/>
  <c r="R5" i="15" s="1"/>
  <c r="N5" i="15"/>
  <c r="S5" i="15" s="1"/>
  <c r="Q4" i="14"/>
  <c r="O4" i="14"/>
  <c r="M4" i="14"/>
  <c r="A5" i="14"/>
  <c r="R4" i="14"/>
  <c r="P4" i="14"/>
  <c r="N4" i="14"/>
  <c r="J1" i="14"/>
  <c r="M6" i="15" l="1"/>
  <c r="A7" i="15"/>
  <c r="P6" i="15"/>
  <c r="Q6" i="15" s="1"/>
  <c r="N6" i="15"/>
  <c r="S6" i="15" s="1"/>
  <c r="A6" i="14"/>
  <c r="P5" i="14"/>
  <c r="N5" i="14"/>
  <c r="S5" i="14" s="1"/>
  <c r="Q5" i="14"/>
  <c r="O5" i="14"/>
  <c r="M5" i="14"/>
  <c r="S4" i="14"/>
  <c r="R6" i="15" l="1"/>
  <c r="Q7" i="15"/>
  <c r="O7" i="15"/>
  <c r="M7" i="15"/>
  <c r="A8" i="15"/>
  <c r="P7" i="15"/>
  <c r="R7" i="15" s="1"/>
  <c r="N7" i="15"/>
  <c r="S7" i="15" s="1"/>
  <c r="O6" i="15"/>
  <c r="O6" i="14"/>
  <c r="M6" i="14"/>
  <c r="A7" i="14"/>
  <c r="P6" i="14"/>
  <c r="N6" i="14"/>
  <c r="R5" i="14"/>
  <c r="Q8" i="15" l="1"/>
  <c r="O8" i="15"/>
  <c r="M8" i="15"/>
  <c r="A9" i="15"/>
  <c r="R8" i="15"/>
  <c r="P8" i="15"/>
  <c r="N8" i="15"/>
  <c r="S8" i="15" s="1"/>
  <c r="A8" i="14"/>
  <c r="P7" i="14"/>
  <c r="R7" i="14" s="1"/>
  <c r="N7" i="14"/>
  <c r="S7" i="14" s="1"/>
  <c r="Q7" i="14"/>
  <c r="O7" i="14"/>
  <c r="M7" i="14"/>
  <c r="S6" i="14"/>
  <c r="R6" i="14"/>
  <c r="Q6" i="14"/>
  <c r="Q9" i="15" l="1"/>
  <c r="O9" i="15"/>
  <c r="M9" i="15"/>
  <c r="A10" i="15"/>
  <c r="P9" i="15"/>
  <c r="R9" i="15" s="1"/>
  <c r="N9" i="15"/>
  <c r="S9" i="15" s="1"/>
  <c r="Q8" i="14"/>
  <c r="O8" i="14"/>
  <c r="M8" i="14"/>
  <c r="A9" i="14"/>
  <c r="P8" i="14"/>
  <c r="R8" i="14" s="1"/>
  <c r="N8" i="14"/>
  <c r="S8" i="14" s="1"/>
  <c r="Q10" i="15" l="1"/>
  <c r="O10" i="15"/>
  <c r="M10" i="15"/>
  <c r="A11" i="15"/>
  <c r="P10" i="15"/>
  <c r="R10" i="15" s="1"/>
  <c r="N10" i="15"/>
  <c r="S10" i="15" s="1"/>
  <c r="A10" i="14"/>
  <c r="P9" i="14"/>
  <c r="R9" i="14" s="1"/>
  <c r="N9" i="14"/>
  <c r="S9" i="14" s="1"/>
  <c r="Q9" i="14"/>
  <c r="O9" i="14"/>
  <c r="M9" i="14"/>
  <c r="Q11" i="15" l="1"/>
  <c r="O11" i="15"/>
  <c r="M11" i="15"/>
  <c r="A12" i="15"/>
  <c r="R11" i="15"/>
  <c r="P11" i="15"/>
  <c r="N11" i="15"/>
  <c r="S11" i="15" s="1"/>
  <c r="Q10" i="14"/>
  <c r="O10" i="14"/>
  <c r="M10" i="14"/>
  <c r="A11" i="14"/>
  <c r="P10" i="14"/>
  <c r="R10" i="14" s="1"/>
  <c r="N10" i="14"/>
  <c r="Q12" i="15" l="1"/>
  <c r="O12" i="15"/>
  <c r="M12" i="15"/>
  <c r="A13" i="15"/>
  <c r="R12" i="15"/>
  <c r="P12" i="15"/>
  <c r="N12" i="15"/>
  <c r="S12" i="15" s="1"/>
  <c r="A12" i="14"/>
  <c r="P11" i="14"/>
  <c r="R11" i="14" s="1"/>
  <c r="N11" i="14"/>
  <c r="S11" i="14" s="1"/>
  <c r="Q11" i="14"/>
  <c r="O11" i="14"/>
  <c r="M11" i="14"/>
  <c r="S10" i="14"/>
  <c r="M13" i="15" l="1"/>
  <c r="A14" i="15"/>
  <c r="R13" i="15"/>
  <c r="P13" i="15"/>
  <c r="Q13" i="15" s="1"/>
  <c r="N13" i="15"/>
  <c r="S13" i="15" s="1"/>
  <c r="Q12" i="14"/>
  <c r="O12" i="14"/>
  <c r="M12" i="14"/>
  <c r="A13" i="14"/>
  <c r="R12" i="14"/>
  <c r="P12" i="14"/>
  <c r="N12" i="14"/>
  <c r="S12" i="14" s="1"/>
  <c r="A15" i="15" l="1"/>
  <c r="Q14" i="15"/>
  <c r="O14" i="15"/>
  <c r="M14" i="15"/>
  <c r="P14" i="15"/>
  <c r="R14" i="15" s="1"/>
  <c r="N14" i="15"/>
  <c r="S14" i="15" s="1"/>
  <c r="O13" i="15"/>
  <c r="A14" i="14"/>
  <c r="P13" i="14"/>
  <c r="R13" i="14" s="1"/>
  <c r="N13" i="14"/>
  <c r="S13" i="14" s="1"/>
  <c r="Q13" i="14"/>
  <c r="O13" i="14"/>
  <c r="M13" i="14"/>
  <c r="A16" i="15" l="1"/>
  <c r="P15" i="15"/>
  <c r="R15" i="15" s="1"/>
  <c r="N15" i="15"/>
  <c r="S15" i="15" s="1"/>
  <c r="O15" i="15"/>
  <c r="Q15" i="15"/>
  <c r="M15" i="15"/>
  <c r="Q14" i="14"/>
  <c r="O14" i="14"/>
  <c r="M14" i="14"/>
  <c r="A15" i="14"/>
  <c r="R14" i="14"/>
  <c r="P14" i="14"/>
  <c r="N14" i="14"/>
  <c r="S14" i="14" s="1"/>
  <c r="A17" i="15" l="1"/>
  <c r="P16" i="15"/>
  <c r="R16" i="15" s="1"/>
  <c r="N16" i="15"/>
  <c r="S16" i="15" s="1"/>
  <c r="O16" i="15"/>
  <c r="Q16" i="15"/>
  <c r="M16" i="15"/>
  <c r="Q15" i="14"/>
  <c r="O15" i="14"/>
  <c r="A16" i="14"/>
  <c r="N15" i="14"/>
  <c r="S15" i="14" s="1"/>
  <c r="P15" i="14"/>
  <c r="R15" i="14" s="1"/>
  <c r="M15" i="14"/>
  <c r="A18" i="15" l="1"/>
  <c r="P17" i="15"/>
  <c r="R17" i="15" s="1"/>
  <c r="N17" i="15"/>
  <c r="S17" i="15" s="1"/>
  <c r="O17" i="15"/>
  <c r="Q17" i="15"/>
  <c r="M17" i="15"/>
  <c r="A17" i="14"/>
  <c r="P16" i="14"/>
  <c r="R16" i="14" s="1"/>
  <c r="N16" i="14"/>
  <c r="S16" i="14" s="1"/>
  <c r="Q16" i="14"/>
  <c r="O16" i="14"/>
  <c r="M16" i="14"/>
  <c r="A19" i="15" l="1"/>
  <c r="P18" i="15"/>
  <c r="R18" i="15" s="1"/>
  <c r="N18" i="15"/>
  <c r="S18" i="15" s="1"/>
  <c r="O18" i="15"/>
  <c r="Q18" i="15"/>
  <c r="M18" i="15"/>
  <c r="Q17" i="14"/>
  <c r="O17" i="14"/>
  <c r="M17" i="14"/>
  <c r="A18" i="14"/>
  <c r="R17" i="14"/>
  <c r="P17" i="14"/>
  <c r="N17" i="14"/>
  <c r="S17" i="14" s="1"/>
  <c r="Q19" i="15" l="1"/>
  <c r="O19" i="15"/>
  <c r="M19" i="15"/>
  <c r="A20" i="15"/>
  <c r="R19" i="15"/>
  <c r="P19" i="15"/>
  <c r="N19" i="15"/>
  <c r="S19" i="15" s="1"/>
  <c r="A19" i="14"/>
  <c r="P18" i="14"/>
  <c r="R18" i="14" s="1"/>
  <c r="N18" i="14"/>
  <c r="S18" i="14" s="1"/>
  <c r="Q18" i="14"/>
  <c r="O18" i="14"/>
  <c r="M18" i="14"/>
  <c r="M20" i="15" l="1"/>
  <c r="A21" i="15"/>
  <c r="R20" i="15"/>
  <c r="P20" i="15"/>
  <c r="Q20" i="15" s="1"/>
  <c r="N20" i="15"/>
  <c r="S20" i="15" s="1"/>
  <c r="Q19" i="14"/>
  <c r="O19" i="14"/>
  <c r="M19" i="14"/>
  <c r="A20" i="14"/>
  <c r="P19" i="14"/>
  <c r="R19" i="14" s="1"/>
  <c r="N19" i="14"/>
  <c r="S19" i="14" s="1"/>
  <c r="Q21" i="15" l="1"/>
  <c r="O21" i="15"/>
  <c r="M21" i="15"/>
  <c r="A22" i="15"/>
  <c r="R21" i="15"/>
  <c r="P21" i="15"/>
  <c r="N21" i="15"/>
  <c r="S21" i="15" s="1"/>
  <c r="O20" i="15"/>
  <c r="A21" i="14"/>
  <c r="P20" i="14"/>
  <c r="R20" i="14" s="1"/>
  <c r="N20" i="14"/>
  <c r="S20" i="14" s="1"/>
  <c r="Q20" i="14"/>
  <c r="O20" i="14"/>
  <c r="M20" i="14"/>
  <c r="Q22" i="15" l="1"/>
  <c r="O22" i="15"/>
  <c r="M22" i="15"/>
  <c r="A23" i="15"/>
  <c r="R22" i="15"/>
  <c r="P22" i="15"/>
  <c r="N22" i="15"/>
  <c r="S22" i="15" s="1"/>
  <c r="Q21" i="14"/>
  <c r="O21" i="14"/>
  <c r="M21" i="14"/>
  <c r="A22" i="14"/>
  <c r="P21" i="14"/>
  <c r="R21" i="14" s="1"/>
  <c r="N21" i="14"/>
  <c r="S21" i="14" s="1"/>
  <c r="Q23" i="15" l="1"/>
  <c r="O23" i="15"/>
  <c r="M23" i="15"/>
  <c r="A24" i="15"/>
  <c r="P23" i="15"/>
  <c r="R23" i="15" s="1"/>
  <c r="N23" i="15"/>
  <c r="S23" i="15" s="1"/>
  <c r="A23" i="14"/>
  <c r="P22" i="14"/>
  <c r="R22" i="14" s="1"/>
  <c r="N22" i="14"/>
  <c r="S22" i="14" s="1"/>
  <c r="Q22" i="14"/>
  <c r="O22" i="14"/>
  <c r="M22" i="14"/>
  <c r="Q24" i="15" l="1"/>
  <c r="O24" i="15"/>
  <c r="M24" i="15"/>
  <c r="A25" i="15"/>
  <c r="R24" i="15"/>
  <c r="P24" i="15"/>
  <c r="N24" i="15"/>
  <c r="S24" i="15" s="1"/>
  <c r="M23" i="14"/>
  <c r="A24" i="14"/>
  <c r="R23" i="14"/>
  <c r="P23" i="14"/>
  <c r="Q23" i="14" s="1"/>
  <c r="N23" i="14"/>
  <c r="S23" i="14" s="1"/>
  <c r="Q25" i="15" l="1"/>
  <c r="O25" i="15"/>
  <c r="M25" i="15"/>
  <c r="A26" i="15"/>
  <c r="R25" i="15"/>
  <c r="P25" i="15"/>
  <c r="N25" i="15"/>
  <c r="S25" i="15" s="1"/>
  <c r="O23" i="14"/>
  <c r="A25" i="14"/>
  <c r="P24" i="14"/>
  <c r="R24" i="14" s="1"/>
  <c r="N24" i="14"/>
  <c r="S24" i="14" s="1"/>
  <c r="Q24" i="14"/>
  <c r="O24" i="14"/>
  <c r="M24" i="14"/>
  <c r="Q26" i="15" l="1"/>
  <c r="O26" i="15"/>
  <c r="M26" i="15"/>
  <c r="A27" i="15"/>
  <c r="R26" i="15"/>
  <c r="P26" i="15"/>
  <c r="N26" i="15"/>
  <c r="S26" i="15" s="1"/>
  <c r="Q25" i="14"/>
  <c r="O25" i="14"/>
  <c r="M25" i="14"/>
  <c r="A26" i="14"/>
  <c r="P25" i="14"/>
  <c r="R25" i="14" s="1"/>
  <c r="N25" i="14"/>
  <c r="S25" i="14" s="1"/>
  <c r="M27" i="15" l="1"/>
  <c r="A28" i="15"/>
  <c r="R27" i="15"/>
  <c r="P27" i="15"/>
  <c r="Q27" i="15" s="1"/>
  <c r="N27" i="15"/>
  <c r="S27" i="15" s="1"/>
  <c r="A27" i="14"/>
  <c r="P26" i="14"/>
  <c r="R26" i="14" s="1"/>
  <c r="N26" i="14"/>
  <c r="S26" i="14" s="1"/>
  <c r="Q26" i="14"/>
  <c r="O26" i="14"/>
  <c r="M26" i="14"/>
  <c r="Q28" i="15" l="1"/>
  <c r="O28" i="15"/>
  <c r="M28" i="15"/>
  <c r="A29" i="15"/>
  <c r="P28" i="15"/>
  <c r="R28" i="15" s="1"/>
  <c r="N28" i="15"/>
  <c r="S28" i="15" s="1"/>
  <c r="O27" i="15"/>
  <c r="M27" i="14"/>
  <c r="A28" i="14"/>
  <c r="R27" i="14"/>
  <c r="P27" i="14"/>
  <c r="Q27" i="14" s="1"/>
  <c r="N27" i="14"/>
  <c r="S27" i="14" s="1"/>
  <c r="Q29" i="15" l="1"/>
  <c r="O29" i="15"/>
  <c r="M29" i="15"/>
  <c r="A30" i="15"/>
  <c r="R29" i="15"/>
  <c r="P29" i="15"/>
  <c r="N29" i="15"/>
  <c r="S29" i="15" s="1"/>
  <c r="A29" i="14"/>
  <c r="P28" i="14"/>
  <c r="R28" i="14" s="1"/>
  <c r="N28" i="14"/>
  <c r="S28" i="14" s="1"/>
  <c r="Q28" i="14"/>
  <c r="O28" i="14"/>
  <c r="M28" i="14"/>
  <c r="O27" i="14"/>
  <c r="Q30" i="15" l="1"/>
  <c r="O30" i="15"/>
  <c r="M30" i="15"/>
  <c r="A31" i="15"/>
  <c r="R30" i="15"/>
  <c r="P30" i="15"/>
  <c r="N30" i="15"/>
  <c r="S30" i="15" s="1"/>
  <c r="Q29" i="14"/>
  <c r="O29" i="14"/>
  <c r="M29" i="14"/>
  <c r="A30" i="14"/>
  <c r="R29" i="14"/>
  <c r="P29" i="14"/>
  <c r="N29" i="14"/>
  <c r="S29" i="14" s="1"/>
  <c r="Q31" i="15" l="1"/>
  <c r="O31" i="15"/>
  <c r="M31" i="15"/>
  <c r="A32" i="15"/>
  <c r="R31" i="15"/>
  <c r="P31" i="15"/>
  <c r="N31" i="15"/>
  <c r="S31" i="15" s="1"/>
  <c r="A31" i="14"/>
  <c r="P30" i="14"/>
  <c r="R30" i="14" s="1"/>
  <c r="N30" i="14"/>
  <c r="S30" i="14" s="1"/>
  <c r="Q30" i="14"/>
  <c r="O30" i="14"/>
  <c r="M30" i="14"/>
  <c r="Q32" i="15" l="1"/>
  <c r="O32" i="15"/>
  <c r="M32" i="15"/>
  <c r="A33" i="15"/>
  <c r="P32" i="15"/>
  <c r="R32" i="15" s="1"/>
  <c r="N32" i="15"/>
  <c r="S32" i="15" s="1"/>
  <c r="Q31" i="14"/>
  <c r="O31" i="14"/>
  <c r="M31" i="14"/>
  <c r="A32" i="14"/>
  <c r="R31" i="14"/>
  <c r="P31" i="14"/>
  <c r="N31" i="14"/>
  <c r="S31" i="14" s="1"/>
  <c r="Q33" i="15" l="1"/>
  <c r="O33" i="15"/>
  <c r="M33" i="15"/>
  <c r="A34" i="15"/>
  <c r="P33" i="15"/>
  <c r="R33" i="15" s="1"/>
  <c r="N33" i="15"/>
  <c r="S33" i="15" s="1"/>
  <c r="A33" i="14"/>
  <c r="P32" i="14"/>
  <c r="R32" i="14" s="1"/>
  <c r="N32" i="14"/>
  <c r="S32" i="14" s="1"/>
  <c r="Q32" i="14"/>
  <c r="O32" i="14"/>
  <c r="M32" i="14"/>
  <c r="M34" i="15" l="1"/>
  <c r="A35" i="15"/>
  <c r="R34" i="15"/>
  <c r="P34" i="15"/>
  <c r="Q34" i="15" s="1"/>
  <c r="N34" i="15"/>
  <c r="S34" i="15" s="1"/>
  <c r="Q33" i="14"/>
  <c r="O33" i="14"/>
  <c r="M33" i="14"/>
  <c r="A34" i="14"/>
  <c r="R33" i="14"/>
  <c r="P33" i="14"/>
  <c r="N33" i="14"/>
  <c r="S33" i="14" s="1"/>
  <c r="Q35" i="15" l="1"/>
  <c r="O35" i="15"/>
  <c r="M35" i="15"/>
  <c r="M36" i="15" s="1"/>
  <c r="P35" i="15"/>
  <c r="P36" i="15" s="1"/>
  <c r="N35" i="15"/>
  <c r="O34" i="15"/>
  <c r="A35" i="14"/>
  <c r="P34" i="14"/>
  <c r="R34" i="14" s="1"/>
  <c r="N34" i="14"/>
  <c r="S34" i="14" s="1"/>
  <c r="Q34" i="14"/>
  <c r="O34" i="14"/>
  <c r="M34" i="14"/>
  <c r="S35" i="15" l="1"/>
  <c r="N36" i="15"/>
  <c r="R35" i="15"/>
  <c r="M35" i="14"/>
  <c r="M36" i="14" s="1"/>
  <c r="P35" i="14"/>
  <c r="P36" i="14" s="1"/>
  <c r="N35" i="14"/>
  <c r="O35" i="14" s="1"/>
  <c r="Q35" i="14" l="1"/>
  <c r="S35" i="14"/>
  <c r="N36" i="14"/>
  <c r="R35" i="14"/>
</calcChain>
</file>

<file path=xl/sharedStrings.xml><?xml version="1.0" encoding="utf-8"?>
<sst xmlns="http://schemas.openxmlformats.org/spreadsheetml/2006/main" count="62" uniqueCount="38">
  <si>
    <t>Jahr:</t>
  </si>
  <si>
    <t>Monat:</t>
  </si>
  <si>
    <t>Arbeitstage:</t>
  </si>
  <si>
    <t>Pos. Soll:</t>
  </si>
  <si>
    <t>Datum</t>
  </si>
  <si>
    <t>Mitarbeiter</t>
  </si>
  <si>
    <t>Leiharbeiter</t>
  </si>
  <si>
    <t>Urlaub</t>
  </si>
  <si>
    <t>Krank</t>
  </si>
  <si>
    <t>Mitarbeiter anwesend</t>
  </si>
  <si>
    <t>Lieferung_HLG</t>
  </si>
  <si>
    <t>Lieferpos._HLG</t>
  </si>
  <si>
    <t>Lieferung_AA</t>
  </si>
  <si>
    <t>Lieferpos._AA</t>
  </si>
  <si>
    <t>WE</t>
  </si>
  <si>
    <t>Auftrags-vorlauf</t>
  </si>
  <si>
    <t>Ges. Gewicht</t>
  </si>
  <si>
    <t>∑ Gewicht Woche</t>
  </si>
  <si>
    <t>Ges. Pos.</t>
  </si>
  <si>
    <t>∑ Pos. Woche</t>
  </si>
  <si>
    <t>% Pos. Ist/Soll</t>
  </si>
  <si>
    <t>Summe</t>
  </si>
  <si>
    <t>Feiertage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</si>
  <si>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</si>
  <si>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</si>
  <si>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</si>
  <si>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</si>
  <si>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</si>
  <si>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</si>
  <si>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</si>
  <si>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</si>
  <si>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</si>
  <si>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</si>
  <si>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</si>
  <si>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r>
      <rPr>
        <sz val="11"/>
        <color theme="1"/>
        <rFont val="Calibri"/>
        <family val="2"/>
      </rPr>
      <t>∑</t>
    </r>
    <r>
      <rPr>
        <sz val="11"/>
        <color theme="1"/>
        <rFont val="Helvetica"/>
      </rPr>
      <t xml:space="preserve"> Waren-ausgang</t>
    </r>
  </si>
  <si>
    <t>to je anwes. Mitarbeiter</t>
  </si>
  <si>
    <t>Januar</t>
  </si>
  <si>
    <t>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</si>
</sst>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;@"/>
    <numFmt numFmtId="165" formatCode="mmmm"/>
    <numFmt numFmtId="166" formatCode="#,##0\ &quot;pos.&quot;"/>
    <numFmt numFmtId="167" formatCode="#,##0\ &quot;kg&quot;"/>
    <numFmt numFmtId="168" formatCode="#,##0\ &quot;to&quot;"/>
    <numFmt numFmtId="169" formatCode="0.0%"/>
    <numFmt numFmtId="170" formatCode="#,##0.0\ &quot;to&quot;"/>
  </numFmts>
  <fonts count="12" x14ac:knownFonts="1">
    <font>
      <sz val="11"/>
      <color theme="1"/>
      <name val="Calibri"/>
      <family val="2"/>
      <scheme val="minor"/>
    </font>
    <font>
      <b/>
      <sz val="11"/>
      <name val="Helvetica"/>
    </font>
    <font>
      <b/>
      <sz val="11"/>
      <color theme="1"/>
      <name val="Helvetica"/>
    </font>
    <font>
      <sz val="11"/>
      <color theme="0"/>
      <name val="Helvetica"/>
    </font>
    <font>
      <sz val="11"/>
      <color theme="1"/>
      <name val="Helvetica"/>
    </font>
    <font>
      <sz val="11"/>
      <name val="Helvetica"/>
    </font>
    <font>
      <b/>
      <i/>
      <sz val="11"/>
      <color theme="1"/>
      <name val="Helvetica"/>
    </font>
    <font>
      <b/>
      <i/>
      <sz val="12"/>
      <color theme="1"/>
      <name val="Helvetica"/>
    </font>
    <font>
      <b/>
      <sz val="16"/>
      <color theme="0"/>
      <name val="Calibri"/>
      <family val="2"/>
      <scheme val="minor"/>
    </font>
    <font>
      <i/>
      <sz val="12"/>
      <name val="Helvetica"/>
    </font>
    <font>
      <i/>
      <sz val="11"/>
      <color theme="1"/>
      <name val="Helvetica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4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7" fontId="4" fillId="0" borderId="1" xfId="0" applyNumberFormat="1" applyFont="1" applyBorder="1" applyAlignment="1">
      <alignment vertical="center" wrapText="1"/>
    </xf>
    <xf numFmtId="166" fontId="4" fillId="0" borderId="0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168" fontId="6" fillId="0" borderId="1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NumberFormat="1"/>
    <xf numFmtId="14" fontId="0" fillId="0" borderId="0" xfId="0" applyNumberFormat="1"/>
    <xf numFmtId="0" fontId="0" fillId="0" borderId="6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4" fontId="0" fillId="0" borderId="6" xfId="0" applyNumberFormat="1" applyBorder="1"/>
    <xf numFmtId="14" fontId="0" fillId="0" borderId="0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14" fontId="0" fillId="0" borderId="10" xfId="0" applyNumberFormat="1" applyBorder="1"/>
    <xf numFmtId="0" fontId="9" fillId="0" borderId="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0" fontId="10" fillId="0" borderId="1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170" fontId="7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67" fontId="4" fillId="0" borderId="1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170" fontId="2" fillId="0" borderId="0" xfId="0" applyNumberFormat="1" applyFont="1" applyAlignment="1">
      <alignment horizontal="right" vertical="center"/>
    </xf>
    <xf numFmtId="170" fontId="2" fillId="0" borderId="0" xfId="0" applyNumberFormat="1" applyFont="1" applyAlignment="1">
      <alignment vertical="center" wrapText="1"/>
    </xf>
    <xf numFmtId="170" fontId="2" fillId="0" borderId="0" xfId="0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0" fontId="8" fillId="2" borderId="3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>
      <alignment horizontal="center"/>
    </xf>
    <xf numFmtId="0" fontId="8" fillId="2" borderId="5" xfId="0" applyNumberFormat="1" applyFont="1" applyFill="1" applyBorder="1" applyAlignment="1">
      <alignment horizontal="center"/>
    </xf>
  </cellXfs>
  <cellStyles count="1">
    <cellStyle name="Standard" xfId="0" builtinId="0"/>
  </cellStyles>
  <dxfs count="102"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170" formatCode="#,##0.0\ &quot;to&quot;"/>
      <alignment vertical="center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name val="Helvetica"/>
        <scheme val="none"/>
      </font>
      <numFmt numFmtId="168" formatCode="#,##0\ &quot;to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7" formatCode="#,##0\ &quot;kg&quot;"/>
      <alignment horizontal="general" vertical="center" textRotation="0" wrapText="0" indent="0" justifyLastLine="0" shrinkToFit="0" readingOrder="0"/>
      <border diagonalUp="0" diagonalDown="0">
        <left style="thin">
          <color rgb="FF0070C0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rgb="FF0070C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19" formatCode="dd/mm/yyyy"/>
      <alignment vertical="center" textRotation="0" indent="0" justifyLastLine="0" shrinkToFit="0" readingOrder="0"/>
      <border diagonalUp="0" diagonalDown="0" outline="0">
        <left/>
        <right style="thin">
          <color rgb="FF0070C0"/>
        </right>
        <top/>
        <bottom/>
      </border>
    </dxf>
    <dxf>
      <font>
        <i/>
      </font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alignment horizontal="general" vertical="center" textRotation="0" wrapText="1" indent="0" justifyLastLine="0" shrinkToFit="0" readingOrder="0"/>
    </dxf>
    <dxf>
      <font>
        <color theme="0"/>
      </font>
    </dxf>
    <dxf>
      <font>
        <color theme="6" tint="0.59996337778862885"/>
      </font>
    </dxf>
    <dxf>
      <fill>
        <patternFill>
          <bgColor theme="6" tint="0.59996337778862885"/>
        </patternFill>
      </fill>
    </dxf>
    <dxf>
      <font>
        <b val="0"/>
        <i/>
        <color theme="0" tint="-0.499984740745262"/>
      </font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19" formatCode="dd/mm/yyyy"/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170" formatCode="#,##0.0\ &quot;to&quot;"/>
      <alignment vertical="center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name val="Helvetica"/>
        <scheme val="none"/>
      </font>
      <numFmt numFmtId="168" formatCode="#,##0\ &quot;to&quot;"/>
      <alignment horizontal="general" vertical="center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7" formatCode="#,##0\ &quot;kg&quot;"/>
      <alignment horizontal="general" vertical="center" textRotation="0" wrapText="0" indent="0" justifyLastLine="0" shrinkToFit="0" readingOrder="0"/>
      <border diagonalUp="0" diagonalDown="0">
        <left style="thin">
          <color rgb="FF0070C0"/>
        </left>
        <right/>
        <top/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6" formatCode="#,##0\ &quot;pos.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166" formatCode="#,##0\ &quot;pos.&quot;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70" formatCode="#,##0.0\ &quot;to&quot;"/>
      <alignment horizontal="general" vertical="center" textRotation="0" wrapText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strike val="0"/>
        <outline val="0"/>
        <shadow val="0"/>
        <u val="none"/>
        <vertAlign val="baseline"/>
        <name val="Helvetica"/>
        <scheme val="none"/>
      </font>
      <numFmt numFmtId="167" formatCode="#,##0\ &quot;kg&quot;"/>
      <alignment vertical="center" textRotation="0" indent="0" justifyLastLine="0" shrinkToFit="0" readingOrder="0"/>
      <border diagonalUp="0" diagonalDown="0" outline="0">
        <left style="thin">
          <color rgb="FF0070C0"/>
        </left>
        <right/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auto="1"/>
        <name val="Helvetica"/>
        <scheme val="none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rgb="FF0070C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  <numFmt numFmtId="19" formatCode="dd/mm/yyyy"/>
      <alignment vertical="center" textRotation="0" indent="0" justifyLastLine="0" shrinkToFit="0" readingOrder="0"/>
      <border diagonalUp="0" diagonalDown="0" outline="0">
        <left/>
        <right style="thin">
          <color rgb="FF0070C0"/>
        </right>
        <top/>
        <bottom/>
      </border>
    </dxf>
    <dxf>
      <font>
        <i/>
      </font>
    </dxf>
    <dxf>
      <font>
        <strike val="0"/>
        <outline val="0"/>
        <shadow val="0"/>
        <u val="none"/>
        <vertAlign val="baseline"/>
        <name val="Helvetica"/>
        <scheme val="none"/>
      </font>
      <numFmt numFmtId="3" formatCode="#,##0"/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Helvetica"/>
        <scheme val="none"/>
      </font>
      <alignment horizontal="general" vertical="center" textRotation="0" wrapText="1" indent="0" justifyLastLine="0" shrinkToFit="0" readingOrder="0"/>
    </dxf>
    <dxf>
      <font>
        <color theme="0"/>
      </font>
    </dxf>
    <dxf>
      <font>
        <color theme="6" tint="0.59996337778862885"/>
      </font>
    </dxf>
    <dxf>
      <fill>
        <patternFill>
          <bgColor theme="6" tint="0.59996337778862885"/>
        </patternFill>
      </fill>
    </dxf>
    <dxf>
      <font>
        <b val="0"/>
        <i/>
        <color theme="0" tint="-0.499984740745262"/>
      </font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November_201334" displayName="November_201334" ref="A3:S36" totalsRowCount="1" headerRowDxfId="97" dataDxfId="96" totalsRowDxfId="95">
  <autoFilter ref="A3:S35"/>
  <tableColumns count="19">
    <tableColumn id="1" name="Datum" totalsRowLabel="Summe" dataDxfId="94" totalsRowDxfId="93">
      <calculatedColumnFormula>DAY("01."&amp;$G$1&amp;"."&amp;$B$1)</calculatedColumnFormula>
    </tableColumn>
    <tableColumn id="2" name="Mitarbeiter" dataDxfId="92" totalsRowDxfId="91"/>
    <tableColumn id="3" name="Leiharbeiter" dataDxfId="90" totalsRowDxfId="89"/>
    <tableColumn id="4" name="Urlaub" dataDxfId="88" totalsRowDxfId="87"/>
    <tableColumn id="5" name="Krank" dataDxfId="86" totalsRowDxfId="85"/>
    <tableColumn id="6" name="Mitarbeiter anwesend" dataDxfId="84" totalsRowDxfId="83">
      <calculatedColumnFormula>IF(November_201334[[#This Row],[Mitarbeiter]]=0,0,SUM(November_201334[[#This Row],[Mitarbeiter]:[Leiharbeiter]]))</calculatedColumnFormula>
    </tableColumn>
    <tableColumn id="7" name="Lieferung_HLG" totalsRowFunction="custom" dataDxfId="82" totalsRowDxfId="81">
      <totalsRowFormula>SUBTOTAL(109,November_201334[Lieferung_HLG])/1000</totalsRowFormula>
    </tableColumn>
    <tableColumn id="8" name="Lieferpos._HLG" totalsRowFunction="sum" dataDxfId="80" totalsRowDxfId="79"/>
    <tableColumn id="10" name="Lieferung_AA" totalsRowFunction="custom" dataDxfId="78" totalsRowDxfId="77">
      <totalsRowFormula>SUBTOTAL(109,November_201334[Lieferung_AA])/1000</totalsRowFormula>
    </tableColumn>
    <tableColumn id="11" name="Lieferpos._AA" totalsRowFunction="sum" dataDxfId="76" totalsRowDxfId="75"/>
    <tableColumn id="12" name="WE" totalsRowFunction="custom" dataDxfId="74" totalsRowDxfId="73">
      <totalsRowFormula>SUBTOTAL(109,November_201334[WE])/1000</totalsRowFormula>
    </tableColumn>
    <tableColumn id="9" name="Auftrags-vorlauf" dataDxfId="72" totalsRowDxfId="71"/>
    <tableColumn id="16" name="∑ Waren-ausgang" totalsRowFunction="custom" dataDxfId="70" totalsRowDxfId="69">
      <calculatedColumnFormula>IF(November_201334[[#This Row],[Datum]]="","",IF(November_201334[[#This Row],[Datum]]="Summe",SUM($N3:$N$4),SUM(November_201334[[#This Row],[Lieferung_HLG]],November_201334[[#This Row],[Lieferung_AA]],November_201334[[#This Row],[WE]])))</calculatedColumnFormula>
      <totalsRowFormula>SUBTOTAL(109,November_201334[∑ Waren-ausgang])/1000</totalsRowFormula>
    </tableColumn>
    <tableColumn id="15" name="Ges. Gewicht" totalsRowFunction="custom" dataDxfId="68" totalsRowDxfId="67">
      <calculatedColumnFormula>IF(November_201334[[#This Row],[Datum]]="","",IF(November_201334[[#This Row],[Datum]]="Summe",SUM($N3:$N$4),SUM(November_201334[[#This Row],[Lieferung_HLG]],November_201334[[#This Row],[Lieferung_AA]],November_201334[[#This Row],[WE]])))</calculatedColumnFormula>
      <totalsRowFormula>SUBTOTAL(109,November_201334[Ges. Gewicht])/1000</totalsRowFormula>
    </tableColumn>
    <tableColumn id="13" name="∑ Gewicht Woche" dataDxfId="66" totalsRowDxfId="65">
      <calculatedColumnFormula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Row],[Datum]])&lt;&gt;MONTH($A$2),WEEKDAY(A3,2)+1,7)),1))/1000))</calculatedColumnFormula>
    </tableColumn>
    <tableColumn id="18" name="Ges. Pos." totalsRowFunction="sum" dataDxfId="64" totalsRowDxfId="63">
      <calculatedColumnFormula>IF(November_201334[[#This Row],[Datum]]="","",IF(November_201334[[#This Row],[Datum]]="Summe",SUM($P3:$P$4),SUM(November_201334[[#This Row],[Lieferpos._HLG]],November_201334[[#This Row],[Lieferpos._AA]])))</calculatedColumnFormula>
    </tableColumn>
    <tableColumn id="14" name="∑ Pos. Woche" dataDxfId="62" totalsRowDxfId="61">
      <calculatedColumnFormula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Row],[Datum]])&lt;&gt;MONTH($A$2),WEEKDAY(A3,2)+1,7)),1))))</calculatedColumnFormula>
    </tableColumn>
    <tableColumn id="17" name="% Pos. Ist/Soll" dataDxfId="60" totalsRowDxfId="59">
      <calculatedColumnFormula>IF(OR(November_201334[[#This Row],[Datum]]="",November_201334[[#This Row],[Datum]]="Summe"),"",November_201334[[#This Row],[Ges. Pos.]]/$P$1)</calculatedColumnFormula>
    </tableColumn>
    <tableColumn id="19" name="to je anwes. Mitarbeiter" dataDxfId="58" totalsRowDxfId="57">
      <calculatedColumnFormula>IFERROR(November_201334[[#This Row],[Ges. Gewicht]]/November_201334[[#This Row],[Mitarbeiter anwesend]]/1000,0)</calculatedColumnFormula>
    </tableColumn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5" name="Feiertage_Tab" displayName="Feiertage_Tab" ref="A2:K14" totalsRowShown="0" headerRowDxfId="56">
  <autoFilter ref="A2:K14"/>
  <tableColumns count="11">
    <tableColumn id="1" name="2010" dataDxfId="55"/>
    <tableColumn id="2" name="2011" dataDxfId="54"/>
    <tableColumn id="3" name="2012" dataDxfId="53"/>
    <tableColumn id="4" name="2013" dataDxfId="52"/>
    <tableColumn id="5" name="2014" dataDxfId="51"/>
    <tableColumn id="6" name="2015" dataDxfId="50"/>
    <tableColumn id="7" name="2016" dataDxfId="49"/>
    <tableColumn id="8" name="2017" dataDxfId="48"/>
    <tableColumn id="9" name="2018" dataDxfId="47"/>
    <tableColumn id="10" name="2019" dataDxfId="46"/>
    <tableColumn id="11" name="2020" dataDxfId="4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November_20133" displayName="November_20133" ref="A3:S36" totalsRowCount="1" headerRowDxfId="40" dataDxfId="39" totalsRowDxfId="38">
  <autoFilter ref="A3:S35"/>
  <tableColumns count="19">
    <tableColumn id="1" name="Datum" totalsRowLabel="Summe" dataDxfId="37" totalsRowDxfId="36">
      <calculatedColumnFormula>DAY("01."&amp;$G$1&amp;"."&amp;$B$1)</calculatedColumnFormula>
    </tableColumn>
    <tableColumn id="2" name="Mitarbeiter" dataDxfId="35" totalsRowDxfId="34"/>
    <tableColumn id="3" name="Leiharbeiter" dataDxfId="33" totalsRowDxfId="32"/>
    <tableColumn id="4" name="Urlaub" dataDxfId="31" totalsRowDxfId="30"/>
    <tableColumn id="5" name="Krank" dataDxfId="29" totalsRowDxfId="28"/>
    <tableColumn id="6" name="Mitarbeiter anwesend" dataDxfId="27" totalsRowDxfId="26"/>
    <tableColumn id="7" name="Lieferung_HLG" totalsRowFunction="custom" dataDxfId="25" totalsRowDxfId="24">
      <totalsRowFormula>SUBTOTAL(109,November_20133[Lieferung_HLG])/1000</totalsRowFormula>
    </tableColumn>
    <tableColumn id="8" name="Lieferpos._HLG" totalsRowFunction="sum" dataDxfId="23" totalsRowDxfId="22"/>
    <tableColumn id="10" name="Lieferung_AA" totalsRowFunction="custom" dataDxfId="21" totalsRowDxfId="20">
      <totalsRowFormula>SUBTOTAL(109,November_20133[Lieferung_AA])/1000</totalsRowFormula>
    </tableColumn>
    <tableColumn id="11" name="Lieferpos._AA" totalsRowFunction="sum" dataDxfId="19" totalsRowDxfId="18"/>
    <tableColumn id="12" name="WE" totalsRowFunction="custom" dataDxfId="17" totalsRowDxfId="16">
      <totalsRowFormula>SUBTOTAL(109,November_20133[WE])/1000</totalsRowFormula>
    </tableColumn>
    <tableColumn id="9" name="Auftrags-vorlauf" dataDxfId="15" totalsRowDxfId="14"/>
    <tableColumn id="16" name="∑ Waren-ausgang" totalsRowFunction="custom" dataDxfId="13" totalsRowDxfId="12">
      <calculatedColumnFormula>IF(November_20133[[#This Row],[Datum]]="","",IF(November_20133[[#This Row],[Datum]]="Summe",SUM($N3:$N$4),SUM(November_20133[[#This Row],[Lieferung_HLG]],November_20133[[#This Row],[Lieferung_AA]],November_20133[[#This Row],[WE]])))</calculatedColumnFormula>
      <totalsRowFormula>SUBTOTAL(109,November_20133[∑ Waren-ausgang])/1000</totalsRowFormula>
    </tableColumn>
    <tableColumn id="15" name="Ges. Gewicht" totalsRowFunction="custom" dataDxfId="11" totalsRowDxfId="10">
      <calculatedColumnFormula>IF(November_20133[[#This Row],[Datum]]="","",IF(November_20133[[#This Row],[Datum]]="Summe",SUM($N3:$N$4),SUM(November_20133[[#This Row],[Lieferung_HLG]],November_20133[[#This Row],[Lieferung_AA]],November_20133[[#This Row],[WE]])))</calculatedColumnFormula>
      <totalsRowFormula>SUBTOTAL(109,November_20133[Ges. Gewicht])/1000</totalsRowFormula>
    </tableColumn>
    <tableColumn id="13" name="∑ Gewicht Woche" dataDxfId="9" totalsRowDxfId="8">
      <calculatedColumnFormula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Row],[Datum]])&lt;&gt;MONTH($A$2),WEEKDAY(A3,2)+1,7)),1))/1000))</calculatedColumnFormula>
    </tableColumn>
    <tableColumn id="18" name="Ges. Pos." totalsRowFunction="sum" dataDxfId="7" totalsRowDxfId="6">
      <calculatedColumnFormula>IF(November_20133[[#This Row],[Datum]]="","",IF(November_20133[[#This Row],[Datum]]="Summe",SUM($P3:$P$4),SUM(November_20133[[#This Row],[Lieferpos._HLG]],November_20133[[#This Row],[Lieferpos._AA]])))</calculatedColumnFormula>
    </tableColumn>
    <tableColumn id="14" name="∑ Pos. Woche" dataDxfId="5" totalsRowDxfId="4">
      <calculatedColumnFormula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Row],[Datum]])&lt;&gt;MONTH($A$2),WEEKDAY(A3,2)+1,7)),1))))</calculatedColumnFormula>
    </tableColumn>
    <tableColumn id="17" name="% Pos. Ist/Soll" dataDxfId="3" totalsRowDxfId="2">
      <calculatedColumnFormula>IF(OR(November_20133[[#This Row],[Datum]]="",November_20133[[#This Row],[Datum]]="Summe"),"",November_20133[[#This Row],[Ges. Pos.]]/$P$1)</calculatedColumnFormula>
    </tableColumn>
    <tableColumn id="19" name="to je anwes. Mitarbeiter" dataDxfId="1" totalsRowDxfId="0">
      <calculatedColumnFormula>IFERROR(November_20133[[#This Row],[Ges. Gewicht]]/November_20133[[#This Row],[Mitarbeiter anwesend]]/1000,0)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S3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2" sqref="G2"/>
    </sheetView>
  </sheetViews>
  <sheetFormatPr baseColWidth="10" defaultRowHeight="15" outlineLevelCol="1" x14ac:dyDescent="0.25"/>
  <cols>
    <col min="1" max="1" width="16.5703125" style="32" bestFit="1" customWidth="1"/>
    <col min="2" max="2" width="14.28515625" style="30" bestFit="1" customWidth="1"/>
    <col min="3" max="3" width="15.5703125" style="52" bestFit="1" customWidth="1"/>
    <col min="4" max="4" width="9.85546875" style="30" hidden="1" customWidth="1" outlineLevel="1"/>
    <col min="5" max="5" width="9.140625" style="30" hidden="1" customWidth="1" outlineLevel="1"/>
    <col min="6" max="6" width="14.28515625" style="30" bestFit="1" customWidth="1" collapsed="1"/>
    <col min="7" max="7" width="17" style="33" bestFit="1" customWidth="1"/>
    <col min="8" max="8" width="19.28515625" style="55" bestFit="1" customWidth="1"/>
    <col min="9" max="9" width="16.7109375" style="33" bestFit="1" customWidth="1"/>
    <col min="10" max="10" width="17.140625" style="55" bestFit="1" customWidth="1"/>
    <col min="11" max="11" width="12.85546875" style="33" bestFit="1" customWidth="1"/>
    <col min="12" max="12" width="12.28515625" style="30" hidden="1" customWidth="1"/>
    <col min="13" max="13" width="14" style="30" customWidth="1"/>
    <col min="14" max="14" width="16.7109375" style="30" bestFit="1" customWidth="1"/>
    <col min="15" max="15" width="13.5703125" style="30" bestFit="1" customWidth="1"/>
    <col min="16" max="16" width="14.28515625" style="30" bestFit="1" customWidth="1"/>
    <col min="17" max="17" width="12.7109375" style="30" bestFit="1" customWidth="1"/>
    <col min="18" max="18" width="10" style="30" bestFit="1" customWidth="1"/>
    <col min="19" max="19" width="15.140625" style="58" bestFit="1" customWidth="1"/>
    <col min="20" max="16384" width="11.42578125" style="30"/>
  </cols>
  <sheetData>
    <row r="1" spans="1:19" s="5" customFormat="1" x14ac:dyDescent="0.25">
      <c r="A1" s="1" t="s">
        <v>0</v>
      </c>
      <c r="B1" s="2">
        <v>2013</v>
      </c>
      <c r="F1" s="3" t="s">
        <v>1</v>
      </c>
      <c r="G1" s="4" t="s">
        <v>37</v>
      </c>
      <c r="I1" s="5" t="s">
        <v>2</v>
      </c>
      <c r="J1" s="6">
        <f>NETWORKDAYS($A$2,EOMONTH($A$2,0),Feiertage_Tab[])</f>
        <v>19</v>
      </c>
      <c r="M1" s="9"/>
      <c r="O1" s="5" t="s">
        <v>3</v>
      </c>
      <c r="P1" s="7">
        <v>3000</v>
      </c>
      <c r="S1" s="56"/>
    </row>
    <row r="2" spans="1:19" s="9" customFormat="1" x14ac:dyDescent="0.25">
      <c r="A2" s="8" t="str">
        <f>"01."&amp;$G$1&amp;"."&amp;$B$1</f>
        <v>01.Februar.2013</v>
      </c>
      <c r="C2" s="10"/>
      <c r="D2" s="11"/>
      <c r="G2" s="12"/>
      <c r="H2" s="13"/>
      <c r="I2" s="14"/>
      <c r="J2" s="13"/>
      <c r="K2" s="14"/>
      <c r="S2" s="56"/>
    </row>
    <row r="3" spans="1:19" s="15" customFormat="1" ht="30" x14ac:dyDescent="0.25">
      <c r="A3" s="15" t="s">
        <v>4</v>
      </c>
      <c r="B3" s="15" t="s">
        <v>5</v>
      </c>
      <c r="C3" s="16" t="s">
        <v>6</v>
      </c>
      <c r="D3" s="15" t="s">
        <v>7</v>
      </c>
      <c r="E3" s="15" t="s">
        <v>8</v>
      </c>
      <c r="F3" s="15" t="s">
        <v>9</v>
      </c>
      <c r="G3" s="17" t="s">
        <v>10</v>
      </c>
      <c r="H3" s="18" t="s">
        <v>11</v>
      </c>
      <c r="I3" s="17" t="s">
        <v>12</v>
      </c>
      <c r="J3" s="19" t="s">
        <v>13</v>
      </c>
      <c r="K3" s="17" t="s">
        <v>14</v>
      </c>
      <c r="L3" s="15" t="s">
        <v>15</v>
      </c>
      <c r="M3" s="15" t="s">
        <v>34</v>
      </c>
      <c r="N3" s="20" t="s">
        <v>16</v>
      </c>
      <c r="O3" s="15" t="s">
        <v>17</v>
      </c>
      <c r="P3" s="21" t="s">
        <v>18</v>
      </c>
      <c r="Q3" s="15" t="s">
        <v>19</v>
      </c>
      <c r="R3" s="15" t="s">
        <v>20</v>
      </c>
      <c r="S3" s="57" t="s">
        <v>35</v>
      </c>
    </row>
    <row r="4" spans="1:19" x14ac:dyDescent="0.25">
      <c r="A4" s="22">
        <f>DATE($B$1,MONTH($A$2),1)</f>
        <v>41306</v>
      </c>
      <c r="B4" s="52">
        <v>150</v>
      </c>
      <c r="C4" s="52">
        <v>13</v>
      </c>
      <c r="D4" s="52">
        <v>0</v>
      </c>
      <c r="E4" s="52">
        <v>0</v>
      </c>
      <c r="F4" s="52">
        <f>IF(November_201334[[#This Row],[Mitarbeiter]]=0,0,SUM(November_201334[[#This Row],[Mitarbeiter]:[Leiharbeiter]]))</f>
        <v>163</v>
      </c>
      <c r="G4" s="53">
        <v>72916</v>
      </c>
      <c r="H4" s="54">
        <v>1047</v>
      </c>
      <c r="I4" s="53">
        <v>83793</v>
      </c>
      <c r="J4" s="55">
        <v>985</v>
      </c>
      <c r="K4" s="53">
        <v>96622</v>
      </c>
      <c r="L4" s="23"/>
      <c r="M4" s="53">
        <f>IF(November_201334[[#This Row],[Datum]]="","",IF(November_201334[[#This Row],[Datum]]="Summe",SUM($N3:$N$4),SUM(November_201334[[#This Row],[Lieferung_HLG]],November_201334[[#This Row],[Lieferung_AA]])))</f>
        <v>156709</v>
      </c>
      <c r="N4" s="24">
        <f>IF(November_201334[[#This Row],[Datum]]="","",IF(November_201334[[#This Row],[Datum]]="Summe",SUM($N3:$N$4),SUM(November_201334[[#This Row],[Lieferung_HLG]],November_201334[[#This Row],[Lieferung_AA]],November_201334[[#This Row],[WE]])))</f>
        <v>253331</v>
      </c>
      <c r="O4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Row],[Datum]])&lt;&gt;MONTH($A$2),WEEKDAY(A3,2)+1,7)),1))/1000))</f>
        <v>0</v>
      </c>
      <c r="P4" s="26">
        <f>IF(November_201334[[#This Row],[Datum]]="","",IF(November_201334[[#This Row],[Datum]]="Summe",SUM($P3:$P$4),SUM(November_201334[[#This Row],[Lieferpos._HLG]],November_201334[[#This Row],[Lieferpos._AA]])))</f>
        <v>2032</v>
      </c>
      <c r="Q4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Row],[Datum]])&lt;&gt;MONTH($A$2),WEEKDAY(A3,2)+1,7)),1))))</f>
        <v>0</v>
      </c>
      <c r="R4" s="28">
        <f>IF(OR(November_201334[[#This Row],[Datum]]="",November_201334[[#This Row],[Datum]]="Summe"),"",November_201334[[#This Row],[Ges. Pos.]]/$P$1)</f>
        <v>0.67733333333333334</v>
      </c>
      <c r="S4" s="58">
        <f>IFERROR(November_201334[[#This Row],[Ges. Gewicht]]/November_201334[[#This Row],[Mitarbeiter anwesend]]/1000,0)</f>
        <v>1.5541779141104293</v>
      </c>
    </row>
    <row r="5" spans="1:19" x14ac:dyDescent="0.25">
      <c r="A5" s="22">
        <f>A4+1</f>
        <v>41307</v>
      </c>
      <c r="B5" s="52">
        <v>0</v>
      </c>
      <c r="C5" s="52">
        <v>0</v>
      </c>
      <c r="D5" s="52">
        <v>0</v>
      </c>
      <c r="E5" s="52">
        <v>0</v>
      </c>
      <c r="F5" s="52">
        <f>IF(November_201334[[#This Row],[Mitarbeiter]]=0,0,SUM(November_201334[[#This Row],[Mitarbeiter]:[Leiharbeiter]]))</f>
        <v>0</v>
      </c>
      <c r="G5" s="53">
        <v>0</v>
      </c>
      <c r="H5" s="54">
        <v>0</v>
      </c>
      <c r="I5" s="53">
        <v>0</v>
      </c>
      <c r="J5" s="55">
        <v>0</v>
      </c>
      <c r="K5" s="53">
        <v>0</v>
      </c>
      <c r="L5" s="23"/>
      <c r="M5" s="53">
        <f>IF(November_201334[[#This Row],[Datum]]="","",IF(November_201334[[#This Row],[Datum]]="Summe",SUM($N4:$N$4),SUM(November_201334[[#This Row],[Lieferung_HLG]],November_201334[[#This Row],[Lieferung_AA]])))</f>
        <v>0</v>
      </c>
      <c r="N5" s="24">
        <f>IF(November_201334[[#This Row],[Datum]]="","",IF(November_201334[[#This Row],[Datum]]="Summe",SUM($N$4:$N4),SUM(November_201334[[#This Row],[Lieferung_HLG]],November_201334[[#This Row],[Lieferung_AA]],November_201334[[#This Row],[WE]])))</f>
        <v>0</v>
      </c>
      <c r="O5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Row],[Datum]])&lt;&gt;MONTH($A$2),WEEKDAY(A4,2)+1,7)),1))/1000))</f>
        <v>0</v>
      </c>
      <c r="P5" s="26">
        <f>IF(November_201334[[#This Row],[Datum]]="","",IF(November_201334[[#This Row],[Datum]]="Summe",SUM($P$4:$P4),SUM(November_201334[[#This Row],[Lieferpos._HLG]],November_201334[[#This Row],[Lieferpos._AA]])))</f>
        <v>0</v>
      </c>
      <c r="Q5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Row],[Datum]])&lt;&gt;MONTH($A$2),WEEKDAY(A4,2)+1,7)),1))))</f>
        <v>0</v>
      </c>
      <c r="R5" s="28">
        <f>IF(OR(November_201334[[#This Row],[Datum]]="",November_201334[[#This Row],[Datum]]="Summe"),"",November_201334[[#This Row],[Ges. Pos.]]/$P$1)</f>
        <v>0</v>
      </c>
      <c r="S5" s="58">
        <f>IFERROR(November_201334[[#This Row],[Ges. Gewicht]]/November_201334[[#This Row],[Mitarbeiter anwesend]]/1000,0)</f>
        <v>0</v>
      </c>
    </row>
    <row r="6" spans="1:19" x14ac:dyDescent="0.25">
      <c r="A6" s="22">
        <f t="shared" ref="A6:A34" si="0">A5+1</f>
        <v>41308</v>
      </c>
      <c r="B6" s="52">
        <v>0</v>
      </c>
      <c r="C6" s="52">
        <v>0</v>
      </c>
      <c r="D6" s="52">
        <v>0</v>
      </c>
      <c r="E6" s="52">
        <v>0</v>
      </c>
      <c r="F6" s="52">
        <f>IF(November_201334[[#This Row],[Mitarbeiter]]=0,0,SUM(November_201334[[#This Row],[Mitarbeiter]:[Leiharbeiter]]))</f>
        <v>0</v>
      </c>
      <c r="G6" s="53">
        <v>0</v>
      </c>
      <c r="H6" s="54">
        <v>0</v>
      </c>
      <c r="I6" s="53">
        <v>0</v>
      </c>
      <c r="J6" s="55">
        <v>0</v>
      </c>
      <c r="K6" s="53">
        <v>0</v>
      </c>
      <c r="L6" s="23"/>
      <c r="M6" s="53">
        <f>IF(November_201334[[#This Row],[Datum]]="","",IF(November_201334[[#This Row],[Datum]]="Summe",SUM($N$4:$N5),SUM(November_201334[[#This Row],[Lieferung_HLG]],November_201334[[#This Row],[Lieferung_AA]])))</f>
        <v>0</v>
      </c>
      <c r="N6" s="24">
        <f>IF(November_201334[[#This Row],[Datum]]="","",IF(November_201334[[#This Row],[Datum]]="Summe",SUM($N$4:$N5),SUM(November_201334[[#This Row],[Lieferung_HLG]],November_201334[[#This Row],[Lieferung_AA]],November_201334[[#This Row],[WE]])))</f>
        <v>0</v>
      </c>
      <c r="O6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Row],[Datum]])&lt;&gt;MONTH($A$2),WEEKDAY(A5,2)+1,7)),1))/1000))</f>
        <v>253.33099999999999</v>
      </c>
      <c r="P6" s="26">
        <f>IF(November_201334[[#This Row],[Datum]]="","",IF(November_201334[[#This Row],[Datum]]="Summe",SUM($P$4:$P5),SUM(November_201334[[#This Row],[Lieferpos._HLG]],November_201334[[#This Row],[Lieferpos._AA]])))</f>
        <v>0</v>
      </c>
      <c r="Q6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Row],[Datum]])&lt;&gt;MONTH($A$2),WEEKDAY(A5,2)+1,7)),1))))</f>
        <v>2032</v>
      </c>
      <c r="R6" s="28">
        <f>IF(OR(November_201334[[#This Row],[Datum]]="",November_201334[[#This Row],[Datum]]="Summe"),"",November_201334[[#This Row],[Ges. Pos.]]/$P$1)</f>
        <v>0</v>
      </c>
      <c r="S6" s="58">
        <f>IFERROR(November_201334[[#This Row],[Ges. Gewicht]]/November_201334[[#This Row],[Mitarbeiter anwesend]]/1000,0)</f>
        <v>0</v>
      </c>
    </row>
    <row r="7" spans="1:19" x14ac:dyDescent="0.25">
      <c r="A7" s="22">
        <f t="shared" si="0"/>
        <v>41309</v>
      </c>
      <c r="B7" s="52">
        <v>143</v>
      </c>
      <c r="C7" s="52">
        <v>12</v>
      </c>
      <c r="D7" s="52">
        <v>0</v>
      </c>
      <c r="E7" s="52">
        <v>0</v>
      </c>
      <c r="F7" s="52">
        <f>IF(November_201334[[#This Row],[Mitarbeiter]]=0,0,SUM(November_201334[[#This Row],[Mitarbeiter]:[Leiharbeiter]]))</f>
        <v>155</v>
      </c>
      <c r="G7" s="53">
        <v>116540</v>
      </c>
      <c r="H7" s="54">
        <v>698</v>
      </c>
      <c r="I7" s="53">
        <v>174085</v>
      </c>
      <c r="J7" s="55">
        <v>1385</v>
      </c>
      <c r="K7" s="53">
        <v>85223</v>
      </c>
      <c r="L7" s="23"/>
      <c r="M7" s="53">
        <f>IF(November_201334[[#This Row],[Datum]]="","",IF(November_201334[[#This Row],[Datum]]="Summe",SUM($N$4:$N6),SUM(November_201334[[#This Row],[Lieferung_HLG]],November_201334[[#This Row],[Lieferung_AA]])))</f>
        <v>290625</v>
      </c>
      <c r="N7" s="24">
        <f>IF(November_201334[[#This Row],[Datum]]="","",IF(November_201334[[#This Row],[Datum]]="Summe",SUM($N$4:$N6),SUM(November_201334[[#This Row],[Lieferung_HLG]],November_201334[[#This Row],[Lieferung_AA]],November_201334[[#This Row],[WE]])))</f>
        <v>375848</v>
      </c>
      <c r="O7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Row],[Datum]])&lt;&gt;MONTH($A$2),WEEKDAY(A6,2)+1,7)),1))/1000))</f>
        <v>0</v>
      </c>
      <c r="P7" s="26">
        <f>IF(November_201334[[#This Row],[Datum]]="","",IF(November_201334[[#This Row],[Datum]]="Summe",SUM($P$4:$P6),SUM(November_201334[[#This Row],[Lieferpos._HLG]],November_201334[[#This Row],[Lieferpos._AA]])))</f>
        <v>2083</v>
      </c>
      <c r="Q7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Row],[Datum]])&lt;&gt;MONTH($A$2),WEEKDAY(A6,2)+1,7)),1))))</f>
        <v>0</v>
      </c>
      <c r="R7" s="28">
        <f>IF(OR(November_201334[[#This Row],[Datum]]="",November_201334[[#This Row],[Datum]]="Summe"),"",November_201334[[#This Row],[Ges. Pos.]]/$P$1)</f>
        <v>0.69433333333333336</v>
      </c>
      <c r="S7" s="58">
        <f>IFERROR(November_201334[[#This Row],[Ges. Gewicht]]/November_201334[[#This Row],[Mitarbeiter anwesend]]/1000,0)</f>
        <v>2.4248258064516133</v>
      </c>
    </row>
    <row r="8" spans="1:19" x14ac:dyDescent="0.25">
      <c r="A8" s="22">
        <f t="shared" si="0"/>
        <v>41310</v>
      </c>
      <c r="B8" s="52">
        <v>99</v>
      </c>
      <c r="C8" s="52">
        <v>6</v>
      </c>
      <c r="D8" s="52">
        <v>0</v>
      </c>
      <c r="E8" s="52">
        <v>0</v>
      </c>
      <c r="F8" s="52">
        <f>IF(November_201334[[#This Row],[Mitarbeiter]]=0,0,SUM(November_201334[[#This Row],[Mitarbeiter]:[Leiharbeiter]]))</f>
        <v>105</v>
      </c>
      <c r="G8" s="53">
        <v>63467</v>
      </c>
      <c r="H8" s="54">
        <v>746</v>
      </c>
      <c r="I8" s="53">
        <v>116762</v>
      </c>
      <c r="J8" s="55">
        <v>1299</v>
      </c>
      <c r="K8" s="53">
        <v>63179</v>
      </c>
      <c r="L8" s="23"/>
      <c r="M8" s="53">
        <f>IF(November_201334[[#This Row],[Datum]]="","",IF(November_201334[[#This Row],[Datum]]="Summe",SUM($N$4:$N7),SUM(November_201334[[#This Row],[Lieferung_HLG]],November_201334[[#This Row],[Lieferung_AA]])))</f>
        <v>180229</v>
      </c>
      <c r="N8" s="24">
        <f>IF(November_201334[[#This Row],[Datum]]="","",IF(November_201334[[#This Row],[Datum]]="Summe",SUM($N$4:$N7),SUM(November_201334[[#This Row],[Lieferung_HLG]],November_201334[[#This Row],[Lieferung_AA]],November_201334[[#This Row],[WE]])))</f>
        <v>243408</v>
      </c>
      <c r="O8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Row],[Datum]])&lt;&gt;MONTH($A$2),WEEKDAY(A7,2)+1,7)),1))/1000))</f>
        <v>0</v>
      </c>
      <c r="P8" s="26">
        <f>IF(November_201334[[#This Row],[Datum]]="","",IF(November_201334[[#This Row],[Datum]]="Summe",SUM($P$4:$P7),SUM(November_201334[[#This Row],[Lieferpos._HLG]],November_201334[[#This Row],[Lieferpos._AA]])))</f>
        <v>2045</v>
      </c>
      <c r="Q8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Row],[Datum]])&lt;&gt;MONTH($A$2),WEEKDAY(A7,2)+1,7)),1))))</f>
        <v>0</v>
      </c>
      <c r="R8" s="28">
        <f>IF(OR(November_201334[[#This Row],[Datum]]="",November_201334[[#This Row],[Datum]]="Summe"),"",November_201334[[#This Row],[Ges. Pos.]]/$P$1)</f>
        <v>0.68166666666666664</v>
      </c>
      <c r="S8" s="58">
        <f>IFERROR(November_201334[[#This Row],[Ges. Gewicht]]/November_201334[[#This Row],[Mitarbeiter anwesend]]/1000,0)</f>
        <v>2.3181714285714285</v>
      </c>
    </row>
    <row r="9" spans="1:19" x14ac:dyDescent="0.25">
      <c r="A9" s="22">
        <f t="shared" si="0"/>
        <v>41311</v>
      </c>
      <c r="B9" s="52">
        <v>66</v>
      </c>
      <c r="C9" s="52">
        <v>12</v>
      </c>
      <c r="D9" s="52">
        <v>0</v>
      </c>
      <c r="E9" s="52">
        <v>0</v>
      </c>
      <c r="F9" s="52">
        <f>IF(November_201334[[#This Row],[Mitarbeiter]]=0,0,SUM(November_201334[[#This Row],[Mitarbeiter]:[Leiharbeiter]]))</f>
        <v>78</v>
      </c>
      <c r="G9" s="53">
        <v>182163</v>
      </c>
      <c r="H9" s="54">
        <v>1119</v>
      </c>
      <c r="I9" s="53">
        <v>82461</v>
      </c>
      <c r="J9" s="55">
        <v>714</v>
      </c>
      <c r="K9" s="53">
        <v>167277</v>
      </c>
      <c r="L9" s="23"/>
      <c r="M9" s="53">
        <f>IF(November_201334[[#This Row],[Datum]]="","",IF(November_201334[[#This Row],[Datum]]="Summe",SUM($N$4:$N8),SUM(November_201334[[#This Row],[Lieferung_HLG]],November_201334[[#This Row],[Lieferung_AA]])))</f>
        <v>264624</v>
      </c>
      <c r="N9" s="24">
        <f>IF(November_201334[[#This Row],[Datum]]="","",IF(November_201334[[#This Row],[Datum]]="Summe",SUM($N$4:$N8),SUM(November_201334[[#This Row],[Lieferung_HLG]],November_201334[[#This Row],[Lieferung_AA]],November_201334[[#This Row],[WE]])))</f>
        <v>431901</v>
      </c>
      <c r="O9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Row],[Datum]])&lt;&gt;MONTH($A$2),WEEKDAY(A8,2)+1,7)),1))/1000))</f>
        <v>0</v>
      </c>
      <c r="P9" s="26">
        <f>IF(November_201334[[#This Row],[Datum]]="","",IF(November_201334[[#This Row],[Datum]]="Summe",SUM($P$4:$P8),SUM(November_201334[[#This Row],[Lieferpos._HLG]],November_201334[[#This Row],[Lieferpos._AA]])))</f>
        <v>1833</v>
      </c>
      <c r="Q9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Row],[Datum]])&lt;&gt;MONTH($A$2),WEEKDAY(A8,2)+1,7)),1))))</f>
        <v>0</v>
      </c>
      <c r="R9" s="28">
        <f>IF(OR(November_201334[[#This Row],[Datum]]="",November_201334[[#This Row],[Datum]]="Summe"),"",November_201334[[#This Row],[Ges. Pos.]]/$P$1)</f>
        <v>0.61099999999999999</v>
      </c>
      <c r="S9" s="58">
        <f>IFERROR(November_201334[[#This Row],[Ges. Gewicht]]/November_201334[[#This Row],[Mitarbeiter anwesend]]/1000,0)</f>
        <v>5.5371923076923073</v>
      </c>
    </row>
    <row r="10" spans="1:19" x14ac:dyDescent="0.25">
      <c r="A10" s="22">
        <f t="shared" si="0"/>
        <v>41312</v>
      </c>
      <c r="B10" s="52">
        <v>63</v>
      </c>
      <c r="C10" s="52">
        <v>7</v>
      </c>
      <c r="D10" s="52">
        <v>0</v>
      </c>
      <c r="E10" s="52">
        <v>0</v>
      </c>
      <c r="F10" s="52">
        <f>IF(November_201334[[#This Row],[Mitarbeiter]]=0,0,SUM(November_201334[[#This Row],[Mitarbeiter]:[Leiharbeiter]]))</f>
        <v>70</v>
      </c>
      <c r="G10" s="53">
        <v>50501</v>
      </c>
      <c r="H10" s="54">
        <v>916</v>
      </c>
      <c r="I10" s="53">
        <v>66914</v>
      </c>
      <c r="J10" s="55">
        <v>1193</v>
      </c>
      <c r="K10" s="53">
        <v>88409</v>
      </c>
      <c r="L10" s="23"/>
      <c r="M10" s="53">
        <f>IF(November_201334[[#This Row],[Datum]]="","",IF(November_201334[[#This Row],[Datum]]="Summe",SUM($N$4:$N9),SUM(November_201334[[#This Row],[Lieferung_HLG]],November_201334[[#This Row],[Lieferung_AA]])))</f>
        <v>117415</v>
      </c>
      <c r="N10" s="24">
        <f>IF(November_201334[[#This Row],[Datum]]="","",IF(November_201334[[#This Row],[Datum]]="Summe",SUM($N$4:$N9),SUM(November_201334[[#This Row],[Lieferung_HLG]],November_201334[[#This Row],[Lieferung_AA]],November_201334[[#This Row],[WE]])))</f>
        <v>205824</v>
      </c>
      <c r="O10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Row],[Datum]])&lt;&gt;MONTH($A$2),WEEKDAY(A9,2)+1,7)),1))/1000))</f>
        <v>0</v>
      </c>
      <c r="P10" s="26">
        <f>IF(November_201334[[#This Row],[Datum]]="","",IF(November_201334[[#This Row],[Datum]]="Summe",SUM($P$4:$P9),SUM(November_201334[[#This Row],[Lieferpos._HLG]],November_201334[[#This Row],[Lieferpos._AA]])))</f>
        <v>2109</v>
      </c>
      <c r="Q10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Row],[Datum]])&lt;&gt;MONTH($A$2),WEEKDAY(A9,2)+1,7)),1))))</f>
        <v>0</v>
      </c>
      <c r="R10" s="28">
        <f>IF(OR(November_201334[[#This Row],[Datum]]="",November_201334[[#This Row],[Datum]]="Summe"),"",November_201334[[#This Row],[Ges. Pos.]]/$P$1)</f>
        <v>0.70299999999999996</v>
      </c>
      <c r="S10" s="58">
        <f>IFERROR(November_201334[[#This Row],[Ges. Gewicht]]/November_201334[[#This Row],[Mitarbeiter anwesend]]/1000,0)</f>
        <v>2.9403428571428574</v>
      </c>
    </row>
    <row r="11" spans="1:19" x14ac:dyDescent="0.25">
      <c r="A11" s="22">
        <f t="shared" si="0"/>
        <v>41313</v>
      </c>
      <c r="B11" s="52">
        <v>144</v>
      </c>
      <c r="C11" s="52">
        <v>10</v>
      </c>
      <c r="D11" s="52">
        <v>0</v>
      </c>
      <c r="E11" s="52">
        <v>0</v>
      </c>
      <c r="F11" s="52">
        <f>IF(November_201334[[#This Row],[Mitarbeiter]]=0,0,SUM(November_201334[[#This Row],[Mitarbeiter]:[Leiharbeiter]]))</f>
        <v>154</v>
      </c>
      <c r="G11" s="53">
        <v>69081</v>
      </c>
      <c r="H11" s="54">
        <v>529</v>
      </c>
      <c r="I11" s="53">
        <v>120047</v>
      </c>
      <c r="J11" s="55">
        <v>1437</v>
      </c>
      <c r="K11" s="53">
        <v>195868</v>
      </c>
      <c r="L11" s="23"/>
      <c r="M11" s="53">
        <f>IF(November_201334[[#This Row],[Datum]]="","",IF(November_201334[[#This Row],[Datum]]="Summe",SUM($N$4:$N10),SUM(November_201334[[#This Row],[Lieferung_HLG]],November_201334[[#This Row],[Lieferung_AA]])))</f>
        <v>189128</v>
      </c>
      <c r="N11" s="24">
        <f>IF(November_201334[[#This Row],[Datum]]="","",IF(November_201334[[#This Row],[Datum]]="Summe",SUM($N$4:$N10),SUM(November_201334[[#This Row],[Lieferung_HLG]],November_201334[[#This Row],[Lieferung_AA]],November_201334[[#This Row],[WE]])))</f>
        <v>384996</v>
      </c>
      <c r="O11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Row],[Datum]])&lt;&gt;MONTH($A$2),WEEKDAY(A10,2)+1,7)),1))/1000))</f>
        <v>0</v>
      </c>
      <c r="P11" s="26">
        <f>IF(November_201334[[#This Row],[Datum]]="","",IF(November_201334[[#This Row],[Datum]]="Summe",SUM($P$4:$P10),SUM(November_201334[[#This Row],[Lieferpos._HLG]],November_201334[[#This Row],[Lieferpos._AA]])))</f>
        <v>1966</v>
      </c>
      <c r="Q11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Row],[Datum]])&lt;&gt;MONTH($A$2),WEEKDAY(A10,2)+1,7)),1))))</f>
        <v>0</v>
      </c>
      <c r="R11" s="28">
        <f>IF(OR(November_201334[[#This Row],[Datum]]="",November_201334[[#This Row],[Datum]]="Summe"),"",November_201334[[#This Row],[Ges. Pos.]]/$P$1)</f>
        <v>0.65533333333333332</v>
      </c>
      <c r="S11" s="58">
        <f>IFERROR(November_201334[[#This Row],[Ges. Gewicht]]/November_201334[[#This Row],[Mitarbeiter anwesend]]/1000,0)</f>
        <v>2.499974025974026</v>
      </c>
    </row>
    <row r="12" spans="1:19" x14ac:dyDescent="0.25">
      <c r="A12" s="22">
        <f t="shared" si="0"/>
        <v>41314</v>
      </c>
      <c r="B12" s="52">
        <v>0</v>
      </c>
      <c r="C12" s="52">
        <v>0</v>
      </c>
      <c r="D12" s="52">
        <v>0</v>
      </c>
      <c r="E12" s="52">
        <v>0</v>
      </c>
      <c r="F12" s="52">
        <f>IF(November_201334[[#This Row],[Mitarbeiter]]=0,0,SUM(November_201334[[#This Row],[Mitarbeiter]:[Leiharbeiter]]))</f>
        <v>0</v>
      </c>
      <c r="G12" s="53">
        <v>0</v>
      </c>
      <c r="H12" s="54">
        <v>0</v>
      </c>
      <c r="I12" s="53">
        <v>0</v>
      </c>
      <c r="J12" s="55">
        <v>0</v>
      </c>
      <c r="K12" s="53">
        <v>0</v>
      </c>
      <c r="L12" s="23"/>
      <c r="M12" s="53">
        <f>IF(November_201334[[#This Row],[Datum]]="","",IF(November_201334[[#This Row],[Datum]]="Summe",SUM($N$4:$N11),SUM(November_201334[[#This Row],[Lieferung_HLG]],November_201334[[#This Row],[Lieferung_AA]])))</f>
        <v>0</v>
      </c>
      <c r="N12" s="24">
        <f>IF(November_201334[[#This Row],[Datum]]="","",IF(November_201334[[#This Row],[Datum]]="Summe",SUM($N$4:$N11),SUM(November_201334[[#This Row],[Lieferung_HLG]],November_201334[[#This Row],[Lieferung_AA]],November_201334[[#This Row],[WE]])))</f>
        <v>0</v>
      </c>
      <c r="O12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Row],[Datum]])&lt;&gt;MONTH($A$2),WEEKDAY(A11,2)+1,7)),1))/1000))</f>
        <v>0</v>
      </c>
      <c r="P12" s="26">
        <f>IF(November_201334[[#This Row],[Datum]]="","",IF(November_201334[[#This Row],[Datum]]="Summe",SUM($P$4:$P11),SUM(November_201334[[#This Row],[Lieferpos._HLG]],November_201334[[#This Row],[Lieferpos._AA]])))</f>
        <v>0</v>
      </c>
      <c r="Q12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Row],[Datum]])&lt;&gt;MONTH($A$2),WEEKDAY(A11,2)+1,7)),1))))</f>
        <v>0</v>
      </c>
      <c r="R12" s="28">
        <f>IF(OR(November_201334[[#This Row],[Datum]]="",November_201334[[#This Row],[Datum]]="Summe"),"",November_201334[[#This Row],[Ges. Pos.]]/$P$1)</f>
        <v>0</v>
      </c>
      <c r="S12" s="58">
        <f>IFERROR(November_201334[[#This Row],[Ges. Gewicht]]/November_201334[[#This Row],[Mitarbeiter anwesend]]/1000,0)</f>
        <v>0</v>
      </c>
    </row>
    <row r="13" spans="1:19" x14ac:dyDescent="0.25">
      <c r="A13" s="22">
        <f t="shared" si="0"/>
        <v>41315</v>
      </c>
      <c r="B13" s="52">
        <v>0</v>
      </c>
      <c r="C13" s="52">
        <v>0</v>
      </c>
      <c r="D13" s="52">
        <v>0</v>
      </c>
      <c r="E13" s="52">
        <v>0</v>
      </c>
      <c r="F13" s="52">
        <f>IF(November_201334[[#This Row],[Mitarbeiter]]=0,0,SUM(November_201334[[#This Row],[Mitarbeiter]:[Leiharbeiter]]))</f>
        <v>0</v>
      </c>
      <c r="G13" s="53">
        <v>0</v>
      </c>
      <c r="H13" s="54">
        <v>0</v>
      </c>
      <c r="I13" s="53">
        <v>0</v>
      </c>
      <c r="J13" s="55">
        <v>0</v>
      </c>
      <c r="K13" s="53">
        <v>0</v>
      </c>
      <c r="L13" s="23"/>
      <c r="M13" s="53">
        <f>IF(November_201334[[#This Row],[Datum]]="","",IF(November_201334[[#This Row],[Datum]]="Summe",SUM($N$4:$N12),SUM(November_201334[[#This Row],[Lieferung_HLG]],November_201334[[#This Row],[Lieferung_AA]])))</f>
        <v>0</v>
      </c>
      <c r="N13" s="24">
        <f>IF(November_201334[[#This Row],[Datum]]="","",IF(November_201334[[#This Row],[Datum]]="Summe",SUM($N$4:$N12),SUM(November_201334[[#This Row],[Lieferung_HLG]],November_201334[[#This Row],[Lieferung_AA]],November_201334[[#This Row],[WE]])))</f>
        <v>0</v>
      </c>
      <c r="O13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Row],[Datum]])&lt;&gt;MONTH($A$2),WEEKDAY(A12,2)+1,7)),1))/1000))</f>
        <v>1641.9770000000001</v>
      </c>
      <c r="P13" s="26">
        <f>IF(November_201334[[#This Row],[Datum]]="","",IF(November_201334[[#This Row],[Datum]]="Summe",SUM($P$4:$P12),SUM(November_201334[[#This Row],[Lieferpos._HLG]],November_201334[[#This Row],[Lieferpos._AA]])))</f>
        <v>0</v>
      </c>
      <c r="Q13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Row],[Datum]])&lt;&gt;MONTH($A$2),WEEKDAY(A12,2)+1,7)),1))))</f>
        <v>10036</v>
      </c>
      <c r="R13" s="28">
        <f>IF(OR(November_201334[[#This Row],[Datum]]="",November_201334[[#This Row],[Datum]]="Summe"),"",November_201334[[#This Row],[Ges. Pos.]]/$P$1)</f>
        <v>0</v>
      </c>
      <c r="S13" s="58">
        <f>IFERROR(November_201334[[#This Row],[Ges. Gewicht]]/November_201334[[#This Row],[Mitarbeiter anwesend]]/1000,0)</f>
        <v>0</v>
      </c>
    </row>
    <row r="14" spans="1:19" x14ac:dyDescent="0.25">
      <c r="A14" s="22">
        <f t="shared" si="0"/>
        <v>41316</v>
      </c>
      <c r="B14" s="52">
        <v>0</v>
      </c>
      <c r="C14" s="52">
        <v>0</v>
      </c>
      <c r="D14" s="52">
        <v>0</v>
      </c>
      <c r="E14" s="52">
        <v>0</v>
      </c>
      <c r="F14" s="52">
        <f>IF(November_201334[[#This Row],[Mitarbeiter]]=0,0,SUM(November_201334[[#This Row],[Mitarbeiter]:[Leiharbeiter]]))</f>
        <v>0</v>
      </c>
      <c r="G14" s="53">
        <v>0</v>
      </c>
      <c r="H14" s="54">
        <v>0</v>
      </c>
      <c r="I14" s="53">
        <v>0</v>
      </c>
      <c r="J14" s="55">
        <v>0</v>
      </c>
      <c r="K14" s="53">
        <v>0</v>
      </c>
      <c r="L14" s="23"/>
      <c r="M14" s="53">
        <f>IF(November_201334[[#This Row],[Datum]]="","",IF(November_201334[[#This Row],[Datum]]="Summe",SUM($N$4:$N13),SUM(November_201334[[#This Row],[Lieferung_HLG]],November_201334[[#This Row],[Lieferung_AA]])))</f>
        <v>0</v>
      </c>
      <c r="N14" s="24">
        <f>IF(November_201334[[#This Row],[Datum]]="","",IF(November_201334[[#This Row],[Datum]]="Summe",SUM($N$4:$N13),SUM(November_201334[[#This Row],[Lieferung_HLG]],November_201334[[#This Row],[Lieferung_AA]],November_201334[[#This Row],[WE]])))</f>
        <v>0</v>
      </c>
      <c r="O14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Row],[Datum]])&lt;&gt;MONTH($A$2),WEEKDAY(A13,2)+1,7)),1))/1000))</f>
        <v>0</v>
      </c>
      <c r="P14" s="26">
        <f>IF(November_201334[[#This Row],[Datum]]="","",IF(November_201334[[#This Row],[Datum]]="Summe",SUM($P$4:$P13),SUM(November_201334[[#This Row],[Lieferpos._HLG]],November_201334[[#This Row],[Lieferpos._AA]])))</f>
        <v>0</v>
      </c>
      <c r="Q14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Row],[Datum]])&lt;&gt;MONTH($A$2),WEEKDAY(A13,2)+1,7)),1))))</f>
        <v>0</v>
      </c>
      <c r="R14" s="28">
        <f>IF(OR(November_201334[[#This Row],[Datum]]="",November_201334[[#This Row],[Datum]]="Summe"),"",November_201334[[#This Row],[Ges. Pos.]]/$P$1)</f>
        <v>0</v>
      </c>
      <c r="S14" s="58">
        <f>IFERROR(November_201334[[#This Row],[Ges. Gewicht]]/November_201334[[#This Row],[Mitarbeiter anwesend]]/1000,0)</f>
        <v>0</v>
      </c>
    </row>
    <row r="15" spans="1:19" x14ac:dyDescent="0.25">
      <c r="A15" s="22">
        <f t="shared" si="0"/>
        <v>41317</v>
      </c>
      <c r="B15" s="52">
        <v>131</v>
      </c>
      <c r="C15" s="52">
        <v>15</v>
      </c>
      <c r="D15" s="52">
        <v>0</v>
      </c>
      <c r="E15" s="52">
        <v>0</v>
      </c>
      <c r="F15" s="52">
        <f>IF(November_201334[[#This Row],[Mitarbeiter]]=0,0,SUM(November_201334[[#This Row],[Mitarbeiter]:[Leiharbeiter]]))</f>
        <v>146</v>
      </c>
      <c r="G15" s="53">
        <v>50477</v>
      </c>
      <c r="H15" s="54">
        <v>1012</v>
      </c>
      <c r="I15" s="53">
        <v>140898</v>
      </c>
      <c r="J15" s="55">
        <v>965</v>
      </c>
      <c r="K15" s="53">
        <v>163754</v>
      </c>
      <c r="L15" s="23"/>
      <c r="M15" s="53">
        <f>IF(November_201334[[#This Row],[Datum]]="","",IF(November_201334[[#This Row],[Datum]]="Summe",SUM($N$4:$N14),SUM(November_201334[[#This Row],[Lieferung_HLG]],November_201334[[#This Row],[Lieferung_AA]])))</f>
        <v>191375</v>
      </c>
      <c r="N15" s="24">
        <f>IF(November_201334[[#This Row],[Datum]]="","",IF(November_201334[[#This Row],[Datum]]="Summe",SUM($N$4:$N14),SUM(November_201334[[#This Row],[Lieferung_HLG]],November_201334[[#This Row],[Lieferung_AA]],November_201334[[#This Row],[WE]])))</f>
        <v>355129</v>
      </c>
      <c r="O15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Row],[Datum]])&lt;&gt;MONTH($A$2),WEEKDAY(A14,2)+1,7)),1))/1000))</f>
        <v>0</v>
      </c>
      <c r="P15" s="26">
        <f>IF(November_201334[[#This Row],[Datum]]="","",IF(November_201334[[#This Row],[Datum]]="Summe",SUM($P$4:$P14),SUM(November_201334[[#This Row],[Lieferpos._HLG]],November_201334[[#This Row],[Lieferpos._AA]])))</f>
        <v>1977</v>
      </c>
      <c r="Q15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Row],[Datum]])&lt;&gt;MONTH($A$2),WEEKDAY(A14,2)+1,7)),1))))</f>
        <v>0</v>
      </c>
      <c r="R15" s="28">
        <f>IF(OR(November_201334[[#This Row],[Datum]]="",November_201334[[#This Row],[Datum]]="Summe"),"",November_201334[[#This Row],[Ges. Pos.]]/$P$1)</f>
        <v>0.65900000000000003</v>
      </c>
      <c r="S15" s="58">
        <f>IFERROR(November_201334[[#This Row],[Ges. Gewicht]]/November_201334[[#This Row],[Mitarbeiter anwesend]]/1000,0)</f>
        <v>2.4323904109589041</v>
      </c>
    </row>
    <row r="16" spans="1:19" x14ac:dyDescent="0.25">
      <c r="A16" s="22">
        <f t="shared" si="0"/>
        <v>41318</v>
      </c>
      <c r="B16" s="52">
        <v>62</v>
      </c>
      <c r="C16" s="52">
        <v>15</v>
      </c>
      <c r="D16" s="52">
        <v>0</v>
      </c>
      <c r="E16" s="52">
        <v>0</v>
      </c>
      <c r="F16" s="52">
        <f>IF(November_201334[[#This Row],[Mitarbeiter]]=0,0,SUM(November_201334[[#This Row],[Mitarbeiter]:[Leiharbeiter]]))</f>
        <v>77</v>
      </c>
      <c r="G16" s="53">
        <v>86710</v>
      </c>
      <c r="H16" s="54">
        <v>1389</v>
      </c>
      <c r="I16" s="53">
        <v>62629</v>
      </c>
      <c r="J16" s="55">
        <v>1391</v>
      </c>
      <c r="K16" s="53">
        <v>83504</v>
      </c>
      <c r="L16" s="23"/>
      <c r="M16" s="53">
        <f>IF(November_201334[[#This Row],[Datum]]="","",IF(November_201334[[#This Row],[Datum]]="Summe",SUM($N$4:$N15),SUM(November_201334[[#This Row],[Lieferung_HLG]],November_201334[[#This Row],[Lieferung_AA]])))</f>
        <v>149339</v>
      </c>
      <c r="N16" s="24">
        <f>IF(November_201334[[#This Row],[Datum]]="","",IF(November_201334[[#This Row],[Datum]]="Summe",SUM($N$4:$N15),SUM(November_201334[[#This Row],[Lieferung_HLG]],November_201334[[#This Row],[Lieferung_AA]],November_201334[[#This Row],[WE]])))</f>
        <v>232843</v>
      </c>
      <c r="O16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Row],[Datum]])&lt;&gt;MONTH($A$2),WEEKDAY(A15,2)+1,7)),1))/1000))</f>
        <v>0</v>
      </c>
      <c r="P16" s="26">
        <f>IF(November_201334[[#This Row],[Datum]]="","",IF(November_201334[[#This Row],[Datum]]="Summe",SUM($P$4:$P15),SUM(November_201334[[#This Row],[Lieferpos._HLG]],November_201334[[#This Row],[Lieferpos._AA]])))</f>
        <v>2780</v>
      </c>
      <c r="Q16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Row],[Datum]])&lt;&gt;MONTH($A$2),WEEKDAY(A15,2)+1,7)),1))))</f>
        <v>0</v>
      </c>
      <c r="R16" s="28">
        <f>IF(OR(November_201334[[#This Row],[Datum]]="",November_201334[[#This Row],[Datum]]="Summe"),"",November_201334[[#This Row],[Ges. Pos.]]/$P$1)</f>
        <v>0.92666666666666664</v>
      </c>
      <c r="S16" s="58">
        <f>IFERROR(November_201334[[#This Row],[Ges. Gewicht]]/November_201334[[#This Row],[Mitarbeiter anwesend]]/1000,0)</f>
        <v>3.0239350649350651</v>
      </c>
    </row>
    <row r="17" spans="1:19" x14ac:dyDescent="0.25">
      <c r="A17" s="22">
        <f t="shared" si="0"/>
        <v>41319</v>
      </c>
      <c r="B17" s="52">
        <v>118</v>
      </c>
      <c r="C17" s="52">
        <v>5</v>
      </c>
      <c r="D17" s="52">
        <v>0</v>
      </c>
      <c r="E17" s="52">
        <v>0</v>
      </c>
      <c r="F17" s="52">
        <f>IF(November_201334[[#This Row],[Mitarbeiter]]=0,0,SUM(November_201334[[#This Row],[Mitarbeiter]:[Leiharbeiter]]))</f>
        <v>123</v>
      </c>
      <c r="G17" s="53">
        <v>140866</v>
      </c>
      <c r="H17" s="54">
        <v>1184</v>
      </c>
      <c r="I17" s="53">
        <v>112020</v>
      </c>
      <c r="J17" s="55">
        <v>950</v>
      </c>
      <c r="K17" s="53">
        <v>165243</v>
      </c>
      <c r="L17" s="23"/>
      <c r="M17" s="53">
        <f>IF(November_201334[[#This Row],[Datum]]="","",IF(November_201334[[#This Row],[Datum]]="Summe",SUM($N$4:$N16),SUM(November_201334[[#This Row],[Lieferung_HLG]],November_201334[[#This Row],[Lieferung_AA]])))</f>
        <v>252886</v>
      </c>
      <c r="N17" s="24">
        <f>IF(November_201334[[#This Row],[Datum]]="","",IF(November_201334[[#This Row],[Datum]]="Summe",SUM($N$4:$N16),SUM(November_201334[[#This Row],[Lieferung_HLG]],November_201334[[#This Row],[Lieferung_AA]],November_201334[[#This Row],[WE]])))</f>
        <v>418129</v>
      </c>
      <c r="O17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Row],[Datum]])&lt;&gt;MONTH($A$2),WEEKDAY(A16,2)+1,7)),1))/1000))</f>
        <v>0</v>
      </c>
      <c r="P17" s="26">
        <f>IF(November_201334[[#This Row],[Datum]]="","",IF(November_201334[[#This Row],[Datum]]="Summe",SUM($P$4:$P16),SUM(November_201334[[#This Row],[Lieferpos._HLG]],November_201334[[#This Row],[Lieferpos._AA]])))</f>
        <v>2134</v>
      </c>
      <c r="Q17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Row],[Datum]])&lt;&gt;MONTH($A$2),WEEKDAY(A16,2)+1,7)),1))))</f>
        <v>0</v>
      </c>
      <c r="R17" s="28">
        <f>IF(OR(November_201334[[#This Row],[Datum]]="",November_201334[[#This Row],[Datum]]="Summe"),"",November_201334[[#This Row],[Ges. Pos.]]/$P$1)</f>
        <v>0.71133333333333337</v>
      </c>
      <c r="S17" s="58">
        <f>IFERROR(November_201334[[#This Row],[Ges. Gewicht]]/November_201334[[#This Row],[Mitarbeiter anwesend]]/1000,0)</f>
        <v>3.3994227642276424</v>
      </c>
    </row>
    <row r="18" spans="1:19" x14ac:dyDescent="0.25">
      <c r="A18" s="22">
        <f t="shared" si="0"/>
        <v>41320</v>
      </c>
      <c r="B18" s="52">
        <v>140</v>
      </c>
      <c r="C18" s="52">
        <v>14</v>
      </c>
      <c r="D18" s="52">
        <v>0</v>
      </c>
      <c r="E18" s="52">
        <v>0</v>
      </c>
      <c r="F18" s="52">
        <f>IF(November_201334[[#This Row],[Mitarbeiter]]=0,0,SUM(November_201334[[#This Row],[Mitarbeiter]:[Leiharbeiter]]))</f>
        <v>154</v>
      </c>
      <c r="G18" s="53">
        <v>68577</v>
      </c>
      <c r="H18" s="54">
        <v>1019</v>
      </c>
      <c r="I18" s="53">
        <v>61753</v>
      </c>
      <c r="J18" s="55">
        <v>790</v>
      </c>
      <c r="K18" s="53">
        <v>68668</v>
      </c>
      <c r="L18" s="23"/>
      <c r="M18" s="53">
        <f>IF(November_201334[[#This Row],[Datum]]="","",IF(November_201334[[#This Row],[Datum]]="Summe",SUM($N$4:$N17),SUM(November_201334[[#This Row],[Lieferung_HLG]],November_201334[[#This Row],[Lieferung_AA]])))</f>
        <v>130330</v>
      </c>
      <c r="N18" s="24">
        <f>IF(November_201334[[#This Row],[Datum]]="","",IF(November_201334[[#This Row],[Datum]]="Summe",SUM($N$4:$N17),SUM(November_201334[[#This Row],[Lieferung_HLG]],November_201334[[#This Row],[Lieferung_AA]],November_201334[[#This Row],[WE]])))</f>
        <v>198998</v>
      </c>
      <c r="O18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Row],[Datum]])&lt;&gt;MONTH($A$2),WEEKDAY(A17,2)+1,7)),1))/1000))</f>
        <v>0</v>
      </c>
      <c r="P18" s="26">
        <f>IF(November_201334[[#This Row],[Datum]]="","",IF(November_201334[[#This Row],[Datum]]="Summe",SUM($P$4:$P17),SUM(November_201334[[#This Row],[Lieferpos._HLG]],November_201334[[#This Row],[Lieferpos._AA]])))</f>
        <v>1809</v>
      </c>
      <c r="Q18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Row],[Datum]])&lt;&gt;MONTH($A$2),WEEKDAY(A17,2)+1,7)),1))))</f>
        <v>0</v>
      </c>
      <c r="R18" s="28">
        <f>IF(OR(November_201334[[#This Row],[Datum]]="",November_201334[[#This Row],[Datum]]="Summe"),"",November_201334[[#This Row],[Ges. Pos.]]/$P$1)</f>
        <v>0.60299999999999998</v>
      </c>
      <c r="S18" s="58">
        <f>IFERROR(November_201334[[#This Row],[Ges. Gewicht]]/November_201334[[#This Row],[Mitarbeiter anwesend]]/1000,0)</f>
        <v>1.2921948051948051</v>
      </c>
    </row>
    <row r="19" spans="1:19" x14ac:dyDescent="0.25">
      <c r="A19" s="22">
        <f t="shared" si="0"/>
        <v>41321</v>
      </c>
      <c r="B19" s="52">
        <v>0</v>
      </c>
      <c r="C19" s="52">
        <v>0</v>
      </c>
      <c r="D19" s="52">
        <v>0</v>
      </c>
      <c r="E19" s="52">
        <v>0</v>
      </c>
      <c r="F19" s="52">
        <f>IF(November_201334[[#This Row],[Mitarbeiter]]=0,0,SUM(November_201334[[#This Row],[Mitarbeiter]:[Leiharbeiter]]))</f>
        <v>0</v>
      </c>
      <c r="G19" s="53">
        <v>0</v>
      </c>
      <c r="H19" s="54">
        <v>0</v>
      </c>
      <c r="I19" s="53">
        <v>0</v>
      </c>
      <c r="J19" s="55">
        <v>0</v>
      </c>
      <c r="K19" s="53">
        <v>0</v>
      </c>
      <c r="L19" s="23"/>
      <c r="M19" s="53">
        <f>IF(November_201334[[#This Row],[Datum]]="","",IF(November_201334[[#This Row],[Datum]]="Summe",SUM($N$4:$N18),SUM(November_201334[[#This Row],[Lieferung_HLG]],November_201334[[#This Row],[Lieferung_AA]])))</f>
        <v>0</v>
      </c>
      <c r="N19" s="24">
        <f>IF(November_201334[[#This Row],[Datum]]="","",IF(November_201334[[#This Row],[Datum]]="Summe",SUM($N$4:$N18),SUM(November_201334[[#This Row],[Lieferung_HLG]],November_201334[[#This Row],[Lieferung_AA]],November_201334[[#This Row],[WE]])))</f>
        <v>0</v>
      </c>
      <c r="O19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Row],[Datum]])&lt;&gt;MONTH($A$2),WEEKDAY(A18,2)+1,7)),1))/1000))</f>
        <v>0</v>
      </c>
      <c r="P19" s="26">
        <f>IF(November_201334[[#This Row],[Datum]]="","",IF(November_201334[[#This Row],[Datum]]="Summe",SUM($P$4:$P18),SUM(November_201334[[#This Row],[Lieferpos._HLG]],November_201334[[#This Row],[Lieferpos._AA]])))</f>
        <v>0</v>
      </c>
      <c r="Q19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Row],[Datum]])&lt;&gt;MONTH($A$2),WEEKDAY(A18,2)+1,7)),1))))</f>
        <v>0</v>
      </c>
      <c r="R19" s="28">
        <f>IF(OR(November_201334[[#This Row],[Datum]]="",November_201334[[#This Row],[Datum]]="Summe"),"",November_201334[[#This Row],[Ges. Pos.]]/$P$1)</f>
        <v>0</v>
      </c>
      <c r="S19" s="58">
        <f>IFERROR(November_201334[[#This Row],[Ges. Gewicht]]/November_201334[[#This Row],[Mitarbeiter anwesend]]/1000,0)</f>
        <v>0</v>
      </c>
    </row>
    <row r="20" spans="1:19" x14ac:dyDescent="0.25">
      <c r="A20" s="22">
        <f t="shared" si="0"/>
        <v>41322</v>
      </c>
      <c r="B20" s="52">
        <v>0</v>
      </c>
      <c r="C20" s="52">
        <v>0</v>
      </c>
      <c r="D20" s="52">
        <v>0</v>
      </c>
      <c r="E20" s="52">
        <v>0</v>
      </c>
      <c r="F20" s="52">
        <f>IF(November_201334[[#This Row],[Mitarbeiter]]=0,0,SUM(November_201334[[#This Row],[Mitarbeiter]:[Leiharbeiter]]))</f>
        <v>0</v>
      </c>
      <c r="G20" s="53">
        <v>0</v>
      </c>
      <c r="H20" s="54">
        <v>0</v>
      </c>
      <c r="I20" s="53">
        <v>0</v>
      </c>
      <c r="J20" s="55">
        <v>0</v>
      </c>
      <c r="K20" s="53">
        <v>0</v>
      </c>
      <c r="L20" s="23"/>
      <c r="M20" s="53">
        <f>IF(November_201334[[#This Row],[Datum]]="","",IF(November_201334[[#This Row],[Datum]]="Summe",SUM($N$4:$N19),SUM(November_201334[[#This Row],[Lieferung_HLG]],November_201334[[#This Row],[Lieferung_AA]])))</f>
        <v>0</v>
      </c>
      <c r="N20" s="24">
        <f>IF(November_201334[[#This Row],[Datum]]="","",IF(November_201334[[#This Row],[Datum]]="Summe",SUM($N$4:$N19),SUM(November_201334[[#This Row],[Lieferung_HLG]],November_201334[[#This Row],[Lieferung_AA]],November_201334[[#This Row],[WE]])))</f>
        <v>0</v>
      </c>
      <c r="O20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Row],[Datum]])&lt;&gt;MONTH($A$2),WEEKDAY(A19,2)+1,7)),1))/1000))</f>
        <v>1205.0989999999999</v>
      </c>
      <c r="P20" s="26">
        <f>IF(November_201334[[#This Row],[Datum]]="","",IF(November_201334[[#This Row],[Datum]]="Summe",SUM($P$4:$P19),SUM(November_201334[[#This Row],[Lieferpos._HLG]],November_201334[[#This Row],[Lieferpos._AA]])))</f>
        <v>0</v>
      </c>
      <c r="Q20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Row],[Datum]])&lt;&gt;MONTH($A$2),WEEKDAY(A19,2)+1,7)),1))))</f>
        <v>8700</v>
      </c>
      <c r="R20" s="28">
        <f>IF(OR(November_201334[[#This Row],[Datum]]="",November_201334[[#This Row],[Datum]]="Summe"),"",November_201334[[#This Row],[Ges. Pos.]]/$P$1)</f>
        <v>0</v>
      </c>
      <c r="S20" s="58">
        <f>IFERROR(November_201334[[#This Row],[Ges. Gewicht]]/November_201334[[#This Row],[Mitarbeiter anwesend]]/1000,0)</f>
        <v>0</v>
      </c>
    </row>
    <row r="21" spans="1:19" x14ac:dyDescent="0.25">
      <c r="A21" s="22">
        <f t="shared" si="0"/>
        <v>41323</v>
      </c>
      <c r="B21" s="52">
        <v>130</v>
      </c>
      <c r="C21" s="52">
        <v>8</v>
      </c>
      <c r="D21" s="52">
        <v>0</v>
      </c>
      <c r="E21" s="52">
        <v>0</v>
      </c>
      <c r="F21" s="52">
        <f>IF(November_201334[[#This Row],[Mitarbeiter]]=0,0,SUM(November_201334[[#This Row],[Mitarbeiter]:[Leiharbeiter]]))</f>
        <v>138</v>
      </c>
      <c r="G21" s="53">
        <v>120489</v>
      </c>
      <c r="H21" s="54">
        <v>1372</v>
      </c>
      <c r="I21" s="53">
        <v>95734</v>
      </c>
      <c r="J21" s="55">
        <v>1309</v>
      </c>
      <c r="K21" s="53">
        <v>138941</v>
      </c>
      <c r="L21" s="23"/>
      <c r="M21" s="53">
        <f>IF(November_201334[[#This Row],[Datum]]="","",IF(November_201334[[#This Row],[Datum]]="Summe",SUM($N$4:$N20),SUM(November_201334[[#This Row],[Lieferung_HLG]],November_201334[[#This Row],[Lieferung_AA]])))</f>
        <v>216223</v>
      </c>
      <c r="N21" s="24">
        <f>IF(November_201334[[#This Row],[Datum]]="","",IF(November_201334[[#This Row],[Datum]]="Summe",SUM($N$4:$N20),SUM(November_201334[[#This Row],[Lieferung_HLG]],November_201334[[#This Row],[Lieferung_AA]],November_201334[[#This Row],[WE]])))</f>
        <v>355164</v>
      </c>
      <c r="O21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Row],[Datum]])&lt;&gt;MONTH($A$2),WEEKDAY(A20,2)+1,7)),1))/1000))</f>
        <v>0</v>
      </c>
      <c r="P21" s="26">
        <f>IF(November_201334[[#This Row],[Datum]]="","",IF(November_201334[[#This Row],[Datum]]="Summe",SUM($P$4:$P20),SUM(November_201334[[#This Row],[Lieferpos._HLG]],November_201334[[#This Row],[Lieferpos._AA]])))</f>
        <v>2681</v>
      </c>
      <c r="Q21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Row],[Datum]])&lt;&gt;MONTH($A$2),WEEKDAY(A20,2)+1,7)),1))))</f>
        <v>0</v>
      </c>
      <c r="R21" s="28">
        <f>IF(OR(November_201334[[#This Row],[Datum]]="",November_201334[[#This Row],[Datum]]="Summe"),"",November_201334[[#This Row],[Ges. Pos.]]/$P$1)</f>
        <v>0.89366666666666672</v>
      </c>
      <c r="S21" s="58">
        <f>IFERROR(November_201334[[#This Row],[Ges. Gewicht]]/November_201334[[#This Row],[Mitarbeiter anwesend]]/1000,0)</f>
        <v>2.5736521739130436</v>
      </c>
    </row>
    <row r="22" spans="1:19" x14ac:dyDescent="0.25">
      <c r="A22" s="22">
        <f t="shared" si="0"/>
        <v>41324</v>
      </c>
      <c r="B22" s="52">
        <v>91</v>
      </c>
      <c r="C22" s="52">
        <v>14</v>
      </c>
      <c r="D22" s="52">
        <v>0</v>
      </c>
      <c r="E22" s="52">
        <v>0</v>
      </c>
      <c r="F22" s="52">
        <f>IF(November_201334[[#This Row],[Mitarbeiter]]=0,0,SUM(November_201334[[#This Row],[Mitarbeiter]:[Leiharbeiter]]))</f>
        <v>105</v>
      </c>
      <c r="G22" s="53">
        <v>199719</v>
      </c>
      <c r="H22" s="54">
        <v>503</v>
      </c>
      <c r="I22" s="53">
        <v>166090</v>
      </c>
      <c r="J22" s="55">
        <v>1250</v>
      </c>
      <c r="K22" s="53">
        <v>81224</v>
      </c>
      <c r="L22" s="23"/>
      <c r="M22" s="53">
        <f>IF(November_201334[[#This Row],[Datum]]="","",IF(November_201334[[#This Row],[Datum]]="Summe",SUM($N$4:$N21),SUM(November_201334[[#This Row],[Lieferung_HLG]],November_201334[[#This Row],[Lieferung_AA]])))</f>
        <v>365809</v>
      </c>
      <c r="N22" s="24">
        <f>IF(November_201334[[#This Row],[Datum]]="","",IF(November_201334[[#This Row],[Datum]]="Summe",SUM($N$4:$N21),SUM(November_201334[[#This Row],[Lieferung_HLG]],November_201334[[#This Row],[Lieferung_AA]],November_201334[[#This Row],[WE]])))</f>
        <v>447033</v>
      </c>
      <c r="O22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Row],[Datum]])&lt;&gt;MONTH($A$2),WEEKDAY(A21,2)+1,7)),1))/1000))</f>
        <v>0</v>
      </c>
      <c r="P22" s="26">
        <f>IF(November_201334[[#This Row],[Datum]]="","",IF(November_201334[[#This Row],[Datum]]="Summe",SUM($P$4:$P21),SUM(November_201334[[#This Row],[Lieferpos._HLG]],November_201334[[#This Row],[Lieferpos._AA]])))</f>
        <v>1753</v>
      </c>
      <c r="Q22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Row],[Datum]])&lt;&gt;MONTH($A$2),WEEKDAY(A21,2)+1,7)),1))))</f>
        <v>0</v>
      </c>
      <c r="R22" s="28">
        <f>IF(OR(November_201334[[#This Row],[Datum]]="",November_201334[[#This Row],[Datum]]="Summe"),"",November_201334[[#This Row],[Ges. Pos.]]/$P$1)</f>
        <v>0.58433333333333337</v>
      </c>
      <c r="S22" s="58">
        <f>IFERROR(November_201334[[#This Row],[Ges. Gewicht]]/November_201334[[#This Row],[Mitarbeiter anwesend]]/1000,0)</f>
        <v>4.2574571428571426</v>
      </c>
    </row>
    <row r="23" spans="1:19" x14ac:dyDescent="0.25">
      <c r="A23" s="22">
        <f t="shared" si="0"/>
        <v>41325</v>
      </c>
      <c r="B23" s="52">
        <v>60</v>
      </c>
      <c r="C23" s="52">
        <v>11</v>
      </c>
      <c r="D23" s="52">
        <v>0</v>
      </c>
      <c r="E23" s="52">
        <v>0</v>
      </c>
      <c r="F23" s="52">
        <f>IF(November_201334[[#This Row],[Mitarbeiter]]=0,0,SUM(November_201334[[#This Row],[Mitarbeiter]:[Leiharbeiter]]))</f>
        <v>71</v>
      </c>
      <c r="G23" s="53">
        <v>50744</v>
      </c>
      <c r="H23" s="54">
        <v>1372</v>
      </c>
      <c r="I23" s="53">
        <v>85284</v>
      </c>
      <c r="J23" s="55">
        <v>621</v>
      </c>
      <c r="K23" s="53">
        <v>159073</v>
      </c>
      <c r="L23" s="23"/>
      <c r="M23" s="53">
        <f>IF(November_201334[[#This Row],[Datum]]="","",IF(November_201334[[#This Row],[Datum]]="Summe",SUM($N$4:$N22),SUM(November_201334[[#This Row],[Lieferung_HLG]],November_201334[[#This Row],[Lieferung_AA]])))</f>
        <v>136028</v>
      </c>
      <c r="N23" s="24">
        <f>IF(November_201334[[#This Row],[Datum]]="","",IF(November_201334[[#This Row],[Datum]]="Summe",SUM($N$4:$N22),SUM(November_201334[[#This Row],[Lieferung_HLG]],November_201334[[#This Row],[Lieferung_AA]],November_201334[[#This Row],[WE]])))</f>
        <v>295101</v>
      </c>
      <c r="O23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Row],[Datum]])&lt;&gt;MONTH($A$2),WEEKDAY(A22,2)+1,7)),1))/1000))</f>
        <v>0</v>
      </c>
      <c r="P23" s="26">
        <f>IF(November_201334[[#This Row],[Datum]]="","",IF(November_201334[[#This Row],[Datum]]="Summe",SUM($P$4:$P22),SUM(November_201334[[#This Row],[Lieferpos._HLG]],November_201334[[#This Row],[Lieferpos._AA]])))</f>
        <v>1993</v>
      </c>
      <c r="Q23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Row],[Datum]])&lt;&gt;MONTH($A$2),WEEKDAY(A22,2)+1,7)),1))))</f>
        <v>0</v>
      </c>
      <c r="R23" s="28">
        <f>IF(OR(November_201334[[#This Row],[Datum]]="",November_201334[[#This Row],[Datum]]="Summe"),"",November_201334[[#This Row],[Ges. Pos.]]/$P$1)</f>
        <v>0.66433333333333333</v>
      </c>
      <c r="S23" s="58">
        <f>IFERROR(November_201334[[#This Row],[Ges. Gewicht]]/November_201334[[#This Row],[Mitarbeiter anwesend]]/1000,0)</f>
        <v>4.1563521126760561</v>
      </c>
    </row>
    <row r="24" spans="1:19" x14ac:dyDescent="0.25">
      <c r="A24" s="22">
        <f t="shared" si="0"/>
        <v>41326</v>
      </c>
      <c r="B24" s="52">
        <v>125</v>
      </c>
      <c r="C24" s="52">
        <v>8</v>
      </c>
      <c r="D24" s="52">
        <v>0</v>
      </c>
      <c r="E24" s="52">
        <v>0</v>
      </c>
      <c r="F24" s="52">
        <f>IF(November_201334[[#This Row],[Mitarbeiter]]=0,0,SUM(November_201334[[#This Row],[Mitarbeiter]:[Leiharbeiter]]))</f>
        <v>133</v>
      </c>
      <c r="G24" s="53">
        <v>114741</v>
      </c>
      <c r="H24" s="54">
        <v>1439</v>
      </c>
      <c r="I24" s="53">
        <v>102962</v>
      </c>
      <c r="J24" s="55">
        <v>1300</v>
      </c>
      <c r="K24" s="53">
        <v>171862</v>
      </c>
      <c r="L24" s="23"/>
      <c r="M24" s="53">
        <f>IF(November_201334[[#This Row],[Datum]]="","",IF(November_201334[[#This Row],[Datum]]="Summe",SUM($N$4:$N23),SUM(November_201334[[#This Row],[Lieferung_HLG]],November_201334[[#This Row],[Lieferung_AA]])))</f>
        <v>217703</v>
      </c>
      <c r="N24" s="24">
        <f>IF(November_201334[[#This Row],[Datum]]="","",IF(November_201334[[#This Row],[Datum]]="Summe",SUM($N$4:$N23),SUM(November_201334[[#This Row],[Lieferung_HLG]],November_201334[[#This Row],[Lieferung_AA]],November_201334[[#This Row],[WE]])))</f>
        <v>389565</v>
      </c>
      <c r="O24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Row],[Datum]])&lt;&gt;MONTH($A$2),WEEKDAY(A23,2)+1,7)),1))/1000))</f>
        <v>0</v>
      </c>
      <c r="P24" s="26">
        <f>IF(November_201334[[#This Row],[Datum]]="","",IF(November_201334[[#This Row],[Datum]]="Summe",SUM($P$4:$P23),SUM(November_201334[[#This Row],[Lieferpos._HLG]],November_201334[[#This Row],[Lieferpos._AA]])))</f>
        <v>2739</v>
      </c>
      <c r="Q24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Row],[Datum]])&lt;&gt;MONTH($A$2),WEEKDAY(A23,2)+1,7)),1))))</f>
        <v>0</v>
      </c>
      <c r="R24" s="28">
        <f>IF(OR(November_201334[[#This Row],[Datum]]="",November_201334[[#This Row],[Datum]]="Summe"),"",November_201334[[#This Row],[Ges. Pos.]]/$P$1)</f>
        <v>0.91300000000000003</v>
      </c>
      <c r="S24" s="58">
        <f>IFERROR(November_201334[[#This Row],[Ges. Gewicht]]/November_201334[[#This Row],[Mitarbeiter anwesend]]/1000,0)</f>
        <v>2.9290601503759399</v>
      </c>
    </row>
    <row r="25" spans="1:19" x14ac:dyDescent="0.25">
      <c r="A25" s="22">
        <f t="shared" si="0"/>
        <v>41327</v>
      </c>
      <c r="B25" s="52">
        <v>145</v>
      </c>
      <c r="C25" s="52">
        <v>11</v>
      </c>
      <c r="D25" s="52">
        <v>0</v>
      </c>
      <c r="E25" s="52">
        <v>0</v>
      </c>
      <c r="F25" s="52">
        <f>IF(November_201334[[#This Row],[Mitarbeiter]]=0,0,SUM(November_201334[[#This Row],[Mitarbeiter]:[Leiharbeiter]]))</f>
        <v>156</v>
      </c>
      <c r="G25" s="53">
        <v>116440</v>
      </c>
      <c r="H25" s="54">
        <v>1165</v>
      </c>
      <c r="I25" s="53">
        <v>59710</v>
      </c>
      <c r="J25" s="55">
        <v>636</v>
      </c>
      <c r="K25" s="53">
        <v>66847</v>
      </c>
      <c r="L25" s="23"/>
      <c r="M25" s="53">
        <f>IF(November_201334[[#This Row],[Datum]]="","",IF(November_201334[[#This Row],[Datum]]="Summe",SUM($N$4:$N24),SUM(November_201334[[#This Row],[Lieferung_HLG]],November_201334[[#This Row],[Lieferung_AA]])))</f>
        <v>176150</v>
      </c>
      <c r="N25" s="24">
        <f>IF(November_201334[[#This Row],[Datum]]="","",IF(November_201334[[#This Row],[Datum]]="Summe",SUM($N$4:$N24),SUM(November_201334[[#This Row],[Lieferung_HLG]],November_201334[[#This Row],[Lieferung_AA]],November_201334[[#This Row],[WE]])))</f>
        <v>242997</v>
      </c>
      <c r="O25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Row],[Datum]])&lt;&gt;MONTH($A$2),WEEKDAY(A24,2)+1,7)),1))/1000))</f>
        <v>0</v>
      </c>
      <c r="P25" s="26">
        <f>IF(November_201334[[#This Row],[Datum]]="","",IF(November_201334[[#This Row],[Datum]]="Summe",SUM($P$4:$P24),SUM(November_201334[[#This Row],[Lieferpos._HLG]],November_201334[[#This Row],[Lieferpos._AA]])))</f>
        <v>1801</v>
      </c>
      <c r="Q25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Row],[Datum]])&lt;&gt;MONTH($A$2),WEEKDAY(A24,2)+1,7)),1))))</f>
        <v>0</v>
      </c>
      <c r="R25" s="28">
        <f>IF(OR(November_201334[[#This Row],[Datum]]="",November_201334[[#This Row],[Datum]]="Summe"),"",November_201334[[#This Row],[Ges. Pos.]]/$P$1)</f>
        <v>0.60033333333333339</v>
      </c>
      <c r="S25" s="58">
        <f>IFERROR(November_201334[[#This Row],[Ges. Gewicht]]/November_201334[[#This Row],[Mitarbeiter anwesend]]/1000,0)</f>
        <v>1.5576730769230769</v>
      </c>
    </row>
    <row r="26" spans="1:19" x14ac:dyDescent="0.25">
      <c r="A26" s="22">
        <f t="shared" si="0"/>
        <v>41328</v>
      </c>
      <c r="B26" s="52">
        <v>0</v>
      </c>
      <c r="C26" s="52">
        <v>0</v>
      </c>
      <c r="D26" s="52">
        <v>0</v>
      </c>
      <c r="E26" s="52">
        <v>0</v>
      </c>
      <c r="F26" s="52">
        <f>IF(November_201334[[#This Row],[Mitarbeiter]]=0,0,SUM(November_201334[[#This Row],[Mitarbeiter]:[Leiharbeiter]]))</f>
        <v>0</v>
      </c>
      <c r="G26" s="53">
        <v>0</v>
      </c>
      <c r="H26" s="54">
        <v>0</v>
      </c>
      <c r="I26" s="53">
        <v>0</v>
      </c>
      <c r="J26" s="55">
        <v>0</v>
      </c>
      <c r="K26" s="53">
        <v>0</v>
      </c>
      <c r="L26" s="23"/>
      <c r="M26" s="53">
        <f>IF(November_201334[[#This Row],[Datum]]="","",IF(November_201334[[#This Row],[Datum]]="Summe",SUM($N$4:$N25),SUM(November_201334[[#This Row],[Lieferung_HLG]],November_201334[[#This Row],[Lieferung_AA]])))</f>
        <v>0</v>
      </c>
      <c r="N26" s="24">
        <f>IF(November_201334[[#This Row],[Datum]]="","",IF(November_201334[[#This Row],[Datum]]="Summe",SUM($N$4:$N25),SUM(November_201334[[#This Row],[Lieferung_HLG]],November_201334[[#This Row],[Lieferung_AA]],November_201334[[#This Row],[WE]])))</f>
        <v>0</v>
      </c>
      <c r="O26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Row],[Datum]])&lt;&gt;MONTH($A$2),WEEKDAY(A25,2)+1,7)),1))/1000))</f>
        <v>0</v>
      </c>
      <c r="P26" s="26">
        <f>IF(November_201334[[#This Row],[Datum]]="","",IF(November_201334[[#This Row],[Datum]]="Summe",SUM($P$4:$P25),SUM(November_201334[[#This Row],[Lieferpos._HLG]],November_201334[[#This Row],[Lieferpos._AA]])))</f>
        <v>0</v>
      </c>
      <c r="Q26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Row],[Datum]])&lt;&gt;MONTH($A$2),WEEKDAY(A25,2)+1,7)),1))))</f>
        <v>0</v>
      </c>
      <c r="R26" s="28">
        <f>IF(OR(November_201334[[#This Row],[Datum]]="",November_201334[[#This Row],[Datum]]="Summe"),"",November_201334[[#This Row],[Ges. Pos.]]/$P$1)</f>
        <v>0</v>
      </c>
      <c r="S26" s="58">
        <f>IFERROR(November_201334[[#This Row],[Ges. Gewicht]]/November_201334[[#This Row],[Mitarbeiter anwesend]]/1000,0)</f>
        <v>0</v>
      </c>
    </row>
    <row r="27" spans="1:19" x14ac:dyDescent="0.25">
      <c r="A27" s="22">
        <f t="shared" si="0"/>
        <v>41329</v>
      </c>
      <c r="B27" s="52">
        <v>0</v>
      </c>
      <c r="C27" s="52">
        <v>0</v>
      </c>
      <c r="D27" s="52">
        <v>0</v>
      </c>
      <c r="E27" s="52">
        <v>0</v>
      </c>
      <c r="F27" s="52">
        <f>IF(November_201334[[#This Row],[Mitarbeiter]]=0,0,SUM(November_201334[[#This Row],[Mitarbeiter]:[Leiharbeiter]]))</f>
        <v>0</v>
      </c>
      <c r="G27" s="53">
        <v>0</v>
      </c>
      <c r="H27" s="54">
        <v>0</v>
      </c>
      <c r="I27" s="53">
        <v>0</v>
      </c>
      <c r="J27" s="55">
        <v>0</v>
      </c>
      <c r="K27" s="53">
        <v>0</v>
      </c>
      <c r="L27" s="23"/>
      <c r="M27" s="53">
        <f>IF(November_201334[[#This Row],[Datum]]="","",IF(November_201334[[#This Row],[Datum]]="Summe",SUM($N$4:$N26),SUM(November_201334[[#This Row],[Lieferung_HLG]],November_201334[[#This Row],[Lieferung_AA]])))</f>
        <v>0</v>
      </c>
      <c r="N27" s="24">
        <f>IF(November_201334[[#This Row],[Datum]]="","",IF(November_201334[[#This Row],[Datum]]="Summe",SUM($N$4:$N26),SUM(November_201334[[#This Row],[Lieferung_HLG]],November_201334[[#This Row],[Lieferung_AA]],November_201334[[#This Row],[WE]])))</f>
        <v>0</v>
      </c>
      <c r="O27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Row],[Datum]])&lt;&gt;MONTH($A$2),WEEKDAY(A26,2)+1,7)),1))/1000))</f>
        <v>1729.86</v>
      </c>
      <c r="P27" s="26">
        <f>IF(November_201334[[#This Row],[Datum]]="","",IF(November_201334[[#This Row],[Datum]]="Summe",SUM($P$4:$P26),SUM(November_201334[[#This Row],[Lieferpos._HLG]],November_201334[[#This Row],[Lieferpos._AA]])))</f>
        <v>0</v>
      </c>
      <c r="Q27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Row],[Datum]])&lt;&gt;MONTH($A$2),WEEKDAY(A26,2)+1,7)),1))))</f>
        <v>10967</v>
      </c>
      <c r="R27" s="28">
        <f>IF(OR(November_201334[[#This Row],[Datum]]="",November_201334[[#This Row],[Datum]]="Summe"),"",November_201334[[#This Row],[Ges. Pos.]]/$P$1)</f>
        <v>0</v>
      </c>
      <c r="S27" s="58">
        <f>IFERROR(November_201334[[#This Row],[Ges. Gewicht]]/November_201334[[#This Row],[Mitarbeiter anwesend]]/1000,0)</f>
        <v>0</v>
      </c>
    </row>
    <row r="28" spans="1:19" x14ac:dyDescent="0.25">
      <c r="A28" s="22">
        <f t="shared" si="0"/>
        <v>41330</v>
      </c>
      <c r="B28" s="52">
        <v>82</v>
      </c>
      <c r="C28" s="52">
        <v>13</v>
      </c>
      <c r="D28" s="52">
        <v>0</v>
      </c>
      <c r="E28" s="52">
        <v>0</v>
      </c>
      <c r="F28" s="52">
        <f>IF(November_201334[[#This Row],[Mitarbeiter]]=0,0,SUM(November_201334[[#This Row],[Mitarbeiter]:[Leiharbeiter]]))</f>
        <v>95</v>
      </c>
      <c r="G28" s="53">
        <v>137177</v>
      </c>
      <c r="H28" s="54">
        <v>1460</v>
      </c>
      <c r="I28" s="53">
        <v>73233</v>
      </c>
      <c r="J28" s="55">
        <v>631</v>
      </c>
      <c r="K28" s="53">
        <v>66079</v>
      </c>
      <c r="L28" s="23"/>
      <c r="M28" s="53">
        <f>IF(November_201334[[#This Row],[Datum]]="","",IF(November_201334[[#This Row],[Datum]]="Summe",SUM($N$4:$N27),SUM(November_201334[[#This Row],[Lieferung_HLG]],November_201334[[#This Row],[Lieferung_AA]])))</f>
        <v>210410</v>
      </c>
      <c r="N28" s="24">
        <f>IF(November_201334[[#This Row],[Datum]]="","",IF(November_201334[[#This Row],[Datum]]="Summe",SUM($N$4:$N27),SUM(November_201334[[#This Row],[Lieferung_HLG]],November_201334[[#This Row],[Lieferung_AA]],November_201334[[#This Row],[WE]])))</f>
        <v>276489</v>
      </c>
      <c r="O28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Row],[Datum]])&lt;&gt;MONTH($A$2),WEEKDAY(A27,2)+1,7)),1))/1000))</f>
        <v>0</v>
      </c>
      <c r="P28" s="26">
        <f>IF(November_201334[[#This Row],[Datum]]="","",IF(November_201334[[#This Row],[Datum]]="Summe",SUM($P$4:$P27),SUM(November_201334[[#This Row],[Lieferpos._HLG]],November_201334[[#This Row],[Lieferpos._AA]])))</f>
        <v>2091</v>
      </c>
      <c r="Q28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Row],[Datum]])&lt;&gt;MONTH($A$2),WEEKDAY(A27,2)+1,7)),1))))</f>
        <v>0</v>
      </c>
      <c r="R28" s="28">
        <f>IF(OR(November_201334[[#This Row],[Datum]]="",November_201334[[#This Row],[Datum]]="Summe"),"",November_201334[[#This Row],[Ges. Pos.]]/$P$1)</f>
        <v>0.69699999999999995</v>
      </c>
      <c r="S28" s="58">
        <f>IFERROR(November_201334[[#This Row],[Ges. Gewicht]]/November_201334[[#This Row],[Mitarbeiter anwesend]]/1000,0)</f>
        <v>2.9104105263157893</v>
      </c>
    </row>
    <row r="29" spans="1:19" x14ac:dyDescent="0.25">
      <c r="A29" s="22">
        <f t="shared" si="0"/>
        <v>41331</v>
      </c>
      <c r="B29" s="52">
        <v>111</v>
      </c>
      <c r="C29" s="52">
        <v>15</v>
      </c>
      <c r="D29" s="52">
        <v>0</v>
      </c>
      <c r="E29" s="52">
        <v>0</v>
      </c>
      <c r="F29" s="52">
        <f>IF(November_201334[[#This Row],[Mitarbeiter]]=0,0,SUM(November_201334[[#This Row],[Mitarbeiter]:[Leiharbeiter]]))</f>
        <v>126</v>
      </c>
      <c r="G29" s="53">
        <v>182867</v>
      </c>
      <c r="H29" s="54">
        <v>808</v>
      </c>
      <c r="I29" s="53">
        <v>121975</v>
      </c>
      <c r="J29" s="55">
        <v>1407</v>
      </c>
      <c r="K29" s="53">
        <v>103457</v>
      </c>
      <c r="L29" s="23"/>
      <c r="M29" s="53">
        <f>IF(November_201334[[#This Row],[Datum]]="","",IF(November_201334[[#This Row],[Datum]]="Summe",SUM($N$4:$N28),SUM(November_201334[[#This Row],[Lieferung_HLG]],November_201334[[#This Row],[Lieferung_AA]])))</f>
        <v>304842</v>
      </c>
      <c r="N29" s="24">
        <f>IF(November_201334[[#This Row],[Datum]]="","",IF(November_201334[[#This Row],[Datum]]="Summe",SUM($N$4:$N28),SUM(November_201334[[#This Row],[Lieferung_HLG]],November_201334[[#This Row],[Lieferung_AA]],November_201334[[#This Row],[WE]])))</f>
        <v>408299</v>
      </c>
      <c r="O29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Row],[Datum]])&lt;&gt;MONTH($A$2),WEEKDAY(A28,2)+1,7)),1))/1000))</f>
        <v>0</v>
      </c>
      <c r="P29" s="26">
        <f>IF(November_201334[[#This Row],[Datum]]="","",IF(November_201334[[#This Row],[Datum]]="Summe",SUM($P$4:$P28),SUM(November_201334[[#This Row],[Lieferpos._HLG]],November_201334[[#This Row],[Lieferpos._AA]])))</f>
        <v>2215</v>
      </c>
      <c r="Q29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Row],[Datum]])&lt;&gt;MONTH($A$2),WEEKDAY(A28,2)+1,7)),1))))</f>
        <v>0</v>
      </c>
      <c r="R29" s="28">
        <f>IF(OR(November_201334[[#This Row],[Datum]]="",November_201334[[#This Row],[Datum]]="Summe"),"",November_201334[[#This Row],[Ges. Pos.]]/$P$1)</f>
        <v>0.73833333333333329</v>
      </c>
      <c r="S29" s="58">
        <f>IFERROR(November_201334[[#This Row],[Ges. Gewicht]]/November_201334[[#This Row],[Mitarbeiter anwesend]]/1000,0)</f>
        <v>3.2404682539682539</v>
      </c>
    </row>
    <row r="30" spans="1:19" x14ac:dyDescent="0.25">
      <c r="A30" s="22">
        <f t="shared" si="0"/>
        <v>41332</v>
      </c>
      <c r="B30" s="52">
        <v>61</v>
      </c>
      <c r="C30" s="52">
        <v>15</v>
      </c>
      <c r="D30" s="52">
        <v>0</v>
      </c>
      <c r="E30" s="52">
        <v>0</v>
      </c>
      <c r="F30" s="52">
        <f>IF(November_201334[[#This Row],[Mitarbeiter]]=0,0,SUM(November_201334[[#This Row],[Mitarbeiter]:[Leiharbeiter]]))</f>
        <v>76</v>
      </c>
      <c r="G30" s="53">
        <v>177495</v>
      </c>
      <c r="H30" s="54">
        <v>1492</v>
      </c>
      <c r="I30" s="53">
        <v>195332</v>
      </c>
      <c r="J30" s="55">
        <v>992</v>
      </c>
      <c r="K30" s="53">
        <v>78266</v>
      </c>
      <c r="L30" s="23"/>
      <c r="M30" s="53">
        <f>IF(November_201334[[#This Row],[Datum]]="","",IF(November_201334[[#This Row],[Datum]]="Summe",SUM($N$4:$N29),SUM(November_201334[[#This Row],[Lieferung_HLG]],November_201334[[#This Row],[Lieferung_AA]])))</f>
        <v>372827</v>
      </c>
      <c r="N30" s="24">
        <f>IF(November_201334[[#This Row],[Datum]]="","",IF(November_201334[[#This Row],[Datum]]="Summe",SUM($N$4:$N29),SUM(November_201334[[#This Row],[Lieferung_HLG]],November_201334[[#This Row],[Lieferung_AA]],November_201334[[#This Row],[WE]])))</f>
        <v>451093</v>
      </c>
      <c r="O30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Row],[Datum]])&lt;&gt;MONTH($A$2),WEEKDAY(A29,2)+1,7)),1))/1000))</f>
        <v>0</v>
      </c>
      <c r="P30" s="26">
        <f>IF(November_201334[[#This Row],[Datum]]="","",IF(November_201334[[#This Row],[Datum]]="Summe",SUM($P$4:$P29),SUM(November_201334[[#This Row],[Lieferpos._HLG]],November_201334[[#This Row],[Lieferpos._AA]])))</f>
        <v>2484</v>
      </c>
      <c r="Q30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Row],[Datum]])&lt;&gt;MONTH($A$2),WEEKDAY(A29,2)+1,7)),1))))</f>
        <v>0</v>
      </c>
      <c r="R30" s="28">
        <f>IF(OR(November_201334[[#This Row],[Datum]]="",November_201334[[#This Row],[Datum]]="Summe"),"",November_201334[[#This Row],[Ges. Pos.]]/$P$1)</f>
        <v>0.82799999999999996</v>
      </c>
      <c r="S30" s="58">
        <f>IFERROR(November_201334[[#This Row],[Ges. Gewicht]]/November_201334[[#This Row],[Mitarbeiter anwesend]]/1000,0)</f>
        <v>5.9354342105263163</v>
      </c>
    </row>
    <row r="31" spans="1:19" x14ac:dyDescent="0.25">
      <c r="A31" s="22">
        <f t="shared" si="0"/>
        <v>41333</v>
      </c>
      <c r="B31" s="52">
        <v>110</v>
      </c>
      <c r="C31" s="52">
        <v>7</v>
      </c>
      <c r="D31" s="52">
        <v>0</v>
      </c>
      <c r="E31" s="52">
        <v>0</v>
      </c>
      <c r="F31" s="52">
        <f>IF(November_201334[[#This Row],[Mitarbeiter]]=0,0,SUM(November_201334[[#This Row],[Mitarbeiter]:[Leiharbeiter]]))</f>
        <v>117</v>
      </c>
      <c r="G31" s="53">
        <v>123349</v>
      </c>
      <c r="H31" s="54">
        <v>1179</v>
      </c>
      <c r="I31" s="53">
        <v>130180</v>
      </c>
      <c r="J31" s="55">
        <v>536</v>
      </c>
      <c r="K31" s="53">
        <v>147818</v>
      </c>
      <c r="L31" s="23"/>
      <c r="M31" s="53">
        <f>IF(November_201334[[#This Row],[Datum]]="","",IF(November_201334[[#This Row],[Datum]]="Summe",SUM($N$4:$N30),SUM(November_201334[[#This Row],[Lieferung_HLG]],November_201334[[#This Row],[Lieferung_AA]])))</f>
        <v>253529</v>
      </c>
      <c r="N31" s="24">
        <f>IF(November_201334[[#This Row],[Datum]]="","",IF(November_201334[[#This Row],[Datum]]="Summe",SUM($N$4:$N30),SUM(November_201334[[#This Row],[Lieferung_HLG]],November_201334[[#This Row],[Lieferung_AA]],November_201334[[#This Row],[WE]])))</f>
        <v>401347</v>
      </c>
      <c r="O31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Row],[Datum]])&lt;&gt;MONTH($A$2),WEEKDAY(A30,2)+1,7)),1))/1000))</f>
        <v>0</v>
      </c>
      <c r="P31" s="26">
        <f>IF(November_201334[[#This Row],[Datum]]="","",IF(November_201334[[#This Row],[Datum]]="Summe",SUM($P$4:$P30),SUM(November_201334[[#This Row],[Lieferpos._HLG]],November_201334[[#This Row],[Lieferpos._AA]])))</f>
        <v>1715</v>
      </c>
      <c r="Q31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Row],[Datum]])&lt;&gt;MONTH($A$2),WEEKDAY(A30,2)+1,7)),1))))</f>
        <v>0</v>
      </c>
      <c r="R31" s="28">
        <f>IF(OR(November_201334[[#This Row],[Datum]]="",November_201334[[#This Row],[Datum]]="Summe"),"",November_201334[[#This Row],[Ges. Pos.]]/$P$1)</f>
        <v>0.57166666666666666</v>
      </c>
      <c r="S31" s="58">
        <f>IFERROR(November_201334[[#This Row],[Ges. Gewicht]]/November_201334[[#This Row],[Mitarbeiter anwesend]]/1000,0)</f>
        <v>3.4303162393162392</v>
      </c>
    </row>
    <row r="32" spans="1:19" x14ac:dyDescent="0.25">
      <c r="A32" s="22">
        <f t="shared" si="0"/>
        <v>41334</v>
      </c>
      <c r="B32" s="52">
        <v>0</v>
      </c>
      <c r="C32" s="52">
        <v>0</v>
      </c>
      <c r="D32" s="52">
        <v>0</v>
      </c>
      <c r="E32" s="52">
        <v>0</v>
      </c>
      <c r="F32" s="52">
        <f>IF(November_201334[[#This Row],[Mitarbeiter]]=0,0,SUM(November_201334[[#This Row],[Mitarbeiter]:[Leiharbeiter]]))</f>
        <v>0</v>
      </c>
      <c r="G32" s="53"/>
      <c r="H32" s="54"/>
      <c r="I32" s="53"/>
      <c r="K32" s="53"/>
      <c r="L32" s="23"/>
      <c r="M32" s="53">
        <f>IF(November_201334[[#This Row],[Datum]]="","",IF(November_201334[[#This Row],[Datum]]="Summe",SUM($N$4:$N31),SUM(November_201334[[#This Row],[Lieferung_HLG]],November_201334[[#This Row],[Lieferung_AA]])))</f>
        <v>0</v>
      </c>
      <c r="N32" s="24">
        <f>IF(November_201334[[#This Row],[Datum]]="","",IF(November_201334[[#This Row],[Datum]]="Summe",SUM($N$4:$N31),SUM(November_201334[[#This Row],[Lieferung_HLG]],November_201334[[#This Row],[Lieferung_AA]],November_201334[[#This Row],[WE]])))</f>
        <v>0</v>
      </c>
      <c r="O32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Row],[Datum]])&lt;&gt;MONTH($A$2),WEEKDAY(A31,2)+1,7)),1))/1000))</f>
        <v>0</v>
      </c>
      <c r="P32" s="26">
        <f>IF(November_201334[[#This Row],[Datum]]="","",IF(November_201334[[#This Row],[Datum]]="Summe",SUM($P$4:$P31),SUM(November_201334[[#This Row],[Lieferpos._HLG]],November_201334[[#This Row],[Lieferpos._AA]])))</f>
        <v>0</v>
      </c>
      <c r="Q32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Row],[Datum]])&lt;&gt;MONTH($A$2),WEEKDAY(A31,2)+1,7)),1))))</f>
        <v>0</v>
      </c>
      <c r="R32" s="28">
        <f>IF(OR(November_201334[[#This Row],[Datum]]="",November_201334[[#This Row],[Datum]]="Summe"),"",November_201334[[#This Row],[Ges. Pos.]]/$P$1)</f>
        <v>0</v>
      </c>
      <c r="S32" s="58">
        <f>IFERROR(November_201334[[#This Row],[Ges. Gewicht]]/November_201334[[#This Row],[Mitarbeiter anwesend]]/1000,0)</f>
        <v>0</v>
      </c>
    </row>
    <row r="33" spans="1:19" x14ac:dyDescent="0.25">
      <c r="A33" s="22">
        <f t="shared" si="0"/>
        <v>41335</v>
      </c>
      <c r="B33" s="52">
        <v>0</v>
      </c>
      <c r="C33" s="52">
        <v>0</v>
      </c>
      <c r="D33" s="52">
        <v>0</v>
      </c>
      <c r="E33" s="52">
        <v>0</v>
      </c>
      <c r="F33" s="52">
        <f>IF(November_201334[[#This Row],[Mitarbeiter]]=0,0,SUM(November_201334[[#This Row],[Mitarbeiter]:[Leiharbeiter]]))</f>
        <v>0</v>
      </c>
      <c r="G33" s="53"/>
      <c r="H33" s="54"/>
      <c r="I33" s="53"/>
      <c r="K33" s="53"/>
      <c r="L33" s="23"/>
      <c r="M33" s="53">
        <f>IF(November_201334[[#This Row],[Datum]]="","",IF(November_201334[[#This Row],[Datum]]="Summe",SUM($N$4:$N32),SUM(November_201334[[#This Row],[Lieferung_HLG]],November_201334[[#This Row],[Lieferung_AA]])))</f>
        <v>0</v>
      </c>
      <c r="N33" s="24">
        <f>IF(November_201334[[#This Row],[Datum]]="","",IF(November_201334[[#This Row],[Datum]]="Summe",SUM($N$4:$N32),SUM(November_201334[[#This Row],[Lieferung_HLG]],November_201334[[#This Row],[Lieferung_AA]],November_201334[[#This Row],[WE]])))</f>
        <v>0</v>
      </c>
      <c r="O33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Row],[Datum]])&lt;&gt;MONTH($A$2),WEEKDAY(A32,2)+1,7)),1))/1000))</f>
        <v>0</v>
      </c>
      <c r="P33" s="26">
        <f>IF(November_201334[[#This Row],[Datum]]="","",IF(November_201334[[#This Row],[Datum]]="Summe",SUM($P$4:$P32),SUM(November_201334[[#This Row],[Lieferpos._HLG]],November_201334[[#This Row],[Lieferpos._AA]])))</f>
        <v>0</v>
      </c>
      <c r="Q33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Row],[Datum]])&lt;&gt;MONTH($A$2),WEEKDAY(A32,2)+1,7)),1))))</f>
        <v>0</v>
      </c>
      <c r="R33" s="28">
        <f>IF(OR(November_201334[[#This Row],[Datum]]="",November_201334[[#This Row],[Datum]]="Summe"),"",November_201334[[#This Row],[Ges. Pos.]]/$P$1)</f>
        <v>0</v>
      </c>
      <c r="S33" s="58">
        <f>IFERROR(November_201334[[#This Row],[Ges. Gewicht]]/November_201334[[#This Row],[Mitarbeiter anwesend]]/1000,0)</f>
        <v>0</v>
      </c>
    </row>
    <row r="34" spans="1:19" x14ac:dyDescent="0.25">
      <c r="A34" s="22">
        <f t="shared" si="0"/>
        <v>41336</v>
      </c>
      <c r="B34" s="52">
        <v>0</v>
      </c>
      <c r="C34" s="52">
        <v>0</v>
      </c>
      <c r="D34" s="52">
        <v>0</v>
      </c>
      <c r="E34" s="52">
        <v>0</v>
      </c>
      <c r="F34" s="52">
        <f>IF(November_201334[[#This Row],[Mitarbeiter]]=0,0,SUM(November_201334[[#This Row],[Mitarbeiter]:[Leiharbeiter]]))</f>
        <v>0</v>
      </c>
      <c r="G34" s="53"/>
      <c r="H34" s="54"/>
      <c r="I34" s="53"/>
      <c r="K34" s="53"/>
      <c r="L34" s="23"/>
      <c r="M34" s="53">
        <f>IF(November_201334[[#This Row],[Datum]]="","",IF(November_201334[[#This Row],[Datum]]="Summe",SUM($N$4:$N33),SUM(November_201334[[#This Row],[Lieferung_HLG]],November_201334[[#This Row],[Lieferung_AA]])))</f>
        <v>0</v>
      </c>
      <c r="N34" s="24">
        <f>IF(November_201334[[#This Row],[Datum]]="","",IF(November_201334[[#This Row],[Datum]]="Summe",SUM($N$4:$N33),SUM(November_201334[[#This Row],[Lieferung_HLG]],November_201334[[#This Row],[Lieferung_AA]],November_201334[[#This Row],[WE]])))</f>
        <v>0</v>
      </c>
      <c r="O34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Row],[Datum]])&lt;&gt;MONTH($A$2),WEEKDAY(A33,2)+1,7)),1))/1000))</f>
        <v>1537.2280000000001</v>
      </c>
      <c r="P34" s="26">
        <f>IF(November_201334[[#This Row],[Datum]]="","",IF(November_201334[[#This Row],[Datum]]="Summe",SUM($P$4:$P33),SUM(November_201334[[#This Row],[Lieferpos._HLG]],November_201334[[#This Row],[Lieferpos._AA]])))</f>
        <v>0</v>
      </c>
      <c r="Q34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Row],[Datum]])&lt;&gt;MONTH($A$2),WEEKDAY(A33,2)+1,7)),1))))</f>
        <v>8505</v>
      </c>
      <c r="R34" s="28">
        <f>IF(OR(November_201334[[#This Row],[Datum]]="",November_201334[[#This Row],[Datum]]="Summe"),"",November_201334[[#This Row],[Ges. Pos.]]/$P$1)</f>
        <v>0</v>
      </c>
      <c r="S34" s="58">
        <f>IFERROR(November_201334[[#This Row],[Ges. Gewicht]]/November_201334[[#This Row],[Mitarbeiter anwesend]]/1000,0)</f>
        <v>0</v>
      </c>
    </row>
    <row r="35" spans="1:19" x14ac:dyDescent="0.25">
      <c r="A35" s="22">
        <f>IF(WEEKDAY($A$34,2)=7,$A$34+1,$A$34+7-WEEKDAY($A$34,2))</f>
        <v>41337</v>
      </c>
      <c r="B35" s="52">
        <v>0</v>
      </c>
      <c r="C35" s="52">
        <v>0</v>
      </c>
      <c r="D35" s="52">
        <v>0</v>
      </c>
      <c r="E35" s="52">
        <v>0</v>
      </c>
      <c r="F35" s="52">
        <f>IF(November_201334[[#This Row],[Mitarbeiter]]=0,0,SUM(November_201334[[#This Row],[Mitarbeiter]:[Leiharbeiter]]))</f>
        <v>0</v>
      </c>
      <c r="G35" s="53">
        <v>0</v>
      </c>
      <c r="H35" s="54">
        <v>0</v>
      </c>
      <c r="I35" s="53">
        <v>0</v>
      </c>
      <c r="J35" s="55">
        <v>0</v>
      </c>
      <c r="K35" s="53">
        <v>0</v>
      </c>
      <c r="L35" s="23"/>
      <c r="M35" s="53">
        <f>IF(November_201334[[#This Row],[Datum]]="","",IF(November_201334[[#This Row],[Datum]]="Summe",SUM($N$4:$N34),SUM(November_201334[[#This Row],[Lieferung_HLG]],November_201334[[#This Row],[Lieferung_AA]])))</f>
        <v>0</v>
      </c>
      <c r="N35" s="24">
        <f>IF(November_201334[[#This Row],[Datum]]="","",IF(November_201334[[#This Row],[Datum]]="Summe",SUM($N$4:$N34),SUM(November_201334[[#This Row],[Lieferung_HLG]],November_201334[[#This Row],[Lieferung_AA]],November_201334[[#This Row],[WE]])))</f>
        <v>0</v>
      </c>
      <c r="O35" s="25">
        <f ca="1">IF(OR(November_201334[[#This Row],[Datum]]="",November_201334[[#This Row],[Datum]]="Summe"),"",IF(WEEKDAY(November_201334[[#This Row],[Datum]],2)&lt;&gt;7,0,SUM(OFFSET(November_201334[[#This Row],[Ges. Gewicht]],,,-1*IF(AND(DAY(November_201334[[#This Row],[Datum]])&lt;=7,MONTH(November_201334[[#This Row],[Datum]])=MONTH($A$2)),DAY(November_201334[[#This Row],[Datum]]),IF(MONTH(November_201334[[#This Row],[Datum]])&lt;&gt;MONTH($A$2),WEEKDAY(A34,2)+1,7)),1))/1000))</f>
        <v>0</v>
      </c>
      <c r="P35" s="26">
        <f>IF(November_201334[[#This Row],[Datum]]="","",IF(November_201334[[#This Row],[Datum]]="Summe",SUM($P$4:$P34),SUM(November_201334[[#This Row],[Lieferpos._HLG]],November_201334[[#This Row],[Lieferpos._AA]])))</f>
        <v>0</v>
      </c>
      <c r="Q35" s="27">
        <f ca="1">IF(OR(November_201334[[#This Row],[Datum]]="",November_201334[[#This Row],[Datum]]="Summe"),"",IF(WEEKDAY(November_201334[[#This Row],[Datum]],2)&lt;&gt;7,0,SUM(OFFSET(November_201334[[#This Row],[Ges. Pos.]],,,-1*IF(AND(DAY(November_201334[[#This Row],[Datum]])&lt;=7,MONTH(November_201334[[#This Row],[Datum]])=MONTH($A$2)),DAY(November_201334[[#This Row],[Datum]]),IF(MONTH(November_201334[[#This Row],[Datum]])&lt;&gt;MONTH($A$2),WEEKDAY(A34,2)+1,7)),1))))</f>
        <v>0</v>
      </c>
      <c r="R35" s="28">
        <f>IF(OR(November_201334[[#This Row],[Datum]]="",November_201334[[#This Row],[Datum]]="Summe"),"",November_201334[[#This Row],[Ges. Pos.]]/$P$1)</f>
        <v>0</v>
      </c>
      <c r="S35" s="58">
        <f>IFERROR(November_201334[[#This Row],[Ges. Gewicht]]/November_201334[[#This Row],[Mitarbeiter anwesend]]/1000,0)</f>
        <v>0</v>
      </c>
    </row>
    <row r="36" spans="1:19" s="47" customFormat="1" x14ac:dyDescent="0.25">
      <c r="A36" s="46" t="s">
        <v>21</v>
      </c>
      <c r="G36" s="48">
        <f>SUBTOTAL(109,November_201334[Lieferung_HLG])/1000</f>
        <v>2124.319</v>
      </c>
      <c r="H36" s="49">
        <f>SUBTOTAL(109,November_201334[Lieferpos._HLG])</f>
        <v>20449</v>
      </c>
      <c r="I36" s="48">
        <f>SUBTOTAL(109,November_201334[Lieferung_AA])/1000</f>
        <v>2051.8620000000001</v>
      </c>
      <c r="J36" s="49">
        <f>SUBTOTAL(109,November_201334[Lieferpos._AA])</f>
        <v>19791</v>
      </c>
      <c r="K36" s="48">
        <f>SUBTOTAL(109,November_201334[WE])/1000</f>
        <v>2191.3139999999999</v>
      </c>
      <c r="L36" s="50"/>
      <c r="M36" s="48">
        <f>SUBTOTAL(109,November_201334[∑ Waren-ausgang])/1000</f>
        <v>4176.1809999999996</v>
      </c>
      <c r="N36" s="51">
        <f>SUBTOTAL(109,November_201334[Ges. Gewicht])/1000</f>
        <v>6367.4949999999999</v>
      </c>
      <c r="O36" s="31"/>
      <c r="P36" s="29">
        <f>SUBTOTAL(109,November_201334[Ges. Pos.])</f>
        <v>40240</v>
      </c>
      <c r="Q36" s="31"/>
      <c r="R36" s="31"/>
      <c r="S36" s="59"/>
    </row>
  </sheetData>
  <dataConsolidate/>
  <conditionalFormatting sqref="A4:A35">
    <cfRule type="expression" dxfId="101" priority="1">
      <formula>MONTH($A4)&lt;&gt;MONTH($A$2)</formula>
    </cfRule>
  </conditionalFormatting>
  <conditionalFormatting sqref="A4:S35">
    <cfRule type="expression" dxfId="100" priority="4">
      <formula>OR(WEEKDAY($A4,2)=6,WEEKDAY($A4,2)=7,$A4=Feiertage)</formula>
    </cfRule>
  </conditionalFormatting>
  <conditionalFormatting sqref="B4:S35">
    <cfRule type="expression" dxfId="99" priority="2">
      <formula>AND(OR(WEEKDAY($A4,2)=6,WEEKDAY($A4,2)=7,$A4=Feiertage),B4=0)</formula>
    </cfRule>
    <cfRule type="expression" dxfId="98" priority="3">
      <formula>AND(OR(WEEKDAY($A4,2)&lt;&gt;6,WEEKDAY($A4,2)&lt;&gt;7),B4=0)</formula>
    </cfRule>
  </conditionalFormatting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K30"/>
  <sheetViews>
    <sheetView workbookViewId="0">
      <selection activeCell="G17" sqref="G17"/>
    </sheetView>
  </sheetViews>
  <sheetFormatPr baseColWidth="10" defaultRowHeight="15" x14ac:dyDescent="0.25"/>
  <cols>
    <col min="1" max="7" width="10.140625" style="36" bestFit="1" customWidth="1"/>
    <col min="8" max="11" width="9.28515625" style="36" bestFit="1" customWidth="1"/>
  </cols>
  <sheetData>
    <row r="1" spans="1:11" s="34" customFormat="1" ht="21" x14ac:dyDescent="0.35">
      <c r="A1" s="60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s="35" customFormat="1" x14ac:dyDescent="0.25">
      <c r="A2" s="37" t="s">
        <v>23</v>
      </c>
      <c r="B2" s="38" t="s">
        <v>24</v>
      </c>
      <c r="C2" s="38" t="s">
        <v>25</v>
      </c>
      <c r="D2" s="38" t="s">
        <v>26</v>
      </c>
      <c r="E2" s="38" t="s">
        <v>27</v>
      </c>
      <c r="F2" s="38" t="s">
        <v>28</v>
      </c>
      <c r="G2" s="38" t="s">
        <v>29</v>
      </c>
      <c r="H2" s="38" t="s">
        <v>30</v>
      </c>
      <c r="I2" s="38" t="s">
        <v>31</v>
      </c>
      <c r="J2" s="38" t="s">
        <v>32</v>
      </c>
      <c r="K2" s="39" t="s">
        <v>33</v>
      </c>
    </row>
    <row r="3" spans="1:11" x14ac:dyDescent="0.25">
      <c r="A3" s="40">
        <v>40179</v>
      </c>
      <c r="B3" s="41">
        <v>40544</v>
      </c>
      <c r="C3" s="41">
        <v>40909</v>
      </c>
      <c r="D3" s="41">
        <v>41275</v>
      </c>
      <c r="E3" s="41">
        <v>41640</v>
      </c>
      <c r="F3" s="41">
        <v>42005</v>
      </c>
      <c r="G3" s="41">
        <v>42370</v>
      </c>
      <c r="H3" s="41"/>
      <c r="I3" s="41"/>
      <c r="J3" s="41"/>
      <c r="K3" s="42"/>
    </row>
    <row r="4" spans="1:11" x14ac:dyDescent="0.25">
      <c r="A4" s="40">
        <v>40224</v>
      </c>
      <c r="B4" s="41">
        <v>40609</v>
      </c>
      <c r="C4" s="41">
        <v>40959</v>
      </c>
      <c r="D4" s="41">
        <v>41316</v>
      </c>
      <c r="E4" s="41">
        <v>41701</v>
      </c>
      <c r="F4" s="41">
        <v>42051</v>
      </c>
      <c r="G4" s="41">
        <v>42408</v>
      </c>
      <c r="H4" s="41"/>
      <c r="I4" s="41"/>
      <c r="J4" s="41"/>
      <c r="K4" s="42"/>
    </row>
    <row r="5" spans="1:11" x14ac:dyDescent="0.25">
      <c r="A5" s="40">
        <v>40270</v>
      </c>
      <c r="B5" s="41">
        <v>40655</v>
      </c>
      <c r="C5" s="41">
        <v>41005</v>
      </c>
      <c r="D5" s="41">
        <v>41362</v>
      </c>
      <c r="E5" s="41">
        <v>41747</v>
      </c>
      <c r="F5" s="41">
        <v>42097</v>
      </c>
      <c r="G5" s="41">
        <v>42454</v>
      </c>
      <c r="H5" s="41"/>
      <c r="I5" s="41"/>
      <c r="J5" s="41"/>
      <c r="K5" s="42"/>
    </row>
    <row r="6" spans="1:11" x14ac:dyDescent="0.25">
      <c r="A6" s="40">
        <v>40273</v>
      </c>
      <c r="B6" s="41">
        <v>40658</v>
      </c>
      <c r="C6" s="41">
        <v>41008</v>
      </c>
      <c r="D6" s="41">
        <v>41365</v>
      </c>
      <c r="E6" s="41">
        <v>41750</v>
      </c>
      <c r="F6" s="41">
        <v>42100</v>
      </c>
      <c r="G6" s="41">
        <v>42457</v>
      </c>
      <c r="H6" s="41"/>
      <c r="I6" s="41"/>
      <c r="J6" s="41"/>
      <c r="K6" s="42"/>
    </row>
    <row r="7" spans="1:11" x14ac:dyDescent="0.25">
      <c r="A7" s="40">
        <v>40299</v>
      </c>
      <c r="B7" s="41">
        <v>40664</v>
      </c>
      <c r="C7" s="41">
        <v>41030</v>
      </c>
      <c r="D7" s="41">
        <v>41395</v>
      </c>
      <c r="E7" s="41">
        <v>41760</v>
      </c>
      <c r="F7" s="41">
        <v>42125</v>
      </c>
      <c r="G7" s="41">
        <v>42491</v>
      </c>
      <c r="H7" s="41"/>
      <c r="I7" s="41"/>
      <c r="J7" s="41"/>
      <c r="K7" s="42"/>
    </row>
    <row r="8" spans="1:11" x14ac:dyDescent="0.25">
      <c r="A8" s="40">
        <v>40311</v>
      </c>
      <c r="B8" s="41">
        <v>40696</v>
      </c>
      <c r="C8" s="41">
        <v>41046</v>
      </c>
      <c r="D8" s="41">
        <v>41403</v>
      </c>
      <c r="E8" s="41">
        <v>41788</v>
      </c>
      <c r="F8" s="41">
        <v>42138</v>
      </c>
      <c r="G8" s="41">
        <v>42495</v>
      </c>
      <c r="H8" s="41"/>
      <c r="I8" s="41"/>
      <c r="J8" s="41"/>
      <c r="K8" s="42"/>
    </row>
    <row r="9" spans="1:11" x14ac:dyDescent="0.25">
      <c r="A9" s="40">
        <v>40322</v>
      </c>
      <c r="B9" s="41">
        <v>40707</v>
      </c>
      <c r="C9" s="41">
        <v>41057</v>
      </c>
      <c r="D9" s="41">
        <v>41414</v>
      </c>
      <c r="E9" s="41">
        <v>41799</v>
      </c>
      <c r="F9" s="41">
        <v>42149</v>
      </c>
      <c r="G9" s="41">
        <v>42506</v>
      </c>
      <c r="H9" s="41"/>
      <c r="I9" s="41"/>
      <c r="J9" s="41"/>
      <c r="K9" s="42"/>
    </row>
    <row r="10" spans="1:11" x14ac:dyDescent="0.25">
      <c r="A10" s="40">
        <v>40332</v>
      </c>
      <c r="B10" s="41">
        <v>40717</v>
      </c>
      <c r="C10" s="41">
        <v>41067</v>
      </c>
      <c r="D10" s="41">
        <v>41424</v>
      </c>
      <c r="E10" s="41">
        <v>41809</v>
      </c>
      <c r="F10" s="41">
        <v>42159</v>
      </c>
      <c r="G10" s="41">
        <v>42516</v>
      </c>
      <c r="H10" s="41"/>
      <c r="I10" s="41"/>
      <c r="J10" s="41"/>
      <c r="K10" s="42"/>
    </row>
    <row r="11" spans="1:11" x14ac:dyDescent="0.25">
      <c r="A11" s="40">
        <v>40454</v>
      </c>
      <c r="B11" s="41">
        <v>40819</v>
      </c>
      <c r="C11" s="41">
        <v>41185</v>
      </c>
      <c r="D11" s="41">
        <v>41550</v>
      </c>
      <c r="E11" s="41">
        <v>41915</v>
      </c>
      <c r="F11" s="41">
        <v>42280</v>
      </c>
      <c r="G11" s="41">
        <v>42646</v>
      </c>
      <c r="H11" s="41"/>
      <c r="I11" s="41"/>
      <c r="J11" s="41"/>
      <c r="K11" s="42"/>
    </row>
    <row r="12" spans="1:11" x14ac:dyDescent="0.25">
      <c r="A12" s="40">
        <v>40483</v>
      </c>
      <c r="B12" s="41">
        <v>40848</v>
      </c>
      <c r="C12" s="41">
        <v>41214</v>
      </c>
      <c r="D12" s="41">
        <v>41579</v>
      </c>
      <c r="E12" s="41">
        <v>41944</v>
      </c>
      <c r="F12" s="41">
        <v>42309</v>
      </c>
      <c r="G12" s="41">
        <v>42675</v>
      </c>
      <c r="H12" s="41"/>
      <c r="I12" s="41"/>
      <c r="J12" s="41"/>
      <c r="K12" s="42"/>
    </row>
    <row r="13" spans="1:11" x14ac:dyDescent="0.25">
      <c r="A13" s="40">
        <v>40537</v>
      </c>
      <c r="B13" s="41">
        <v>40902</v>
      </c>
      <c r="C13" s="41">
        <v>41268</v>
      </c>
      <c r="D13" s="41">
        <v>41633</v>
      </c>
      <c r="E13" s="41">
        <v>41998</v>
      </c>
      <c r="F13" s="41">
        <v>42363</v>
      </c>
      <c r="G13" s="41">
        <v>42729</v>
      </c>
      <c r="H13" s="41"/>
      <c r="I13" s="41"/>
      <c r="J13" s="41"/>
      <c r="K13" s="42"/>
    </row>
    <row r="14" spans="1:11" x14ac:dyDescent="0.25">
      <c r="A14" s="40">
        <v>40538</v>
      </c>
      <c r="B14" s="41">
        <v>40903</v>
      </c>
      <c r="C14" s="41">
        <v>41269</v>
      </c>
      <c r="D14" s="41">
        <v>41634</v>
      </c>
      <c r="E14" s="41">
        <v>41999</v>
      </c>
      <c r="F14" s="41">
        <v>42364</v>
      </c>
      <c r="G14" s="41">
        <v>42730</v>
      </c>
      <c r="H14" s="41"/>
      <c r="I14" s="41"/>
      <c r="J14" s="41"/>
      <c r="K14" s="42"/>
    </row>
    <row r="15" spans="1:11" x14ac:dyDescent="0.2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</row>
    <row r="16" spans="1:11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2"/>
    </row>
    <row r="17" spans="1:11" x14ac:dyDescent="0.2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1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2"/>
    </row>
    <row r="20" spans="1:11" x14ac:dyDescent="0.25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2"/>
    </row>
    <row r="21" spans="1:11" x14ac:dyDescent="0.25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1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1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11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</row>
    <row r="26" spans="1:11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</row>
    <row r="27" spans="1:11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</row>
    <row r="28" spans="1:11" x14ac:dyDescent="0.2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</row>
    <row r="29" spans="1:11" x14ac:dyDescent="0.25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</row>
    <row r="30" spans="1:11" ht="15.75" thickBot="1" x14ac:dyDescent="0.3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5"/>
    </row>
  </sheetData>
  <mergeCells count="1">
    <mergeCell ref="A1:K1"/>
  </mergeCells>
  <pageMargins left="0.7" right="0.7" top="0.78740157499999996" bottom="0.78740157499999996" header="0.3" footer="0.3"/>
  <pageSetup paperSize="9" scale="3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S3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outlineLevelCol="1" x14ac:dyDescent="0.25"/>
  <cols>
    <col min="1" max="1" width="16.5703125" style="32" bestFit="1" customWidth="1"/>
    <col min="2" max="2" width="14.28515625" style="30" bestFit="1" customWidth="1"/>
    <col min="3" max="3" width="15.5703125" style="52" bestFit="1" customWidth="1"/>
    <col min="4" max="4" width="9.85546875" style="30" hidden="1" customWidth="1" outlineLevel="1"/>
    <col min="5" max="5" width="9.140625" style="30" hidden="1" customWidth="1" outlineLevel="1"/>
    <col min="6" max="6" width="14.28515625" style="30" bestFit="1" customWidth="1" collapsed="1"/>
    <col min="7" max="7" width="17" style="33" bestFit="1" customWidth="1"/>
    <col min="8" max="8" width="19.28515625" style="55" bestFit="1" customWidth="1"/>
    <col min="9" max="9" width="16.7109375" style="33" bestFit="1" customWidth="1"/>
    <col min="10" max="10" width="17.140625" style="55" bestFit="1" customWidth="1"/>
    <col min="11" max="11" width="12.85546875" style="33" bestFit="1" customWidth="1"/>
    <col min="12" max="12" width="12.28515625" style="30" hidden="1" customWidth="1"/>
    <col min="13" max="13" width="14" style="30" customWidth="1"/>
    <col min="14" max="14" width="16.7109375" style="30" bestFit="1" customWidth="1"/>
    <col min="15" max="15" width="13.5703125" style="30" bestFit="1" customWidth="1"/>
    <col min="16" max="16" width="14.28515625" style="30" bestFit="1" customWidth="1"/>
    <col min="17" max="17" width="12.7109375" style="30" bestFit="1" customWidth="1"/>
    <col min="18" max="18" width="10" style="30" bestFit="1" customWidth="1"/>
    <col min="19" max="19" width="15.140625" style="58" bestFit="1" customWidth="1"/>
    <col min="20" max="16384" width="11.42578125" style="30"/>
  </cols>
  <sheetData>
    <row r="1" spans="1:19" s="5" customFormat="1" x14ac:dyDescent="0.25">
      <c r="A1" s="1" t="s">
        <v>0</v>
      </c>
      <c r="B1" s="2">
        <v>2013</v>
      </c>
      <c r="F1" s="3" t="s">
        <v>1</v>
      </c>
      <c r="G1" s="4" t="s">
        <v>36</v>
      </c>
      <c r="I1" s="5" t="s">
        <v>2</v>
      </c>
      <c r="J1" s="6">
        <f>NETWORKDAYS($A$2,EOMONTH($A$2,0),Feiertage_Tab[])</f>
        <v>22</v>
      </c>
      <c r="M1" s="9"/>
      <c r="O1" s="5" t="s">
        <v>3</v>
      </c>
      <c r="P1" s="7">
        <v>3000</v>
      </c>
      <c r="S1" s="56"/>
    </row>
    <row r="2" spans="1:19" s="9" customFormat="1" x14ac:dyDescent="0.25">
      <c r="A2" s="8" t="str">
        <f>"01."&amp;$G$1&amp;"."&amp;$B$1</f>
        <v>01.Januar.2013</v>
      </c>
      <c r="C2" s="10"/>
      <c r="D2" s="11"/>
      <c r="G2" s="12"/>
      <c r="H2" s="13"/>
      <c r="I2" s="14"/>
      <c r="J2" s="13"/>
      <c r="K2" s="14"/>
      <c r="S2" s="56"/>
    </row>
    <row r="3" spans="1:19" s="15" customFormat="1" ht="30" x14ac:dyDescent="0.25">
      <c r="A3" s="15" t="s">
        <v>4</v>
      </c>
      <c r="B3" s="15" t="s">
        <v>5</v>
      </c>
      <c r="C3" s="16" t="s">
        <v>6</v>
      </c>
      <c r="D3" s="15" t="s">
        <v>7</v>
      </c>
      <c r="E3" s="15" t="s">
        <v>8</v>
      </c>
      <c r="F3" s="15" t="s">
        <v>9</v>
      </c>
      <c r="G3" s="17" t="s">
        <v>10</v>
      </c>
      <c r="H3" s="18" t="s">
        <v>11</v>
      </c>
      <c r="I3" s="17" t="s">
        <v>12</v>
      </c>
      <c r="J3" s="19" t="s">
        <v>13</v>
      </c>
      <c r="K3" s="17" t="s">
        <v>14</v>
      </c>
      <c r="L3" s="15" t="s">
        <v>15</v>
      </c>
      <c r="M3" s="15" t="s">
        <v>34</v>
      </c>
      <c r="N3" s="20" t="s">
        <v>16</v>
      </c>
      <c r="O3" s="15" t="s">
        <v>17</v>
      </c>
      <c r="P3" s="21" t="s">
        <v>18</v>
      </c>
      <c r="Q3" s="15" t="s">
        <v>19</v>
      </c>
      <c r="R3" s="15" t="s">
        <v>20</v>
      </c>
      <c r="S3" s="57" t="s">
        <v>35</v>
      </c>
    </row>
    <row r="4" spans="1:19" x14ac:dyDescent="0.25">
      <c r="A4" s="22">
        <f>DATE($B$1,MONTH($A$2),1)</f>
        <v>41275</v>
      </c>
      <c r="B4" s="52">
        <v>0</v>
      </c>
      <c r="C4" s="52">
        <v>0</v>
      </c>
      <c r="D4" s="52">
        <v>0</v>
      </c>
      <c r="E4" s="52">
        <v>0</v>
      </c>
      <c r="F4" s="52">
        <v>0</v>
      </c>
      <c r="G4" s="53">
        <v>0</v>
      </c>
      <c r="H4" s="54">
        <v>0</v>
      </c>
      <c r="I4" s="53">
        <v>0</v>
      </c>
      <c r="J4" s="55">
        <v>0</v>
      </c>
      <c r="K4" s="53">
        <v>0</v>
      </c>
      <c r="L4" s="23"/>
      <c r="M4" s="53">
        <f>IF(November_20133[[#This Row],[Datum]]="","",IF(November_20133[[#This Row],[Datum]]="Summe",SUM($N3:$N$4),SUM(November_20133[[#This Row],[Lieferung_HLG]],November_20133[[#This Row],[Lieferung_AA]])))</f>
        <v>0</v>
      </c>
      <c r="N4" s="24">
        <f>IF(November_20133[[#This Row],[Datum]]="","",IF(November_20133[[#This Row],[Datum]]="Summe",SUM($N3:$N$4),SUM(November_20133[[#This Row],[Lieferung_HLG]],November_20133[[#This Row],[Lieferung_AA]],November_20133[[#This Row],[WE]])))</f>
        <v>0</v>
      </c>
      <c r="O4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Row],[Datum]])&lt;&gt;MONTH($A$2),WEEKDAY(A3,2)+1,7)),1))/1000))</f>
        <v>0</v>
      </c>
      <c r="P4" s="26">
        <f>IF(November_20133[[#This Row],[Datum]]="","",IF(November_20133[[#This Row],[Datum]]="Summe",SUM($P3:$P$4),SUM(November_20133[[#This Row],[Lieferpos._HLG]],November_20133[[#This Row],[Lieferpos._AA]])))</f>
        <v>0</v>
      </c>
      <c r="Q4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Row],[Datum]])&lt;&gt;MONTH($A$2),WEEKDAY(A3,2)+1,7)),1))))</f>
        <v>0</v>
      </c>
      <c r="R4" s="28">
        <f>IF(OR(November_20133[[#This Row],[Datum]]="",November_20133[[#This Row],[Datum]]="Summe"),"",November_20133[[#This Row],[Ges. Pos.]]/$P$1)</f>
        <v>0</v>
      </c>
      <c r="S4" s="58">
        <f>IFERROR(November_20133[[#This Row],[Ges. Gewicht]]/November_20133[[#This Row],[Mitarbeiter anwesend]]/1000,0)</f>
        <v>0</v>
      </c>
    </row>
    <row r="5" spans="1:19" x14ac:dyDescent="0.25">
      <c r="A5" s="22">
        <f>A4+1</f>
        <v>41276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53">
        <v>0</v>
      </c>
      <c r="H5" s="54">
        <v>0</v>
      </c>
      <c r="I5" s="53">
        <v>0</v>
      </c>
      <c r="J5" s="55">
        <v>0</v>
      </c>
      <c r="K5" s="53">
        <v>0</v>
      </c>
      <c r="L5" s="23"/>
      <c r="M5" s="53">
        <f>IF(November_20133[[#This Row],[Datum]]="","",IF(November_20133[[#This Row],[Datum]]="Summe",SUM($N4:$N$4),SUM(November_20133[[#This Row],[Lieferung_HLG]],November_20133[[#This Row],[Lieferung_AA]])))</f>
        <v>0</v>
      </c>
      <c r="N5" s="24">
        <f>IF(November_20133[[#This Row],[Datum]]="","",IF(November_20133[[#This Row],[Datum]]="Summe",SUM($N$4:$N4),SUM(November_20133[[#This Row],[Lieferung_HLG]],November_20133[[#This Row],[Lieferung_AA]],November_20133[[#This Row],[WE]])))</f>
        <v>0</v>
      </c>
      <c r="O5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Row],[Datum]])&lt;&gt;MONTH($A$2),WEEKDAY(A4,2)+1,7)),1))/1000))</f>
        <v>0</v>
      </c>
      <c r="P5" s="26">
        <f>IF(November_20133[[#This Row],[Datum]]="","",IF(November_20133[[#This Row],[Datum]]="Summe",SUM($P$4:$P4),SUM(November_20133[[#This Row],[Lieferpos._HLG]],November_20133[[#This Row],[Lieferpos._AA]])))</f>
        <v>0</v>
      </c>
      <c r="Q5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Row],[Datum]])&lt;&gt;MONTH($A$2),WEEKDAY(A4,2)+1,7)),1))))</f>
        <v>0</v>
      </c>
      <c r="R5" s="28">
        <f>IF(OR(November_20133[[#This Row],[Datum]]="",November_20133[[#This Row],[Datum]]="Summe"),"",November_20133[[#This Row],[Ges. Pos.]]/$P$1)</f>
        <v>0</v>
      </c>
      <c r="S5" s="58">
        <f>IFERROR(November_20133[[#This Row],[Ges. Gewicht]]/November_20133[[#This Row],[Mitarbeiter anwesend]]/1000,0)</f>
        <v>0</v>
      </c>
    </row>
    <row r="6" spans="1:19" x14ac:dyDescent="0.25">
      <c r="A6" s="22">
        <f t="shared" ref="A6:A34" si="0">A5+1</f>
        <v>41277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3">
        <v>0</v>
      </c>
      <c r="H6" s="54">
        <v>0</v>
      </c>
      <c r="I6" s="53">
        <v>0</v>
      </c>
      <c r="J6" s="55">
        <v>0</v>
      </c>
      <c r="K6" s="53">
        <v>0</v>
      </c>
      <c r="L6" s="23"/>
      <c r="M6" s="53">
        <f>IF(November_20133[[#This Row],[Datum]]="","",IF(November_20133[[#This Row],[Datum]]="Summe",SUM($N$4:$N5),SUM(November_20133[[#This Row],[Lieferung_HLG]],November_20133[[#This Row],[Lieferung_AA]])))</f>
        <v>0</v>
      </c>
      <c r="N6" s="24">
        <f>IF(November_20133[[#This Row],[Datum]]="","",IF(November_20133[[#This Row],[Datum]]="Summe",SUM($N$4:$N5),SUM(November_20133[[#This Row],[Lieferung_HLG]],November_20133[[#This Row],[Lieferung_AA]],November_20133[[#This Row],[WE]])))</f>
        <v>0</v>
      </c>
      <c r="O6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Row],[Datum]])&lt;&gt;MONTH($A$2),WEEKDAY(A5,2)+1,7)),1))/1000))</f>
        <v>0</v>
      </c>
      <c r="P6" s="26">
        <f>IF(November_20133[[#This Row],[Datum]]="","",IF(November_20133[[#This Row],[Datum]]="Summe",SUM($P$4:$P5),SUM(November_20133[[#This Row],[Lieferpos._HLG]],November_20133[[#This Row],[Lieferpos._AA]])))</f>
        <v>0</v>
      </c>
      <c r="Q6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Row],[Datum]])&lt;&gt;MONTH($A$2),WEEKDAY(A5,2)+1,7)),1))))</f>
        <v>0</v>
      </c>
      <c r="R6" s="28">
        <f>IF(OR(November_20133[[#This Row],[Datum]]="",November_20133[[#This Row],[Datum]]="Summe"),"",November_20133[[#This Row],[Ges. Pos.]]/$P$1)</f>
        <v>0</v>
      </c>
      <c r="S6" s="58">
        <f>IFERROR(November_20133[[#This Row],[Ges. Gewicht]]/November_20133[[#This Row],[Mitarbeiter anwesend]]/1000,0)</f>
        <v>0</v>
      </c>
    </row>
    <row r="7" spans="1:19" x14ac:dyDescent="0.25">
      <c r="A7" s="22">
        <f t="shared" si="0"/>
        <v>41278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3">
        <v>0</v>
      </c>
      <c r="H7" s="54">
        <v>0</v>
      </c>
      <c r="I7" s="53">
        <v>0</v>
      </c>
      <c r="J7" s="55">
        <v>0</v>
      </c>
      <c r="K7" s="53">
        <v>0</v>
      </c>
      <c r="L7" s="23"/>
      <c r="M7" s="53">
        <f>IF(November_20133[[#This Row],[Datum]]="","",IF(November_20133[[#This Row],[Datum]]="Summe",SUM($N$4:$N6),SUM(November_20133[[#This Row],[Lieferung_HLG]],November_20133[[#This Row],[Lieferung_AA]])))</f>
        <v>0</v>
      </c>
      <c r="N7" s="24">
        <f>IF(November_20133[[#This Row],[Datum]]="","",IF(November_20133[[#This Row],[Datum]]="Summe",SUM($N$4:$N6),SUM(November_20133[[#This Row],[Lieferung_HLG]],November_20133[[#This Row],[Lieferung_AA]],November_20133[[#This Row],[WE]])))</f>
        <v>0</v>
      </c>
      <c r="O7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Row],[Datum]])&lt;&gt;MONTH($A$2),WEEKDAY(A6,2)+1,7)),1))/1000))</f>
        <v>0</v>
      </c>
      <c r="P7" s="26">
        <f>IF(November_20133[[#This Row],[Datum]]="","",IF(November_20133[[#This Row],[Datum]]="Summe",SUM($P$4:$P6),SUM(November_20133[[#This Row],[Lieferpos._HLG]],November_20133[[#This Row],[Lieferpos._AA]])))</f>
        <v>0</v>
      </c>
      <c r="Q7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Row],[Datum]])&lt;&gt;MONTH($A$2),WEEKDAY(A6,2)+1,7)),1))))</f>
        <v>0</v>
      </c>
      <c r="R7" s="28">
        <f>IF(OR(November_20133[[#This Row],[Datum]]="",November_20133[[#This Row],[Datum]]="Summe"),"",November_20133[[#This Row],[Ges. Pos.]]/$P$1)</f>
        <v>0</v>
      </c>
      <c r="S7" s="58">
        <f>IFERROR(November_20133[[#This Row],[Ges. Gewicht]]/November_20133[[#This Row],[Mitarbeiter anwesend]]/1000,0)</f>
        <v>0</v>
      </c>
    </row>
    <row r="8" spans="1:19" x14ac:dyDescent="0.25">
      <c r="A8" s="22">
        <f t="shared" si="0"/>
        <v>41279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3">
        <v>0</v>
      </c>
      <c r="H8" s="54">
        <v>0</v>
      </c>
      <c r="I8" s="53">
        <v>0</v>
      </c>
      <c r="J8" s="55">
        <v>0</v>
      </c>
      <c r="K8" s="53">
        <v>0</v>
      </c>
      <c r="L8" s="23"/>
      <c r="M8" s="53">
        <f>IF(November_20133[[#This Row],[Datum]]="","",IF(November_20133[[#This Row],[Datum]]="Summe",SUM($N$4:$N7),SUM(November_20133[[#This Row],[Lieferung_HLG]],November_20133[[#This Row],[Lieferung_AA]])))</f>
        <v>0</v>
      </c>
      <c r="N8" s="24">
        <f>IF(November_20133[[#This Row],[Datum]]="","",IF(November_20133[[#This Row],[Datum]]="Summe",SUM($N$4:$N7),SUM(November_20133[[#This Row],[Lieferung_HLG]],November_20133[[#This Row],[Lieferung_AA]],November_20133[[#This Row],[WE]])))</f>
        <v>0</v>
      </c>
      <c r="O8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Row],[Datum]])&lt;&gt;MONTH($A$2),WEEKDAY(A7,2)+1,7)),1))/1000))</f>
        <v>0</v>
      </c>
      <c r="P8" s="26">
        <f>IF(November_20133[[#This Row],[Datum]]="","",IF(November_20133[[#This Row],[Datum]]="Summe",SUM($P$4:$P7),SUM(November_20133[[#This Row],[Lieferpos._HLG]],November_20133[[#This Row],[Lieferpos._AA]])))</f>
        <v>0</v>
      </c>
      <c r="Q8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Row],[Datum]])&lt;&gt;MONTH($A$2),WEEKDAY(A7,2)+1,7)),1))))</f>
        <v>0</v>
      </c>
      <c r="R8" s="28">
        <f>IF(OR(November_20133[[#This Row],[Datum]]="",November_20133[[#This Row],[Datum]]="Summe"),"",November_20133[[#This Row],[Ges. Pos.]]/$P$1)</f>
        <v>0</v>
      </c>
      <c r="S8" s="58">
        <f>IFERROR(November_20133[[#This Row],[Ges. Gewicht]]/November_20133[[#This Row],[Mitarbeiter anwesend]]/1000,0)</f>
        <v>0</v>
      </c>
    </row>
    <row r="9" spans="1:19" x14ac:dyDescent="0.25">
      <c r="A9" s="22">
        <f t="shared" si="0"/>
        <v>41280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3">
        <v>0</v>
      </c>
      <c r="H9" s="54">
        <v>0</v>
      </c>
      <c r="I9" s="53">
        <v>0</v>
      </c>
      <c r="J9" s="55">
        <v>0</v>
      </c>
      <c r="K9" s="53">
        <v>0</v>
      </c>
      <c r="L9" s="23"/>
      <c r="M9" s="53">
        <f>IF(November_20133[[#This Row],[Datum]]="","",IF(November_20133[[#This Row],[Datum]]="Summe",SUM($N$4:$N8),SUM(November_20133[[#This Row],[Lieferung_HLG]],November_20133[[#This Row],[Lieferung_AA]])))</f>
        <v>0</v>
      </c>
      <c r="N9" s="24">
        <f>IF(November_20133[[#This Row],[Datum]]="","",IF(November_20133[[#This Row],[Datum]]="Summe",SUM($N$4:$N8),SUM(November_20133[[#This Row],[Lieferung_HLG]],November_20133[[#This Row],[Lieferung_AA]],November_20133[[#This Row],[WE]])))</f>
        <v>0</v>
      </c>
      <c r="O9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Row],[Datum]])&lt;&gt;MONTH($A$2),WEEKDAY(A8,2)+1,7)),1))/1000))</f>
        <v>0</v>
      </c>
      <c r="P9" s="26">
        <f>IF(November_20133[[#This Row],[Datum]]="","",IF(November_20133[[#This Row],[Datum]]="Summe",SUM($P$4:$P8),SUM(November_20133[[#This Row],[Lieferpos._HLG]],November_20133[[#This Row],[Lieferpos._AA]])))</f>
        <v>0</v>
      </c>
      <c r="Q9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Row],[Datum]])&lt;&gt;MONTH($A$2),WEEKDAY(A8,2)+1,7)),1))))</f>
        <v>0</v>
      </c>
      <c r="R9" s="28">
        <f>IF(OR(November_20133[[#This Row],[Datum]]="",November_20133[[#This Row],[Datum]]="Summe"),"",November_20133[[#This Row],[Ges. Pos.]]/$P$1)</f>
        <v>0</v>
      </c>
      <c r="S9" s="58">
        <f>IFERROR(November_20133[[#This Row],[Ges. Gewicht]]/November_20133[[#This Row],[Mitarbeiter anwesend]]/1000,0)</f>
        <v>0</v>
      </c>
    </row>
    <row r="10" spans="1:19" x14ac:dyDescent="0.25">
      <c r="A10" s="22">
        <f t="shared" si="0"/>
        <v>41281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3">
        <v>0</v>
      </c>
      <c r="H10" s="54">
        <v>0</v>
      </c>
      <c r="I10" s="53">
        <v>0</v>
      </c>
      <c r="J10" s="55">
        <v>0</v>
      </c>
      <c r="K10" s="53">
        <v>0</v>
      </c>
      <c r="L10" s="23"/>
      <c r="M10" s="53">
        <f>IF(November_20133[[#This Row],[Datum]]="","",IF(November_20133[[#This Row],[Datum]]="Summe",SUM($N$4:$N9),SUM(November_20133[[#This Row],[Lieferung_HLG]],November_20133[[#This Row],[Lieferung_AA]])))</f>
        <v>0</v>
      </c>
      <c r="N10" s="24">
        <f>IF(November_20133[[#This Row],[Datum]]="","",IF(November_20133[[#This Row],[Datum]]="Summe",SUM($N$4:$N9),SUM(November_20133[[#This Row],[Lieferung_HLG]],November_20133[[#This Row],[Lieferung_AA]],November_20133[[#This Row],[WE]])))</f>
        <v>0</v>
      </c>
      <c r="O10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Row],[Datum]])&lt;&gt;MONTH($A$2),WEEKDAY(A9,2)+1,7)),1))/1000))</f>
        <v>0</v>
      </c>
      <c r="P10" s="26">
        <f>IF(November_20133[[#This Row],[Datum]]="","",IF(November_20133[[#This Row],[Datum]]="Summe",SUM($P$4:$P9),SUM(November_20133[[#This Row],[Lieferpos._HLG]],November_20133[[#This Row],[Lieferpos._AA]])))</f>
        <v>0</v>
      </c>
      <c r="Q10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Row],[Datum]])&lt;&gt;MONTH($A$2),WEEKDAY(A9,2)+1,7)),1))))</f>
        <v>0</v>
      </c>
      <c r="R10" s="28">
        <f>IF(OR(November_20133[[#This Row],[Datum]]="",November_20133[[#This Row],[Datum]]="Summe"),"",November_20133[[#This Row],[Ges. Pos.]]/$P$1)</f>
        <v>0</v>
      </c>
      <c r="S10" s="58">
        <f>IFERROR(November_20133[[#This Row],[Ges. Gewicht]]/November_20133[[#This Row],[Mitarbeiter anwesend]]/1000,0)</f>
        <v>0</v>
      </c>
    </row>
    <row r="11" spans="1:19" x14ac:dyDescent="0.25">
      <c r="A11" s="22">
        <f t="shared" si="0"/>
        <v>41282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3">
        <v>0</v>
      </c>
      <c r="H11" s="54">
        <v>0</v>
      </c>
      <c r="I11" s="53">
        <v>0</v>
      </c>
      <c r="J11" s="55">
        <v>0</v>
      </c>
      <c r="K11" s="53">
        <v>0</v>
      </c>
      <c r="L11" s="23"/>
      <c r="M11" s="53">
        <f>IF(November_20133[[#This Row],[Datum]]="","",IF(November_20133[[#This Row],[Datum]]="Summe",SUM($N$4:$N10),SUM(November_20133[[#This Row],[Lieferung_HLG]],November_20133[[#This Row],[Lieferung_AA]])))</f>
        <v>0</v>
      </c>
      <c r="N11" s="24">
        <f>IF(November_20133[[#This Row],[Datum]]="","",IF(November_20133[[#This Row],[Datum]]="Summe",SUM($N$4:$N10),SUM(November_20133[[#This Row],[Lieferung_HLG]],November_20133[[#This Row],[Lieferung_AA]],November_20133[[#This Row],[WE]])))</f>
        <v>0</v>
      </c>
      <c r="O11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Row],[Datum]])&lt;&gt;MONTH($A$2),WEEKDAY(A10,2)+1,7)),1))/1000))</f>
        <v>0</v>
      </c>
      <c r="P11" s="26">
        <f>IF(November_20133[[#This Row],[Datum]]="","",IF(November_20133[[#This Row],[Datum]]="Summe",SUM($P$4:$P10),SUM(November_20133[[#This Row],[Lieferpos._HLG]],November_20133[[#This Row],[Lieferpos._AA]])))</f>
        <v>0</v>
      </c>
      <c r="Q11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Row],[Datum]])&lt;&gt;MONTH($A$2),WEEKDAY(A10,2)+1,7)),1))))</f>
        <v>0</v>
      </c>
      <c r="R11" s="28">
        <f>IF(OR(November_20133[[#This Row],[Datum]]="",November_20133[[#This Row],[Datum]]="Summe"),"",November_20133[[#This Row],[Ges. Pos.]]/$P$1)</f>
        <v>0</v>
      </c>
      <c r="S11" s="58">
        <f>IFERROR(November_20133[[#This Row],[Ges. Gewicht]]/November_20133[[#This Row],[Mitarbeiter anwesend]]/1000,0)</f>
        <v>0</v>
      </c>
    </row>
    <row r="12" spans="1:19" x14ac:dyDescent="0.25">
      <c r="A12" s="22">
        <f t="shared" si="0"/>
        <v>41283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3">
        <v>0</v>
      </c>
      <c r="H12" s="54">
        <v>0</v>
      </c>
      <c r="I12" s="53">
        <v>0</v>
      </c>
      <c r="J12" s="55">
        <v>0</v>
      </c>
      <c r="K12" s="53">
        <v>0</v>
      </c>
      <c r="L12" s="23"/>
      <c r="M12" s="53">
        <f>IF(November_20133[[#This Row],[Datum]]="","",IF(November_20133[[#This Row],[Datum]]="Summe",SUM($N$4:$N11),SUM(November_20133[[#This Row],[Lieferung_HLG]],November_20133[[#This Row],[Lieferung_AA]])))</f>
        <v>0</v>
      </c>
      <c r="N12" s="24">
        <f>IF(November_20133[[#This Row],[Datum]]="","",IF(November_20133[[#This Row],[Datum]]="Summe",SUM($N$4:$N11),SUM(November_20133[[#This Row],[Lieferung_HLG]],November_20133[[#This Row],[Lieferung_AA]],November_20133[[#This Row],[WE]])))</f>
        <v>0</v>
      </c>
      <c r="O12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Row],[Datum]])&lt;&gt;MONTH($A$2),WEEKDAY(A11,2)+1,7)),1))/1000))</f>
        <v>0</v>
      </c>
      <c r="P12" s="26">
        <f>IF(November_20133[[#This Row],[Datum]]="","",IF(November_20133[[#This Row],[Datum]]="Summe",SUM($P$4:$P11),SUM(November_20133[[#This Row],[Lieferpos._HLG]],November_20133[[#This Row],[Lieferpos._AA]])))</f>
        <v>0</v>
      </c>
      <c r="Q12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Row],[Datum]])&lt;&gt;MONTH($A$2),WEEKDAY(A11,2)+1,7)),1))))</f>
        <v>0</v>
      </c>
      <c r="R12" s="28">
        <f>IF(OR(November_20133[[#This Row],[Datum]]="",November_20133[[#This Row],[Datum]]="Summe"),"",November_20133[[#This Row],[Ges. Pos.]]/$P$1)</f>
        <v>0</v>
      </c>
      <c r="S12" s="58">
        <f>IFERROR(November_20133[[#This Row],[Ges. Gewicht]]/November_20133[[#This Row],[Mitarbeiter anwesend]]/1000,0)</f>
        <v>0</v>
      </c>
    </row>
    <row r="13" spans="1:19" x14ac:dyDescent="0.25">
      <c r="A13" s="22">
        <f t="shared" si="0"/>
        <v>41284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3">
        <v>0</v>
      </c>
      <c r="H13" s="54">
        <v>0</v>
      </c>
      <c r="I13" s="53">
        <v>0</v>
      </c>
      <c r="J13" s="55">
        <v>0</v>
      </c>
      <c r="K13" s="53">
        <v>0</v>
      </c>
      <c r="L13" s="23"/>
      <c r="M13" s="53">
        <f>IF(November_20133[[#This Row],[Datum]]="","",IF(November_20133[[#This Row],[Datum]]="Summe",SUM($N$4:$N12),SUM(November_20133[[#This Row],[Lieferung_HLG]],November_20133[[#This Row],[Lieferung_AA]])))</f>
        <v>0</v>
      </c>
      <c r="N13" s="24">
        <f>IF(November_20133[[#This Row],[Datum]]="","",IF(November_20133[[#This Row],[Datum]]="Summe",SUM($N$4:$N12),SUM(November_20133[[#This Row],[Lieferung_HLG]],November_20133[[#This Row],[Lieferung_AA]],November_20133[[#This Row],[WE]])))</f>
        <v>0</v>
      </c>
      <c r="O13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Row],[Datum]])&lt;&gt;MONTH($A$2),WEEKDAY(A12,2)+1,7)),1))/1000))</f>
        <v>0</v>
      </c>
      <c r="P13" s="26">
        <f>IF(November_20133[[#This Row],[Datum]]="","",IF(November_20133[[#This Row],[Datum]]="Summe",SUM($P$4:$P12),SUM(November_20133[[#This Row],[Lieferpos._HLG]],November_20133[[#This Row],[Lieferpos._AA]])))</f>
        <v>0</v>
      </c>
      <c r="Q13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Row],[Datum]])&lt;&gt;MONTH($A$2),WEEKDAY(A12,2)+1,7)),1))))</f>
        <v>0</v>
      </c>
      <c r="R13" s="28">
        <f>IF(OR(November_20133[[#This Row],[Datum]]="",November_20133[[#This Row],[Datum]]="Summe"),"",November_20133[[#This Row],[Ges. Pos.]]/$P$1)</f>
        <v>0</v>
      </c>
      <c r="S13" s="58">
        <f>IFERROR(November_20133[[#This Row],[Ges. Gewicht]]/November_20133[[#This Row],[Mitarbeiter anwesend]]/1000,0)</f>
        <v>0</v>
      </c>
    </row>
    <row r="14" spans="1:19" x14ac:dyDescent="0.25">
      <c r="A14" s="22">
        <f t="shared" si="0"/>
        <v>41285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3">
        <v>0</v>
      </c>
      <c r="H14" s="54">
        <v>0</v>
      </c>
      <c r="I14" s="53">
        <v>0</v>
      </c>
      <c r="J14" s="55">
        <v>0</v>
      </c>
      <c r="K14" s="53">
        <v>0</v>
      </c>
      <c r="L14" s="23"/>
      <c r="M14" s="53">
        <f>IF(November_20133[[#This Row],[Datum]]="","",IF(November_20133[[#This Row],[Datum]]="Summe",SUM($N$4:$N13),SUM(November_20133[[#This Row],[Lieferung_HLG]],November_20133[[#This Row],[Lieferung_AA]])))</f>
        <v>0</v>
      </c>
      <c r="N14" s="24">
        <f>IF(November_20133[[#This Row],[Datum]]="","",IF(November_20133[[#This Row],[Datum]]="Summe",SUM($N$4:$N13),SUM(November_20133[[#This Row],[Lieferung_HLG]],November_20133[[#This Row],[Lieferung_AA]],November_20133[[#This Row],[WE]])))</f>
        <v>0</v>
      </c>
      <c r="O14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Row],[Datum]])&lt;&gt;MONTH($A$2),WEEKDAY(A13,2)+1,7)),1))/1000))</f>
        <v>0</v>
      </c>
      <c r="P14" s="26">
        <f>IF(November_20133[[#This Row],[Datum]]="","",IF(November_20133[[#This Row],[Datum]]="Summe",SUM($P$4:$P13),SUM(November_20133[[#This Row],[Lieferpos._HLG]],November_20133[[#This Row],[Lieferpos._AA]])))</f>
        <v>0</v>
      </c>
      <c r="Q14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Row],[Datum]])&lt;&gt;MONTH($A$2),WEEKDAY(A13,2)+1,7)),1))))</f>
        <v>0</v>
      </c>
      <c r="R14" s="28">
        <f>IF(OR(November_20133[[#This Row],[Datum]]="",November_20133[[#This Row],[Datum]]="Summe"),"",November_20133[[#This Row],[Ges. Pos.]]/$P$1)</f>
        <v>0</v>
      </c>
      <c r="S14" s="58">
        <f>IFERROR(November_20133[[#This Row],[Ges. Gewicht]]/November_20133[[#This Row],[Mitarbeiter anwesend]]/1000,0)</f>
        <v>0</v>
      </c>
    </row>
    <row r="15" spans="1:19" x14ac:dyDescent="0.25">
      <c r="A15" s="22">
        <f t="shared" si="0"/>
        <v>41286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3">
        <v>0</v>
      </c>
      <c r="H15" s="54">
        <v>0</v>
      </c>
      <c r="I15" s="53">
        <v>0</v>
      </c>
      <c r="J15" s="55">
        <v>0</v>
      </c>
      <c r="K15" s="53">
        <v>0</v>
      </c>
      <c r="L15" s="23"/>
      <c r="M15" s="53">
        <f>IF(November_20133[[#This Row],[Datum]]="","",IF(November_20133[[#This Row],[Datum]]="Summe",SUM($N$4:$N14),SUM(November_20133[[#This Row],[Lieferung_HLG]],November_20133[[#This Row],[Lieferung_AA]])))</f>
        <v>0</v>
      </c>
      <c r="N15" s="24">
        <f>IF(November_20133[[#This Row],[Datum]]="","",IF(November_20133[[#This Row],[Datum]]="Summe",SUM($N$4:$N14),SUM(November_20133[[#This Row],[Lieferung_HLG]],November_20133[[#This Row],[Lieferung_AA]],November_20133[[#This Row],[WE]])))</f>
        <v>0</v>
      </c>
      <c r="O15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Row],[Datum]])&lt;&gt;MONTH($A$2),WEEKDAY(A14,2)+1,7)),1))/1000))</f>
        <v>0</v>
      </c>
      <c r="P15" s="26">
        <f>IF(November_20133[[#This Row],[Datum]]="","",IF(November_20133[[#This Row],[Datum]]="Summe",SUM($P$4:$P14),SUM(November_20133[[#This Row],[Lieferpos._HLG]],November_20133[[#This Row],[Lieferpos._AA]])))</f>
        <v>0</v>
      </c>
      <c r="Q15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Row],[Datum]])&lt;&gt;MONTH($A$2),WEEKDAY(A14,2)+1,7)),1))))</f>
        <v>0</v>
      </c>
      <c r="R15" s="28">
        <f>IF(OR(November_20133[[#This Row],[Datum]]="",November_20133[[#This Row],[Datum]]="Summe"),"",November_20133[[#This Row],[Ges. Pos.]]/$P$1)</f>
        <v>0</v>
      </c>
      <c r="S15" s="58">
        <f>IFERROR(November_20133[[#This Row],[Ges. Gewicht]]/November_20133[[#This Row],[Mitarbeiter anwesend]]/1000,0)</f>
        <v>0</v>
      </c>
    </row>
    <row r="16" spans="1:19" x14ac:dyDescent="0.25">
      <c r="A16" s="22">
        <f t="shared" si="0"/>
        <v>41287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3">
        <v>0</v>
      </c>
      <c r="H16" s="54">
        <v>0</v>
      </c>
      <c r="I16" s="53">
        <v>0</v>
      </c>
      <c r="J16" s="55">
        <v>0</v>
      </c>
      <c r="K16" s="53">
        <v>0</v>
      </c>
      <c r="L16" s="23"/>
      <c r="M16" s="53">
        <f>IF(November_20133[[#This Row],[Datum]]="","",IF(November_20133[[#This Row],[Datum]]="Summe",SUM($N$4:$N15),SUM(November_20133[[#This Row],[Lieferung_HLG]],November_20133[[#This Row],[Lieferung_AA]])))</f>
        <v>0</v>
      </c>
      <c r="N16" s="24">
        <f>IF(November_20133[[#This Row],[Datum]]="","",IF(November_20133[[#This Row],[Datum]]="Summe",SUM($N$4:$N15),SUM(November_20133[[#This Row],[Lieferung_HLG]],November_20133[[#This Row],[Lieferung_AA]],November_20133[[#This Row],[WE]])))</f>
        <v>0</v>
      </c>
      <c r="O16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Row],[Datum]])&lt;&gt;MONTH($A$2),WEEKDAY(A15,2)+1,7)),1))/1000))</f>
        <v>0</v>
      </c>
      <c r="P16" s="26">
        <f>IF(November_20133[[#This Row],[Datum]]="","",IF(November_20133[[#This Row],[Datum]]="Summe",SUM($P$4:$P15),SUM(November_20133[[#This Row],[Lieferpos._HLG]],November_20133[[#This Row],[Lieferpos._AA]])))</f>
        <v>0</v>
      </c>
      <c r="Q16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Row],[Datum]])&lt;&gt;MONTH($A$2),WEEKDAY(A15,2)+1,7)),1))))</f>
        <v>0</v>
      </c>
      <c r="R16" s="28">
        <f>IF(OR(November_20133[[#This Row],[Datum]]="",November_20133[[#This Row],[Datum]]="Summe"),"",November_20133[[#This Row],[Ges. Pos.]]/$P$1)</f>
        <v>0</v>
      </c>
      <c r="S16" s="58">
        <f>IFERROR(November_20133[[#This Row],[Ges. Gewicht]]/November_20133[[#This Row],[Mitarbeiter anwesend]]/1000,0)</f>
        <v>0</v>
      </c>
    </row>
    <row r="17" spans="1:19" x14ac:dyDescent="0.25">
      <c r="A17" s="22">
        <f t="shared" si="0"/>
        <v>41288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3">
        <v>0</v>
      </c>
      <c r="H17" s="54">
        <v>0</v>
      </c>
      <c r="I17" s="53">
        <v>0</v>
      </c>
      <c r="J17" s="55">
        <v>0</v>
      </c>
      <c r="K17" s="53">
        <v>0</v>
      </c>
      <c r="L17" s="23"/>
      <c r="M17" s="53">
        <f>IF(November_20133[[#This Row],[Datum]]="","",IF(November_20133[[#This Row],[Datum]]="Summe",SUM($N$4:$N16),SUM(November_20133[[#This Row],[Lieferung_HLG]],November_20133[[#This Row],[Lieferung_AA]])))</f>
        <v>0</v>
      </c>
      <c r="N17" s="24">
        <f>IF(November_20133[[#This Row],[Datum]]="","",IF(November_20133[[#This Row],[Datum]]="Summe",SUM($N$4:$N16),SUM(November_20133[[#This Row],[Lieferung_HLG]],November_20133[[#This Row],[Lieferung_AA]],November_20133[[#This Row],[WE]])))</f>
        <v>0</v>
      </c>
      <c r="O17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Row],[Datum]])&lt;&gt;MONTH($A$2),WEEKDAY(A16,2)+1,7)),1))/1000))</f>
        <v>0</v>
      </c>
      <c r="P17" s="26">
        <f>IF(November_20133[[#This Row],[Datum]]="","",IF(November_20133[[#This Row],[Datum]]="Summe",SUM($P$4:$P16),SUM(November_20133[[#This Row],[Lieferpos._HLG]],November_20133[[#This Row],[Lieferpos._AA]])))</f>
        <v>0</v>
      </c>
      <c r="Q17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Row],[Datum]])&lt;&gt;MONTH($A$2),WEEKDAY(A16,2)+1,7)),1))))</f>
        <v>0</v>
      </c>
      <c r="R17" s="28">
        <f>IF(OR(November_20133[[#This Row],[Datum]]="",November_20133[[#This Row],[Datum]]="Summe"),"",November_20133[[#This Row],[Ges. Pos.]]/$P$1)</f>
        <v>0</v>
      </c>
      <c r="S17" s="58">
        <f>IFERROR(November_20133[[#This Row],[Ges. Gewicht]]/November_20133[[#This Row],[Mitarbeiter anwesend]]/1000,0)</f>
        <v>0</v>
      </c>
    </row>
    <row r="18" spans="1:19" x14ac:dyDescent="0.25">
      <c r="A18" s="22">
        <f t="shared" si="0"/>
        <v>41289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3">
        <v>0</v>
      </c>
      <c r="H18" s="54">
        <v>0</v>
      </c>
      <c r="I18" s="53">
        <v>0</v>
      </c>
      <c r="J18" s="55">
        <v>0</v>
      </c>
      <c r="K18" s="53">
        <v>0</v>
      </c>
      <c r="L18" s="23"/>
      <c r="M18" s="53">
        <f>IF(November_20133[[#This Row],[Datum]]="","",IF(November_20133[[#This Row],[Datum]]="Summe",SUM($N$4:$N17),SUM(November_20133[[#This Row],[Lieferung_HLG]],November_20133[[#This Row],[Lieferung_AA]])))</f>
        <v>0</v>
      </c>
      <c r="N18" s="24">
        <f>IF(November_20133[[#This Row],[Datum]]="","",IF(November_20133[[#This Row],[Datum]]="Summe",SUM($N$4:$N17),SUM(November_20133[[#This Row],[Lieferung_HLG]],November_20133[[#This Row],[Lieferung_AA]],November_20133[[#This Row],[WE]])))</f>
        <v>0</v>
      </c>
      <c r="O18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Row],[Datum]])&lt;&gt;MONTH($A$2),WEEKDAY(A17,2)+1,7)),1))/1000))</f>
        <v>0</v>
      </c>
      <c r="P18" s="26">
        <f>IF(November_20133[[#This Row],[Datum]]="","",IF(November_20133[[#This Row],[Datum]]="Summe",SUM($P$4:$P17),SUM(November_20133[[#This Row],[Lieferpos._HLG]],November_20133[[#This Row],[Lieferpos._AA]])))</f>
        <v>0</v>
      </c>
      <c r="Q18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Row],[Datum]])&lt;&gt;MONTH($A$2),WEEKDAY(A17,2)+1,7)),1))))</f>
        <v>0</v>
      </c>
      <c r="R18" s="28">
        <f>IF(OR(November_20133[[#This Row],[Datum]]="",November_20133[[#This Row],[Datum]]="Summe"),"",November_20133[[#This Row],[Ges. Pos.]]/$P$1)</f>
        <v>0</v>
      </c>
      <c r="S18" s="58">
        <f>IFERROR(November_20133[[#This Row],[Ges. Gewicht]]/November_20133[[#This Row],[Mitarbeiter anwesend]]/1000,0)</f>
        <v>0</v>
      </c>
    </row>
    <row r="19" spans="1:19" x14ac:dyDescent="0.25">
      <c r="A19" s="22">
        <f t="shared" si="0"/>
        <v>41290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3">
        <v>0</v>
      </c>
      <c r="H19" s="54">
        <v>0</v>
      </c>
      <c r="I19" s="53">
        <v>0</v>
      </c>
      <c r="J19" s="55">
        <v>0</v>
      </c>
      <c r="K19" s="53">
        <v>0</v>
      </c>
      <c r="L19" s="23"/>
      <c r="M19" s="53">
        <f>IF(November_20133[[#This Row],[Datum]]="","",IF(November_20133[[#This Row],[Datum]]="Summe",SUM($N$4:$N18),SUM(November_20133[[#This Row],[Lieferung_HLG]],November_20133[[#This Row],[Lieferung_AA]])))</f>
        <v>0</v>
      </c>
      <c r="N19" s="24">
        <f>IF(November_20133[[#This Row],[Datum]]="","",IF(November_20133[[#This Row],[Datum]]="Summe",SUM($N$4:$N18),SUM(November_20133[[#This Row],[Lieferung_HLG]],November_20133[[#This Row],[Lieferung_AA]],November_20133[[#This Row],[WE]])))</f>
        <v>0</v>
      </c>
      <c r="O19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Row],[Datum]])&lt;&gt;MONTH($A$2),WEEKDAY(A18,2)+1,7)),1))/1000))</f>
        <v>0</v>
      </c>
      <c r="P19" s="26">
        <f>IF(November_20133[[#This Row],[Datum]]="","",IF(November_20133[[#This Row],[Datum]]="Summe",SUM($P$4:$P18),SUM(November_20133[[#This Row],[Lieferpos._HLG]],November_20133[[#This Row],[Lieferpos._AA]])))</f>
        <v>0</v>
      </c>
      <c r="Q19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Row],[Datum]])&lt;&gt;MONTH($A$2),WEEKDAY(A18,2)+1,7)),1))))</f>
        <v>0</v>
      </c>
      <c r="R19" s="28">
        <f>IF(OR(November_20133[[#This Row],[Datum]]="",November_20133[[#This Row],[Datum]]="Summe"),"",November_20133[[#This Row],[Ges. Pos.]]/$P$1)</f>
        <v>0</v>
      </c>
      <c r="S19" s="58">
        <f>IFERROR(November_20133[[#This Row],[Ges. Gewicht]]/November_20133[[#This Row],[Mitarbeiter anwesend]]/1000,0)</f>
        <v>0</v>
      </c>
    </row>
    <row r="20" spans="1:19" x14ac:dyDescent="0.25">
      <c r="A20" s="22">
        <f t="shared" si="0"/>
        <v>41291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3">
        <v>0</v>
      </c>
      <c r="H20" s="54">
        <v>0</v>
      </c>
      <c r="I20" s="53">
        <v>0</v>
      </c>
      <c r="J20" s="55">
        <v>0</v>
      </c>
      <c r="K20" s="53">
        <v>0</v>
      </c>
      <c r="L20" s="23"/>
      <c r="M20" s="53">
        <f>IF(November_20133[[#This Row],[Datum]]="","",IF(November_20133[[#This Row],[Datum]]="Summe",SUM($N$4:$N19),SUM(November_20133[[#This Row],[Lieferung_HLG]],November_20133[[#This Row],[Lieferung_AA]])))</f>
        <v>0</v>
      </c>
      <c r="N20" s="24">
        <f>IF(November_20133[[#This Row],[Datum]]="","",IF(November_20133[[#This Row],[Datum]]="Summe",SUM($N$4:$N19),SUM(November_20133[[#This Row],[Lieferung_HLG]],November_20133[[#This Row],[Lieferung_AA]],November_20133[[#This Row],[WE]])))</f>
        <v>0</v>
      </c>
      <c r="O20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Row],[Datum]])&lt;&gt;MONTH($A$2),WEEKDAY(A19,2)+1,7)),1))/1000))</f>
        <v>0</v>
      </c>
      <c r="P20" s="26">
        <f>IF(November_20133[[#This Row],[Datum]]="","",IF(November_20133[[#This Row],[Datum]]="Summe",SUM($P$4:$P19),SUM(November_20133[[#This Row],[Lieferpos._HLG]],November_20133[[#This Row],[Lieferpos._AA]])))</f>
        <v>0</v>
      </c>
      <c r="Q20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Row],[Datum]])&lt;&gt;MONTH($A$2),WEEKDAY(A19,2)+1,7)),1))))</f>
        <v>0</v>
      </c>
      <c r="R20" s="28">
        <f>IF(OR(November_20133[[#This Row],[Datum]]="",November_20133[[#This Row],[Datum]]="Summe"),"",November_20133[[#This Row],[Ges. Pos.]]/$P$1)</f>
        <v>0</v>
      </c>
      <c r="S20" s="58">
        <f>IFERROR(November_20133[[#This Row],[Ges. Gewicht]]/November_20133[[#This Row],[Mitarbeiter anwesend]]/1000,0)</f>
        <v>0</v>
      </c>
    </row>
    <row r="21" spans="1:19" x14ac:dyDescent="0.25">
      <c r="A21" s="22">
        <f t="shared" si="0"/>
        <v>41292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3">
        <v>0</v>
      </c>
      <c r="H21" s="54">
        <v>0</v>
      </c>
      <c r="I21" s="53">
        <v>0</v>
      </c>
      <c r="J21" s="55">
        <v>0</v>
      </c>
      <c r="K21" s="53">
        <v>0</v>
      </c>
      <c r="L21" s="23"/>
      <c r="M21" s="53">
        <f>IF(November_20133[[#This Row],[Datum]]="","",IF(November_20133[[#This Row],[Datum]]="Summe",SUM($N$4:$N20),SUM(November_20133[[#This Row],[Lieferung_HLG]],November_20133[[#This Row],[Lieferung_AA]])))</f>
        <v>0</v>
      </c>
      <c r="N21" s="24">
        <f>IF(November_20133[[#This Row],[Datum]]="","",IF(November_20133[[#This Row],[Datum]]="Summe",SUM($N$4:$N20),SUM(November_20133[[#This Row],[Lieferung_HLG]],November_20133[[#This Row],[Lieferung_AA]],November_20133[[#This Row],[WE]])))</f>
        <v>0</v>
      </c>
      <c r="O21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Row],[Datum]])&lt;&gt;MONTH($A$2),WEEKDAY(A20,2)+1,7)),1))/1000))</f>
        <v>0</v>
      </c>
      <c r="P21" s="26">
        <f>IF(November_20133[[#This Row],[Datum]]="","",IF(November_20133[[#This Row],[Datum]]="Summe",SUM($P$4:$P20),SUM(November_20133[[#This Row],[Lieferpos._HLG]],November_20133[[#This Row],[Lieferpos._AA]])))</f>
        <v>0</v>
      </c>
      <c r="Q21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Row],[Datum]])&lt;&gt;MONTH($A$2),WEEKDAY(A20,2)+1,7)),1))))</f>
        <v>0</v>
      </c>
      <c r="R21" s="28">
        <f>IF(OR(November_20133[[#This Row],[Datum]]="",November_20133[[#This Row],[Datum]]="Summe"),"",November_20133[[#This Row],[Ges. Pos.]]/$P$1)</f>
        <v>0</v>
      </c>
      <c r="S21" s="58">
        <f>IFERROR(November_20133[[#This Row],[Ges. Gewicht]]/November_20133[[#This Row],[Mitarbeiter anwesend]]/1000,0)</f>
        <v>0</v>
      </c>
    </row>
    <row r="22" spans="1:19" x14ac:dyDescent="0.25">
      <c r="A22" s="22">
        <f t="shared" si="0"/>
        <v>41293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3">
        <v>0</v>
      </c>
      <c r="H22" s="54">
        <v>0</v>
      </c>
      <c r="I22" s="53">
        <v>0</v>
      </c>
      <c r="J22" s="55">
        <v>0</v>
      </c>
      <c r="K22" s="53">
        <v>0</v>
      </c>
      <c r="L22" s="23"/>
      <c r="M22" s="53">
        <f>IF(November_20133[[#This Row],[Datum]]="","",IF(November_20133[[#This Row],[Datum]]="Summe",SUM($N$4:$N21),SUM(November_20133[[#This Row],[Lieferung_HLG]],November_20133[[#This Row],[Lieferung_AA]])))</f>
        <v>0</v>
      </c>
      <c r="N22" s="24">
        <f>IF(November_20133[[#This Row],[Datum]]="","",IF(November_20133[[#This Row],[Datum]]="Summe",SUM($N$4:$N21),SUM(November_20133[[#This Row],[Lieferung_HLG]],November_20133[[#This Row],[Lieferung_AA]],November_20133[[#This Row],[WE]])))</f>
        <v>0</v>
      </c>
      <c r="O22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Row],[Datum]])&lt;&gt;MONTH($A$2),WEEKDAY(A21,2)+1,7)),1))/1000))</f>
        <v>0</v>
      </c>
      <c r="P22" s="26">
        <f>IF(November_20133[[#This Row],[Datum]]="","",IF(November_20133[[#This Row],[Datum]]="Summe",SUM($P$4:$P21),SUM(November_20133[[#This Row],[Lieferpos._HLG]],November_20133[[#This Row],[Lieferpos._AA]])))</f>
        <v>0</v>
      </c>
      <c r="Q22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Row],[Datum]])&lt;&gt;MONTH($A$2),WEEKDAY(A21,2)+1,7)),1))))</f>
        <v>0</v>
      </c>
      <c r="R22" s="28">
        <f>IF(OR(November_20133[[#This Row],[Datum]]="",November_20133[[#This Row],[Datum]]="Summe"),"",November_20133[[#This Row],[Ges. Pos.]]/$P$1)</f>
        <v>0</v>
      </c>
      <c r="S22" s="58">
        <f>IFERROR(November_20133[[#This Row],[Ges. Gewicht]]/November_20133[[#This Row],[Mitarbeiter anwesend]]/1000,0)</f>
        <v>0</v>
      </c>
    </row>
    <row r="23" spans="1:19" x14ac:dyDescent="0.25">
      <c r="A23" s="22">
        <f t="shared" si="0"/>
        <v>41294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3">
        <v>0</v>
      </c>
      <c r="H23" s="54">
        <v>0</v>
      </c>
      <c r="I23" s="53">
        <v>0</v>
      </c>
      <c r="J23" s="55">
        <v>0</v>
      </c>
      <c r="K23" s="53">
        <v>0</v>
      </c>
      <c r="L23" s="23"/>
      <c r="M23" s="53">
        <f>IF(November_20133[[#This Row],[Datum]]="","",IF(November_20133[[#This Row],[Datum]]="Summe",SUM($N$4:$N22),SUM(November_20133[[#This Row],[Lieferung_HLG]],November_20133[[#This Row],[Lieferung_AA]])))</f>
        <v>0</v>
      </c>
      <c r="N23" s="24">
        <f>IF(November_20133[[#This Row],[Datum]]="","",IF(November_20133[[#This Row],[Datum]]="Summe",SUM($N$4:$N22),SUM(November_20133[[#This Row],[Lieferung_HLG]],November_20133[[#This Row],[Lieferung_AA]],November_20133[[#This Row],[WE]])))</f>
        <v>0</v>
      </c>
      <c r="O23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Row],[Datum]])&lt;&gt;MONTH($A$2),WEEKDAY(A22,2)+1,7)),1))/1000))</f>
        <v>0</v>
      </c>
      <c r="P23" s="26">
        <f>IF(November_20133[[#This Row],[Datum]]="","",IF(November_20133[[#This Row],[Datum]]="Summe",SUM($P$4:$P22),SUM(November_20133[[#This Row],[Lieferpos._HLG]],November_20133[[#This Row],[Lieferpos._AA]])))</f>
        <v>0</v>
      </c>
      <c r="Q23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Row],[Datum]])&lt;&gt;MONTH($A$2),WEEKDAY(A22,2)+1,7)),1))))</f>
        <v>0</v>
      </c>
      <c r="R23" s="28">
        <f>IF(OR(November_20133[[#This Row],[Datum]]="",November_20133[[#This Row],[Datum]]="Summe"),"",November_20133[[#This Row],[Ges. Pos.]]/$P$1)</f>
        <v>0</v>
      </c>
      <c r="S23" s="58">
        <f>IFERROR(November_20133[[#This Row],[Ges. Gewicht]]/November_20133[[#This Row],[Mitarbeiter anwesend]]/1000,0)</f>
        <v>0</v>
      </c>
    </row>
    <row r="24" spans="1:19" x14ac:dyDescent="0.25">
      <c r="A24" s="22">
        <f t="shared" si="0"/>
        <v>41295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3">
        <v>0</v>
      </c>
      <c r="H24" s="54">
        <v>0</v>
      </c>
      <c r="I24" s="53">
        <v>0</v>
      </c>
      <c r="J24" s="55">
        <v>0</v>
      </c>
      <c r="K24" s="53">
        <v>0</v>
      </c>
      <c r="L24" s="23"/>
      <c r="M24" s="53">
        <f>IF(November_20133[[#This Row],[Datum]]="","",IF(November_20133[[#This Row],[Datum]]="Summe",SUM($N$4:$N23),SUM(November_20133[[#This Row],[Lieferung_HLG]],November_20133[[#This Row],[Lieferung_AA]])))</f>
        <v>0</v>
      </c>
      <c r="N24" s="24">
        <f>IF(November_20133[[#This Row],[Datum]]="","",IF(November_20133[[#This Row],[Datum]]="Summe",SUM($N$4:$N23),SUM(November_20133[[#This Row],[Lieferung_HLG]],November_20133[[#This Row],[Lieferung_AA]],November_20133[[#This Row],[WE]])))</f>
        <v>0</v>
      </c>
      <c r="O24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Row],[Datum]])&lt;&gt;MONTH($A$2),WEEKDAY(A23,2)+1,7)),1))/1000))</f>
        <v>0</v>
      </c>
      <c r="P24" s="26">
        <f>IF(November_20133[[#This Row],[Datum]]="","",IF(November_20133[[#This Row],[Datum]]="Summe",SUM($P$4:$P23),SUM(November_20133[[#This Row],[Lieferpos._HLG]],November_20133[[#This Row],[Lieferpos._AA]])))</f>
        <v>0</v>
      </c>
      <c r="Q24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Row],[Datum]])&lt;&gt;MONTH($A$2),WEEKDAY(A23,2)+1,7)),1))))</f>
        <v>0</v>
      </c>
      <c r="R24" s="28">
        <f>IF(OR(November_20133[[#This Row],[Datum]]="",November_20133[[#This Row],[Datum]]="Summe"),"",November_20133[[#This Row],[Ges. Pos.]]/$P$1)</f>
        <v>0</v>
      </c>
      <c r="S24" s="58">
        <f>IFERROR(November_20133[[#This Row],[Ges. Gewicht]]/November_20133[[#This Row],[Mitarbeiter anwesend]]/1000,0)</f>
        <v>0</v>
      </c>
    </row>
    <row r="25" spans="1:19" x14ac:dyDescent="0.25">
      <c r="A25" s="22">
        <f t="shared" si="0"/>
        <v>41296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3">
        <v>0</v>
      </c>
      <c r="H25" s="54">
        <v>0</v>
      </c>
      <c r="I25" s="53">
        <v>0</v>
      </c>
      <c r="J25" s="55">
        <v>0</v>
      </c>
      <c r="K25" s="53">
        <v>0</v>
      </c>
      <c r="L25" s="23"/>
      <c r="M25" s="53">
        <f>IF(November_20133[[#This Row],[Datum]]="","",IF(November_20133[[#This Row],[Datum]]="Summe",SUM($N$4:$N24),SUM(November_20133[[#This Row],[Lieferung_HLG]],November_20133[[#This Row],[Lieferung_AA]])))</f>
        <v>0</v>
      </c>
      <c r="N25" s="24">
        <f>IF(November_20133[[#This Row],[Datum]]="","",IF(November_20133[[#This Row],[Datum]]="Summe",SUM($N$4:$N24),SUM(November_20133[[#This Row],[Lieferung_HLG]],November_20133[[#This Row],[Lieferung_AA]],November_20133[[#This Row],[WE]])))</f>
        <v>0</v>
      </c>
      <c r="O25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Row],[Datum]])&lt;&gt;MONTH($A$2),WEEKDAY(A24,2)+1,7)),1))/1000))</f>
        <v>0</v>
      </c>
      <c r="P25" s="26">
        <f>IF(November_20133[[#This Row],[Datum]]="","",IF(November_20133[[#This Row],[Datum]]="Summe",SUM($P$4:$P24),SUM(November_20133[[#This Row],[Lieferpos._HLG]],November_20133[[#This Row],[Lieferpos._AA]])))</f>
        <v>0</v>
      </c>
      <c r="Q25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Row],[Datum]])&lt;&gt;MONTH($A$2),WEEKDAY(A24,2)+1,7)),1))))</f>
        <v>0</v>
      </c>
      <c r="R25" s="28">
        <f>IF(OR(November_20133[[#This Row],[Datum]]="",November_20133[[#This Row],[Datum]]="Summe"),"",November_20133[[#This Row],[Ges. Pos.]]/$P$1)</f>
        <v>0</v>
      </c>
      <c r="S25" s="58">
        <f>IFERROR(November_20133[[#This Row],[Ges. Gewicht]]/November_20133[[#This Row],[Mitarbeiter anwesend]]/1000,0)</f>
        <v>0</v>
      </c>
    </row>
    <row r="26" spans="1:19" x14ac:dyDescent="0.25">
      <c r="A26" s="22">
        <f t="shared" si="0"/>
        <v>41297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3">
        <v>0</v>
      </c>
      <c r="H26" s="54">
        <v>0</v>
      </c>
      <c r="I26" s="53">
        <v>0</v>
      </c>
      <c r="J26" s="55">
        <v>0</v>
      </c>
      <c r="K26" s="53">
        <v>0</v>
      </c>
      <c r="L26" s="23"/>
      <c r="M26" s="53">
        <f>IF(November_20133[[#This Row],[Datum]]="","",IF(November_20133[[#This Row],[Datum]]="Summe",SUM($N$4:$N25),SUM(November_20133[[#This Row],[Lieferung_HLG]],November_20133[[#This Row],[Lieferung_AA]])))</f>
        <v>0</v>
      </c>
      <c r="N26" s="24">
        <f>IF(November_20133[[#This Row],[Datum]]="","",IF(November_20133[[#This Row],[Datum]]="Summe",SUM($N$4:$N25),SUM(November_20133[[#This Row],[Lieferung_HLG]],November_20133[[#This Row],[Lieferung_AA]],November_20133[[#This Row],[WE]])))</f>
        <v>0</v>
      </c>
      <c r="O26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Row],[Datum]])&lt;&gt;MONTH($A$2),WEEKDAY(A25,2)+1,7)),1))/1000))</f>
        <v>0</v>
      </c>
      <c r="P26" s="26">
        <f>IF(November_20133[[#This Row],[Datum]]="","",IF(November_20133[[#This Row],[Datum]]="Summe",SUM($P$4:$P25),SUM(November_20133[[#This Row],[Lieferpos._HLG]],November_20133[[#This Row],[Lieferpos._AA]])))</f>
        <v>0</v>
      </c>
      <c r="Q26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Row],[Datum]])&lt;&gt;MONTH($A$2),WEEKDAY(A25,2)+1,7)),1))))</f>
        <v>0</v>
      </c>
      <c r="R26" s="28">
        <f>IF(OR(November_20133[[#This Row],[Datum]]="",November_20133[[#This Row],[Datum]]="Summe"),"",November_20133[[#This Row],[Ges. Pos.]]/$P$1)</f>
        <v>0</v>
      </c>
      <c r="S26" s="58">
        <f>IFERROR(November_20133[[#This Row],[Ges. Gewicht]]/November_20133[[#This Row],[Mitarbeiter anwesend]]/1000,0)</f>
        <v>0</v>
      </c>
    </row>
    <row r="27" spans="1:19" x14ac:dyDescent="0.25">
      <c r="A27" s="22">
        <f t="shared" si="0"/>
        <v>41298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3">
        <v>0</v>
      </c>
      <c r="H27" s="54">
        <v>0</v>
      </c>
      <c r="I27" s="53">
        <v>0</v>
      </c>
      <c r="J27" s="55">
        <v>0</v>
      </c>
      <c r="K27" s="53">
        <v>0</v>
      </c>
      <c r="L27" s="23"/>
      <c r="M27" s="53">
        <f>IF(November_20133[[#This Row],[Datum]]="","",IF(November_20133[[#This Row],[Datum]]="Summe",SUM($N$4:$N26),SUM(November_20133[[#This Row],[Lieferung_HLG]],November_20133[[#This Row],[Lieferung_AA]])))</f>
        <v>0</v>
      </c>
      <c r="N27" s="24">
        <f>IF(November_20133[[#This Row],[Datum]]="","",IF(November_20133[[#This Row],[Datum]]="Summe",SUM($N$4:$N26),SUM(November_20133[[#This Row],[Lieferung_HLG]],November_20133[[#This Row],[Lieferung_AA]],November_20133[[#This Row],[WE]])))</f>
        <v>0</v>
      </c>
      <c r="O27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Row],[Datum]])&lt;&gt;MONTH($A$2),WEEKDAY(A26,2)+1,7)),1))/1000))</f>
        <v>0</v>
      </c>
      <c r="P27" s="26">
        <f>IF(November_20133[[#This Row],[Datum]]="","",IF(November_20133[[#This Row],[Datum]]="Summe",SUM($P$4:$P26),SUM(November_20133[[#This Row],[Lieferpos._HLG]],November_20133[[#This Row],[Lieferpos._AA]])))</f>
        <v>0</v>
      </c>
      <c r="Q27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Row],[Datum]])&lt;&gt;MONTH($A$2),WEEKDAY(A26,2)+1,7)),1))))</f>
        <v>0</v>
      </c>
      <c r="R27" s="28">
        <f>IF(OR(November_20133[[#This Row],[Datum]]="",November_20133[[#This Row],[Datum]]="Summe"),"",November_20133[[#This Row],[Ges. Pos.]]/$P$1)</f>
        <v>0</v>
      </c>
      <c r="S27" s="58">
        <f>IFERROR(November_20133[[#This Row],[Ges. Gewicht]]/November_20133[[#This Row],[Mitarbeiter anwesend]]/1000,0)</f>
        <v>0</v>
      </c>
    </row>
    <row r="28" spans="1:19" x14ac:dyDescent="0.25">
      <c r="A28" s="22">
        <f t="shared" si="0"/>
        <v>41299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3">
        <v>0</v>
      </c>
      <c r="H28" s="54">
        <v>0</v>
      </c>
      <c r="I28" s="53">
        <v>0</v>
      </c>
      <c r="J28" s="55">
        <v>0</v>
      </c>
      <c r="K28" s="53">
        <v>0</v>
      </c>
      <c r="L28" s="23"/>
      <c r="M28" s="53">
        <f>IF(November_20133[[#This Row],[Datum]]="","",IF(November_20133[[#This Row],[Datum]]="Summe",SUM($N$4:$N27),SUM(November_20133[[#This Row],[Lieferung_HLG]],November_20133[[#This Row],[Lieferung_AA]])))</f>
        <v>0</v>
      </c>
      <c r="N28" s="24">
        <f>IF(November_20133[[#This Row],[Datum]]="","",IF(November_20133[[#This Row],[Datum]]="Summe",SUM($N$4:$N27),SUM(November_20133[[#This Row],[Lieferung_HLG]],November_20133[[#This Row],[Lieferung_AA]],November_20133[[#This Row],[WE]])))</f>
        <v>0</v>
      </c>
      <c r="O28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Row],[Datum]])&lt;&gt;MONTH($A$2),WEEKDAY(A27,2)+1,7)),1))/1000))</f>
        <v>0</v>
      </c>
      <c r="P28" s="26">
        <f>IF(November_20133[[#This Row],[Datum]]="","",IF(November_20133[[#This Row],[Datum]]="Summe",SUM($P$4:$P27),SUM(November_20133[[#This Row],[Lieferpos._HLG]],November_20133[[#This Row],[Lieferpos._AA]])))</f>
        <v>0</v>
      </c>
      <c r="Q28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Row],[Datum]])&lt;&gt;MONTH($A$2),WEEKDAY(A27,2)+1,7)),1))))</f>
        <v>0</v>
      </c>
      <c r="R28" s="28">
        <f>IF(OR(November_20133[[#This Row],[Datum]]="",November_20133[[#This Row],[Datum]]="Summe"),"",November_20133[[#This Row],[Ges. Pos.]]/$P$1)</f>
        <v>0</v>
      </c>
      <c r="S28" s="58">
        <f>IFERROR(November_20133[[#This Row],[Ges. Gewicht]]/November_20133[[#This Row],[Mitarbeiter anwesend]]/1000,0)</f>
        <v>0</v>
      </c>
    </row>
    <row r="29" spans="1:19" x14ac:dyDescent="0.25">
      <c r="A29" s="22">
        <f t="shared" si="0"/>
        <v>41300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3">
        <v>0</v>
      </c>
      <c r="H29" s="54">
        <v>0</v>
      </c>
      <c r="I29" s="53">
        <v>0</v>
      </c>
      <c r="J29" s="55">
        <v>0</v>
      </c>
      <c r="K29" s="53">
        <v>0</v>
      </c>
      <c r="L29" s="23"/>
      <c r="M29" s="53">
        <f>IF(November_20133[[#This Row],[Datum]]="","",IF(November_20133[[#This Row],[Datum]]="Summe",SUM($N$4:$N28),SUM(November_20133[[#This Row],[Lieferung_HLG]],November_20133[[#This Row],[Lieferung_AA]])))</f>
        <v>0</v>
      </c>
      <c r="N29" s="24">
        <f>IF(November_20133[[#This Row],[Datum]]="","",IF(November_20133[[#This Row],[Datum]]="Summe",SUM($N$4:$N28),SUM(November_20133[[#This Row],[Lieferung_HLG]],November_20133[[#This Row],[Lieferung_AA]],November_20133[[#This Row],[WE]])))</f>
        <v>0</v>
      </c>
      <c r="O29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Row],[Datum]])&lt;&gt;MONTH($A$2),WEEKDAY(A28,2)+1,7)),1))/1000))</f>
        <v>0</v>
      </c>
      <c r="P29" s="26">
        <f>IF(November_20133[[#This Row],[Datum]]="","",IF(November_20133[[#This Row],[Datum]]="Summe",SUM($P$4:$P28),SUM(November_20133[[#This Row],[Lieferpos._HLG]],November_20133[[#This Row],[Lieferpos._AA]])))</f>
        <v>0</v>
      </c>
      <c r="Q29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Row],[Datum]])&lt;&gt;MONTH($A$2),WEEKDAY(A28,2)+1,7)),1))))</f>
        <v>0</v>
      </c>
      <c r="R29" s="28">
        <f>IF(OR(November_20133[[#This Row],[Datum]]="",November_20133[[#This Row],[Datum]]="Summe"),"",November_20133[[#This Row],[Ges. Pos.]]/$P$1)</f>
        <v>0</v>
      </c>
      <c r="S29" s="58">
        <f>IFERROR(November_20133[[#This Row],[Ges. Gewicht]]/November_20133[[#This Row],[Mitarbeiter anwesend]]/1000,0)</f>
        <v>0</v>
      </c>
    </row>
    <row r="30" spans="1:19" x14ac:dyDescent="0.25">
      <c r="A30" s="22">
        <f t="shared" si="0"/>
        <v>41301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3">
        <v>0</v>
      </c>
      <c r="H30" s="54">
        <v>0</v>
      </c>
      <c r="I30" s="53">
        <v>0</v>
      </c>
      <c r="J30" s="55">
        <v>0</v>
      </c>
      <c r="K30" s="53">
        <v>0</v>
      </c>
      <c r="L30" s="23"/>
      <c r="M30" s="53">
        <f>IF(November_20133[[#This Row],[Datum]]="","",IF(November_20133[[#This Row],[Datum]]="Summe",SUM($N$4:$N29),SUM(November_20133[[#This Row],[Lieferung_HLG]],November_20133[[#This Row],[Lieferung_AA]])))</f>
        <v>0</v>
      </c>
      <c r="N30" s="24">
        <f>IF(November_20133[[#This Row],[Datum]]="","",IF(November_20133[[#This Row],[Datum]]="Summe",SUM($N$4:$N29),SUM(November_20133[[#This Row],[Lieferung_HLG]],November_20133[[#This Row],[Lieferung_AA]],November_20133[[#This Row],[WE]])))</f>
        <v>0</v>
      </c>
      <c r="O30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Row],[Datum]])&lt;&gt;MONTH($A$2),WEEKDAY(A29,2)+1,7)),1))/1000))</f>
        <v>0</v>
      </c>
      <c r="P30" s="26">
        <f>IF(November_20133[[#This Row],[Datum]]="","",IF(November_20133[[#This Row],[Datum]]="Summe",SUM($P$4:$P29),SUM(November_20133[[#This Row],[Lieferpos._HLG]],November_20133[[#This Row],[Lieferpos._AA]])))</f>
        <v>0</v>
      </c>
      <c r="Q30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Row],[Datum]])&lt;&gt;MONTH($A$2),WEEKDAY(A29,2)+1,7)),1))))</f>
        <v>0</v>
      </c>
      <c r="R30" s="28">
        <f>IF(OR(November_20133[[#This Row],[Datum]]="",November_20133[[#This Row],[Datum]]="Summe"),"",November_20133[[#This Row],[Ges. Pos.]]/$P$1)</f>
        <v>0</v>
      </c>
      <c r="S30" s="58">
        <f>IFERROR(November_20133[[#This Row],[Ges. Gewicht]]/November_20133[[#This Row],[Mitarbeiter anwesend]]/1000,0)</f>
        <v>0</v>
      </c>
    </row>
    <row r="31" spans="1:19" x14ac:dyDescent="0.25">
      <c r="A31" s="22">
        <f t="shared" si="0"/>
        <v>41302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3">
        <v>0</v>
      </c>
      <c r="H31" s="54">
        <v>0</v>
      </c>
      <c r="I31" s="53">
        <v>0</v>
      </c>
      <c r="J31" s="55">
        <v>0</v>
      </c>
      <c r="K31" s="53">
        <v>0</v>
      </c>
      <c r="L31" s="23"/>
      <c r="M31" s="53">
        <f>IF(November_20133[[#This Row],[Datum]]="","",IF(November_20133[[#This Row],[Datum]]="Summe",SUM($N$4:$N30),SUM(November_20133[[#This Row],[Lieferung_HLG]],November_20133[[#This Row],[Lieferung_AA]])))</f>
        <v>0</v>
      </c>
      <c r="N31" s="24">
        <f>IF(November_20133[[#This Row],[Datum]]="","",IF(November_20133[[#This Row],[Datum]]="Summe",SUM($N$4:$N30),SUM(November_20133[[#This Row],[Lieferung_HLG]],November_20133[[#This Row],[Lieferung_AA]],November_20133[[#This Row],[WE]])))</f>
        <v>0</v>
      </c>
      <c r="O31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Row],[Datum]])&lt;&gt;MONTH($A$2),WEEKDAY(A30,2)+1,7)),1))/1000))</f>
        <v>0</v>
      </c>
      <c r="P31" s="26">
        <f>IF(November_20133[[#This Row],[Datum]]="","",IF(November_20133[[#This Row],[Datum]]="Summe",SUM($P$4:$P30),SUM(November_20133[[#This Row],[Lieferpos._HLG]],November_20133[[#This Row],[Lieferpos._AA]])))</f>
        <v>0</v>
      </c>
      <c r="Q31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Row],[Datum]])&lt;&gt;MONTH($A$2),WEEKDAY(A30,2)+1,7)),1))))</f>
        <v>0</v>
      </c>
      <c r="R31" s="28">
        <f>IF(OR(November_20133[[#This Row],[Datum]]="",November_20133[[#This Row],[Datum]]="Summe"),"",November_20133[[#This Row],[Ges. Pos.]]/$P$1)</f>
        <v>0</v>
      </c>
      <c r="S31" s="58">
        <f>IFERROR(November_20133[[#This Row],[Ges. Gewicht]]/November_20133[[#This Row],[Mitarbeiter anwesend]]/1000,0)</f>
        <v>0</v>
      </c>
    </row>
    <row r="32" spans="1:19" x14ac:dyDescent="0.25">
      <c r="A32" s="22">
        <f t="shared" si="0"/>
        <v>41303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3">
        <v>0</v>
      </c>
      <c r="H32" s="54">
        <v>0</v>
      </c>
      <c r="I32" s="53">
        <v>0</v>
      </c>
      <c r="J32" s="55">
        <v>0</v>
      </c>
      <c r="K32" s="53">
        <v>0</v>
      </c>
      <c r="L32" s="23"/>
      <c r="M32" s="53">
        <f>IF(November_20133[[#This Row],[Datum]]="","",IF(November_20133[[#This Row],[Datum]]="Summe",SUM($N$4:$N31),SUM(November_20133[[#This Row],[Lieferung_HLG]],November_20133[[#This Row],[Lieferung_AA]])))</f>
        <v>0</v>
      </c>
      <c r="N32" s="24">
        <f>IF(November_20133[[#This Row],[Datum]]="","",IF(November_20133[[#This Row],[Datum]]="Summe",SUM($N$4:$N31),SUM(November_20133[[#This Row],[Lieferung_HLG]],November_20133[[#This Row],[Lieferung_AA]],November_20133[[#This Row],[WE]])))</f>
        <v>0</v>
      </c>
      <c r="O32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Row],[Datum]])&lt;&gt;MONTH($A$2),WEEKDAY(A31,2)+1,7)),1))/1000))</f>
        <v>0</v>
      </c>
      <c r="P32" s="26">
        <f>IF(November_20133[[#This Row],[Datum]]="","",IF(November_20133[[#This Row],[Datum]]="Summe",SUM($P$4:$P31),SUM(November_20133[[#This Row],[Lieferpos._HLG]],November_20133[[#This Row],[Lieferpos._AA]])))</f>
        <v>0</v>
      </c>
      <c r="Q32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Row],[Datum]])&lt;&gt;MONTH($A$2),WEEKDAY(A31,2)+1,7)),1))))</f>
        <v>0</v>
      </c>
      <c r="R32" s="28">
        <f>IF(OR(November_20133[[#This Row],[Datum]]="",November_20133[[#This Row],[Datum]]="Summe"),"",November_20133[[#This Row],[Ges. Pos.]]/$P$1)</f>
        <v>0</v>
      </c>
      <c r="S32" s="58">
        <f>IFERROR(November_20133[[#This Row],[Ges. Gewicht]]/November_20133[[#This Row],[Mitarbeiter anwesend]]/1000,0)</f>
        <v>0</v>
      </c>
    </row>
    <row r="33" spans="1:19" x14ac:dyDescent="0.25">
      <c r="A33" s="22">
        <f t="shared" si="0"/>
        <v>41304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3">
        <v>0</v>
      </c>
      <c r="H33" s="54">
        <v>0</v>
      </c>
      <c r="I33" s="53">
        <v>0</v>
      </c>
      <c r="J33" s="55">
        <v>0</v>
      </c>
      <c r="K33" s="53">
        <v>0</v>
      </c>
      <c r="L33" s="23"/>
      <c r="M33" s="53">
        <f>IF(November_20133[[#This Row],[Datum]]="","",IF(November_20133[[#This Row],[Datum]]="Summe",SUM($N$4:$N32),SUM(November_20133[[#This Row],[Lieferung_HLG]],November_20133[[#This Row],[Lieferung_AA]])))</f>
        <v>0</v>
      </c>
      <c r="N33" s="24">
        <f>IF(November_20133[[#This Row],[Datum]]="","",IF(November_20133[[#This Row],[Datum]]="Summe",SUM($N$4:$N32),SUM(November_20133[[#This Row],[Lieferung_HLG]],November_20133[[#This Row],[Lieferung_AA]],November_20133[[#This Row],[WE]])))</f>
        <v>0</v>
      </c>
      <c r="O33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Row],[Datum]])&lt;&gt;MONTH($A$2),WEEKDAY(A32,2)+1,7)),1))/1000))</f>
        <v>0</v>
      </c>
      <c r="P33" s="26">
        <f>IF(November_20133[[#This Row],[Datum]]="","",IF(November_20133[[#This Row],[Datum]]="Summe",SUM($P$4:$P32),SUM(November_20133[[#This Row],[Lieferpos._HLG]],November_20133[[#This Row],[Lieferpos._AA]])))</f>
        <v>0</v>
      </c>
      <c r="Q33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Row],[Datum]])&lt;&gt;MONTH($A$2),WEEKDAY(A32,2)+1,7)),1))))</f>
        <v>0</v>
      </c>
      <c r="R33" s="28">
        <f>IF(OR(November_20133[[#This Row],[Datum]]="",November_20133[[#This Row],[Datum]]="Summe"),"",November_20133[[#This Row],[Ges. Pos.]]/$P$1)</f>
        <v>0</v>
      </c>
      <c r="S33" s="58">
        <f>IFERROR(November_20133[[#This Row],[Ges. Gewicht]]/November_20133[[#This Row],[Mitarbeiter anwesend]]/1000,0)</f>
        <v>0</v>
      </c>
    </row>
    <row r="34" spans="1:19" x14ac:dyDescent="0.25">
      <c r="A34" s="22">
        <f t="shared" si="0"/>
        <v>41305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3">
        <v>0</v>
      </c>
      <c r="H34" s="54">
        <v>0</v>
      </c>
      <c r="I34" s="53">
        <v>0</v>
      </c>
      <c r="J34" s="55">
        <v>0</v>
      </c>
      <c r="K34" s="53">
        <v>0</v>
      </c>
      <c r="L34" s="23"/>
      <c r="M34" s="53">
        <f>IF(November_20133[[#This Row],[Datum]]="","",IF(November_20133[[#This Row],[Datum]]="Summe",SUM($N$4:$N33),SUM(November_20133[[#This Row],[Lieferung_HLG]],November_20133[[#This Row],[Lieferung_AA]])))</f>
        <v>0</v>
      </c>
      <c r="N34" s="24">
        <f>IF(November_20133[[#This Row],[Datum]]="","",IF(November_20133[[#This Row],[Datum]]="Summe",SUM($N$4:$N33),SUM(November_20133[[#This Row],[Lieferung_HLG]],November_20133[[#This Row],[Lieferung_AA]],November_20133[[#This Row],[WE]])))</f>
        <v>0</v>
      </c>
      <c r="O34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Row],[Datum]])&lt;&gt;MONTH($A$2),WEEKDAY(A33,2)+1,7)),1))/1000))</f>
        <v>0</v>
      </c>
      <c r="P34" s="26">
        <f>IF(November_20133[[#This Row],[Datum]]="","",IF(November_20133[[#This Row],[Datum]]="Summe",SUM($P$4:$P33),SUM(November_20133[[#This Row],[Lieferpos._HLG]],November_20133[[#This Row],[Lieferpos._AA]])))</f>
        <v>0</v>
      </c>
      <c r="Q34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Row],[Datum]])&lt;&gt;MONTH($A$2),WEEKDAY(A33,2)+1,7)),1))))</f>
        <v>0</v>
      </c>
      <c r="R34" s="28">
        <f>IF(OR(November_20133[[#This Row],[Datum]]="",November_20133[[#This Row],[Datum]]="Summe"),"",November_20133[[#This Row],[Ges. Pos.]]/$P$1)</f>
        <v>0</v>
      </c>
      <c r="S34" s="58">
        <f>IFERROR(November_20133[[#This Row],[Ges. Gewicht]]/November_20133[[#This Row],[Mitarbeiter anwesend]]/1000,0)</f>
        <v>0</v>
      </c>
    </row>
    <row r="35" spans="1:19" x14ac:dyDescent="0.25">
      <c r="A35" s="22">
        <f>IF(WEEKDAY($A$34,2)=7,$A$34+1,$A$34+7-WEEKDAY($A$34,2))</f>
        <v>41308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3">
        <v>0</v>
      </c>
      <c r="H35" s="54">
        <v>0</v>
      </c>
      <c r="I35" s="53">
        <v>0</v>
      </c>
      <c r="J35" s="55">
        <v>0</v>
      </c>
      <c r="K35" s="53">
        <v>0</v>
      </c>
      <c r="L35" s="23"/>
      <c r="M35" s="53">
        <f>IF(November_20133[[#This Row],[Datum]]="","",IF(November_20133[[#This Row],[Datum]]="Summe",SUM($N$4:$N34),SUM(November_20133[[#This Row],[Lieferung_HLG]],November_20133[[#This Row],[Lieferung_AA]])))</f>
        <v>0</v>
      </c>
      <c r="N35" s="24">
        <f>IF(November_20133[[#This Row],[Datum]]="","",IF(November_20133[[#This Row],[Datum]]="Summe",SUM($N$4:$N34),SUM(November_20133[[#This Row],[Lieferung_HLG]],November_20133[[#This Row],[Lieferung_AA]],November_20133[[#This Row],[WE]])))</f>
        <v>0</v>
      </c>
      <c r="O35" s="25">
        <f ca="1">IF(OR(November_20133[[#This Row],[Datum]]="",November_20133[[#This Row],[Datum]]="Summe"),"",IF(WEEKDAY(November_20133[[#This Row],[Datum]],2)&lt;&gt;7,0,SUM(OFFSET(November_20133[[#This Row],[Ges. Gewicht]],,,-1*IF(AND(DAY(November_20133[[#This Row],[Datum]])&lt;=7,MONTH(November_20133[[#This Row],[Datum]])=MONTH($A$2)),DAY(November_20133[[#This Row],[Datum]]),IF(MONTH(November_20133[[#This Row],[Datum]])&lt;&gt;MONTH($A$2),WEEKDAY(A34,2)+1,7)),1))/1000))</f>
        <v>0</v>
      </c>
      <c r="P35" s="26">
        <f>IF(November_20133[[#This Row],[Datum]]="","",IF(November_20133[[#This Row],[Datum]]="Summe",SUM($P$4:$P34),SUM(November_20133[[#This Row],[Lieferpos._HLG]],November_20133[[#This Row],[Lieferpos._AA]])))</f>
        <v>0</v>
      </c>
      <c r="Q35" s="27">
        <f ca="1">IF(OR(November_20133[[#This Row],[Datum]]="",November_20133[[#This Row],[Datum]]="Summe"),"",IF(WEEKDAY(November_20133[[#This Row],[Datum]],2)&lt;&gt;7,0,SUM(OFFSET(November_20133[[#This Row],[Ges. Pos.]],,,-1*IF(AND(DAY(November_20133[[#This Row],[Datum]])&lt;=7,MONTH(November_20133[[#This Row],[Datum]])=MONTH($A$2)),DAY(November_20133[[#This Row],[Datum]]),IF(MONTH(November_20133[[#This Row],[Datum]])&lt;&gt;MONTH($A$2),WEEKDAY(A34,2)+1,7)),1))))</f>
        <v>0</v>
      </c>
      <c r="R35" s="28">
        <f>IF(OR(November_20133[[#This Row],[Datum]]="",November_20133[[#This Row],[Datum]]="Summe"),"",November_20133[[#This Row],[Ges. Pos.]]/$P$1)</f>
        <v>0</v>
      </c>
      <c r="S35" s="58">
        <f>IFERROR(November_20133[[#This Row],[Ges. Gewicht]]/November_20133[[#This Row],[Mitarbeiter anwesend]]/1000,0)</f>
        <v>0</v>
      </c>
    </row>
    <row r="36" spans="1:19" s="47" customFormat="1" x14ac:dyDescent="0.25">
      <c r="A36" s="46" t="s">
        <v>21</v>
      </c>
      <c r="G36" s="48">
        <f>SUBTOTAL(109,November_20133[Lieferung_HLG])/1000</f>
        <v>0</v>
      </c>
      <c r="H36" s="49">
        <f>SUBTOTAL(109,November_20133[Lieferpos._HLG])</f>
        <v>0</v>
      </c>
      <c r="I36" s="48">
        <f>SUBTOTAL(109,November_20133[Lieferung_AA])/1000</f>
        <v>0</v>
      </c>
      <c r="J36" s="49">
        <f>SUBTOTAL(109,November_20133[Lieferpos._AA])</f>
        <v>0</v>
      </c>
      <c r="K36" s="48">
        <f>SUBTOTAL(109,November_20133[WE])/1000</f>
        <v>0</v>
      </c>
      <c r="L36" s="50"/>
      <c r="M36" s="48">
        <f>SUBTOTAL(109,November_20133[∑ Waren-ausgang])/1000</f>
        <v>0</v>
      </c>
      <c r="N36" s="51">
        <f>SUBTOTAL(109,November_20133[Ges. Gewicht])/1000</f>
        <v>0</v>
      </c>
      <c r="O36" s="31"/>
      <c r="P36" s="29">
        <f>SUBTOTAL(109,November_20133[Ges. Pos.])</f>
        <v>0</v>
      </c>
      <c r="Q36" s="31"/>
      <c r="R36" s="31"/>
      <c r="S36" s="59"/>
    </row>
  </sheetData>
  <dataConsolidate/>
  <conditionalFormatting sqref="A4:A35">
    <cfRule type="expression" dxfId="44" priority="1">
      <formula>MONTH($A4)&lt;&gt;MONTH($A$2)</formula>
    </cfRule>
  </conditionalFormatting>
  <conditionalFormatting sqref="A4:S35">
    <cfRule type="expression" dxfId="43" priority="4">
      <formula>OR(WEEKDAY($A4,2)=6,WEEKDAY($A4,2)=7,$A4=Feiertage)</formula>
    </cfRule>
  </conditionalFormatting>
  <conditionalFormatting sqref="B4:S35">
    <cfRule type="expression" dxfId="42" priority="2">
      <formula>AND(OR(WEEKDAY($A4,2)=6,WEEKDAY($A4,2)=7,$A4=Feiertage),B4=0)</formula>
    </cfRule>
    <cfRule type="expression" dxfId="41" priority="3">
      <formula>AND(OR(WEEKDAY($A4,2)&lt;&gt;6,WEEKDAY($A4,2)&lt;&gt;7),B4=0)</formula>
    </cfRule>
  </conditionalFormatting>
  <dataValidations count="1">
    <dataValidation type="list" allowBlank="1" showInputMessage="1" showErrorMessage="1" sqref="G1">
      <formula1>"Januar,Februar,März,April,Mai,Juni,Juli,August,September,Oktober,November,Dezember"</formula1>
    </dataValidation>
  </dataValidations>
  <pageMargins left="0.70866141732283472" right="0.70866141732283472" top="0.78740157480314965" bottom="0.78740157480314965" header="0.31496062992125984" footer="0.31496062992125984"/>
  <pageSetup paperSize="9" scale="54" fitToHeight="0" orientation="landscape" r:id="rId1"/>
  <ignoredErrors>
    <ignoredError sqref="A4:A35 L4:S3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Februar_2013</vt:lpstr>
      <vt:lpstr>Zusatz</vt:lpstr>
      <vt:lpstr>Muster</vt:lpstr>
      <vt:lpstr>Februar_2013!Druckbereich</vt:lpstr>
      <vt:lpstr>Muster!Druckbereich</vt:lpstr>
      <vt:lpstr>Feiertage</vt:lpstr>
    </vt:vector>
  </TitlesOfParts>
  <Company>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Khmelev, Maxim</dc:creator>
  <cp:lastModifiedBy>Khmelev, Maxim</cp:lastModifiedBy>
  <dcterms:created xsi:type="dcterms:W3CDTF">2013-09-25T13:11:16Z</dcterms:created>
  <dcterms:modified xsi:type="dcterms:W3CDTF">2013-11-21T09:01:19Z</dcterms:modified>
</cp:coreProperties>
</file>