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Здесь год цифрой</t>
        </r>
      </text>
    </comment>
    <comment ref="G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Здась автоматически при смене года в Е5</t>
        </r>
      </text>
    </comment>
    <comment ref="H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Здась автоматически при смене года в Е5</t>
        </r>
      </text>
    </comment>
    <comment ref="K7" authorId="0">
      <text>
        <r>
          <rPr>
            <b/>
            <sz val="9"/>
            <rFont val="Tahoma"/>
            <family val="2"/>
          </rPr>
          <t>Автор:
Год вставляется сам</t>
        </r>
      </text>
    </comment>
  </commentList>
</comments>
</file>

<file path=xl/sharedStrings.xml><?xml version="1.0" encoding="utf-8"?>
<sst xmlns="http://schemas.openxmlformats.org/spreadsheetml/2006/main" count="52" uniqueCount="42">
  <si>
    <t>2015 год</t>
  </si>
  <si>
    <t>Информация об отсутствии сотрудников по причине болезни (больничных листов)</t>
  </si>
  <si>
    <t>Название подразделения</t>
  </si>
  <si>
    <t>КЦ "Астана"</t>
  </si>
  <si>
    <t>№ №   п/п</t>
  </si>
  <si>
    <t>ФИО</t>
  </si>
  <si>
    <t>Должность</t>
  </si>
  <si>
    <t>проект</t>
  </si>
  <si>
    <t>ИИН</t>
  </si>
  <si>
    <t>приняты на работу  с периода</t>
  </si>
  <si>
    <t>Всего рабочие дни</t>
  </si>
  <si>
    <t xml:space="preserve"> дни б/лист  янв</t>
  </si>
  <si>
    <t xml:space="preserve"> дни б/лист  фев</t>
  </si>
  <si>
    <t xml:space="preserve"> дни б/лист  март</t>
  </si>
  <si>
    <t xml:space="preserve"> дни б/лист апр</t>
  </si>
  <si>
    <t xml:space="preserve"> дни б/лист  май</t>
  </si>
  <si>
    <t xml:space="preserve"> дни б/лист  июнь</t>
  </si>
  <si>
    <t xml:space="preserve"> дни б/лист  июль</t>
  </si>
  <si>
    <t xml:space="preserve"> дни б/лист  авг</t>
  </si>
  <si>
    <t xml:space="preserve"> дни б/лист  сент</t>
  </si>
  <si>
    <t xml:space="preserve"> дни б/лист  окт</t>
  </si>
  <si>
    <t xml:space="preserve"> дни б/лист  нояб</t>
  </si>
  <si>
    <t xml:space="preserve"> дни б/лист  дек</t>
  </si>
  <si>
    <t>ИТОГО</t>
  </si>
  <si>
    <t>коэфициент абсентеизма</t>
  </si>
  <si>
    <t>Примечание</t>
  </si>
  <si>
    <t>АДИЛЬШИНА ЖИБЕК МУСОВНА</t>
  </si>
  <si>
    <t>Оператор</t>
  </si>
  <si>
    <t>Алтел</t>
  </si>
  <si>
    <t>АЙТКУЛОВА АКШОЛПАН САКЕНКЫЗЫ</t>
  </si>
  <si>
    <t xml:space="preserve">АКИЛЬБЕКОВ АЙЗАТ АСЫЛБЕКОВИЧ </t>
  </si>
  <si>
    <t>допольн.  c 17.06 болеет</t>
  </si>
  <si>
    <t>АЛЬМУРАТОВА АЙНУР МАРАТОВНА</t>
  </si>
  <si>
    <t>АХМАДАЛИЕВА НҰРСҰЛУ ЭРАЛЫҚЫЗЫ</t>
  </si>
  <si>
    <t>БАЗАРБЕКОВА КУРАЛАЙ БЕЙБЕТОВНА</t>
  </si>
  <si>
    <t>количество раб.дней  c 6 дн. раб. нед.</t>
  </si>
  <si>
    <t>конец года</t>
  </si>
  <si>
    <t>начало года</t>
  </si>
  <si>
    <t>столбцы для формул</t>
  </si>
  <si>
    <t>формулы</t>
  </si>
  <si>
    <t>кол-во раб.дней при нормальной 5 дн. Нед.</t>
  </si>
  <si>
    <t>Праздничные дни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</si>
</sst>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\ ddd"/>
    <numFmt numFmtId="174" formatCode="0&quot; год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63636"/>
      <name val="Segoe U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9" fontId="41" fillId="0" borderId="10" xfId="55" applyFont="1" applyBorder="1" applyAlignment="1">
      <alignment/>
    </xf>
    <xf numFmtId="0" fontId="41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left"/>
    </xf>
    <xf numFmtId="14" fontId="3" fillId="38" borderId="10" xfId="0" applyNumberFormat="1" applyFont="1" applyFill="1" applyBorder="1" applyAlignment="1">
      <alignment/>
    </xf>
    <xf numFmtId="0" fontId="41" fillId="38" borderId="10" xfId="0" applyFont="1" applyFill="1" applyBorder="1" applyAlignment="1">
      <alignment horizontal="left" vertical="center" wrapText="1"/>
    </xf>
    <xf numFmtId="0" fontId="43" fillId="38" borderId="10" xfId="0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3" fontId="41" fillId="0" borderId="0" xfId="0" applyNumberFormat="1" applyFont="1" applyAlignment="1">
      <alignment/>
    </xf>
    <xf numFmtId="0" fontId="43" fillId="38" borderId="10" xfId="0" applyNumberFormat="1" applyFont="1" applyFill="1" applyBorder="1" applyAlignment="1">
      <alignment/>
    </xf>
    <xf numFmtId="174" fontId="42" fillId="39" borderId="11" xfId="0" applyNumberFormat="1" applyFont="1" applyFill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5.57421875" style="8" customWidth="1"/>
    <col min="2" max="3" width="9.140625" style="8" customWidth="1"/>
    <col min="4" max="4" width="11.421875" style="8" bestFit="1" customWidth="1"/>
    <col min="5" max="5" width="9.140625" style="8" customWidth="1"/>
    <col min="6" max="6" width="11.8515625" style="8" customWidth="1"/>
    <col min="7" max="7" width="9.28125" style="8" customWidth="1"/>
    <col min="8" max="12" width="9.140625" style="8" customWidth="1"/>
    <col min="13" max="24" width="4.00390625" style="8" customWidth="1"/>
    <col min="25" max="25" width="6.140625" style="8" customWidth="1"/>
    <col min="26" max="27" width="9.140625" style="8" customWidth="1"/>
    <col min="28" max="28" width="11.00390625" style="8" customWidth="1"/>
    <col min="29" max="29" width="11.421875" style="8" customWidth="1"/>
    <col min="30" max="16384" width="9.140625" style="8" customWidth="1"/>
  </cols>
  <sheetData>
    <row r="1" spans="2:25" ht="12.75">
      <c r="B1" s="9"/>
      <c r="C1" s="10" t="s">
        <v>0</v>
      </c>
      <c r="K1" s="11"/>
      <c r="L1" s="11"/>
      <c r="M1" s="11"/>
      <c r="Y1" s="12"/>
    </row>
    <row r="2" spans="2:25" ht="12.75">
      <c r="B2" s="9"/>
      <c r="K2" s="11"/>
      <c r="L2" s="11"/>
      <c r="M2" s="11"/>
      <c r="Y2" s="12"/>
    </row>
    <row r="3" spans="2:25" ht="12.75">
      <c r="B3" s="13" t="s">
        <v>1</v>
      </c>
      <c r="K3" s="14"/>
      <c r="L3" s="14"/>
      <c r="M3" s="11"/>
      <c r="Y3" s="12"/>
    </row>
    <row r="4" spans="2:25" ht="13.5" thickBot="1">
      <c r="B4" s="9"/>
      <c r="K4" s="11"/>
      <c r="L4" s="11"/>
      <c r="M4" s="11"/>
      <c r="Y4" s="12"/>
    </row>
    <row r="5" spans="2:25" ht="13.5" thickBot="1">
      <c r="B5" s="11" t="s">
        <v>2</v>
      </c>
      <c r="C5" s="15" t="s">
        <v>3</v>
      </c>
      <c r="E5" s="43">
        <v>2015</v>
      </c>
      <c r="F5" s="29"/>
      <c r="G5" s="29"/>
      <c r="H5" s="29"/>
      <c r="I5" s="29"/>
      <c r="J5" s="29"/>
      <c r="K5" s="14"/>
      <c r="L5" s="31"/>
      <c r="M5" s="16"/>
      <c r="Y5" s="12"/>
    </row>
    <row r="6" spans="2:25" ht="12.75">
      <c r="B6" s="9"/>
      <c r="G6" s="39" t="s">
        <v>38</v>
      </c>
      <c r="H6" s="40"/>
      <c r="I6" s="39" t="s">
        <v>39</v>
      </c>
      <c r="J6" s="40"/>
      <c r="K6" s="11"/>
      <c r="L6" s="11"/>
      <c r="M6" s="8">
        <v>24</v>
      </c>
      <c r="N6" s="8">
        <v>24</v>
      </c>
      <c r="O6" s="8">
        <v>22</v>
      </c>
      <c r="P6" s="8">
        <v>26</v>
      </c>
      <c r="Q6" s="8">
        <v>23</v>
      </c>
      <c r="R6" s="8">
        <v>26</v>
      </c>
      <c r="S6" s="8">
        <v>22</v>
      </c>
      <c r="T6" s="8">
        <v>20</v>
      </c>
      <c r="U6" s="8">
        <v>21</v>
      </c>
      <c r="V6" s="8">
        <v>22</v>
      </c>
      <c r="W6" s="8">
        <v>21</v>
      </c>
      <c r="X6" s="8">
        <v>20</v>
      </c>
      <c r="Y6" s="12"/>
    </row>
    <row r="7" spans="1:30" ht="78.75" customHeight="1">
      <c r="A7" s="17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9</v>
      </c>
      <c r="G7" s="33" t="s">
        <v>37</v>
      </c>
      <c r="H7" s="34" t="s">
        <v>36</v>
      </c>
      <c r="I7" s="37" t="s">
        <v>40</v>
      </c>
      <c r="J7" s="37" t="s">
        <v>35</v>
      </c>
      <c r="K7" s="32" t="str">
        <f>"отработал в "&amp;E5&amp;" году (полные и непольные месяцы)"</f>
        <v>отработал в 2015 году (полные и непольные месяцы)</v>
      </c>
      <c r="L7" s="17" t="s">
        <v>10</v>
      </c>
      <c r="M7" s="19" t="s">
        <v>11</v>
      </c>
      <c r="N7" s="17" t="s">
        <v>12</v>
      </c>
      <c r="O7" s="17" t="s">
        <v>13</v>
      </c>
      <c r="P7" s="17" t="s">
        <v>14</v>
      </c>
      <c r="Q7" s="17" t="s">
        <v>15</v>
      </c>
      <c r="R7" s="17" t="s">
        <v>16</v>
      </c>
      <c r="S7" s="17" t="s">
        <v>17</v>
      </c>
      <c r="T7" s="17" t="s">
        <v>18</v>
      </c>
      <c r="U7" s="17" t="s">
        <v>19</v>
      </c>
      <c r="V7" s="17" t="s">
        <v>20</v>
      </c>
      <c r="W7" s="17" t="s">
        <v>21</v>
      </c>
      <c r="X7" s="17" t="s">
        <v>22</v>
      </c>
      <c r="Y7" s="20" t="s">
        <v>23</v>
      </c>
      <c r="Z7" s="17" t="s">
        <v>24</v>
      </c>
      <c r="AA7" s="17" t="s">
        <v>25</v>
      </c>
      <c r="AD7" s="30"/>
    </row>
    <row r="8" spans="1:29" ht="15.75" customHeight="1">
      <c r="A8" s="21">
        <v>1</v>
      </c>
      <c r="B8" s="1" t="s">
        <v>26</v>
      </c>
      <c r="C8" s="1" t="s">
        <v>27</v>
      </c>
      <c r="D8" s="2" t="s">
        <v>28</v>
      </c>
      <c r="E8" s="3">
        <v>800808401410</v>
      </c>
      <c r="F8" s="4">
        <v>41799</v>
      </c>
      <c r="G8" s="35">
        <f>--(1&amp;-E$5)</f>
        <v>42005</v>
      </c>
      <c r="H8" s="36">
        <f>(1&amp;-E$5-1)-1</f>
        <v>42369</v>
      </c>
      <c r="I8" s="38">
        <f>_XLL.ЧИСТРАБДНИ(MAX(F8,G8),H8,D$18:D$33)</f>
        <v>245</v>
      </c>
      <c r="J8" s="42">
        <f>SUMPRODUCT(--(WEEKDAY(ROW(INDEX(A:A,MAX(F8,G8)):INDEX(A:A,H8)))&gt;1))-COUNTIF(D$18:D$33,"&gt;="&amp;MAX(F8:G8))</f>
        <v>297</v>
      </c>
      <c r="K8" s="22">
        <v>6</v>
      </c>
      <c r="L8" s="23">
        <v>145</v>
      </c>
      <c r="M8" s="24"/>
      <c r="N8" s="24">
        <v>6</v>
      </c>
      <c r="O8" s="24">
        <v>5</v>
      </c>
      <c r="P8" s="24"/>
      <c r="Q8" s="24">
        <v>6</v>
      </c>
      <c r="R8" s="24"/>
      <c r="S8" s="24"/>
      <c r="T8" s="24"/>
      <c r="U8" s="24"/>
      <c r="V8" s="24"/>
      <c r="W8" s="24"/>
      <c r="X8" s="24"/>
      <c r="Y8" s="25">
        <f aca="true" t="shared" si="0" ref="Y8:Y13">M8+N8+O8+P8+Q8+R8+S8+T8+U8+V8+W8+X8</f>
        <v>17</v>
      </c>
      <c r="Z8" s="26">
        <f aca="true" t="shared" si="1" ref="Z8:Z13">Y8/L8</f>
        <v>0.11724137931034483</v>
      </c>
      <c r="AA8" s="27"/>
      <c r="AC8" s="44">
        <f aca="true" t="shared" si="2" ref="AC8:AC13">IF(YEAR(G8)&gt;YEAR(F8),_XLL.ЧИСТРАБДНИ(G8,H8,$D$18:$D$33)+_XLL.НОМНЕДЕЛИ(H8,2)-_XLL.НОМНЕДЕЛИ(G8,2),_XLL.ЧИСТРАБДНИ(F8,H8,$D$18:$D$33)+_XLL.НОМНЕДЕЛИ(H8,2)-_XLL.НОМНЕДЕЛИ(F8,2))</f>
        <v>297</v>
      </c>
    </row>
    <row r="9" spans="1:29" ht="15.75" customHeight="1">
      <c r="A9" s="21">
        <v>2</v>
      </c>
      <c r="B9" s="1" t="s">
        <v>29</v>
      </c>
      <c r="C9" s="1" t="s">
        <v>27</v>
      </c>
      <c r="D9" s="5" t="s">
        <v>28</v>
      </c>
      <c r="E9" s="6">
        <v>921110450263</v>
      </c>
      <c r="F9" s="7">
        <v>42013</v>
      </c>
      <c r="G9" s="35">
        <f>--(1&amp;-E$5)</f>
        <v>42005</v>
      </c>
      <c r="H9" s="36">
        <f>(1&amp;-E$5-1)-1</f>
        <v>42369</v>
      </c>
      <c r="I9" s="38">
        <f>_XLL.ЧИСТРАБДНИ(MAX(F9,G9),H9,D$18:D$33)</f>
        <v>242</v>
      </c>
      <c r="J9" s="42">
        <f>SUMPRODUCT(--(WEEKDAY(ROW(INDEX(A:A,MAX(F9,G9)):INDEX(A:A,H9)))&gt;1))-COUNTIF(D$18:D$33,"&gt;="&amp;MAX(F9:G9))</f>
        <v>293</v>
      </c>
      <c r="K9" s="22">
        <v>6</v>
      </c>
      <c r="L9" s="23">
        <v>141</v>
      </c>
      <c r="M9" s="24"/>
      <c r="N9" s="24"/>
      <c r="O9" s="24"/>
      <c r="P9" s="24">
        <v>9</v>
      </c>
      <c r="Q9" s="24"/>
      <c r="R9" s="24"/>
      <c r="S9" s="24"/>
      <c r="T9" s="24"/>
      <c r="U9" s="24"/>
      <c r="V9" s="24"/>
      <c r="W9" s="24"/>
      <c r="X9" s="24"/>
      <c r="Y9" s="28">
        <f t="shared" si="0"/>
        <v>9</v>
      </c>
      <c r="Z9" s="26">
        <f t="shared" si="1"/>
        <v>0.06382978723404255</v>
      </c>
      <c r="AA9" s="27"/>
      <c r="AC9" s="44">
        <f t="shared" si="2"/>
        <v>293</v>
      </c>
    </row>
    <row r="10" spans="1:29" ht="15.75" customHeight="1">
      <c r="A10" s="21">
        <v>3</v>
      </c>
      <c r="B10" s="1" t="s">
        <v>30</v>
      </c>
      <c r="C10" s="1" t="s">
        <v>27</v>
      </c>
      <c r="D10" s="5" t="s">
        <v>28</v>
      </c>
      <c r="E10" s="6">
        <v>920829350818</v>
      </c>
      <c r="F10" s="7">
        <v>42037</v>
      </c>
      <c r="G10" s="35">
        <f>--(1&amp;-E$5)</f>
        <v>42005</v>
      </c>
      <c r="H10" s="36">
        <f>(1&amp;-E$5-1)-1</f>
        <v>42369</v>
      </c>
      <c r="I10" s="38">
        <f>_XLL.ЧИСТРАБДНИ(MAX(F10,G10),H10,D$18:D$33)</f>
        <v>226</v>
      </c>
      <c r="J10" s="42">
        <f>SUMPRODUCT(--(WEEKDAY(ROW(INDEX(A:A,MAX(F10,G10)):INDEX(A:A,H10)))&gt;1))-COUNTIF(D$18:D$33,"&gt;="&amp;MAX(F10:G10))</f>
        <v>273</v>
      </c>
      <c r="K10" s="22">
        <v>5</v>
      </c>
      <c r="L10" s="23">
        <v>121</v>
      </c>
      <c r="M10" s="24"/>
      <c r="N10" s="24"/>
      <c r="O10" s="24">
        <v>9</v>
      </c>
      <c r="P10" s="24"/>
      <c r="Q10" s="24">
        <v>1</v>
      </c>
      <c r="R10" s="24">
        <f>5+11</f>
        <v>16</v>
      </c>
      <c r="S10" s="24"/>
      <c r="T10" s="24"/>
      <c r="U10" s="24"/>
      <c r="V10" s="24"/>
      <c r="W10" s="24"/>
      <c r="X10" s="24"/>
      <c r="Y10" s="25">
        <f t="shared" si="0"/>
        <v>26</v>
      </c>
      <c r="Z10" s="26">
        <f t="shared" si="1"/>
        <v>0.21487603305785125</v>
      </c>
      <c r="AA10" s="27" t="s">
        <v>31</v>
      </c>
      <c r="AC10" s="44">
        <f t="shared" si="2"/>
        <v>273</v>
      </c>
    </row>
    <row r="11" spans="1:29" ht="15.75" customHeight="1">
      <c r="A11" s="21">
        <v>4</v>
      </c>
      <c r="B11" s="1" t="s">
        <v>32</v>
      </c>
      <c r="C11" s="1" t="s">
        <v>27</v>
      </c>
      <c r="D11" s="5" t="s">
        <v>28</v>
      </c>
      <c r="E11" s="6">
        <v>920408450220</v>
      </c>
      <c r="F11" s="7">
        <v>42065</v>
      </c>
      <c r="G11" s="35">
        <f>--(1&amp;-E$5)</f>
        <v>42005</v>
      </c>
      <c r="H11" s="36">
        <f>(1&amp;-E$5-1)-1</f>
        <v>42369</v>
      </c>
      <c r="I11" s="38">
        <f>_XLL.ЧИСТРАБДНИ(MAX(F11,G11),H11,D$18:D$33)</f>
        <v>206</v>
      </c>
      <c r="J11" s="42">
        <f>SUMPRODUCT(--(WEEKDAY(ROW(INDEX(A:A,MAX(F11,G11)):INDEX(A:A,H11)))&gt;1))-COUNTIF(D$18:D$33,"&gt;="&amp;MAX(F11:G11))</f>
        <v>249</v>
      </c>
      <c r="K11" s="22">
        <v>4</v>
      </c>
      <c r="L11" s="23">
        <v>97</v>
      </c>
      <c r="M11" s="24"/>
      <c r="N11" s="24"/>
      <c r="O11" s="24"/>
      <c r="P11" s="24"/>
      <c r="Q11" s="24"/>
      <c r="R11" s="24">
        <v>3</v>
      </c>
      <c r="S11" s="24"/>
      <c r="T11" s="24"/>
      <c r="U11" s="24"/>
      <c r="V11" s="24"/>
      <c r="W11" s="24"/>
      <c r="X11" s="24"/>
      <c r="Y11" s="25">
        <f t="shared" si="0"/>
        <v>3</v>
      </c>
      <c r="Z11" s="26">
        <f t="shared" si="1"/>
        <v>0.030927835051546393</v>
      </c>
      <c r="AA11" s="27"/>
      <c r="AC11" s="44">
        <f>IF(YEAR(G11)&gt;YEAR(F11),_XLL.ЧИСТРАБДНИ(G11,H11,$D$18:$D$33)+_XLL.НОМНЕДЕЛИ(H11,2)-_XLL.НОМНЕДЕЛИ(G11,2),_XLL.ЧИСТРАБДНИ(F11,H11,$D$18:$D$33)+_XLL.НОМНЕДЕЛИ(H11,2)-_XLL.НОМНЕДЕЛИ(F11,2))</f>
        <v>249</v>
      </c>
    </row>
    <row r="12" spans="1:29" ht="15.75" customHeight="1">
      <c r="A12" s="21">
        <v>5</v>
      </c>
      <c r="B12" s="1" t="s">
        <v>33</v>
      </c>
      <c r="C12" s="1" t="s">
        <v>27</v>
      </c>
      <c r="D12" s="5" t="s">
        <v>28</v>
      </c>
      <c r="E12" s="6">
        <v>931227450493</v>
      </c>
      <c r="F12" s="7">
        <v>41956</v>
      </c>
      <c r="G12" s="35">
        <f>--(1&amp;-E$5)</f>
        <v>42005</v>
      </c>
      <c r="H12" s="36">
        <f>(1&amp;-E$5-1)-1</f>
        <v>42369</v>
      </c>
      <c r="I12" s="38">
        <f>_XLL.ЧИСТРАБДНИ(MAX(F12,G12),H12,D$18:D$33)</f>
        <v>245</v>
      </c>
      <c r="J12" s="42">
        <f>SUMPRODUCT(--(WEEKDAY(ROW(INDEX(A:A,MAX(F12,G12)):INDEX(A:A,H12)))&gt;1))-COUNTIF(D$18:D$33,"&gt;="&amp;MAX(F12:G12))</f>
        <v>297</v>
      </c>
      <c r="K12" s="22">
        <v>6</v>
      </c>
      <c r="L12" s="23">
        <v>145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8">
        <f t="shared" si="0"/>
        <v>0</v>
      </c>
      <c r="Z12" s="26">
        <f t="shared" si="1"/>
        <v>0</v>
      </c>
      <c r="AA12" s="27"/>
      <c r="AC12" s="44">
        <f>IF(YEAR(G12)&gt;YEAR(F12),_XLL.ЧИСТРАБДНИ(G12,H12,$D$18:$D$33)+_XLL.НОМНЕДЕЛИ(H12,2)-_XLL.НОМНЕДЕЛИ(G12,2),_XLL.ЧИСТРАБДНИ(F12,H12,$D$18:$D$33)+_XLL.НОМНЕДЕЛИ(H12,2)-_XLL.НОМНЕДЕЛИ(F12,2))</f>
        <v>297</v>
      </c>
    </row>
    <row r="13" spans="1:29" ht="15.75" customHeight="1">
      <c r="A13" s="21">
        <v>6</v>
      </c>
      <c r="B13" s="1" t="s">
        <v>34</v>
      </c>
      <c r="C13" s="1" t="s">
        <v>27</v>
      </c>
      <c r="D13" s="2" t="s">
        <v>28</v>
      </c>
      <c r="E13" s="6">
        <v>900930451213</v>
      </c>
      <c r="F13" s="7">
        <v>41956</v>
      </c>
      <c r="G13" s="35">
        <f>--(1&amp;-E$5)</f>
        <v>42005</v>
      </c>
      <c r="H13" s="36">
        <f>(1&amp;-E$5-1)-1</f>
        <v>42369</v>
      </c>
      <c r="I13" s="38">
        <f>_XLL.ЧИСТРАБДНИ(MAX(F13,G13),H13,D$18:D$33)</f>
        <v>245</v>
      </c>
      <c r="J13" s="42">
        <f>SUMPRODUCT(--(WEEKDAY(ROW(INDEX(A:A,MAX(F13,G13)):INDEX(A:A,H13)))&gt;1))-COUNTIF(D$18:D$33,"&gt;="&amp;MAX(F13:G13))</f>
        <v>297</v>
      </c>
      <c r="K13" s="22">
        <v>6</v>
      </c>
      <c r="L13" s="23">
        <v>145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8">
        <f t="shared" si="0"/>
        <v>0</v>
      </c>
      <c r="Z13" s="26">
        <f t="shared" si="1"/>
        <v>0</v>
      </c>
      <c r="AA13" s="27"/>
      <c r="AC13" s="44">
        <f>IF(YEAR(G13)&gt;YEAR(F13),_XLL.ЧИСТРАБДНИ(G13,H13,$D$18:$D$33)+_XLL.НОМНЕДЕЛИ(H13,2)-_XLL.НОМНЕДЕЛИ(G13,2),_XLL.ЧИСТРАБДНИ(F13,H13,$D$18:$D$33)+_XLL.НОМНЕДЕЛИ(H13,2)-_XLL.НОМНЕДЕЛИ(F13,2))</f>
        <v>297</v>
      </c>
    </row>
    <row r="17" ht="12.75">
      <c r="D17" s="8" t="s">
        <v>41</v>
      </c>
    </row>
    <row r="18" ht="12.75">
      <c r="D18" s="41">
        <v>42005</v>
      </c>
    </row>
    <row r="19" ht="12.75">
      <c r="D19" s="41">
        <v>42006</v>
      </c>
    </row>
    <row r="20" ht="12.75">
      <c r="D20" s="41">
        <v>42011</v>
      </c>
    </row>
    <row r="21" ht="12.75">
      <c r="D21" s="41">
        <v>42072</v>
      </c>
    </row>
    <row r="22" ht="12.75">
      <c r="D22" s="41">
        <v>42086</v>
      </c>
    </row>
    <row r="23" ht="12.75">
      <c r="D23" s="41">
        <v>42087</v>
      </c>
    </row>
    <row r="24" ht="12.75">
      <c r="D24" s="41">
        <v>42088</v>
      </c>
    </row>
    <row r="25" ht="12.75">
      <c r="D25" s="41">
        <v>42125</v>
      </c>
    </row>
    <row r="26" ht="12.75">
      <c r="D26" s="41">
        <v>42131</v>
      </c>
    </row>
    <row r="27" ht="12.75">
      <c r="D27" s="41">
        <v>42135</v>
      </c>
    </row>
    <row r="28" ht="12.75">
      <c r="D28" s="41">
        <v>42191</v>
      </c>
    </row>
    <row r="29" ht="12.75">
      <c r="D29" s="41">
        <v>42247</v>
      </c>
    </row>
    <row r="30" ht="12.75">
      <c r="D30" s="41">
        <v>42271</v>
      </c>
    </row>
    <row r="31" ht="12.75">
      <c r="D31" s="41">
        <v>42339</v>
      </c>
    </row>
    <row r="32" ht="12.75">
      <c r="D32" s="41">
        <v>42354</v>
      </c>
    </row>
    <row r="33" ht="12.75">
      <c r="D33" s="41">
        <v>42355</v>
      </c>
    </row>
    <row r="34" ht="12.75">
      <c r="D34" s="41"/>
    </row>
    <row r="35" ht="12.75">
      <c r="D35" s="41"/>
    </row>
  </sheetData>
  <sheetProtection/>
  <mergeCells count="2">
    <mergeCell ref="G6:H6"/>
    <mergeCell ref="I6:J6"/>
  </mergeCells>
  <conditionalFormatting sqref="Z8:Z13">
    <cfRule type="cellIs" priority="1" dxfId="0" operator="greaterThanOrEqual">
      <formula>0.2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2015-08-07T11:21:02Z</dcterms:modified>
  <cp:category/>
  <cp:version/>
  <cp:contentType/>
  <cp:contentStatus/>
</cp:coreProperties>
</file>