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Табель" sheetId="1" r:id="rId1"/>
    <sheet name="норма" sheetId="2" r:id="rId2"/>
    <sheet name="ТАБЛИЦА" sheetId="3" r:id="rId3"/>
  </sheets>
  <calcPr calcId="145621"/>
</workbook>
</file>

<file path=xl/calcChain.xml><?xml version="1.0" encoding="utf-8"?>
<calcChain xmlns="http://schemas.openxmlformats.org/spreadsheetml/2006/main">
  <c r="AN22" i="1" l="1" a="1"/>
  <c r="AN22" i="1" s="1"/>
  <c r="AN19" i="1" a="1"/>
  <c r="AN19" i="1" s="1"/>
  <c r="AN16" i="1" a="1"/>
  <c r="AN16" i="1" s="1"/>
  <c r="AN13" i="1" a="1"/>
  <c r="AN13" i="1" s="1"/>
  <c r="AN10" i="1" a="1"/>
  <c r="AN10" i="1" s="1"/>
  <c r="AM10" i="1" a="1"/>
  <c r="AM10" i="1" s="1"/>
  <c r="AM13" i="1" a="1"/>
  <c r="AM13" i="1" s="1"/>
  <c r="AM16" i="1" a="1"/>
  <c r="AM16" i="1" s="1"/>
  <c r="AM19" i="1" a="1"/>
  <c r="AM19" i="1" s="1"/>
  <c r="AM22" i="1" a="1"/>
  <c r="AM22" i="1" s="1"/>
  <c r="AL10" i="1"/>
  <c r="AL13" i="1"/>
  <c r="AL16" i="1"/>
  <c r="AL19" i="1"/>
  <c r="AL22" i="1"/>
  <c r="AK10" i="1"/>
  <c r="AK13" i="1"/>
  <c r="AK16" i="1"/>
  <c r="AK19" i="1"/>
  <c r="AK22" i="1"/>
  <c r="AN7" i="1" l="1" a="1"/>
  <c r="AN7" i="1" s="1"/>
  <c r="AL7" i="1" l="1"/>
  <c r="AK7" i="1"/>
  <c r="G64" i="3"/>
  <c r="F64" i="3"/>
  <c r="D1" i="1" l="1"/>
  <c r="F5" i="1" s="1"/>
  <c r="AE2" i="1" l="1"/>
  <c r="AD2" i="1"/>
  <c r="AC2" i="1"/>
  <c r="AB2" i="1"/>
  <c r="AA2" i="1"/>
  <c r="Z2" i="1"/>
  <c r="Y2" i="1"/>
  <c r="X2" i="1"/>
  <c r="W2" i="1"/>
  <c r="V2" i="1"/>
  <c r="U2" i="1"/>
  <c r="G5" i="1" l="1"/>
  <c r="F4" i="1" l="1"/>
  <c r="H5" i="1" l="1"/>
  <c r="G4" i="1"/>
  <c r="H4" i="1" l="1"/>
  <c r="I5" i="1"/>
  <c r="J5" i="1" s="1"/>
  <c r="K5" i="1" s="1"/>
  <c r="K4" i="1" s="1"/>
  <c r="J4" i="1" l="1"/>
  <c r="L5" i="1"/>
  <c r="I4" i="1"/>
  <c r="M5" i="1" l="1"/>
  <c r="L4" i="1"/>
  <c r="N5" i="1" l="1"/>
  <c r="N4" i="1" s="1"/>
  <c r="M4" i="1"/>
  <c r="O5" i="1" l="1"/>
  <c r="O4" i="1" s="1"/>
  <c r="P5" i="1" l="1"/>
  <c r="Q5" i="1" s="1"/>
  <c r="P4" i="1" l="1"/>
  <c r="Q4" i="1"/>
  <c r="R5" i="1"/>
  <c r="R4" i="1" l="1"/>
  <c r="S5" i="1"/>
  <c r="S4" i="1" s="1"/>
  <c r="T5" i="1" l="1"/>
  <c r="T4" i="1" l="1"/>
  <c r="U5" i="1"/>
  <c r="U4" i="1" l="1"/>
  <c r="V5" i="1"/>
  <c r="V4" i="1" l="1"/>
  <c r="W5" i="1"/>
  <c r="X5" i="1" l="1"/>
  <c r="W4" i="1"/>
  <c r="Y5" i="1" l="1"/>
  <c r="X4" i="1"/>
  <c r="Z5" i="1" l="1"/>
  <c r="Y4" i="1"/>
  <c r="AA5" i="1" l="1"/>
  <c r="Z4" i="1"/>
  <c r="AB5" i="1" l="1"/>
  <c r="AA4" i="1"/>
  <c r="AB4" i="1" l="1"/>
  <c r="AC5" i="1"/>
  <c r="AC4" i="1" l="1"/>
  <c r="AD5" i="1"/>
  <c r="AD4" i="1" l="1"/>
  <c r="AE5" i="1"/>
  <c r="AF5" i="1" l="1"/>
  <c r="AE4" i="1"/>
  <c r="AF4" i="1" l="1"/>
  <c r="AG5" i="1"/>
  <c r="AJ5" i="1" s="1"/>
  <c r="AG4" i="1" l="1"/>
  <c r="AJ4" i="1"/>
  <c r="AI5" i="1"/>
  <c r="AI4" i="1" s="1"/>
  <c r="AH5" i="1"/>
  <c r="AH4" i="1" s="1"/>
  <c r="AM7" i="1" l="1" a="1"/>
  <c r="AM7" i="1" s="1"/>
</calcChain>
</file>

<file path=xl/sharedStrings.xml><?xml version="1.0" encoding="utf-8"?>
<sst xmlns="http://schemas.openxmlformats.org/spreadsheetml/2006/main" count="120" uniqueCount="83">
  <si>
    <t>Ф.И.О.</t>
  </si>
  <si>
    <t>Рабочих дней</t>
  </si>
  <si>
    <t>Фактически отработано дней</t>
  </si>
  <si>
    <t>Фактически отработано часов</t>
  </si>
  <si>
    <t>Выходные дней</t>
  </si>
  <si>
    <t>Выходные часов</t>
  </si>
  <si>
    <t>Мошнегуца Г.М.</t>
  </si>
  <si>
    <t>Коновалов А.Г.</t>
  </si>
  <si>
    <t>Стасюк И.И.</t>
  </si>
  <si>
    <t>Кузьмина И.В.</t>
  </si>
  <si>
    <t>Зиновьев Н.Н.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</si>
  <si>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</si>
  <si>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</si>
  <si>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</si>
  <si>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</si>
  <si>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</si>
  <si>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</si>
  <si>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</si>
  <si>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</si>
  <si>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</si>
  <si>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</si>
  <si>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</si>
  <si>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</si>
  <si>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ОТЧЁТНЫЙ ПЕРИОД</t>
  </si>
  <si>
    <t>Праздничные</t>
  </si>
  <si>
    <t>1 квартал</t>
  </si>
  <si>
    <t>2 квартал</t>
  </si>
  <si>
    <t>3 квартал</t>
  </si>
  <si>
    <t>4 квартал</t>
  </si>
  <si>
    <t>Путникова О.В.</t>
  </si>
  <si>
    <t>Заполняется раз в год</t>
  </si>
  <si>
    <t>Этот столбец не нужен теперь</t>
  </si>
  <si>
    <t>тут нужно заполнять ТОЛЬКО праздники, которые НЕ в выходные дни</t>
  </si>
  <si>
    <t>Если случайна заполнили иначе, то выдельтся красным</t>
  </si>
  <si>
    <t>Б</t>
  </si>
  <si>
    <t>Д/О</t>
  </si>
  <si>
    <t>8 часовой рабочий день</t>
  </si>
  <si>
    <t>7,5/я</t>
  </si>
  <si>
    <t>7 часовой рабочий день</t>
  </si>
  <si>
    <t>7/я</t>
  </si>
  <si>
    <t>6,5/я</t>
  </si>
  <si>
    <t>6/я</t>
  </si>
  <si>
    <t>5,5/я</t>
  </si>
  <si>
    <t>5/я</t>
  </si>
  <si>
    <t>4,5/я</t>
  </si>
  <si>
    <t>4/я</t>
  </si>
  <si>
    <t>3,5/я</t>
  </si>
  <si>
    <t>3/я</t>
  </si>
  <si>
    <t>2,5/я</t>
  </si>
  <si>
    <t>2/я</t>
  </si>
  <si>
    <t>1,5/я</t>
  </si>
  <si>
    <t>1/я</t>
  </si>
  <si>
    <t>я/1</t>
  </si>
  <si>
    <t>я/1,5</t>
  </si>
  <si>
    <t>я/2</t>
  </si>
  <si>
    <t>я/2,5</t>
  </si>
  <si>
    <t>я/3</t>
  </si>
  <si>
    <t>я/3,5</t>
  </si>
  <si>
    <t>я/4</t>
  </si>
  <si>
    <t>я/4,5</t>
  </si>
  <si>
    <t>я/5</t>
  </si>
  <si>
    <t>я/5,5</t>
  </si>
  <si>
    <t>я/6</t>
  </si>
  <si>
    <t>я/6,5</t>
  </si>
  <si>
    <t>я/7</t>
  </si>
  <si>
    <t>я/7,5</t>
  </si>
  <si>
    <t>всё нормально для массива</t>
  </si>
  <si>
    <t>но если в табеле буквенное значение он сумму выходн не считает</t>
  </si>
  <si>
    <t>смена</t>
  </si>
  <si>
    <t>часы</t>
  </si>
  <si>
    <t>сверхурочно</t>
  </si>
  <si>
    <t>О</t>
  </si>
  <si>
    <t>Д</t>
  </si>
  <si>
    <t>К</t>
  </si>
  <si>
    <t>А</t>
  </si>
  <si>
    <t>Э</t>
  </si>
  <si>
    <t>И</t>
  </si>
  <si>
    <t>П</t>
  </si>
  <si>
    <t>+</t>
  </si>
  <si>
    <t>Таблица если за свой счёт</t>
  </si>
  <si>
    <t>Букв.значения бывают</t>
  </si>
  <si>
    <t>получается надо привязать формулу из ячейки жёлтым цвет.</t>
  </si>
  <si>
    <t>т.к там она считает отлично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</si>
</sst>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"/>
    <numFmt numFmtId="165" formatCode="ddd"/>
    <numFmt numFmtId="166" formatCode="mm/yyyy"/>
    <numFmt numFmtId="167" formatCode="mmm\ yyyy"/>
    <numFmt numFmtId="168" formatCode="mmmm"/>
  </numFmts>
  <fonts count="2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24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charset val="204"/>
      <scheme val="minor"/>
    </font>
    <font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Times New Roman"/>
      <family val="2"/>
      <charset val="204"/>
    </font>
    <font>
      <b/>
      <sz val="8"/>
      <color rgb="FFFF0000"/>
      <name val="Arial"/>
      <family val="2"/>
      <charset val="204"/>
    </font>
    <font>
      <sz val="10"/>
      <color rgb="FF006100"/>
      <name val="Times New Roman"/>
      <family val="2"/>
    </font>
    <font>
      <sz val="8"/>
      <color indexed="17"/>
      <name val="Times New Roman"/>
      <family val="2"/>
    </font>
    <font>
      <sz val="10"/>
      <color theme="1"/>
      <name val="Times New Roman"/>
      <family val="2"/>
    </font>
    <font>
      <b/>
      <sz val="20"/>
      <color indexed="8"/>
      <name val="Times New Roman"/>
      <family val="1"/>
    </font>
    <font>
      <b/>
      <sz val="9"/>
      <color rgb="FFFF0000"/>
      <name val="Calibri"/>
      <family val="2"/>
      <charset val="204"/>
      <scheme val="minor"/>
    </font>
    <font>
      <b/>
      <sz val="8"/>
      <color indexed="1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2" fillId="8" borderId="0" applyNumberFormat="0" applyBorder="0" applyAlignment="0" applyProtection="0"/>
    <xf numFmtId="0" fontId="14" fillId="7" borderId="0" applyNumberFormat="0" applyBorder="0" applyAlignment="0" applyProtection="0"/>
    <xf numFmtId="0" fontId="16" fillId="0" borderId="0"/>
    <xf numFmtId="0" fontId="11" fillId="0" borderId="0"/>
  </cellStyleXfs>
  <cellXfs count="128">
    <xf numFmtId="0" fontId="0" fillId="0" borderId="0" xfId="0"/>
    <xf numFmtId="0" fontId="0" fillId="0" borderId="2" xfId="0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166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/>
    <xf numFmtId="0" fontId="0" fillId="0" borderId="5" xfId="0" applyFill="1" applyBorder="1"/>
    <xf numFmtId="14" fontId="0" fillId="0" borderId="0" xfId="0" applyNumberFormat="1"/>
    <xf numFmtId="0" fontId="4" fillId="4" borderId="9" xfId="0" applyFont="1" applyFill="1" applyBorder="1"/>
    <xf numFmtId="0" fontId="4" fillId="4" borderId="8" xfId="0" applyFont="1" applyFill="1" applyBorder="1"/>
    <xf numFmtId="0" fontId="4" fillId="4" borderId="13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0" fontId="4" fillId="3" borderId="13" xfId="0" applyFont="1" applyFill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7" xfId="0" applyBorder="1"/>
    <xf numFmtId="0" fontId="8" fillId="2" borderId="17" xfId="0" applyFont="1" applyFill="1" applyBorder="1" applyAlignment="1">
      <alignment horizontal="center" vertical="center"/>
    </xf>
    <xf numFmtId="167" fontId="7" fillId="0" borderId="18" xfId="0" applyNumberFormat="1" applyFont="1" applyBorder="1"/>
    <xf numFmtId="167" fontId="7" fillId="0" borderId="19" xfId="0" applyNumberFormat="1" applyFont="1" applyBorder="1"/>
    <xf numFmtId="0" fontId="4" fillId="0" borderId="2" xfId="0" applyNumberFormat="1" applyFont="1" applyBorder="1" applyAlignment="1">
      <alignment horizontal="center" vertical="center" wrapText="1"/>
    </xf>
    <xf numFmtId="166" fontId="2" fillId="0" borderId="23" xfId="0" applyNumberFormat="1" applyFont="1" applyFill="1" applyBorder="1" applyAlignment="1"/>
    <xf numFmtId="164" fontId="0" fillId="0" borderId="0" xfId="0" applyNumberFormat="1"/>
    <xf numFmtId="164" fontId="6" fillId="0" borderId="20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2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27" xfId="0" applyFill="1" applyBorder="1" applyAlignment="1">
      <alignment horizontal="center" vertical="center"/>
    </xf>
    <xf numFmtId="0" fontId="15" fillId="7" borderId="21" xfId="2" applyFont="1" applyBorder="1" applyAlignment="1">
      <alignment horizontal="center"/>
    </xf>
    <xf numFmtId="0" fontId="15" fillId="7" borderId="21" xfId="2" applyFont="1" applyBorder="1"/>
    <xf numFmtId="0" fontId="15" fillId="7" borderId="37" xfId="2" applyFont="1" applyBorder="1"/>
    <xf numFmtId="0" fontId="16" fillId="0" borderId="0" xfId="3"/>
    <xf numFmtId="0" fontId="15" fillId="7" borderId="2" xfId="2" applyFont="1" applyBorder="1" applyAlignment="1">
      <alignment horizontal="center"/>
    </xf>
    <xf numFmtId="0" fontId="15" fillId="7" borderId="2" xfId="2" applyFont="1" applyBorder="1"/>
    <xf numFmtId="0" fontId="15" fillId="7" borderId="25" xfId="2" applyFont="1" applyBorder="1"/>
    <xf numFmtId="0" fontId="15" fillId="7" borderId="40" xfId="2" applyFont="1" applyBorder="1" applyAlignment="1">
      <alignment horizontal="center"/>
    </xf>
    <xf numFmtId="0" fontId="15" fillId="7" borderId="40" xfId="2" applyFont="1" applyBorder="1"/>
    <xf numFmtId="0" fontId="15" fillId="7" borderId="39" xfId="2" applyFont="1" applyBorder="1"/>
    <xf numFmtId="0" fontId="16" fillId="0" borderId="2" xfId="3" applyBorder="1" applyAlignment="1">
      <alignment horizontal="center"/>
    </xf>
    <xf numFmtId="0" fontId="16" fillId="0" borderId="41" xfId="3" applyBorder="1" applyAlignment="1">
      <alignment horizontal="center"/>
    </xf>
    <xf numFmtId="2" fontId="17" fillId="0" borderId="42" xfId="3" applyNumberFormat="1" applyFont="1" applyBorder="1" applyAlignment="1">
      <alignment horizontal="center"/>
    </xf>
    <xf numFmtId="0" fontId="17" fillId="0" borderId="42" xfId="3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right" vertical="center"/>
    </xf>
    <xf numFmtId="0" fontId="18" fillId="0" borderId="26" xfId="0" applyFont="1" applyFill="1" applyBorder="1" applyAlignment="1">
      <alignment horizontal="center" vertical="center"/>
    </xf>
    <xf numFmtId="0" fontId="19" fillId="0" borderId="17" xfId="1" applyFont="1" applyFill="1" applyBorder="1" applyAlignment="1">
      <alignment horizontal="center" vertical="center"/>
    </xf>
    <xf numFmtId="0" fontId="19" fillId="0" borderId="42" xfId="1" applyFont="1" applyFill="1" applyBorder="1" applyAlignment="1">
      <alignment horizontal="center" vertical="center"/>
    </xf>
    <xf numFmtId="0" fontId="13" fillId="0" borderId="42" xfId="1" applyFont="1" applyFill="1" applyBorder="1" applyAlignment="1">
      <alignment horizontal="center" vertical="center"/>
    </xf>
    <xf numFmtId="0" fontId="0" fillId="0" borderId="0" xfId="0" applyAlignment="1"/>
    <xf numFmtId="1" fontId="3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/>
    </xf>
    <xf numFmtId="168" fontId="10" fillId="0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34" xfId="0" applyFont="1" applyFill="1" applyBorder="1" applyAlignment="1" applyProtection="1">
      <alignment horizontal="center" vertical="center"/>
      <protection locked="0"/>
    </xf>
    <xf numFmtId="0" fontId="0" fillId="0" borderId="46" xfId="0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46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7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3" fillId="2" borderId="2" xfId="0" applyFont="1" applyFill="1" applyBorder="1" applyAlignment="1">
      <alignment horizontal="center"/>
    </xf>
    <xf numFmtId="14" fontId="9" fillId="6" borderId="24" xfId="0" applyNumberFormat="1" applyFont="1" applyFill="1" applyBorder="1" applyAlignment="1">
      <alignment horizontal="center"/>
    </xf>
    <xf numFmtId="14" fontId="9" fillId="6" borderId="5" xfId="0" applyNumberFormat="1" applyFont="1" applyFill="1" applyBorder="1" applyAlignment="1">
      <alignment horizontal="center"/>
    </xf>
    <xf numFmtId="0" fontId="15" fillId="7" borderId="36" xfId="2" applyFont="1" applyBorder="1" applyAlignment="1">
      <alignment horizontal="center" vertical="center" wrapText="1"/>
    </xf>
    <xf numFmtId="0" fontId="15" fillId="7" borderId="28" xfId="2" applyFont="1" applyBorder="1" applyAlignment="1">
      <alignment horizontal="center" vertical="center" wrapText="1"/>
    </xf>
    <xf numFmtId="0" fontId="15" fillId="7" borderId="38" xfId="2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0" fillId="6" borderId="0" xfId="0" applyFill="1"/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3" xfId="4"/>
    <cellStyle name="Плохой" xfId="1" builtinId="27"/>
    <cellStyle name="Хороший 2" xfId="2"/>
  </cellStyles>
  <dxfs count="7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6</xdr:row>
      <xdr:rowOff>190500</xdr:rowOff>
    </xdr:from>
    <xdr:to>
      <xdr:col>0</xdr:col>
      <xdr:colOff>266700</xdr:colOff>
      <xdr:row>15</xdr:row>
      <xdr:rowOff>114301</xdr:rowOff>
    </xdr:to>
    <xdr:cxnSp macro="">
      <xdr:nvCxnSpPr>
        <xdr:cNvPr id="3" name="Прямая со стрелкой 2"/>
        <xdr:cNvCxnSpPr/>
      </xdr:nvCxnSpPr>
      <xdr:spPr>
        <a:xfrm flipH="1" flipV="1">
          <a:off x="257175" y="1628775"/>
          <a:ext cx="9525" cy="1943101"/>
        </a:xfrm>
        <a:prstGeom prst="straightConnector1">
          <a:avLst/>
        </a:prstGeom>
        <a:ln w="31750">
          <a:gradFill flip="none" rotWithShape="1">
            <a:gsLst>
              <a:gs pos="0">
                <a:srgbClr val="A603AB"/>
              </a:gs>
              <a:gs pos="21001">
                <a:srgbClr val="0819FB"/>
              </a:gs>
              <a:gs pos="35001">
                <a:srgbClr val="1A8D48"/>
              </a:gs>
              <a:gs pos="52000">
                <a:srgbClr val="FFFF00"/>
              </a:gs>
              <a:gs pos="73000">
                <a:srgbClr val="EE3F17"/>
              </a:gs>
              <a:gs pos="88000">
                <a:srgbClr val="E81766"/>
              </a:gs>
              <a:gs pos="100000">
                <a:srgbClr val="A603AB"/>
              </a:gs>
            </a:gsLst>
            <a:lin ang="18900000" scaled="1"/>
            <a:tileRect/>
          </a:gra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R25"/>
  <sheetViews>
    <sheetView showGridLines="0" tabSelected="1" topLeftCell="B1" workbookViewId="0">
      <selection activeCell="Y14" sqref="Y14"/>
    </sheetView>
  </sheetViews>
  <sheetFormatPr defaultRowHeight="15" x14ac:dyDescent="0.25"/>
  <cols>
    <col min="2" max="2" width="14" customWidth="1"/>
    <col min="3" max="3" width="5.140625" customWidth="1"/>
    <col min="4" max="4" width="19.5703125" customWidth="1"/>
    <col min="5" max="5" width="5.85546875" customWidth="1"/>
    <col min="6" max="24" width="3.5703125" customWidth="1"/>
    <col min="25" max="25" width="3.85546875" customWidth="1"/>
    <col min="26" max="36" width="3.5703125" customWidth="1"/>
    <col min="38" max="38" width="6.7109375" customWidth="1"/>
    <col min="39" max="39" width="6.85546875" customWidth="1"/>
    <col min="40" max="40" width="7.28515625" customWidth="1"/>
    <col min="41" max="41" width="7.140625" customWidth="1"/>
    <col min="42" max="42" width="6.85546875" customWidth="1"/>
  </cols>
  <sheetData>
    <row r="1" spans="2:44" ht="15.75" thickBot="1" x14ac:dyDescent="0.3">
      <c r="B1" s="85" t="s">
        <v>23</v>
      </c>
      <c r="C1" s="86"/>
      <c r="D1" s="83">
        <f>--(1&amp;"/"&amp;E1&amp;"/"&amp;норма!$A$1)</f>
        <v>41760</v>
      </c>
      <c r="E1" s="90">
        <v>5</v>
      </c>
      <c r="U1" s="89" t="s">
        <v>24</v>
      </c>
      <c r="V1" s="89"/>
      <c r="W1" s="89"/>
      <c r="X1" s="89"/>
      <c r="Y1" s="89"/>
      <c r="Z1" s="89"/>
      <c r="AA1" s="89"/>
      <c r="AB1" s="89"/>
      <c r="AC1" s="89"/>
      <c r="AD1" s="89"/>
      <c r="AE1" s="89"/>
    </row>
    <row r="2" spans="2:44" ht="27.75" customHeight="1" x14ac:dyDescent="0.5">
      <c r="B2" s="85"/>
      <c r="C2" s="86"/>
      <c r="D2" s="84"/>
      <c r="E2" s="91"/>
      <c r="F2" s="34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36">
        <f>IFERROR(--(INDEX(норма!D3:D14,$E1)&amp;"/"&amp;$E1),"")</f>
        <v>41760</v>
      </c>
      <c r="V2" s="37">
        <f>IFERROR(--(INDEX(норма!E3:E14,$E1)&amp;"/"&amp;$E1),"")</f>
        <v>41761</v>
      </c>
      <c r="W2" s="37">
        <f>IFERROR(--(INDEX(норма!F3:F14,$E1)&amp;"/"&amp;$E1),"")</f>
        <v>41768</v>
      </c>
      <c r="X2" s="37" t="str">
        <f>IFERROR(--(INDEX(норма!G3:G14,$E1)&amp;"/"&amp;$E1),"")</f>
        <v/>
      </c>
      <c r="Y2" s="37" t="str">
        <f>IFERROR(--(INDEX(норма!H3:H14,$E1)&amp;"/"&amp;$E1),"")</f>
        <v/>
      </c>
      <c r="Z2" s="37" t="str">
        <f>IFERROR(--(INDEX(норма!I3:I14,$E1)&amp;"/"&amp;$E1),"")</f>
        <v/>
      </c>
      <c r="AA2" s="37" t="str">
        <f>IFERROR(--(INDEX(норма!J3:J14,$E1)&amp;"/"&amp;$E1),"")</f>
        <v/>
      </c>
      <c r="AB2" s="37" t="str">
        <f>IFERROR(--(INDEX(норма!K3:K14,$E1)&amp;"/"&amp;$E1),"")</f>
        <v/>
      </c>
      <c r="AC2" s="37" t="str">
        <f>IFERROR(--(INDEX(норма!L3:L14,$E1)&amp;"/"&amp;$E1),"")</f>
        <v/>
      </c>
      <c r="AD2" s="37" t="str">
        <f>IFERROR(--(INDEX(норма!M3:M14,$E1)&amp;"/"&amp;$E1),"")</f>
        <v/>
      </c>
      <c r="AE2" s="38" t="str">
        <f>IFERROR(--(INDEX(норма!N3:N14,$E1)&amp;"/"&amp;$E1),"")</f>
        <v/>
      </c>
      <c r="AF2" s="14"/>
      <c r="AG2" s="14"/>
      <c r="AH2" s="14"/>
      <c r="AI2" s="14"/>
      <c r="AJ2" s="13"/>
      <c r="AK2" s="15"/>
      <c r="AL2" s="15"/>
      <c r="AM2" s="12"/>
      <c r="AN2" s="12"/>
      <c r="AO2" s="11"/>
      <c r="AP2" s="11"/>
      <c r="AQ2" s="11"/>
      <c r="AR2" s="11"/>
    </row>
    <row r="3" spans="2:44" ht="17.25" customHeight="1" x14ac:dyDescent="0.25">
      <c r="D3" s="87" t="s">
        <v>0</v>
      </c>
      <c r="E3" s="7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82" t="s">
        <v>1</v>
      </c>
      <c r="AL3" s="9"/>
      <c r="AM3" s="80" t="s">
        <v>4</v>
      </c>
      <c r="AN3" s="80" t="s">
        <v>5</v>
      </c>
    </row>
    <row r="4" spans="2:44" ht="15" customHeight="1" x14ac:dyDescent="0.25">
      <c r="D4" s="88"/>
      <c r="E4" s="8"/>
      <c r="F4" s="2">
        <f t="shared" ref="F4:AJ4" si="0">F5</f>
        <v>41760</v>
      </c>
      <c r="G4" s="2">
        <f t="shared" si="0"/>
        <v>41761</v>
      </c>
      <c r="H4" s="2">
        <f t="shared" si="0"/>
        <v>41762</v>
      </c>
      <c r="I4" s="2">
        <f t="shared" si="0"/>
        <v>41763</v>
      </c>
      <c r="J4" s="2">
        <f t="shared" si="0"/>
        <v>41764</v>
      </c>
      <c r="K4" s="2">
        <f t="shared" si="0"/>
        <v>41765</v>
      </c>
      <c r="L4" s="2">
        <f t="shared" si="0"/>
        <v>41766</v>
      </c>
      <c r="M4" s="2">
        <f t="shared" si="0"/>
        <v>41767</v>
      </c>
      <c r="N4" s="2">
        <f t="shared" si="0"/>
        <v>41768</v>
      </c>
      <c r="O4" s="2">
        <f t="shared" si="0"/>
        <v>41769</v>
      </c>
      <c r="P4" s="2">
        <f t="shared" si="0"/>
        <v>41770</v>
      </c>
      <c r="Q4" s="2">
        <f t="shared" si="0"/>
        <v>41771</v>
      </c>
      <c r="R4" s="2">
        <f t="shared" si="0"/>
        <v>41772</v>
      </c>
      <c r="S4" s="2">
        <f t="shared" si="0"/>
        <v>41773</v>
      </c>
      <c r="T4" s="2">
        <f t="shared" si="0"/>
        <v>41774</v>
      </c>
      <c r="U4" s="2">
        <f t="shared" si="0"/>
        <v>41775</v>
      </c>
      <c r="V4" s="2">
        <f t="shared" si="0"/>
        <v>41776</v>
      </c>
      <c r="W4" s="2">
        <f t="shared" si="0"/>
        <v>41777</v>
      </c>
      <c r="X4" s="2">
        <f t="shared" si="0"/>
        <v>41778</v>
      </c>
      <c r="Y4" s="2">
        <f t="shared" si="0"/>
        <v>41779</v>
      </c>
      <c r="Z4" s="2">
        <f t="shared" si="0"/>
        <v>41780</v>
      </c>
      <c r="AA4" s="2">
        <f t="shared" si="0"/>
        <v>41781</v>
      </c>
      <c r="AB4" s="2">
        <f t="shared" si="0"/>
        <v>41782</v>
      </c>
      <c r="AC4" s="2">
        <f t="shared" si="0"/>
        <v>41783</v>
      </c>
      <c r="AD4" s="2">
        <f t="shared" si="0"/>
        <v>41784</v>
      </c>
      <c r="AE4" s="2">
        <f t="shared" si="0"/>
        <v>41785</v>
      </c>
      <c r="AF4" s="2">
        <f t="shared" si="0"/>
        <v>41786</v>
      </c>
      <c r="AG4" s="2">
        <f t="shared" si="0"/>
        <v>41787</v>
      </c>
      <c r="AH4" s="2">
        <f t="shared" si="0"/>
        <v>41788</v>
      </c>
      <c r="AI4" s="2">
        <f t="shared" si="0"/>
        <v>41789</v>
      </c>
      <c r="AJ4" s="2">
        <f t="shared" si="0"/>
        <v>41790</v>
      </c>
      <c r="AK4" s="82"/>
      <c r="AL4" s="4"/>
      <c r="AM4" s="80"/>
      <c r="AN4" s="80"/>
    </row>
    <row r="5" spans="2:44" x14ac:dyDescent="0.25">
      <c r="D5" s="88"/>
      <c r="E5" s="8"/>
      <c r="F5" s="78">
        <f>D1</f>
        <v>41760</v>
      </c>
      <c r="G5" s="78">
        <f t="shared" ref="G5:AG5" si="1">F5+1</f>
        <v>41761</v>
      </c>
      <c r="H5" s="78">
        <f t="shared" si="1"/>
        <v>41762</v>
      </c>
      <c r="I5" s="78">
        <f t="shared" si="1"/>
        <v>41763</v>
      </c>
      <c r="J5" s="78">
        <f t="shared" si="1"/>
        <v>41764</v>
      </c>
      <c r="K5" s="78">
        <f t="shared" si="1"/>
        <v>41765</v>
      </c>
      <c r="L5" s="78">
        <f t="shared" si="1"/>
        <v>41766</v>
      </c>
      <c r="M5" s="78">
        <f t="shared" si="1"/>
        <v>41767</v>
      </c>
      <c r="N5" s="78">
        <f t="shared" si="1"/>
        <v>41768</v>
      </c>
      <c r="O5" s="78">
        <f t="shared" si="1"/>
        <v>41769</v>
      </c>
      <c r="P5" s="78">
        <f t="shared" si="1"/>
        <v>41770</v>
      </c>
      <c r="Q5" s="78">
        <f t="shared" si="1"/>
        <v>41771</v>
      </c>
      <c r="R5" s="78">
        <f t="shared" si="1"/>
        <v>41772</v>
      </c>
      <c r="S5" s="78">
        <f t="shared" si="1"/>
        <v>41773</v>
      </c>
      <c r="T5" s="78">
        <f t="shared" si="1"/>
        <v>41774</v>
      </c>
      <c r="U5" s="78">
        <f t="shared" si="1"/>
        <v>41775</v>
      </c>
      <c r="V5" s="78">
        <f t="shared" si="1"/>
        <v>41776</v>
      </c>
      <c r="W5" s="78">
        <f t="shared" si="1"/>
        <v>41777</v>
      </c>
      <c r="X5" s="78">
        <f t="shared" si="1"/>
        <v>41778</v>
      </c>
      <c r="Y5" s="78">
        <f t="shared" si="1"/>
        <v>41779</v>
      </c>
      <c r="Z5" s="78">
        <f t="shared" si="1"/>
        <v>41780</v>
      </c>
      <c r="AA5" s="78">
        <f t="shared" si="1"/>
        <v>41781</v>
      </c>
      <c r="AB5" s="78">
        <f t="shared" si="1"/>
        <v>41782</v>
      </c>
      <c r="AC5" s="78">
        <f t="shared" si="1"/>
        <v>41783</v>
      </c>
      <c r="AD5" s="78">
        <f t="shared" si="1"/>
        <v>41784</v>
      </c>
      <c r="AE5" s="78">
        <f t="shared" si="1"/>
        <v>41785</v>
      </c>
      <c r="AF5" s="78">
        <f t="shared" si="1"/>
        <v>41786</v>
      </c>
      <c r="AG5" s="78">
        <f t="shared" si="1"/>
        <v>41787</v>
      </c>
      <c r="AH5" s="78">
        <f>IF(DAY($AG5+1)&gt;DAY(AG5),$AG5+1,"")</f>
        <v>41788</v>
      </c>
      <c r="AI5" s="78">
        <f>IF(DAY($AG5+2)&gt;DAY(AG5),$AG5+2,"")</f>
        <v>41789</v>
      </c>
      <c r="AJ5" s="78">
        <f>IF(DAY($AG5+3)&gt;DAY(AG5),$AG5+3,"")</f>
        <v>41790</v>
      </c>
      <c r="AK5" s="33">
        <v>0</v>
      </c>
      <c r="AL5" s="6"/>
      <c r="AM5" s="80"/>
      <c r="AN5" s="80"/>
    </row>
    <row r="6" spans="2:44" ht="85.5" customHeight="1" thickBot="1" x14ac:dyDescent="0.3">
      <c r="D6" s="88"/>
      <c r="E6" s="3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5" t="s">
        <v>2</v>
      </c>
      <c r="AL6" s="5" t="s">
        <v>3</v>
      </c>
      <c r="AM6" s="81"/>
      <c r="AN6" s="81"/>
      <c r="AO6" s="35"/>
    </row>
    <row r="7" spans="2:44" ht="9.75" customHeight="1" thickTop="1" x14ac:dyDescent="0.25">
      <c r="B7" t="s">
        <v>68</v>
      </c>
      <c r="C7" s="110">
        <v>1</v>
      </c>
      <c r="D7" s="107" t="s">
        <v>6</v>
      </c>
      <c r="E7" s="95">
        <v>901</v>
      </c>
      <c r="F7" s="60"/>
      <c r="G7" s="60"/>
      <c r="H7" s="60"/>
      <c r="I7" s="60"/>
      <c r="J7" s="60">
        <v>1</v>
      </c>
      <c r="K7" s="60"/>
      <c r="L7" s="60">
        <v>1</v>
      </c>
      <c r="M7" s="60">
        <v>3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72">
        <f>COUNT(F8:AJ8)+SUMPRODUCT((ТАБЛИЦА!$F$1:$F$28=F8:AJ8)*ТАБЛИЦА!$G$1:$G$28)</f>
        <v>6</v>
      </c>
      <c r="AL7" s="75">
        <f>SUMPRODUCT(--TEXT(SUBSTITUTE(SUBSTITUTE(F8:AJ8,"я",""),"/",""),"#,#;;0;\0"))+SUM(F9:AJ9)</f>
        <v>54</v>
      </c>
      <c r="AM7" s="66">
        <f t="array" ref="AM7">SUM(((IFERROR(WEEKDAY(F$5:AJ$5,2),)&gt;5)+(ISNUMBER(MATCH(--F$5:AJ$5,U$2:AE$2,))))*(F8:AJ8&gt;0))</f>
        <v>3</v>
      </c>
      <c r="AN7" s="69">
        <f t="array" ref="AN7">SUM(((IFERROR(WEEKDAY(F$5:AJ$5,2),)&gt;5)+(ISNUMBER(MATCH(--F$5:AJ$5,U$2:AE$2,))))*F8:AJ8)</f>
        <v>24</v>
      </c>
      <c r="AO7" s="35"/>
    </row>
    <row r="8" spans="2:44" x14ac:dyDescent="0.25">
      <c r="B8" t="s">
        <v>69</v>
      </c>
      <c r="C8" s="111"/>
      <c r="D8" s="108"/>
      <c r="E8" s="96"/>
      <c r="F8" s="41"/>
      <c r="G8" s="41"/>
      <c r="H8" s="41"/>
      <c r="I8" s="41"/>
      <c r="J8" s="41">
        <v>7</v>
      </c>
      <c r="K8" s="41"/>
      <c r="L8" s="41">
        <v>7</v>
      </c>
      <c r="M8" s="41">
        <v>8</v>
      </c>
      <c r="N8" s="41">
        <v>8</v>
      </c>
      <c r="O8" s="41"/>
      <c r="P8" s="41"/>
      <c r="Q8" s="41"/>
      <c r="R8" s="41"/>
      <c r="S8" s="41"/>
      <c r="T8" s="41"/>
      <c r="U8" s="41"/>
      <c r="V8" s="41">
        <v>8</v>
      </c>
      <c r="W8" s="41"/>
      <c r="X8" s="41"/>
      <c r="Y8" s="41"/>
      <c r="Z8" s="41"/>
      <c r="AA8" s="41"/>
      <c r="AB8" s="41"/>
      <c r="AC8" s="41">
        <v>8</v>
      </c>
      <c r="AD8" s="41"/>
      <c r="AE8" s="41"/>
      <c r="AF8" s="41"/>
      <c r="AG8" s="41"/>
      <c r="AH8" s="41"/>
      <c r="AI8" s="41"/>
      <c r="AJ8" s="41"/>
      <c r="AK8" s="73"/>
      <c r="AL8" s="76"/>
      <c r="AM8" s="67"/>
      <c r="AN8" s="70"/>
      <c r="AO8" t="s">
        <v>66</v>
      </c>
    </row>
    <row r="9" spans="2:44" ht="14.25" customHeight="1" thickBot="1" x14ac:dyDescent="0.3">
      <c r="B9" t="s">
        <v>70</v>
      </c>
      <c r="C9" s="112"/>
      <c r="D9" s="109"/>
      <c r="E9" s="97"/>
      <c r="F9" s="59"/>
      <c r="G9" s="59"/>
      <c r="H9" s="59"/>
      <c r="I9" s="59"/>
      <c r="J9" s="61">
        <v>4</v>
      </c>
      <c r="K9" s="59"/>
      <c r="L9" s="61">
        <v>4</v>
      </c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74"/>
      <c r="AL9" s="77"/>
      <c r="AM9" s="68"/>
      <c r="AN9" s="71"/>
      <c r="AO9" t="s">
        <v>67</v>
      </c>
    </row>
    <row r="10" spans="2:44" ht="10.5" customHeight="1" thickTop="1" x14ac:dyDescent="0.25">
      <c r="C10" s="58"/>
      <c r="D10" s="107" t="s">
        <v>7</v>
      </c>
      <c r="E10" s="95">
        <v>902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125">
        <f>COUNT(F11:AJ11)+SUMPRODUCT((ТАБЛИЦА!$F$1:$F$28=F11:AJ11)*ТАБЛИЦА!$G$1:$G$28)</f>
        <v>7.86</v>
      </c>
      <c r="AL10" s="121">
        <f t="shared" ref="AL10" si="2">SUMPRODUCT(--TEXT(SUBSTITUTE(SUBSTITUTE(F11:AJ11,"я",""),"/",""),"#,#;;0;\0"))+SUM(F12:AJ12)</f>
        <v>62</v>
      </c>
      <c r="AM10" s="66">
        <f t="array" ref="AM10">SUM(((IFERROR(WEEKDAY(F$5:AJ$5,2),)&gt;5)+(ISNUMBER(MATCH(--F$5:AJ$5,U$2:AE$2,))))*(F11:AJ11&gt;0))</f>
        <v>3</v>
      </c>
      <c r="AN10" s="69" t="e">
        <f t="array" ref="AN10">SUM(((IFERROR(WEEKDAY(F$5:AJ$5,2),)&gt;5)+(ISNUMBER(MATCH(--F$5:AJ$5,U$2:AE$2,))))*F11:AJ11)</f>
        <v>#VALUE!</v>
      </c>
    </row>
    <row r="11" spans="2:44" x14ac:dyDescent="0.25">
      <c r="C11" s="56">
        <v>2</v>
      </c>
      <c r="D11" s="108"/>
      <c r="E11" s="96"/>
      <c r="F11" s="41"/>
      <c r="G11" s="41">
        <v>8</v>
      </c>
      <c r="H11" s="41">
        <v>8</v>
      </c>
      <c r="I11" s="41"/>
      <c r="J11" s="41">
        <v>8</v>
      </c>
      <c r="K11" s="41">
        <v>8</v>
      </c>
      <c r="L11" s="41">
        <v>8</v>
      </c>
      <c r="M11" s="41">
        <v>8</v>
      </c>
      <c r="N11" s="41"/>
      <c r="O11" s="41">
        <v>8</v>
      </c>
      <c r="P11" s="41"/>
      <c r="Q11" s="41" t="s">
        <v>34</v>
      </c>
      <c r="R11" s="41" t="s">
        <v>34</v>
      </c>
      <c r="S11" s="41" t="s">
        <v>34</v>
      </c>
      <c r="T11" s="41" t="s">
        <v>34</v>
      </c>
      <c r="U11" s="41" t="s">
        <v>34</v>
      </c>
      <c r="V11" s="41"/>
      <c r="W11" s="41"/>
      <c r="X11" s="41" t="s">
        <v>62</v>
      </c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126"/>
      <c r="AL11" s="122"/>
      <c r="AM11" s="67"/>
      <c r="AN11" s="70"/>
      <c r="AO11" s="124"/>
      <c r="AP11" t="s">
        <v>81</v>
      </c>
    </row>
    <row r="12" spans="2:44" ht="15.75" thickBot="1" x14ac:dyDescent="0.3">
      <c r="C12" s="57"/>
      <c r="D12" s="109"/>
      <c r="E12" s="97"/>
      <c r="F12" s="59"/>
      <c r="G12" s="59"/>
      <c r="H12" s="59"/>
      <c r="I12" s="59"/>
      <c r="J12" s="61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127"/>
      <c r="AL12" s="123"/>
      <c r="AM12" s="68"/>
      <c r="AN12" s="71"/>
      <c r="AP12" t="s">
        <v>82</v>
      </c>
    </row>
    <row r="13" spans="2:44" ht="15.75" thickTop="1" x14ac:dyDescent="0.25">
      <c r="C13" s="58"/>
      <c r="D13" s="98" t="s">
        <v>8</v>
      </c>
      <c r="E13" s="95">
        <v>905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72">
        <f>COUNT(F14:AJ14)+SUMPRODUCT((ТАБЛИЦА!$F$1:$F$28=F14:AJ14)*ТАБЛИЦА!$G$1:$G$28)</f>
        <v>7</v>
      </c>
      <c r="AL13" s="75">
        <f t="shared" ref="AL13" si="3">SUMPRODUCT(--TEXT(SUBSTITUTE(SUBSTITUTE(F14:AJ14,"я",""),"/",""),"#,#;;0;\0"))+SUM(F15:AJ15)</f>
        <v>56</v>
      </c>
      <c r="AM13" s="66">
        <f t="array" ref="AM13">SUM(((IFERROR(WEEKDAY(F$5:AJ$5,2),)&gt;5)+(ISNUMBER(MATCH(--F$5:AJ$5,U$2:AE$2,))))*(F14:AJ14&gt;0))</f>
        <v>3</v>
      </c>
      <c r="AN13" s="69" t="e">
        <f t="array" ref="AN13">SUM(((IFERROR(WEEKDAY(F$5:AJ$5,2),)&gt;5)+(ISNUMBER(MATCH(--F$5:AJ$5,U$2:AE$2,))))*F14:AJ14)</f>
        <v>#VALUE!</v>
      </c>
      <c r="AP13" s="65" t="s">
        <v>80</v>
      </c>
      <c r="AQ13" s="65"/>
    </row>
    <row r="14" spans="2:44" ht="15.75" thickBot="1" x14ac:dyDescent="0.3">
      <c r="C14" s="56">
        <v>3</v>
      </c>
      <c r="D14" s="99"/>
      <c r="E14" s="96"/>
      <c r="F14" s="41"/>
      <c r="G14" s="41">
        <v>8</v>
      </c>
      <c r="H14" s="41">
        <v>8</v>
      </c>
      <c r="I14" s="41"/>
      <c r="J14" s="41">
        <v>8</v>
      </c>
      <c r="K14" s="41">
        <v>8</v>
      </c>
      <c r="L14" s="41">
        <v>8</v>
      </c>
      <c r="M14" s="41">
        <v>8</v>
      </c>
      <c r="N14" s="41"/>
      <c r="O14" s="41">
        <v>8</v>
      </c>
      <c r="P14" s="41"/>
      <c r="Q14" s="41" t="s">
        <v>34</v>
      </c>
      <c r="R14" s="41" t="s">
        <v>34</v>
      </c>
      <c r="S14" s="41" t="s">
        <v>34</v>
      </c>
      <c r="T14" s="41" t="s">
        <v>34</v>
      </c>
      <c r="U14" s="41" t="s">
        <v>34</v>
      </c>
      <c r="V14" s="41"/>
      <c r="W14" s="41"/>
      <c r="X14" s="41" t="s">
        <v>74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73"/>
      <c r="AL14" s="76"/>
      <c r="AM14" s="67"/>
      <c r="AN14" s="70"/>
    </row>
    <row r="15" spans="2:44" ht="15.75" thickBot="1" x14ac:dyDescent="0.3">
      <c r="C15" s="57"/>
      <c r="D15" s="100"/>
      <c r="E15" s="97"/>
      <c r="F15" s="59"/>
      <c r="G15" s="59"/>
      <c r="H15" s="59"/>
      <c r="I15" s="59"/>
      <c r="J15" s="61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74"/>
      <c r="AL15" s="77"/>
      <c r="AM15" s="68"/>
      <c r="AN15" s="71"/>
      <c r="AP15" s="62" t="s">
        <v>34</v>
      </c>
    </row>
    <row r="16" spans="2:44" ht="16.5" thickTop="1" thickBot="1" x14ac:dyDescent="0.3">
      <c r="C16" s="58"/>
      <c r="D16" s="92" t="s">
        <v>9</v>
      </c>
      <c r="E16" s="95">
        <v>906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72">
        <f>COUNT(F17:AJ17)+SUMPRODUCT((ТАБЛИЦА!$F$1:$F$28=F17:AJ17)*ТАБЛИЦА!$G$1:$G$28)</f>
        <v>0</v>
      </c>
      <c r="AL16" s="75">
        <f t="shared" ref="AL16" si="4">SUMPRODUCT(--TEXT(SUBSTITUTE(SUBSTITUTE(F17:AJ17,"я",""),"/",""),"#,#;;0;\0"))+SUM(F18:AJ18)</f>
        <v>0</v>
      </c>
      <c r="AM16" s="66">
        <f t="array" ref="AM16">SUM(((IFERROR(WEEKDAY(F$5:AJ$5,2),)&gt;5)+(ISNUMBER(MATCH(--F$5:AJ$5,U$2:AE$2,))))*(F17:AJ17&gt;0))</f>
        <v>0</v>
      </c>
      <c r="AN16" s="69">
        <f t="array" ref="AN16">SUM(((IFERROR(WEEKDAY(F$5:AJ$5,2),)&gt;5)+(ISNUMBER(MATCH(--F$5:AJ$5,U$2:AE$2,))))*F17:AJ17)</f>
        <v>0</v>
      </c>
      <c r="AP16" s="63" t="s">
        <v>71</v>
      </c>
    </row>
    <row r="17" spans="3:44" ht="15.75" thickBot="1" x14ac:dyDescent="0.3">
      <c r="C17" s="56">
        <v>4</v>
      </c>
      <c r="D17" s="93"/>
      <c r="E17" s="96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73"/>
      <c r="AL17" s="76"/>
      <c r="AM17" s="67"/>
      <c r="AN17" s="70"/>
      <c r="AP17" s="63" t="s">
        <v>35</v>
      </c>
    </row>
    <row r="18" spans="3:44" ht="15.75" thickBot="1" x14ac:dyDescent="0.3">
      <c r="C18" s="57"/>
      <c r="D18" s="94"/>
      <c r="E18" s="97"/>
      <c r="F18" s="59"/>
      <c r="G18" s="59"/>
      <c r="H18" s="59"/>
      <c r="I18" s="59"/>
      <c r="J18" s="61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74"/>
      <c r="AL18" s="77"/>
      <c r="AM18" s="68"/>
      <c r="AN18" s="71"/>
      <c r="AP18" s="63" t="s">
        <v>72</v>
      </c>
      <c r="AQ18" t="s">
        <v>78</v>
      </c>
      <c r="AR18" t="s">
        <v>79</v>
      </c>
    </row>
    <row r="19" spans="3:44" ht="16.5" thickTop="1" thickBot="1" x14ac:dyDescent="0.3">
      <c r="C19" s="58"/>
      <c r="D19" s="98" t="s">
        <v>10</v>
      </c>
      <c r="E19" s="95">
        <v>907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72">
        <f>COUNT(F20:AJ20)+SUMPRODUCT((ТАБЛИЦА!$F$1:$F$28=F20:AJ20)*ТАБЛИЦА!$G$1:$G$28)</f>
        <v>0</v>
      </c>
      <c r="AL19" s="75">
        <f t="shared" ref="AL19" si="5">SUMPRODUCT(--TEXT(SUBSTITUTE(SUBSTITUTE(F20:AJ20,"я",""),"/",""),"#,#;;0;\0"))+SUM(F21:AJ21)</f>
        <v>0</v>
      </c>
      <c r="AM19" s="66">
        <f t="array" ref="AM19">SUM(((IFERROR(WEEKDAY(F$5:AJ$5,2),)&gt;5)+(ISNUMBER(MATCH(--F$5:AJ$5,U$2:AE$2,))))*(F20:AJ20&gt;0))</f>
        <v>0</v>
      </c>
      <c r="AN19" s="69">
        <f t="array" ref="AN19">SUM(((IFERROR(WEEKDAY(F$5:AJ$5,2),)&gt;5)+(ISNUMBER(MATCH(--F$5:AJ$5,U$2:AE$2,))))*F20:AJ20)</f>
        <v>0</v>
      </c>
      <c r="AP19" s="63" t="s">
        <v>73</v>
      </c>
    </row>
    <row r="20" spans="3:44" ht="15.75" thickBot="1" x14ac:dyDescent="0.3">
      <c r="C20" s="56">
        <v>5</v>
      </c>
      <c r="D20" s="99"/>
      <c r="E20" s="96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73"/>
      <c r="AL20" s="76"/>
      <c r="AM20" s="67"/>
      <c r="AN20" s="70"/>
      <c r="AP20" s="63" t="s">
        <v>74</v>
      </c>
    </row>
    <row r="21" spans="3:44" ht="15.75" thickBot="1" x14ac:dyDescent="0.3">
      <c r="C21" s="57"/>
      <c r="D21" s="100"/>
      <c r="E21" s="97"/>
      <c r="F21" s="59"/>
      <c r="G21" s="59"/>
      <c r="H21" s="59"/>
      <c r="I21" s="59"/>
      <c r="J21" s="61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74"/>
      <c r="AL21" s="77"/>
      <c r="AM21" s="68"/>
      <c r="AN21" s="71"/>
      <c r="AP21" s="63" t="s">
        <v>75</v>
      </c>
    </row>
    <row r="22" spans="3:44" ht="16.5" thickTop="1" thickBot="1" x14ac:dyDescent="0.3">
      <c r="C22" s="56"/>
      <c r="D22" s="101" t="s">
        <v>29</v>
      </c>
      <c r="E22" s="104">
        <v>927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72">
        <f>COUNT(F23:AJ23)+SUMPRODUCT((ТАБЛИЦА!$F$1:$F$28=F23:AJ23)*ТАБЛИЦА!$G$1:$G$28)</f>
        <v>0</v>
      </c>
      <c r="AL22" s="75">
        <f t="shared" ref="AL22" si="6">SUMPRODUCT(--TEXT(SUBSTITUTE(SUBSTITUTE(F23:AJ23,"я",""),"/",""),"#,#;;0;\0"))+SUM(F24:AJ24)</f>
        <v>0</v>
      </c>
      <c r="AM22" s="66">
        <f t="array" ref="AM22">SUM(((IFERROR(WEEKDAY(F$5:AJ$5,2),)&gt;5)+(ISNUMBER(MATCH(--F$5:AJ$5,U$2:AE$2,))))*(F23:AJ23&gt;0))</f>
        <v>0</v>
      </c>
      <c r="AN22" s="69">
        <f t="array" ref="AN22">SUM(((IFERROR(WEEKDAY(F$5:AJ$5,2),)&gt;5)+(ISNUMBER(MATCH(--F$5:AJ$5,U$2:AE$2,))))*F23:AJ23)</f>
        <v>0</v>
      </c>
      <c r="AP22" s="64" t="s">
        <v>76</v>
      </c>
    </row>
    <row r="23" spans="3:44" ht="15.75" thickBot="1" x14ac:dyDescent="0.3">
      <c r="C23" s="56">
        <v>6</v>
      </c>
      <c r="D23" s="102"/>
      <c r="E23" s="105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73"/>
      <c r="AL23" s="76"/>
      <c r="AM23" s="67"/>
      <c r="AN23" s="70"/>
      <c r="AP23" s="64" t="s">
        <v>77</v>
      </c>
    </row>
    <row r="24" spans="3:44" ht="15.75" thickBot="1" x14ac:dyDescent="0.3">
      <c r="C24" s="57"/>
      <c r="D24" s="103"/>
      <c r="E24" s="106"/>
      <c r="F24" s="59"/>
      <c r="G24" s="59"/>
      <c r="H24" s="59"/>
      <c r="I24" s="59"/>
      <c r="J24" s="61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74"/>
      <c r="AL24" s="77"/>
      <c r="AM24" s="68"/>
      <c r="AN24" s="71"/>
    </row>
    <row r="25" spans="3:44" ht="15.75" thickTop="1" x14ac:dyDescent="0.25">
      <c r="D25" s="40"/>
    </row>
  </sheetData>
  <mergeCells count="76">
    <mergeCell ref="D10:D12"/>
    <mergeCell ref="E10:E12"/>
    <mergeCell ref="D13:D15"/>
    <mergeCell ref="E13:E15"/>
    <mergeCell ref="C7:C9"/>
    <mergeCell ref="D7:D9"/>
    <mergeCell ref="E7:E9"/>
    <mergeCell ref="D16:D18"/>
    <mergeCell ref="E16:E18"/>
    <mergeCell ref="D19:D21"/>
    <mergeCell ref="E19:E21"/>
    <mergeCell ref="D22:D24"/>
    <mergeCell ref="E22:E24"/>
    <mergeCell ref="U1:AE1"/>
    <mergeCell ref="E1:E2"/>
    <mergeCell ref="AD5:AD6"/>
    <mergeCell ref="AE5:AE6"/>
    <mergeCell ref="K5:K6"/>
    <mergeCell ref="L5:L6"/>
    <mergeCell ref="AB5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D1:D2"/>
    <mergeCell ref="B1:C2"/>
    <mergeCell ref="AA5:AA6"/>
    <mergeCell ref="AF5:AF6"/>
    <mergeCell ref="AG5:AG6"/>
    <mergeCell ref="J5:J6"/>
    <mergeCell ref="M5:M6"/>
    <mergeCell ref="N5:N6"/>
    <mergeCell ref="O5:O6"/>
    <mergeCell ref="P5:P6"/>
    <mergeCell ref="D3:D6"/>
    <mergeCell ref="F5:F6"/>
    <mergeCell ref="G5:G6"/>
    <mergeCell ref="H5:H6"/>
    <mergeCell ref="I5:I6"/>
    <mergeCell ref="AC5:AC6"/>
    <mergeCell ref="Z5:Z6"/>
    <mergeCell ref="AH5:AH6"/>
    <mergeCell ref="AN3:AN6"/>
    <mergeCell ref="AI5:AI6"/>
    <mergeCell ref="AJ5:AJ6"/>
    <mergeCell ref="AK3:AK4"/>
    <mergeCell ref="AM3:AM6"/>
    <mergeCell ref="AN7:AN9"/>
    <mergeCell ref="AN10:AN12"/>
    <mergeCell ref="AK7:AK9"/>
    <mergeCell ref="AL7:AL9"/>
    <mergeCell ref="AM7:AM9"/>
    <mergeCell ref="AK10:AK12"/>
    <mergeCell ref="AM10:AM12"/>
    <mergeCell ref="AK16:AK18"/>
    <mergeCell ref="AK19:AK21"/>
    <mergeCell ref="AK22:AK24"/>
    <mergeCell ref="AL10:AL12"/>
    <mergeCell ref="AL13:AL15"/>
    <mergeCell ref="AL16:AL18"/>
    <mergeCell ref="AL19:AL21"/>
    <mergeCell ref="AL22:AL24"/>
    <mergeCell ref="AK13:AK15"/>
    <mergeCell ref="AM16:AM18"/>
    <mergeCell ref="AM19:AM21"/>
    <mergeCell ref="AM22:AM24"/>
    <mergeCell ref="AN13:AN15"/>
    <mergeCell ref="AN16:AN18"/>
    <mergeCell ref="AN19:AN21"/>
    <mergeCell ref="AN22:AN24"/>
    <mergeCell ref="AM13:AM15"/>
  </mergeCells>
  <conditionalFormatting sqref="F4:AJ24">
    <cfRule type="expression" dxfId="6" priority="14" stopIfTrue="1">
      <formula>MATCH(F$5,$U$2:$AE$2,)*ISNUMBER(F$5)</formula>
    </cfRule>
    <cfRule type="expression" dxfId="5" priority="15" stopIfTrue="1">
      <formula>WEEKDAY(F$5,2)&gt;5</formula>
    </cfRule>
  </conditionalFormatting>
  <conditionalFormatting sqref="F8:AJ24">
    <cfRule type="expression" dxfId="4" priority="11">
      <formula>F8*(F$5="")</formula>
    </cfRule>
  </conditionalFormatting>
  <pageMargins left="0.7" right="0.7" top="0.75" bottom="0.75" header="0.3" footer="0.3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7"/>
  <sheetViews>
    <sheetView workbookViewId="0">
      <selection activeCell="N31" sqref="M31:N31"/>
    </sheetView>
  </sheetViews>
  <sheetFormatPr defaultRowHeight="15" x14ac:dyDescent="0.25"/>
  <cols>
    <col min="1" max="1" width="8.5703125" customWidth="1"/>
    <col min="4" max="4" width="4.85546875" customWidth="1"/>
    <col min="5" max="5" width="5.28515625" customWidth="1"/>
    <col min="6" max="6" width="4.7109375" customWidth="1"/>
    <col min="7" max="7" width="5.7109375" customWidth="1"/>
    <col min="8" max="8" width="6.140625" customWidth="1"/>
    <col min="9" max="9" width="6.7109375" customWidth="1"/>
    <col min="10" max="10" width="6.140625" customWidth="1"/>
    <col min="11" max="11" width="5.140625" customWidth="1"/>
    <col min="12" max="12" width="6.28515625" customWidth="1"/>
  </cols>
  <sheetData>
    <row r="1" spans="1:14" ht="26.25" x14ac:dyDescent="0.4">
      <c r="A1" s="30">
        <v>2014</v>
      </c>
      <c r="B1" s="116" t="s">
        <v>30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4" x14ac:dyDescent="0.25">
      <c r="A2" s="31"/>
      <c r="B2" s="29"/>
      <c r="C2" s="10"/>
      <c r="D2" s="115" t="s">
        <v>24</v>
      </c>
      <c r="E2" s="115"/>
      <c r="F2" s="115"/>
      <c r="G2" s="115"/>
      <c r="H2" s="115"/>
      <c r="I2" s="115"/>
      <c r="J2" s="115"/>
      <c r="K2" s="115"/>
      <c r="L2" s="115"/>
    </row>
    <row r="3" spans="1:14" ht="18" customHeight="1" x14ac:dyDescent="0.25">
      <c r="A3" s="31"/>
      <c r="B3" s="113" t="s">
        <v>25</v>
      </c>
      <c r="C3" s="17" t="s">
        <v>11</v>
      </c>
      <c r="D3" s="23">
        <v>1</v>
      </c>
      <c r="E3" s="23">
        <v>2</v>
      </c>
      <c r="F3" s="23">
        <v>3</v>
      </c>
      <c r="G3" s="23">
        <v>6</v>
      </c>
      <c r="H3" s="23">
        <v>7</v>
      </c>
      <c r="I3" s="23">
        <v>8</v>
      </c>
      <c r="J3" s="23"/>
      <c r="K3" s="23"/>
      <c r="L3" s="24"/>
      <c r="N3" t="s">
        <v>32</v>
      </c>
    </row>
    <row r="4" spans="1:14" ht="18" customHeight="1" x14ac:dyDescent="0.25">
      <c r="A4" s="31"/>
      <c r="B4" s="113"/>
      <c r="C4" s="18" t="s">
        <v>12</v>
      </c>
      <c r="D4" s="25"/>
      <c r="E4" s="25"/>
      <c r="F4" s="25"/>
      <c r="G4" s="25"/>
      <c r="H4" s="25"/>
      <c r="I4" s="25"/>
      <c r="J4" s="25"/>
      <c r="K4" s="25"/>
      <c r="L4" s="26"/>
      <c r="N4" t="s">
        <v>33</v>
      </c>
    </row>
    <row r="5" spans="1:14" ht="18" customHeight="1" x14ac:dyDescent="0.25">
      <c r="A5" s="31"/>
      <c r="B5" s="113"/>
      <c r="C5" s="19" t="s">
        <v>13</v>
      </c>
      <c r="D5" s="27">
        <v>10</v>
      </c>
      <c r="E5" s="27"/>
      <c r="F5" s="27"/>
      <c r="G5" s="27"/>
      <c r="H5" s="27"/>
      <c r="I5" s="27"/>
      <c r="J5" s="27"/>
      <c r="K5" s="27"/>
      <c r="L5" s="28"/>
    </row>
    <row r="6" spans="1:14" ht="18" customHeight="1" x14ac:dyDescent="0.25">
      <c r="A6" s="31"/>
      <c r="B6" s="113" t="s">
        <v>26</v>
      </c>
      <c r="C6" s="20" t="s">
        <v>14</v>
      </c>
      <c r="D6" s="23"/>
      <c r="E6" s="23"/>
      <c r="F6" s="23"/>
      <c r="G6" s="23"/>
      <c r="H6" s="23"/>
      <c r="I6" s="23"/>
      <c r="J6" s="23"/>
      <c r="K6" s="23"/>
      <c r="L6" s="24"/>
    </row>
    <row r="7" spans="1:14" ht="18" customHeight="1" x14ac:dyDescent="0.25">
      <c r="A7" s="31"/>
      <c r="B7" s="113"/>
      <c r="C7" s="21" t="s">
        <v>15</v>
      </c>
      <c r="D7" s="25">
        <v>1</v>
      </c>
      <c r="E7" s="25">
        <v>2</v>
      </c>
      <c r="F7" s="25">
        <v>9</v>
      </c>
      <c r="G7" s="25"/>
      <c r="H7" s="25"/>
      <c r="I7" s="25"/>
      <c r="J7" s="25"/>
      <c r="K7" s="25"/>
      <c r="L7" s="26"/>
    </row>
    <row r="8" spans="1:14" ht="18" customHeight="1" x14ac:dyDescent="0.25">
      <c r="A8" s="31"/>
      <c r="B8" s="113"/>
      <c r="C8" s="22" t="s">
        <v>16</v>
      </c>
      <c r="D8" s="27">
        <v>12</v>
      </c>
      <c r="E8" s="27">
        <v>13</v>
      </c>
      <c r="F8" s="27"/>
      <c r="G8" s="27"/>
      <c r="H8" s="27"/>
      <c r="I8" s="27"/>
      <c r="J8" s="27"/>
      <c r="K8" s="27"/>
      <c r="L8" s="28"/>
    </row>
    <row r="9" spans="1:14" ht="18" customHeight="1" x14ac:dyDescent="0.25">
      <c r="A9" s="31"/>
      <c r="B9" s="113" t="s">
        <v>27</v>
      </c>
      <c r="C9" s="17" t="s">
        <v>17</v>
      </c>
      <c r="D9" s="23"/>
      <c r="E9" s="23"/>
      <c r="F9" s="23"/>
      <c r="G9" s="23"/>
      <c r="H9" s="23"/>
      <c r="I9" s="23"/>
      <c r="J9" s="23"/>
      <c r="K9" s="23"/>
      <c r="L9" s="24"/>
    </row>
    <row r="10" spans="1:14" ht="18" customHeight="1" x14ac:dyDescent="0.25">
      <c r="A10" s="31"/>
      <c r="B10" s="113"/>
      <c r="C10" s="18" t="s">
        <v>18</v>
      </c>
      <c r="D10" s="25"/>
      <c r="E10" s="25"/>
      <c r="F10" s="25"/>
      <c r="G10" s="25"/>
      <c r="H10" s="25"/>
      <c r="I10" s="25"/>
      <c r="J10" s="25"/>
      <c r="K10" s="25"/>
      <c r="L10" s="26"/>
    </row>
    <row r="11" spans="1:14" ht="18" customHeight="1" x14ac:dyDescent="0.25">
      <c r="A11" s="31"/>
      <c r="B11" s="113"/>
      <c r="C11" s="19" t="s">
        <v>19</v>
      </c>
      <c r="D11" s="27"/>
      <c r="E11" s="27"/>
      <c r="F11" s="27"/>
      <c r="G11" s="27"/>
      <c r="H11" s="27"/>
      <c r="I11" s="27"/>
      <c r="J11" s="27"/>
      <c r="K11" s="27"/>
      <c r="L11" s="28"/>
    </row>
    <row r="12" spans="1:14" ht="18" customHeight="1" x14ac:dyDescent="0.25">
      <c r="A12" s="31"/>
      <c r="B12" s="113" t="s">
        <v>28</v>
      </c>
      <c r="C12" s="20" t="s">
        <v>20</v>
      </c>
      <c r="D12" s="23"/>
      <c r="E12" s="23"/>
      <c r="F12" s="23"/>
      <c r="G12" s="23"/>
      <c r="H12" s="23"/>
      <c r="I12" s="23"/>
      <c r="J12" s="23"/>
      <c r="K12" s="23"/>
      <c r="L12" s="24"/>
    </row>
    <row r="13" spans="1:14" ht="18" customHeight="1" thickBot="1" x14ac:dyDescent="0.3">
      <c r="A13" s="32"/>
      <c r="B13" s="113"/>
      <c r="C13" s="21" t="s">
        <v>21</v>
      </c>
      <c r="D13" s="25">
        <v>3</v>
      </c>
      <c r="E13" s="25">
        <v>4</v>
      </c>
      <c r="F13" s="25"/>
      <c r="G13" s="25"/>
      <c r="H13" s="25"/>
      <c r="I13" s="25"/>
      <c r="J13" s="25"/>
      <c r="K13" s="25"/>
      <c r="L13" s="26"/>
    </row>
    <row r="14" spans="1:14" ht="18" customHeight="1" x14ac:dyDescent="0.25">
      <c r="A14" s="16"/>
      <c r="B14" s="114"/>
      <c r="C14" s="22" t="s">
        <v>22</v>
      </c>
      <c r="D14" s="27"/>
      <c r="E14" s="27"/>
      <c r="F14" s="27"/>
      <c r="G14" s="27"/>
      <c r="H14" s="27"/>
      <c r="I14" s="27"/>
      <c r="J14" s="27"/>
      <c r="K14" s="27"/>
      <c r="L14" s="28"/>
    </row>
    <row r="17" spans="1:1" x14ac:dyDescent="0.25">
      <c r="A17" t="s">
        <v>31</v>
      </c>
    </row>
  </sheetData>
  <mergeCells count="6">
    <mergeCell ref="B12:B14"/>
    <mergeCell ref="D2:L2"/>
    <mergeCell ref="B1:L1"/>
    <mergeCell ref="B3:B5"/>
    <mergeCell ref="B6:B8"/>
    <mergeCell ref="B9:B11"/>
  </mergeCells>
  <conditionalFormatting sqref="D3:L14">
    <cfRule type="expression" dxfId="3" priority="1">
      <formula>WEEKDAY(--(D3&amp;"/"&amp;$C3&amp;"/"&amp;$A$1),2)&gt;5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H64"/>
  <sheetViews>
    <sheetView topLeftCell="A10" zoomScale="160" zoomScaleNormal="160" workbookViewId="0">
      <selection activeCell="J31" sqref="J31"/>
    </sheetView>
  </sheetViews>
  <sheetFormatPr defaultColWidth="7.5703125" defaultRowHeight="12.75" x14ac:dyDescent="0.2"/>
  <cols>
    <col min="1" max="1" width="7.85546875" style="45" customWidth="1"/>
    <col min="2" max="5" width="7.5703125" style="45"/>
    <col min="6" max="6" width="12.7109375" style="45" customWidth="1"/>
    <col min="7" max="7" width="10.85546875" style="45" customWidth="1"/>
    <col min="8" max="8" width="7.5703125" style="45"/>
    <col min="9" max="9" width="18.28515625" style="45" customWidth="1"/>
    <col min="10" max="16384" width="7.5703125" style="45"/>
  </cols>
  <sheetData>
    <row r="1" spans="1:8" ht="9.75" customHeight="1" x14ac:dyDescent="0.2">
      <c r="A1" s="118" t="s">
        <v>36</v>
      </c>
      <c r="B1" s="42" t="s">
        <v>37</v>
      </c>
      <c r="C1" s="43">
        <v>0.94</v>
      </c>
      <c r="D1" s="44"/>
      <c r="E1" s="118" t="s">
        <v>38</v>
      </c>
      <c r="F1" s="42"/>
      <c r="G1" s="43"/>
      <c r="H1" s="44"/>
    </row>
    <row r="2" spans="1:8" ht="9.75" customHeight="1" x14ac:dyDescent="0.2">
      <c r="A2" s="119"/>
      <c r="B2" s="46" t="s">
        <v>39</v>
      </c>
      <c r="C2" s="47">
        <v>0.87</v>
      </c>
      <c r="D2" s="48"/>
      <c r="E2" s="119"/>
      <c r="F2" s="46"/>
      <c r="G2" s="47"/>
      <c r="H2" s="48"/>
    </row>
    <row r="3" spans="1:8" ht="9.75" customHeight="1" x14ac:dyDescent="0.2">
      <c r="A3" s="119"/>
      <c r="B3" s="46" t="s">
        <v>40</v>
      </c>
      <c r="C3" s="47">
        <v>0.81</v>
      </c>
      <c r="D3" s="48"/>
      <c r="E3" s="119"/>
      <c r="F3" s="46" t="s">
        <v>40</v>
      </c>
      <c r="G3" s="47">
        <v>0.93</v>
      </c>
      <c r="H3" s="48"/>
    </row>
    <row r="4" spans="1:8" ht="9.75" customHeight="1" x14ac:dyDescent="0.2">
      <c r="A4" s="119"/>
      <c r="B4" s="46" t="s">
        <v>41</v>
      </c>
      <c r="C4" s="47">
        <v>0.75</v>
      </c>
      <c r="D4" s="48"/>
      <c r="E4" s="119"/>
      <c r="F4" s="46" t="s">
        <v>41</v>
      </c>
      <c r="G4" s="47">
        <v>0.86</v>
      </c>
      <c r="H4" s="48"/>
    </row>
    <row r="5" spans="1:8" ht="9.75" customHeight="1" x14ac:dyDescent="0.2">
      <c r="A5" s="119"/>
      <c r="B5" s="46" t="s">
        <v>42</v>
      </c>
      <c r="C5" s="47">
        <v>0.68</v>
      </c>
      <c r="D5" s="48"/>
      <c r="E5" s="119"/>
      <c r="F5" s="46" t="s">
        <v>42</v>
      </c>
      <c r="G5" s="47">
        <v>0.78</v>
      </c>
      <c r="H5" s="48"/>
    </row>
    <row r="6" spans="1:8" ht="9.75" customHeight="1" x14ac:dyDescent="0.2">
      <c r="A6" s="119"/>
      <c r="B6" s="46" t="s">
        <v>43</v>
      </c>
      <c r="C6" s="47">
        <v>0.62</v>
      </c>
      <c r="D6" s="48"/>
      <c r="E6" s="119"/>
      <c r="F6" s="46" t="s">
        <v>43</v>
      </c>
      <c r="G6" s="47">
        <v>0.71</v>
      </c>
      <c r="H6" s="48"/>
    </row>
    <row r="7" spans="1:8" ht="9.75" customHeight="1" x14ac:dyDescent="0.2">
      <c r="A7" s="119"/>
      <c r="B7" s="46" t="s">
        <v>44</v>
      </c>
      <c r="C7" s="47">
        <v>0.56000000000000005</v>
      </c>
      <c r="D7" s="48"/>
      <c r="E7" s="119"/>
      <c r="F7" s="46" t="s">
        <v>44</v>
      </c>
      <c r="G7" s="47">
        <v>0.64</v>
      </c>
      <c r="H7" s="48"/>
    </row>
    <row r="8" spans="1:8" ht="9.75" customHeight="1" x14ac:dyDescent="0.2">
      <c r="A8" s="119"/>
      <c r="B8" s="46" t="s">
        <v>45</v>
      </c>
      <c r="C8" s="47">
        <v>0.5</v>
      </c>
      <c r="D8" s="48"/>
      <c r="E8" s="119"/>
      <c r="F8" s="46" t="s">
        <v>45</v>
      </c>
      <c r="G8" s="47">
        <v>0.56999999999999995</v>
      </c>
      <c r="H8" s="48"/>
    </row>
    <row r="9" spans="1:8" ht="9.75" customHeight="1" x14ac:dyDescent="0.2">
      <c r="A9" s="119"/>
      <c r="B9" s="46" t="s">
        <v>46</v>
      </c>
      <c r="C9" s="47">
        <v>0.43</v>
      </c>
      <c r="D9" s="48"/>
      <c r="E9" s="119"/>
      <c r="F9" s="46" t="s">
        <v>46</v>
      </c>
      <c r="G9" s="47">
        <v>0.5</v>
      </c>
      <c r="H9" s="48"/>
    </row>
    <row r="10" spans="1:8" ht="9.75" customHeight="1" x14ac:dyDescent="0.2">
      <c r="A10" s="119"/>
      <c r="B10" s="46" t="s">
        <v>47</v>
      </c>
      <c r="C10" s="47">
        <v>0.37</v>
      </c>
      <c r="D10" s="48"/>
      <c r="E10" s="119"/>
      <c r="F10" s="46" t="s">
        <v>47</v>
      </c>
      <c r="G10" s="47">
        <v>0.43</v>
      </c>
      <c r="H10" s="48"/>
    </row>
    <row r="11" spans="1:8" ht="9.75" customHeight="1" x14ac:dyDescent="0.2">
      <c r="A11" s="119"/>
      <c r="B11" s="46" t="s">
        <v>48</v>
      </c>
      <c r="C11" s="47">
        <v>0.31</v>
      </c>
      <c r="D11" s="48"/>
      <c r="E11" s="119"/>
      <c r="F11" s="46" t="s">
        <v>48</v>
      </c>
      <c r="G11" s="47">
        <v>0.36</v>
      </c>
      <c r="H11" s="48"/>
    </row>
    <row r="12" spans="1:8" ht="9.75" customHeight="1" x14ac:dyDescent="0.2">
      <c r="A12" s="119"/>
      <c r="B12" s="46" t="s">
        <v>49</v>
      </c>
      <c r="C12" s="47">
        <v>0.25</v>
      </c>
      <c r="D12" s="48"/>
      <c r="E12" s="119"/>
      <c r="F12" s="46" t="s">
        <v>49</v>
      </c>
      <c r="G12" s="47">
        <v>0.28000000000000003</v>
      </c>
      <c r="H12" s="48"/>
    </row>
    <row r="13" spans="1:8" ht="9.75" customHeight="1" x14ac:dyDescent="0.2">
      <c r="A13" s="119"/>
      <c r="B13" s="46" t="s">
        <v>50</v>
      </c>
      <c r="C13" s="47">
        <v>0.18</v>
      </c>
      <c r="D13" s="48"/>
      <c r="E13" s="119"/>
      <c r="F13" s="46" t="s">
        <v>50</v>
      </c>
      <c r="G13" s="47">
        <v>0.21</v>
      </c>
      <c r="H13" s="48"/>
    </row>
    <row r="14" spans="1:8" ht="9.75" customHeight="1" x14ac:dyDescent="0.2">
      <c r="A14" s="119"/>
      <c r="B14" s="46" t="s">
        <v>51</v>
      </c>
      <c r="C14" s="47">
        <v>0.12</v>
      </c>
      <c r="D14" s="48"/>
      <c r="E14" s="119"/>
      <c r="F14" s="46" t="s">
        <v>51</v>
      </c>
      <c r="G14" s="47">
        <v>0.14000000000000001</v>
      </c>
      <c r="H14" s="48"/>
    </row>
    <row r="15" spans="1:8" ht="9.75" customHeight="1" x14ac:dyDescent="0.2">
      <c r="A15" s="119"/>
      <c r="B15" s="46" t="s">
        <v>52</v>
      </c>
      <c r="C15" s="47">
        <v>0.12</v>
      </c>
      <c r="D15" s="48"/>
      <c r="E15" s="119"/>
      <c r="F15" s="46" t="s">
        <v>52</v>
      </c>
      <c r="G15" s="47">
        <v>0.14000000000000001</v>
      </c>
      <c r="H15" s="48"/>
    </row>
    <row r="16" spans="1:8" ht="9.75" customHeight="1" x14ac:dyDescent="0.2">
      <c r="A16" s="119"/>
      <c r="B16" s="46" t="s">
        <v>53</v>
      </c>
      <c r="C16" s="47">
        <v>0.18</v>
      </c>
      <c r="D16" s="48"/>
      <c r="E16" s="119"/>
      <c r="F16" s="46" t="s">
        <v>53</v>
      </c>
      <c r="G16" s="47">
        <v>0.21</v>
      </c>
      <c r="H16" s="48"/>
    </row>
    <row r="17" spans="1:8" ht="9.75" customHeight="1" x14ac:dyDescent="0.2">
      <c r="A17" s="119"/>
      <c r="B17" s="46" t="s">
        <v>54</v>
      </c>
      <c r="C17" s="47">
        <v>0.25</v>
      </c>
      <c r="D17" s="48"/>
      <c r="E17" s="119"/>
      <c r="F17" s="46" t="s">
        <v>54</v>
      </c>
      <c r="G17" s="47">
        <v>0.28000000000000003</v>
      </c>
      <c r="H17" s="48"/>
    </row>
    <row r="18" spans="1:8" ht="9.75" customHeight="1" x14ac:dyDescent="0.2">
      <c r="A18" s="119"/>
      <c r="B18" s="46" t="s">
        <v>55</v>
      </c>
      <c r="C18" s="47">
        <v>0.31</v>
      </c>
      <c r="D18" s="48"/>
      <c r="E18" s="119"/>
      <c r="F18" s="46" t="s">
        <v>55</v>
      </c>
      <c r="G18" s="47">
        <v>0.36</v>
      </c>
      <c r="H18" s="48"/>
    </row>
    <row r="19" spans="1:8" ht="9.75" customHeight="1" x14ac:dyDescent="0.2">
      <c r="A19" s="119"/>
      <c r="B19" s="46" t="s">
        <v>56</v>
      </c>
      <c r="C19" s="47">
        <v>0.37</v>
      </c>
      <c r="D19" s="48"/>
      <c r="E19" s="119"/>
      <c r="F19" s="46" t="s">
        <v>56</v>
      </c>
      <c r="G19" s="47">
        <v>0.43</v>
      </c>
      <c r="H19" s="48"/>
    </row>
    <row r="20" spans="1:8" ht="9.75" customHeight="1" x14ac:dyDescent="0.2">
      <c r="A20" s="119"/>
      <c r="B20" s="46" t="s">
        <v>57</v>
      </c>
      <c r="C20" s="47">
        <v>0.43</v>
      </c>
      <c r="D20" s="48"/>
      <c r="E20" s="119"/>
      <c r="F20" s="46" t="s">
        <v>57</v>
      </c>
      <c r="G20" s="47">
        <v>0.5</v>
      </c>
      <c r="H20" s="48"/>
    </row>
    <row r="21" spans="1:8" ht="9.75" customHeight="1" x14ac:dyDescent="0.2">
      <c r="A21" s="119"/>
      <c r="B21" s="46" t="s">
        <v>58</v>
      </c>
      <c r="C21" s="47">
        <v>0.5</v>
      </c>
      <c r="D21" s="48"/>
      <c r="E21" s="119"/>
      <c r="F21" s="46" t="s">
        <v>58</v>
      </c>
      <c r="G21" s="47">
        <v>0.56999999999999995</v>
      </c>
      <c r="H21" s="48"/>
    </row>
    <row r="22" spans="1:8" ht="9.75" customHeight="1" x14ac:dyDescent="0.2">
      <c r="A22" s="119"/>
      <c r="B22" s="46" t="s">
        <v>59</v>
      </c>
      <c r="C22" s="47">
        <v>0.56000000000000005</v>
      </c>
      <c r="D22" s="48"/>
      <c r="E22" s="119"/>
      <c r="F22" s="46" t="s">
        <v>59</v>
      </c>
      <c r="G22" s="47">
        <v>0.64</v>
      </c>
      <c r="H22" s="48"/>
    </row>
    <row r="23" spans="1:8" ht="9.75" customHeight="1" x14ac:dyDescent="0.2">
      <c r="A23" s="119"/>
      <c r="B23" s="46" t="s">
        <v>60</v>
      </c>
      <c r="C23" s="47">
        <v>0.62</v>
      </c>
      <c r="D23" s="48"/>
      <c r="E23" s="119"/>
      <c r="F23" s="46" t="s">
        <v>60</v>
      </c>
      <c r="G23" s="47">
        <v>0.71</v>
      </c>
      <c r="H23" s="48"/>
    </row>
    <row r="24" spans="1:8" ht="9.75" customHeight="1" x14ac:dyDescent="0.2">
      <c r="A24" s="119"/>
      <c r="B24" s="46" t="s">
        <v>61</v>
      </c>
      <c r="C24" s="47">
        <v>0.68</v>
      </c>
      <c r="D24" s="48"/>
      <c r="E24" s="119"/>
      <c r="F24" s="46" t="s">
        <v>61</v>
      </c>
      <c r="G24" s="47">
        <v>0.78</v>
      </c>
      <c r="H24" s="48"/>
    </row>
    <row r="25" spans="1:8" ht="9.75" customHeight="1" x14ac:dyDescent="0.2">
      <c r="A25" s="119"/>
      <c r="B25" s="46" t="s">
        <v>62</v>
      </c>
      <c r="C25" s="47">
        <v>0.75</v>
      </c>
      <c r="D25" s="48"/>
      <c r="E25" s="119"/>
      <c r="F25" s="46" t="s">
        <v>62</v>
      </c>
      <c r="G25" s="47">
        <v>0.86</v>
      </c>
      <c r="H25" s="48"/>
    </row>
    <row r="26" spans="1:8" ht="9.75" customHeight="1" x14ac:dyDescent="0.2">
      <c r="A26" s="119"/>
      <c r="B26" s="46" t="s">
        <v>63</v>
      </c>
      <c r="C26" s="47">
        <v>0.81</v>
      </c>
      <c r="D26" s="48"/>
      <c r="E26" s="119"/>
      <c r="F26" s="46" t="s">
        <v>63</v>
      </c>
      <c r="G26" s="47">
        <v>0.93</v>
      </c>
      <c r="H26" s="48"/>
    </row>
    <row r="27" spans="1:8" ht="9.75" customHeight="1" x14ac:dyDescent="0.2">
      <c r="A27" s="119"/>
      <c r="B27" s="46" t="s">
        <v>64</v>
      </c>
      <c r="C27" s="47">
        <v>0.87</v>
      </c>
      <c r="D27" s="48"/>
      <c r="E27" s="119"/>
      <c r="F27" s="46"/>
      <c r="G27" s="47"/>
      <c r="H27" s="48"/>
    </row>
    <row r="28" spans="1:8" ht="9.75" customHeight="1" thickBot="1" x14ac:dyDescent="0.25">
      <c r="A28" s="120"/>
      <c r="B28" s="49" t="s">
        <v>65</v>
      </c>
      <c r="C28" s="50">
        <v>0.94</v>
      </c>
      <c r="D28" s="51"/>
      <c r="E28" s="120"/>
      <c r="F28" s="49"/>
      <c r="G28" s="50"/>
      <c r="H28" s="51"/>
    </row>
    <row r="29" spans="1:8" ht="9" customHeight="1" x14ac:dyDescent="0.2"/>
    <row r="30" spans="1:8" ht="9" customHeight="1" x14ac:dyDescent="0.2"/>
    <row r="63" spans="1:7" ht="13.5" thickBot="1" x14ac:dyDescent="0.25"/>
    <row r="64" spans="1:7" ht="26.25" thickBot="1" x14ac:dyDescent="0.4">
      <c r="A64" s="52">
        <v>7</v>
      </c>
      <c r="B64" s="52">
        <v>7</v>
      </c>
      <c r="C64" s="52">
        <v>8</v>
      </c>
      <c r="D64" s="52">
        <v>8</v>
      </c>
      <c r="E64" s="53">
        <v>7</v>
      </c>
      <c r="F64" s="54">
        <f>COUNT(A64:E64)+SUMPRODUCT(($B$1:$B$28=A64:E64)*$C$1:$C$28)</f>
        <v>5</v>
      </c>
      <c r="G64" s="55">
        <f>SUMPRODUCT(--SUBSTITUTE(SUBSTITUTE(A64:E64,"я",""),"/","*"))</f>
        <v>37</v>
      </c>
    </row>
  </sheetData>
  <mergeCells count="2">
    <mergeCell ref="A1:A28"/>
    <mergeCell ref="E1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Табель</vt:lpstr>
      <vt:lpstr>норма</vt:lpstr>
      <vt:lpstr>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2014-05-06T10:06:47Z</dcterms:modified>
</cp:coreProperties>
</file>