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G:\Моя\Стереть\"/>
    </mc:Choice>
  </mc:AlternateContent>
  <bookViews>
    <workbookView xWindow="0" yWindow="0" windowWidth="28800" windowHeight="12930"/>
  </bookViews>
  <sheets>
    <sheet name="май" sheetId="1" r:id="rId1"/>
  </sheets>
  <externalReferences>
    <externalReference r:id="rId2"/>
  </externalReferences>
  <definedNames>
    <definedName name="год">[1]Календарь!$C$1:$C$12</definedName>
    <definedName name="допнер">[1]Календарь!$H$2:$H$20</definedName>
    <definedName name="месяц">[1]Календарь!$A$1:$A$12</definedName>
    <definedName name="_xlnm.Print_Area" localSheetId="0">май!$A$1:$AX$42</definedName>
    <definedName name="празд">[1]Календарь!$G$2:$G$20</definedName>
    <definedName name="предпр">[1]Календарь!$F$2:$F$20</definedName>
  </definedNames>
  <calcPr calcId="152511"/>
</workbook>
</file>

<file path=xl/calcChain.xml><?xml version="1.0" encoding="utf-8"?>
<calcChain xmlns="http://schemas.openxmlformats.org/spreadsheetml/2006/main">
  <c r="AL11" i="1" l="1"/>
  <c r="AL15" i="1"/>
  <c r="AL16" i="1"/>
  <c r="AL17" i="1"/>
  <c r="AL18" i="1"/>
  <c r="AL12" i="1"/>
  <c r="AL13" i="1"/>
  <c r="AL14" i="1"/>
  <c r="E18" i="1" l="1"/>
  <c r="F18" i="1"/>
  <c r="G18" i="1"/>
  <c r="H18" i="1"/>
  <c r="I18" i="1"/>
  <c r="J18" i="1"/>
  <c r="K18" i="1"/>
  <c r="L18" i="1"/>
  <c r="M18" i="1"/>
  <c r="N18" i="1"/>
  <c r="O18" i="1"/>
  <c r="P18" i="1"/>
  <c r="Q18" i="1"/>
  <c r="R18" i="1"/>
  <c r="S18" i="1"/>
  <c r="D18" i="1"/>
  <c r="AK14" i="1" l="1"/>
  <c r="AK15" i="1"/>
  <c r="AJ14" i="1"/>
  <c r="AJ15" i="1"/>
  <c r="AM18" i="1" l="1"/>
  <c r="AI18" i="1"/>
  <c r="AM17" i="1"/>
  <c r="AJ17" i="1"/>
  <c r="AI17" i="1"/>
  <c r="AM16" i="1"/>
  <c r="AJ16" i="1"/>
  <c r="AI16" i="1"/>
  <c r="AM15" i="1"/>
  <c r="AI15" i="1"/>
  <c r="AM14" i="1"/>
  <c r="AI14" i="1"/>
  <c r="AM13" i="1"/>
  <c r="AI13" i="1"/>
  <c r="AM12" i="1"/>
  <c r="AJ12" i="1"/>
  <c r="AI12" i="1"/>
  <c r="AM11" i="1"/>
  <c r="AJ11" i="1"/>
  <c r="AI11" i="1"/>
  <c r="D9" i="1"/>
  <c r="E9" i="1" l="1"/>
  <c r="F9" i="1" s="1"/>
  <c r="AR4" i="1"/>
  <c r="F13" i="1" l="1"/>
  <c r="E13" i="1"/>
  <c r="G9" i="1"/>
  <c r="G13" i="1" l="1"/>
  <c r="H9" i="1"/>
  <c r="H13" i="1" l="1"/>
  <c r="I9" i="1"/>
  <c r="I13" i="1" l="1"/>
  <c r="J9" i="1"/>
  <c r="J13" i="1" l="1"/>
  <c r="K9" i="1"/>
  <c r="K13" i="1" l="1"/>
  <c r="L9" i="1"/>
  <c r="M9" i="1" l="1"/>
  <c r="N9" i="1" s="1"/>
  <c r="N13" i="1" l="1"/>
  <c r="M13" i="1"/>
  <c r="O9" i="1"/>
  <c r="O13" i="1" l="1"/>
  <c r="P9" i="1"/>
  <c r="P13" i="1" l="1"/>
  <c r="Q9" i="1"/>
  <c r="Q13" i="1" l="1"/>
  <c r="R9" i="1"/>
  <c r="R13" i="1" l="1"/>
  <c r="S9" i="1"/>
  <c r="AJ18" i="1" l="1"/>
  <c r="S13" i="1"/>
  <c r="AJ13" i="1" s="1"/>
  <c r="T9" i="1"/>
  <c r="U9" i="1" l="1"/>
  <c r="V9" i="1" l="1"/>
  <c r="W9" i="1" l="1"/>
  <c r="X9" i="1" l="1"/>
  <c r="Y9" i="1" l="1"/>
  <c r="Z9" i="1" l="1"/>
  <c r="AA9" i="1" l="1"/>
  <c r="AB9" i="1" l="1"/>
  <c r="AC9" i="1" l="1"/>
  <c r="AD9" i="1" l="1"/>
  <c r="AE9" i="1" l="1"/>
  <c r="AF9" i="1" l="1"/>
  <c r="AG9" i="1" l="1"/>
  <c r="AH9" i="1" l="1"/>
</calcChain>
</file>

<file path=xl/sharedStrings.xml><?xml version="1.0" encoding="utf-8"?>
<sst xmlns="http://schemas.openxmlformats.org/spreadsheetml/2006/main" count="199" uniqueCount="54">
  <si>
    <t>График работы персонала</t>
  </si>
  <si>
    <t>май</t>
  </si>
  <si>
    <t>г.</t>
  </si>
  <si>
    <t>таб №</t>
  </si>
  <si>
    <t>Ф. И. О.</t>
  </si>
  <si>
    <t>должность, профессия</t>
  </si>
  <si>
    <t>норма</t>
  </si>
  <si>
    <t>факт.   отр.</t>
  </si>
  <si>
    <t>ночн</t>
  </si>
  <si>
    <t>празд</t>
  </si>
  <si>
    <t>ознакомление</t>
  </si>
  <si>
    <t>Месяц</t>
  </si>
  <si>
    <t>Число</t>
  </si>
  <si>
    <t>Год</t>
  </si>
  <si>
    <t>Наименование праздников</t>
  </si>
  <si>
    <t>Предпраздничные сокращенные дни</t>
  </si>
  <si>
    <t>Нерабочий праздничный день</t>
  </si>
  <si>
    <t>Перенесенные выходные дни</t>
  </si>
  <si>
    <t xml:space="preserve">Рабочие выходные </t>
  </si>
  <si>
    <t>Норма муж.</t>
  </si>
  <si>
    <t>Норма жен.</t>
  </si>
  <si>
    <t>Вахта №1</t>
  </si>
  <si>
    <t>в</t>
  </si>
  <si>
    <t>дв</t>
  </si>
  <si>
    <t>дз</t>
  </si>
  <si>
    <t>январь</t>
  </si>
  <si>
    <t>Новый год</t>
  </si>
  <si>
    <t>февраль</t>
  </si>
  <si>
    <t>март</t>
  </si>
  <si>
    <t>апрель</t>
  </si>
  <si>
    <t>июнь</t>
  </si>
  <si>
    <t>июль</t>
  </si>
  <si>
    <t>Рождество</t>
  </si>
  <si>
    <t>август</t>
  </si>
  <si>
    <t>сентябрь</t>
  </si>
  <si>
    <t>Защитник</t>
  </si>
  <si>
    <t>октябрь</t>
  </si>
  <si>
    <t>Международный</t>
  </si>
  <si>
    <t>ноябрь</t>
  </si>
  <si>
    <t>декабрь</t>
  </si>
  <si>
    <t>Весна и туд</t>
  </si>
  <si>
    <t>День Победы</t>
  </si>
  <si>
    <t>День России</t>
  </si>
  <si>
    <t>День единства</t>
  </si>
  <si>
    <t>11 часов - с 08.00 до 19.00 дневная смена, учетный период –год</t>
  </si>
  <si>
    <t xml:space="preserve">10 часов - с 08.00 до 18.00 обеденный перерыв с 12.00. до 13.00  </t>
  </si>
  <si>
    <t>12 часов - с 08.00 до 20.00 дневная смена, ночная 12 часов с 20-00 до 08.00</t>
  </si>
  <si>
    <t>участка  на</t>
  </si>
  <si>
    <t>П</t>
  </si>
  <si>
    <t>Вот так!!!</t>
  </si>
  <si>
    <t>Вместо Ов в праздничный день стояло П, согласно календарю,ну не могу я ей до конца дать ума!</t>
  </si>
  <si>
    <t>12н</t>
  </si>
  <si>
    <t>4н</t>
  </si>
  <si>
    <t>8н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</si>
</sst>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"/>
    <numFmt numFmtId="165" formatCode="[$-F800]dddd\,\ mmmm\ dd\,\ yyyy"/>
    <numFmt numFmtId="166" formatCode="\ yyyy\ &quot;г.&quot;"/>
    <numFmt numFmtId="167" formatCode="d"/>
    <numFmt numFmtId="168" formatCode="dd/mm/yyyy\ ddd"/>
  </numFmts>
  <fonts count="22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5"/>
      <name val="Times New Roman"/>
      <family val="1"/>
      <charset val="204"/>
    </font>
    <font>
      <u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  <font>
      <sz val="8"/>
      <name val="Times New Roman"/>
      <family val="1"/>
      <charset val="204"/>
    </font>
    <font>
      <i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7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4"/>
      <color indexed="10"/>
      <name val="Times New Roman"/>
      <family val="1"/>
      <charset val="204"/>
    </font>
    <font>
      <b/>
      <sz val="18"/>
      <color indexed="1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0"/>
      <name val="Arial"/>
      <family val="2"/>
      <charset val="204"/>
    </font>
    <font>
      <i/>
      <sz val="14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996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8">
    <xf numFmtId="0" fontId="0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0" fillId="0" borderId="0"/>
  </cellStyleXfs>
  <cellXfs count="114">
    <xf numFmtId="0" fontId="0" fillId="0" borderId="0" xfId="0"/>
    <xf numFmtId="0" fontId="3" fillId="0" borderId="0" xfId="1" applyFont="1"/>
    <xf numFmtId="0" fontId="3" fillId="0" borderId="0" xfId="1" applyFont="1" applyAlignment="1"/>
    <xf numFmtId="1" fontId="3" fillId="0" borderId="0" xfId="1" applyNumberFormat="1" applyFont="1"/>
    <xf numFmtId="164" fontId="3" fillId="0" borderId="0" xfId="1" applyNumberFormat="1" applyFont="1"/>
    <xf numFmtId="0" fontId="4" fillId="0" borderId="0" xfId="1" applyFont="1"/>
    <xf numFmtId="0" fontId="6" fillId="0" borderId="0" xfId="1" applyFont="1"/>
    <xf numFmtId="0" fontId="5" fillId="0" borderId="0" xfId="1" applyFont="1"/>
    <xf numFmtId="1" fontId="5" fillId="0" borderId="0" xfId="1" applyNumberFormat="1" applyFont="1"/>
    <xf numFmtId="1" fontId="4" fillId="0" borderId="0" xfId="1" applyNumberFormat="1" applyFont="1"/>
    <xf numFmtId="1" fontId="5" fillId="0" borderId="0" xfId="1" applyNumberFormat="1" applyFont="1" applyAlignment="1"/>
    <xf numFmtId="0" fontId="7" fillId="0" borderId="0" xfId="1" applyFont="1"/>
    <xf numFmtId="165" fontId="8" fillId="0" borderId="0" xfId="1" applyNumberFormat="1" applyFont="1" applyFill="1" applyAlignment="1">
      <alignment horizontal="left"/>
    </xf>
    <xf numFmtId="1" fontId="9" fillId="0" borderId="0" xfId="1" applyNumberFormat="1" applyFont="1"/>
    <xf numFmtId="0" fontId="9" fillId="0" borderId="1" xfId="1" applyFont="1" applyBorder="1"/>
    <xf numFmtId="0" fontId="9" fillId="0" borderId="0" xfId="1" applyFont="1"/>
    <xf numFmtId="1" fontId="10" fillId="0" borderId="0" xfId="1" applyNumberFormat="1" applyFont="1" applyAlignment="1">
      <alignment horizontal="left"/>
    </xf>
    <xf numFmtId="0" fontId="5" fillId="0" borderId="3" xfId="1" applyFont="1" applyFill="1" applyBorder="1" applyAlignment="1">
      <alignment horizontal="center" vertical="center"/>
    </xf>
    <xf numFmtId="167" fontId="5" fillId="0" borderId="3" xfId="0" applyNumberFormat="1" applyFont="1" applyFill="1" applyBorder="1" applyAlignment="1" applyProtection="1">
      <alignment horizontal="center" vertical="center"/>
      <protection locked="0"/>
    </xf>
    <xf numFmtId="0" fontId="3" fillId="0" borderId="0" xfId="1" applyFont="1" applyFill="1"/>
    <xf numFmtId="0" fontId="6" fillId="0" borderId="3" xfId="1" applyFont="1" applyFill="1" applyBorder="1" applyAlignment="1">
      <alignment vertical="center"/>
    </xf>
    <xf numFmtId="0" fontId="12" fillId="0" borderId="3" xfId="1" applyNumberFormat="1" applyFont="1" applyFill="1" applyBorder="1" applyAlignment="1">
      <alignment horizontal="center" vertical="center"/>
    </xf>
    <xf numFmtId="0" fontId="13" fillId="0" borderId="3" xfId="1" applyNumberFormat="1" applyFont="1" applyFill="1" applyBorder="1" applyAlignment="1">
      <alignment horizontal="center" vertical="center"/>
    </xf>
    <xf numFmtId="0" fontId="9" fillId="0" borderId="3" xfId="1" applyNumberFormat="1" applyFont="1" applyFill="1" applyBorder="1" applyAlignment="1">
      <alignment horizontal="center" vertical="center"/>
    </xf>
    <xf numFmtId="0" fontId="5" fillId="0" borderId="3" xfId="2" applyFont="1" applyFill="1" applyBorder="1" applyAlignment="1">
      <alignment horizontal="center" vertical="center" shrinkToFit="1"/>
    </xf>
    <xf numFmtId="0" fontId="5" fillId="0" borderId="3" xfId="2" applyFont="1" applyFill="1" applyBorder="1" applyAlignment="1">
      <alignment horizontal="left" vertical="center"/>
    </xf>
    <xf numFmtId="0" fontId="3" fillId="0" borderId="3" xfId="2" applyFont="1" applyFill="1" applyBorder="1" applyAlignment="1">
      <alignment horizontal="left" vertical="center"/>
    </xf>
    <xf numFmtId="0" fontId="5" fillId="0" borderId="3" xfId="3" applyNumberFormat="1" applyFont="1" applyFill="1" applyBorder="1" applyAlignment="1">
      <alignment horizontal="center" vertical="center"/>
    </xf>
    <xf numFmtId="164" fontId="5" fillId="0" borderId="3" xfId="1" applyNumberFormat="1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3" xfId="1" applyNumberFormat="1" applyFont="1" applyFill="1" applyBorder="1" applyAlignment="1">
      <alignment horizontal="center" vertical="center"/>
    </xf>
    <xf numFmtId="14" fontId="14" fillId="0" borderId="3" xfId="1" applyNumberFormat="1" applyFont="1" applyFill="1" applyBorder="1" applyAlignment="1">
      <alignment horizontal="left" vertical="center" shrinkToFit="1"/>
    </xf>
    <xf numFmtId="164" fontId="5" fillId="0" borderId="0" xfId="1" applyNumberFormat="1" applyFont="1" applyFill="1" applyBorder="1" applyAlignment="1">
      <alignment vertical="center"/>
    </xf>
    <xf numFmtId="0" fontId="5" fillId="2" borderId="3" xfId="1" applyFont="1" applyFill="1" applyBorder="1" applyAlignment="1">
      <alignment horizontal="center" vertical="center"/>
    </xf>
    <xf numFmtId="168" fontId="5" fillId="3" borderId="3" xfId="1" applyNumberFormat="1" applyFont="1" applyFill="1" applyBorder="1" applyAlignment="1">
      <alignment horizontal="center" vertical="center"/>
    </xf>
    <xf numFmtId="168" fontId="5" fillId="4" borderId="3" xfId="1" applyNumberFormat="1" applyFont="1" applyFill="1" applyBorder="1" applyAlignment="1">
      <alignment horizontal="center" vertical="center"/>
    </xf>
    <xf numFmtId="168" fontId="5" fillId="5" borderId="3" xfId="1" applyNumberFormat="1" applyFont="1" applyFill="1" applyBorder="1" applyAlignment="1">
      <alignment horizontal="center" vertical="center"/>
    </xf>
    <xf numFmtId="15" fontId="5" fillId="2" borderId="3" xfId="1" applyNumberFormat="1" applyFont="1" applyFill="1" applyBorder="1" applyAlignment="1">
      <alignment horizontal="center" vertical="center"/>
    </xf>
    <xf numFmtId="164" fontId="15" fillId="6" borderId="3" xfId="4" applyNumberFormat="1" applyFont="1" applyFill="1" applyBorder="1" applyAlignment="1">
      <alignment horizontal="center" vertical="top" wrapText="1"/>
    </xf>
    <xf numFmtId="0" fontId="5" fillId="0" borderId="3" xfId="1" applyFont="1" applyFill="1" applyBorder="1" applyAlignment="1">
      <alignment vertical="center"/>
    </xf>
    <xf numFmtId="0" fontId="3" fillId="0" borderId="5" xfId="2" applyFont="1" applyFill="1" applyBorder="1" applyAlignment="1">
      <alignment horizontal="left" vertical="center"/>
    </xf>
    <xf numFmtId="0" fontId="5" fillId="0" borderId="3" xfId="1" applyFont="1" applyFill="1" applyBorder="1" applyAlignment="1">
      <alignment horizontal="center" vertical="center" shrinkToFit="1"/>
    </xf>
    <xf numFmtId="0" fontId="5" fillId="0" borderId="3" xfId="1" applyFont="1" applyFill="1" applyBorder="1" applyAlignment="1">
      <alignment horizontal="left" vertical="center"/>
    </xf>
    <xf numFmtId="0" fontId="3" fillId="0" borderId="3" xfId="1" applyFont="1" applyFill="1" applyBorder="1" applyAlignment="1">
      <alignment horizontal="left" vertical="center"/>
    </xf>
    <xf numFmtId="0" fontId="3" fillId="0" borderId="0" xfId="1" applyFont="1" applyFill="1" applyAlignment="1"/>
    <xf numFmtId="1" fontId="3" fillId="0" borderId="0" xfId="1" applyNumberFormat="1" applyFont="1" applyFill="1"/>
    <xf numFmtId="1" fontId="9" fillId="0" borderId="0" xfId="1" applyNumberFormat="1" applyFont="1" applyFill="1"/>
    <xf numFmtId="0" fontId="3" fillId="0" borderId="0" xfId="1" applyFont="1" applyAlignment="1">
      <alignment horizontal="left"/>
    </xf>
    <xf numFmtId="168" fontId="5" fillId="2" borderId="3" xfId="1" applyNumberFormat="1" applyFont="1" applyFill="1" applyBorder="1" applyAlignment="1">
      <alignment horizontal="center" vertical="center"/>
    </xf>
    <xf numFmtId="164" fontId="5" fillId="2" borderId="3" xfId="1" applyNumberFormat="1" applyFont="1" applyFill="1" applyBorder="1" applyAlignment="1">
      <alignment horizontal="center" vertical="center"/>
    </xf>
    <xf numFmtId="0" fontId="5" fillId="0" borderId="0" xfId="2" applyFont="1" applyFill="1" applyBorder="1" applyAlignment="1">
      <alignment horizontal="center" vertical="center" shrinkToFit="1"/>
    </xf>
    <xf numFmtId="0" fontId="5" fillId="0" borderId="0" xfId="2" applyFont="1" applyFill="1" applyBorder="1" applyAlignment="1">
      <alignment horizontal="left" vertical="center"/>
    </xf>
    <xf numFmtId="0" fontId="3" fillId="0" borderId="0" xfId="2" applyFont="1" applyFill="1" applyBorder="1" applyAlignment="1">
      <alignment horizontal="left" vertical="center"/>
    </xf>
    <xf numFmtId="0" fontId="5" fillId="0" borderId="0" xfId="3" applyNumberFormat="1" applyFont="1" applyFill="1" applyBorder="1" applyAlignment="1">
      <alignment horizontal="center" vertical="center"/>
    </xf>
    <xf numFmtId="0" fontId="6" fillId="0" borderId="0" xfId="3" applyNumberFormat="1" applyFont="1" applyFill="1" applyBorder="1" applyAlignment="1">
      <alignment horizontal="center" vertical="center"/>
    </xf>
    <xf numFmtId="164" fontId="5" fillId="0" borderId="0" xfId="1" applyNumberFormat="1" applyFont="1" applyFill="1" applyBorder="1" applyAlignment="1">
      <alignment horizontal="center" vertical="center"/>
    </xf>
    <xf numFmtId="0" fontId="5" fillId="0" borderId="0" xfId="1" applyNumberFormat="1" applyFont="1" applyFill="1" applyBorder="1" applyAlignment="1">
      <alignment horizontal="center" vertical="center"/>
    </xf>
    <xf numFmtId="0" fontId="5" fillId="2" borderId="0" xfId="1" applyFont="1" applyFill="1" applyBorder="1" applyAlignment="1">
      <alignment horizontal="center" vertical="center"/>
    </xf>
    <xf numFmtId="168" fontId="5" fillId="0" borderId="0" xfId="1" applyNumberFormat="1" applyFont="1" applyFill="1" applyBorder="1" applyAlignment="1">
      <alignment horizontal="center" vertical="center"/>
    </xf>
    <xf numFmtId="15" fontId="5" fillId="2" borderId="0" xfId="1" applyNumberFormat="1" applyFont="1" applyFill="1" applyBorder="1" applyAlignment="1">
      <alignment horizontal="center" vertical="center"/>
    </xf>
    <xf numFmtId="0" fontId="5" fillId="0" borderId="1" xfId="1" applyFont="1" applyBorder="1"/>
    <xf numFmtId="0" fontId="9" fillId="0" borderId="0" xfId="0" applyFont="1"/>
    <xf numFmtId="0" fontId="3" fillId="0" borderId="0" xfId="0" applyFont="1"/>
    <xf numFmtId="167" fontId="5" fillId="0" borderId="0" xfId="0" applyNumberFormat="1" applyFont="1" applyFill="1" applyBorder="1" applyAlignment="1" applyProtection="1">
      <alignment horizontal="center" vertical="center"/>
      <protection locked="0"/>
    </xf>
    <xf numFmtId="0" fontId="12" fillId="0" borderId="0" xfId="1" applyNumberFormat="1" applyFont="1" applyFill="1" applyBorder="1" applyAlignment="1">
      <alignment horizontal="center" vertical="center"/>
    </xf>
    <xf numFmtId="0" fontId="13" fillId="0" borderId="0" xfId="1" applyNumberFormat="1" applyFont="1" applyFill="1" applyBorder="1" applyAlignment="1">
      <alignment horizontal="center" vertical="center"/>
    </xf>
    <xf numFmtId="14" fontId="14" fillId="0" borderId="0" xfId="1" applyNumberFormat="1" applyFont="1" applyFill="1" applyBorder="1" applyAlignment="1">
      <alignment horizontal="left" vertical="center" shrinkToFit="1"/>
    </xf>
    <xf numFmtId="0" fontId="5" fillId="0" borderId="0" xfId="1" applyFont="1" applyFill="1" applyBorder="1" applyAlignment="1">
      <alignment horizontal="center" vertical="center"/>
    </xf>
    <xf numFmtId="0" fontId="3" fillId="0" borderId="0" xfId="1" applyFont="1" applyFill="1" applyBorder="1"/>
    <xf numFmtId="0" fontId="5" fillId="0" borderId="0" xfId="1" applyFont="1" applyFill="1" applyBorder="1"/>
    <xf numFmtId="0" fontId="19" fillId="0" borderId="0" xfId="1" applyFont="1" applyFill="1" applyBorder="1"/>
    <xf numFmtId="0" fontId="6" fillId="0" borderId="0" xfId="1" applyFont="1" applyFill="1" applyBorder="1" applyAlignment="1"/>
    <xf numFmtId="49" fontId="16" fillId="0" borderId="0" xfId="1" applyNumberFormat="1" applyFont="1" applyFill="1" applyBorder="1"/>
    <xf numFmtId="0" fontId="17" fillId="0" borderId="0" xfId="1" applyFont="1" applyFill="1" applyBorder="1"/>
    <xf numFmtId="0" fontId="18" fillId="0" borderId="0" xfId="1" applyFont="1" applyFill="1" applyBorder="1"/>
    <xf numFmtId="0" fontId="5" fillId="0" borderId="0" xfId="1" applyFont="1" applyFill="1"/>
    <xf numFmtId="0" fontId="9" fillId="0" borderId="0" xfId="1" applyFont="1" applyFill="1"/>
    <xf numFmtId="0" fontId="21" fillId="0" borderId="0" xfId="1" applyNumberFormat="1" applyFont="1" applyFill="1" applyBorder="1" applyAlignment="1">
      <alignment vertical="center"/>
    </xf>
    <xf numFmtId="166" fontId="9" fillId="0" borderId="0" xfId="1" applyNumberFormat="1" applyFont="1" applyAlignment="1">
      <alignment horizontal="left"/>
    </xf>
    <xf numFmtId="0" fontId="3" fillId="0" borderId="0" xfId="1" applyFont="1" applyAlignment="1">
      <alignment horizontal="center"/>
    </xf>
    <xf numFmtId="1" fontId="5" fillId="0" borderId="0" xfId="1" applyNumberFormat="1" applyFont="1" applyAlignment="1">
      <alignment horizontal="center"/>
    </xf>
    <xf numFmtId="1" fontId="5" fillId="0" borderId="0" xfId="1" applyNumberFormat="1" applyFont="1" applyAlignment="1">
      <alignment horizontal="right"/>
    </xf>
    <xf numFmtId="1" fontId="6" fillId="0" borderId="1" xfId="1" applyNumberFormat="1" applyFont="1" applyBorder="1" applyAlignment="1">
      <alignment horizontal="center"/>
    </xf>
    <xf numFmtId="1" fontId="5" fillId="0" borderId="1" xfId="1" applyNumberFormat="1" applyFont="1" applyBorder="1" applyAlignment="1">
      <alignment horizontal="center"/>
    </xf>
    <xf numFmtId="0" fontId="6" fillId="2" borderId="3" xfId="1" applyFont="1" applyFill="1" applyBorder="1" applyAlignment="1">
      <alignment horizontal="center" vertical="center" wrapText="1"/>
    </xf>
    <xf numFmtId="0" fontId="6" fillId="3" borderId="3" xfId="1" applyFont="1" applyFill="1" applyBorder="1" applyAlignment="1">
      <alignment horizontal="center" vertical="center" wrapText="1"/>
    </xf>
    <xf numFmtId="0" fontId="5" fillId="0" borderId="2" xfId="1" applyFont="1" applyFill="1" applyBorder="1" applyAlignment="1">
      <alignment vertical="center" wrapText="1"/>
    </xf>
    <xf numFmtId="0" fontId="3" fillId="0" borderId="4" xfId="1" applyFont="1" applyFill="1" applyBorder="1" applyAlignment="1">
      <alignment vertical="center" wrapText="1"/>
    </xf>
    <xf numFmtId="0" fontId="11" fillId="0" borderId="2" xfId="1" applyFont="1" applyFill="1" applyBorder="1" applyAlignment="1">
      <alignment horizontal="center" vertical="center" wrapText="1"/>
    </xf>
    <xf numFmtId="0" fontId="11" fillId="0" borderId="4" xfId="1" applyFont="1" applyFill="1" applyBorder="1" applyAlignment="1">
      <alignment vertical="center" wrapText="1"/>
    </xf>
    <xf numFmtId="0" fontId="9" fillId="0" borderId="2" xfId="1" applyFont="1" applyFill="1" applyBorder="1" applyAlignment="1">
      <alignment horizontal="center" vertical="center"/>
    </xf>
    <xf numFmtId="0" fontId="9" fillId="0" borderId="4" xfId="1" applyFont="1" applyFill="1" applyBorder="1" applyAlignment="1">
      <alignment horizontal="center" vertical="center"/>
    </xf>
    <xf numFmtId="164" fontId="9" fillId="0" borderId="2" xfId="1" applyNumberFormat="1" applyFont="1" applyFill="1" applyBorder="1" applyAlignment="1">
      <alignment horizontal="center" vertical="center" wrapText="1"/>
    </xf>
    <xf numFmtId="164" fontId="9" fillId="0" borderId="4" xfId="1" applyNumberFormat="1" applyFont="1" applyFill="1" applyBorder="1" applyAlignment="1">
      <alignment horizontal="center" vertical="center" wrapText="1"/>
    </xf>
    <xf numFmtId="0" fontId="9" fillId="0" borderId="2" xfId="1" applyNumberFormat="1" applyFont="1" applyFill="1" applyBorder="1" applyAlignment="1">
      <alignment horizontal="center" vertical="center" wrapText="1"/>
    </xf>
    <xf numFmtId="0" fontId="9" fillId="0" borderId="4" xfId="1" applyNumberFormat="1" applyFont="1" applyFill="1" applyBorder="1" applyAlignment="1">
      <alignment horizontal="center" vertical="center" wrapText="1"/>
    </xf>
    <xf numFmtId="164" fontId="9" fillId="0" borderId="0" xfId="1" applyNumberFormat="1" applyFont="1" applyFill="1" applyAlignment="1">
      <alignment horizontal="left"/>
    </xf>
    <xf numFmtId="0" fontId="3" fillId="0" borderId="0" xfId="1" applyFont="1" applyFill="1" applyAlignment="1">
      <alignment horizontal="left"/>
    </xf>
    <xf numFmtId="0" fontId="6" fillId="4" borderId="3" xfId="1" applyFont="1" applyFill="1" applyBorder="1" applyAlignment="1">
      <alignment horizontal="center" vertical="center" wrapText="1"/>
    </xf>
    <xf numFmtId="0" fontId="6" fillId="5" borderId="3" xfId="1" applyFont="1" applyFill="1" applyBorder="1" applyAlignment="1">
      <alignment horizontal="center" vertical="center" wrapText="1"/>
    </xf>
    <xf numFmtId="0" fontId="6" fillId="2" borderId="2" xfId="1" applyFont="1" applyFill="1" applyBorder="1" applyAlignment="1">
      <alignment horizontal="center" vertical="center" wrapText="1"/>
    </xf>
    <xf numFmtId="0" fontId="6" fillId="2" borderId="4" xfId="1" applyFont="1" applyFill="1" applyBorder="1" applyAlignment="1">
      <alignment horizontal="center" vertical="center" wrapText="1"/>
    </xf>
    <xf numFmtId="0" fontId="9" fillId="0" borderId="0" xfId="1" applyNumberFormat="1" applyFont="1" applyFill="1" applyBorder="1" applyAlignment="1">
      <alignment horizontal="center" vertical="center" wrapText="1"/>
    </xf>
    <xf numFmtId="165" fontId="8" fillId="0" borderId="0" xfId="5" applyNumberFormat="1" applyFont="1" applyFill="1" applyBorder="1" applyAlignment="1">
      <alignment horizontal="left" vertical="top"/>
    </xf>
    <xf numFmtId="165" fontId="8" fillId="0" borderId="0" xfId="5" applyNumberFormat="1" applyFont="1" applyFill="1" applyAlignment="1">
      <alignment horizontal="left" vertical="top"/>
    </xf>
    <xf numFmtId="166" fontId="9" fillId="0" borderId="0" xfId="1" applyNumberFormat="1" applyFont="1" applyAlignment="1">
      <alignment horizontal="center"/>
    </xf>
    <xf numFmtId="0" fontId="5" fillId="0" borderId="0" xfId="1" applyFont="1" applyFill="1" applyBorder="1" applyAlignment="1">
      <alignment vertical="center" wrapText="1"/>
    </xf>
    <xf numFmtId="0" fontId="11" fillId="0" borderId="0" xfId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164" fontId="9" fillId="0" borderId="0" xfId="1" applyNumberFormat="1" applyFont="1" applyFill="1" applyBorder="1" applyAlignment="1">
      <alignment horizontal="center" vertical="center" wrapText="1"/>
    </xf>
    <xf numFmtId="0" fontId="21" fillId="0" borderId="6" xfId="1" applyNumberFormat="1" applyFont="1" applyFill="1" applyBorder="1" applyAlignment="1">
      <alignment horizontal="center" vertical="center"/>
    </xf>
    <xf numFmtId="0" fontId="21" fillId="0" borderId="0" xfId="1" applyNumberFormat="1" applyFont="1" applyFill="1" applyBorder="1" applyAlignment="1">
      <alignment horizontal="center" vertical="center"/>
    </xf>
    <xf numFmtId="0" fontId="5" fillId="7" borderId="3" xfId="1" applyNumberFormat="1" applyFont="1" applyFill="1" applyBorder="1" applyAlignment="1">
      <alignment horizontal="center" vertical="center"/>
    </xf>
    <xf numFmtId="0" fontId="5" fillId="7" borderId="3" xfId="3" applyNumberFormat="1" applyFont="1" applyFill="1" applyBorder="1" applyAlignment="1">
      <alignment horizontal="center" vertical="center"/>
    </xf>
  </cellXfs>
  <cellStyles count="8">
    <cellStyle name="Обычный" xfId="0" builtinId="0"/>
    <cellStyle name="Обычный 2" xfId="6"/>
    <cellStyle name="Обычный 3" xfId="4"/>
    <cellStyle name="Обычный 4" xfId="7"/>
    <cellStyle name="Обычный_ВАХТА 2012  для работников" xfId="3"/>
    <cellStyle name="Обычный_Графики УС-5 март-декабрь 2010" xfId="2"/>
    <cellStyle name="Обычный_Копия График работы персонала УС5 на 2011год" xfId="1"/>
    <cellStyle name="Обычный_смена 06г" xfId="5"/>
  </cellStyles>
  <dxfs count="8"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b val="0"/>
        <i val="0"/>
      </font>
      <fill>
        <patternFill>
          <bgColor theme="0" tint="-0.14996795556505021"/>
        </patternFill>
      </fill>
    </dxf>
    <dxf>
      <font>
        <b val="0"/>
        <i val="0"/>
      </font>
      <fill>
        <patternFill>
          <bgColor theme="0" tint="-0.14996795556505021"/>
        </patternFill>
      </fill>
    </dxf>
    <dxf>
      <font>
        <color theme="0"/>
      </font>
    </dxf>
    <dxf>
      <font>
        <b val="0"/>
        <i val="0"/>
      </font>
      <fill>
        <patternFill patternType="solid">
          <fgColor indexed="64"/>
          <bgColor theme="0" tint="-0.14996795556505021"/>
        </patternFill>
      </fill>
    </dxf>
    <dxf>
      <font>
        <b val="0"/>
        <i val="0"/>
        <strike val="0"/>
        <name val="Cambria"/>
        <scheme val="none"/>
      </font>
      <fill>
        <patternFill>
          <bgColor theme="9" tint="0.39994506668294322"/>
        </patternFill>
      </fill>
    </dxf>
    <dxf>
      <font>
        <b val="0"/>
        <i val="0"/>
        <strike val="0"/>
        <u val="none"/>
        <name val="Cambria"/>
        <scheme val="none"/>
      </font>
      <numFmt numFmtId="169" formatCode="d\*"/>
      <fill>
        <patternFill>
          <bgColor rgb="FFFFFF9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201706</xdr:colOff>
      <xdr:row>18</xdr:row>
      <xdr:rowOff>22412</xdr:rowOff>
    </xdr:from>
    <xdr:to>
      <xdr:col>3</xdr:col>
      <xdr:colOff>280147</xdr:colOff>
      <xdr:row>20</xdr:row>
      <xdr:rowOff>11206</xdr:rowOff>
    </xdr:to>
    <xdr:cxnSp macro="">
      <xdr:nvCxnSpPr>
        <xdr:cNvPr id="3" name="Прямая со стрелкой 2"/>
        <xdr:cNvCxnSpPr/>
      </xdr:nvCxnSpPr>
      <xdr:spPr>
        <a:xfrm flipH="1" flipV="1">
          <a:off x="2577353" y="3854824"/>
          <a:ext cx="78441" cy="57150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246529</xdr:colOff>
      <xdr:row>18</xdr:row>
      <xdr:rowOff>44823</xdr:rowOff>
    </xdr:from>
    <xdr:to>
      <xdr:col>15</xdr:col>
      <xdr:colOff>11205</xdr:colOff>
      <xdr:row>19</xdr:row>
      <xdr:rowOff>358588</xdr:rowOff>
    </xdr:to>
    <xdr:cxnSp macro="">
      <xdr:nvCxnSpPr>
        <xdr:cNvPr id="8" name="Прямая со стрелкой 7"/>
        <xdr:cNvCxnSpPr/>
      </xdr:nvCxnSpPr>
      <xdr:spPr>
        <a:xfrm flipH="1" flipV="1">
          <a:off x="5132294" y="3877235"/>
          <a:ext cx="1019735" cy="515471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1234327</xdr:colOff>
      <xdr:row>12</xdr:row>
      <xdr:rowOff>156883</xdr:rowOff>
    </xdr:from>
    <xdr:to>
      <xdr:col>3</xdr:col>
      <xdr:colOff>78441</xdr:colOff>
      <xdr:row>19</xdr:row>
      <xdr:rowOff>1</xdr:rowOff>
    </xdr:to>
    <xdr:cxnSp macro="">
      <xdr:nvCxnSpPr>
        <xdr:cNvPr id="4" name="Прямая со стрелкой 3"/>
        <xdr:cNvCxnSpPr/>
      </xdr:nvCxnSpPr>
      <xdr:spPr>
        <a:xfrm flipV="1">
          <a:off x="1704974" y="2779059"/>
          <a:ext cx="749114" cy="125506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3;&#1086;&#1074;&#1072;&#1103;%20&#1087;&#1072;&#1087;&#1082;&#1072;/&#1057;&#1087;&#1080;&#1089;&#1072;&#1085;&#1080;&#1077;/&#1053;&#1086;&#1074;&#1072;&#1103;%20&#1087;&#1072;&#1087;&#1082;&#1072;/&#1043;&#1088;&#1072;&#1092;&#1080;&#108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нварь"/>
      <sheetName val="Календарь"/>
      <sheetName val="Лист1"/>
      <sheetName val="Лист2"/>
      <sheetName val="Лист3"/>
    </sheetNames>
    <sheetDataSet>
      <sheetData sheetId="0"/>
      <sheetData sheetId="1">
        <row r="1">
          <cell r="A1" t="str">
            <v>январь</v>
          </cell>
          <cell r="C1">
            <v>2010</v>
          </cell>
        </row>
        <row r="2">
          <cell r="A2" t="str">
            <v>февраль</v>
          </cell>
          <cell r="C2">
            <v>2011</v>
          </cell>
          <cell r="F2">
            <v>0</v>
          </cell>
          <cell r="G2">
            <v>43101</v>
          </cell>
          <cell r="H2">
            <v>0</v>
          </cell>
        </row>
        <row r="3">
          <cell r="A3" t="str">
            <v>март</v>
          </cell>
          <cell r="C3">
            <v>2012</v>
          </cell>
          <cell r="F3">
            <v>0</v>
          </cell>
          <cell r="G3">
            <v>43102</v>
          </cell>
          <cell r="H3">
            <v>0</v>
          </cell>
        </row>
        <row r="4">
          <cell r="A4" t="str">
            <v>апрель</v>
          </cell>
          <cell r="C4">
            <v>2013</v>
          </cell>
          <cell r="F4">
            <v>0</v>
          </cell>
          <cell r="G4">
            <v>43103</v>
          </cell>
          <cell r="H4">
            <v>0</v>
          </cell>
        </row>
        <row r="5">
          <cell r="A5" t="str">
            <v>май</v>
          </cell>
          <cell r="C5">
            <v>2014</v>
          </cell>
          <cell r="F5">
            <v>0</v>
          </cell>
          <cell r="G5">
            <v>43104</v>
          </cell>
          <cell r="H5">
            <v>0</v>
          </cell>
        </row>
        <row r="6">
          <cell r="A6" t="str">
            <v>июнь</v>
          </cell>
          <cell r="C6">
            <v>2015</v>
          </cell>
          <cell r="F6">
            <v>0</v>
          </cell>
          <cell r="G6">
            <v>43105</v>
          </cell>
          <cell r="H6">
            <v>0</v>
          </cell>
        </row>
        <row r="7">
          <cell r="A7" t="str">
            <v>июль</v>
          </cell>
          <cell r="C7">
            <v>2016</v>
          </cell>
          <cell r="F7">
            <v>0</v>
          </cell>
          <cell r="G7">
            <v>43106</v>
          </cell>
          <cell r="H7">
            <v>0</v>
          </cell>
        </row>
        <row r="8">
          <cell r="A8" t="str">
            <v>август</v>
          </cell>
          <cell r="C8">
            <v>2017</v>
          </cell>
          <cell r="F8">
            <v>0</v>
          </cell>
          <cell r="G8">
            <v>43107</v>
          </cell>
          <cell r="H8">
            <v>0</v>
          </cell>
        </row>
        <row r="9">
          <cell r="A9" t="str">
            <v>сентябрь</v>
          </cell>
          <cell r="C9">
            <v>2018</v>
          </cell>
          <cell r="F9">
            <v>0</v>
          </cell>
          <cell r="G9">
            <v>43108</v>
          </cell>
          <cell r="H9">
            <v>0</v>
          </cell>
        </row>
        <row r="10">
          <cell r="A10" t="str">
            <v>октябрь</v>
          </cell>
          <cell r="C10">
            <v>2019</v>
          </cell>
          <cell r="F10">
            <v>43153</v>
          </cell>
          <cell r="G10">
            <v>43154</v>
          </cell>
          <cell r="H10">
            <v>0</v>
          </cell>
        </row>
        <row r="11">
          <cell r="A11" t="str">
            <v>ноябрь</v>
          </cell>
          <cell r="C11">
            <v>2020</v>
          </cell>
          <cell r="F11">
            <v>43166</v>
          </cell>
          <cell r="G11">
            <v>43167</v>
          </cell>
          <cell r="H11">
            <v>0</v>
          </cell>
        </row>
        <row r="12">
          <cell r="A12" t="str">
            <v>декабрь</v>
          </cell>
          <cell r="C12">
            <v>2021</v>
          </cell>
          <cell r="F12">
            <v>0</v>
          </cell>
          <cell r="G12">
            <v>0</v>
          </cell>
          <cell r="H12">
            <v>43168</v>
          </cell>
        </row>
        <row r="13">
          <cell r="F13">
            <v>43218</v>
          </cell>
          <cell r="G13">
            <v>0</v>
          </cell>
          <cell r="H13">
            <v>0</v>
          </cell>
        </row>
        <row r="14">
          <cell r="F14">
            <v>0</v>
          </cell>
          <cell r="G14">
            <v>43221</v>
          </cell>
          <cell r="H14">
            <v>0</v>
          </cell>
        </row>
        <row r="15">
          <cell r="F15">
            <v>0</v>
          </cell>
          <cell r="G15">
            <v>0</v>
          </cell>
          <cell r="H15">
            <v>43222</v>
          </cell>
        </row>
        <row r="16">
          <cell r="F16">
            <v>43228</v>
          </cell>
          <cell r="G16">
            <v>43229</v>
          </cell>
          <cell r="H16">
            <v>0</v>
          </cell>
        </row>
        <row r="17">
          <cell r="F17">
            <v>0</v>
          </cell>
          <cell r="G17">
            <v>0</v>
          </cell>
          <cell r="H17">
            <v>43262</v>
          </cell>
        </row>
        <row r="18">
          <cell r="F18">
            <v>43260</v>
          </cell>
          <cell r="G18">
            <v>43263</v>
          </cell>
          <cell r="H18">
            <v>0</v>
          </cell>
        </row>
        <row r="19">
          <cell r="F19">
            <v>0</v>
          </cell>
          <cell r="G19">
            <v>43408</v>
          </cell>
          <cell r="H19">
            <v>43409</v>
          </cell>
        </row>
        <row r="20">
          <cell r="F20">
            <v>43463</v>
          </cell>
          <cell r="G20">
            <v>0</v>
          </cell>
          <cell r="H20">
            <v>43465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>
    <pageSetUpPr fitToPage="1"/>
  </sheetPr>
  <dimension ref="A1:AY42"/>
  <sheetViews>
    <sheetView showZeros="0" tabSelected="1" topLeftCell="C1" zoomScale="85" zoomScaleNormal="85" zoomScaleSheetLayoutView="85" workbookViewId="0">
      <selection activeCell="AL11" sqref="AL11"/>
    </sheetView>
  </sheetViews>
  <sheetFormatPr defaultRowHeight="12.75" outlineLevelCol="1" x14ac:dyDescent="0.2"/>
  <cols>
    <col min="1" max="1" width="7" style="1" customWidth="1"/>
    <col min="2" max="2" width="18.5703125" style="1" customWidth="1"/>
    <col min="3" max="3" width="9.85546875" style="1" customWidth="1"/>
    <col min="4" max="28" width="4.7109375" style="1" customWidth="1"/>
    <col min="29" max="29" width="5" style="1" customWidth="1"/>
    <col min="30" max="34" width="4.7109375" style="1" customWidth="1"/>
    <col min="35" max="35" width="7.7109375" style="1" customWidth="1"/>
    <col min="36" max="36" width="7.42578125" style="1" customWidth="1"/>
    <col min="37" max="37" width="5.28515625" style="1" customWidth="1"/>
    <col min="38" max="38" width="6.5703125" style="1" customWidth="1"/>
    <col min="39" max="39" width="14" style="1" customWidth="1"/>
    <col min="40" max="40" width="7.5703125" style="1" customWidth="1"/>
    <col min="41" max="43" width="13.7109375" style="1" customWidth="1" outlineLevel="1"/>
    <col min="44" max="44" width="20.140625" style="1" customWidth="1" outlineLevel="1"/>
    <col min="45" max="45" width="21.28515625" style="1" customWidth="1" outlineLevel="1"/>
    <col min="46" max="46" width="21" style="1" customWidth="1" outlineLevel="1"/>
    <col min="47" max="47" width="17.85546875" style="1" customWidth="1" outlineLevel="1"/>
    <col min="48" max="48" width="17" style="1" customWidth="1" outlineLevel="1"/>
    <col min="49" max="50" width="13.7109375" style="1" customWidth="1" outlineLevel="1"/>
    <col min="51" max="51" width="3.28515625" customWidth="1"/>
    <col min="52" max="64" width="3.28515625" style="1" customWidth="1"/>
    <col min="65" max="16384" width="9.140625" style="1"/>
  </cols>
  <sheetData>
    <row r="1" spans="1:50" x14ac:dyDescent="0.2"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4"/>
    </row>
    <row r="2" spans="1:50" ht="18.75" x14ac:dyDescent="0.3">
      <c r="B2" s="5"/>
      <c r="C2" s="6"/>
      <c r="D2" s="7"/>
      <c r="E2" s="7"/>
      <c r="F2" s="8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9"/>
      <c r="AD2" s="3"/>
      <c r="AE2" s="3"/>
      <c r="AF2" s="3"/>
      <c r="AG2" s="3"/>
      <c r="AH2" s="3"/>
      <c r="AI2" s="3"/>
      <c r="AJ2" s="3"/>
      <c r="AK2" s="3"/>
      <c r="AL2" s="3"/>
      <c r="AM2" s="4"/>
    </row>
    <row r="3" spans="1:50" ht="15.75" x14ac:dyDescent="0.25">
      <c r="B3" s="7"/>
      <c r="C3" s="7"/>
      <c r="D3" s="7"/>
      <c r="E3" s="7"/>
      <c r="F3" s="8"/>
      <c r="G3" s="3"/>
      <c r="H3" s="3"/>
      <c r="I3" s="3"/>
      <c r="J3" s="3"/>
      <c r="K3" s="3"/>
      <c r="L3" s="3"/>
      <c r="M3" s="3"/>
      <c r="N3" s="8"/>
      <c r="O3" s="8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8"/>
      <c r="AD3" s="3"/>
      <c r="AE3" s="3"/>
      <c r="AF3" s="3"/>
      <c r="AG3" s="3"/>
      <c r="AH3" s="3"/>
      <c r="AI3" s="3"/>
      <c r="AJ3" s="3"/>
      <c r="AK3" s="3"/>
      <c r="AL3" s="3"/>
      <c r="AM3" s="4"/>
    </row>
    <row r="4" spans="1:50" ht="20.25" customHeight="1" x14ac:dyDescent="0.25">
      <c r="B4" s="7"/>
      <c r="C4" s="7"/>
      <c r="D4" s="7"/>
      <c r="E4" s="7"/>
      <c r="F4" s="8"/>
      <c r="G4" s="8"/>
      <c r="H4" s="3"/>
      <c r="I4" s="3"/>
      <c r="J4" s="3"/>
      <c r="K4" s="3"/>
      <c r="L4" s="3"/>
      <c r="M4" s="3"/>
      <c r="N4" s="3"/>
      <c r="O4" s="8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10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R4" s="11" t="b">
        <f>ISNUMBER(MATCH(D9,$AS$11:$AS$29,0))</f>
        <v>0</v>
      </c>
    </row>
    <row r="5" spans="1:50" ht="15.75" x14ac:dyDescent="0.25">
      <c r="B5" s="12"/>
      <c r="C5" s="7"/>
      <c r="D5" s="7"/>
      <c r="E5" s="7"/>
      <c r="F5" s="8"/>
      <c r="G5" s="3"/>
      <c r="H5" s="3"/>
      <c r="I5" s="3"/>
      <c r="J5" s="3"/>
      <c r="K5" s="3"/>
      <c r="L5" s="3"/>
      <c r="M5" s="3"/>
      <c r="N5" s="3"/>
      <c r="O5" s="8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13"/>
      <c r="AC5" s="14"/>
      <c r="AD5" s="14"/>
      <c r="AE5" s="14"/>
      <c r="AF5" s="14"/>
      <c r="AG5" s="78"/>
      <c r="AH5" s="78"/>
      <c r="AI5" s="15"/>
      <c r="AJ5" s="79"/>
      <c r="AK5" s="79"/>
      <c r="AO5" s="2"/>
    </row>
    <row r="6" spans="1:50" ht="17.25" customHeight="1" x14ac:dyDescent="0.3">
      <c r="B6" s="2"/>
      <c r="C6" s="2"/>
      <c r="D6" s="3"/>
      <c r="E6" s="3"/>
      <c r="F6" s="3"/>
      <c r="G6" s="16"/>
      <c r="H6" s="16"/>
      <c r="I6" s="16"/>
      <c r="J6" s="16"/>
      <c r="K6" s="80" t="s">
        <v>0</v>
      </c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  <c r="AA6" s="80"/>
      <c r="AB6" s="80"/>
      <c r="AC6" s="3"/>
      <c r="AD6" s="3"/>
      <c r="AE6" s="3"/>
      <c r="AF6" s="3"/>
      <c r="AG6" s="3"/>
      <c r="AH6" s="3"/>
      <c r="AI6" s="3"/>
      <c r="AJ6" s="3"/>
      <c r="AK6" s="3"/>
      <c r="AL6" s="3"/>
      <c r="AM6" s="4"/>
    </row>
    <row r="7" spans="1:50" ht="15.75" x14ac:dyDescent="0.25">
      <c r="B7" s="2"/>
      <c r="C7" s="2"/>
      <c r="D7" s="3"/>
      <c r="E7" s="3"/>
      <c r="F7" s="3"/>
      <c r="G7" s="10"/>
      <c r="H7" s="10"/>
      <c r="I7" s="10"/>
      <c r="J7" s="10"/>
      <c r="K7" s="10"/>
      <c r="L7" s="10"/>
      <c r="M7" s="81" t="s">
        <v>47</v>
      </c>
      <c r="N7" s="81"/>
      <c r="O7" s="81"/>
      <c r="P7" s="81"/>
      <c r="Q7" s="81"/>
      <c r="R7" s="81"/>
      <c r="S7" s="81"/>
      <c r="T7" s="82" t="s">
        <v>1</v>
      </c>
      <c r="U7" s="82"/>
      <c r="V7" s="82"/>
      <c r="W7" s="83">
        <v>2019</v>
      </c>
      <c r="X7" s="83"/>
      <c r="Y7" s="10" t="s">
        <v>2</v>
      </c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3"/>
      <c r="AK7" s="3"/>
      <c r="AL7" s="3"/>
      <c r="AM7" s="4"/>
    </row>
    <row r="8" spans="1:50" x14ac:dyDescent="0.2"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4"/>
    </row>
    <row r="9" spans="1:50" ht="30" customHeight="1" x14ac:dyDescent="0.2">
      <c r="A9" s="86" t="s">
        <v>3</v>
      </c>
      <c r="B9" s="17" t="s">
        <v>4</v>
      </c>
      <c r="C9" s="88" t="s">
        <v>5</v>
      </c>
      <c r="D9" s="18">
        <f>DATE($W$7,MONTH(1&amp;$T$7),1)</f>
        <v>43586</v>
      </c>
      <c r="E9" s="18">
        <f>D9+1</f>
        <v>43587</v>
      </c>
      <c r="F9" s="18">
        <f t="shared" ref="F9:AH9" si="0">E9+1</f>
        <v>43588</v>
      </c>
      <c r="G9" s="18">
        <f t="shared" si="0"/>
        <v>43589</v>
      </c>
      <c r="H9" s="18">
        <f t="shared" si="0"/>
        <v>43590</v>
      </c>
      <c r="I9" s="18">
        <f t="shared" si="0"/>
        <v>43591</v>
      </c>
      <c r="J9" s="18">
        <f t="shared" si="0"/>
        <v>43592</v>
      </c>
      <c r="K9" s="18">
        <f t="shared" si="0"/>
        <v>43593</v>
      </c>
      <c r="L9" s="18">
        <f t="shared" si="0"/>
        <v>43594</v>
      </c>
      <c r="M9" s="18">
        <f t="shared" si="0"/>
        <v>43595</v>
      </c>
      <c r="N9" s="18">
        <f t="shared" si="0"/>
        <v>43596</v>
      </c>
      <c r="O9" s="18">
        <f t="shared" si="0"/>
        <v>43597</v>
      </c>
      <c r="P9" s="18">
        <f t="shared" si="0"/>
        <v>43598</v>
      </c>
      <c r="Q9" s="18">
        <f t="shared" si="0"/>
        <v>43599</v>
      </c>
      <c r="R9" s="18">
        <f t="shared" si="0"/>
        <v>43600</v>
      </c>
      <c r="S9" s="18">
        <f t="shared" si="0"/>
        <v>43601</v>
      </c>
      <c r="T9" s="18">
        <f t="shared" si="0"/>
        <v>43602</v>
      </c>
      <c r="U9" s="18">
        <f t="shared" si="0"/>
        <v>43603</v>
      </c>
      <c r="V9" s="18">
        <f t="shared" si="0"/>
        <v>43604</v>
      </c>
      <c r="W9" s="18">
        <f t="shared" si="0"/>
        <v>43605</v>
      </c>
      <c r="X9" s="18">
        <f t="shared" si="0"/>
        <v>43606</v>
      </c>
      <c r="Y9" s="18">
        <f t="shared" si="0"/>
        <v>43607</v>
      </c>
      <c r="Z9" s="18">
        <f t="shared" si="0"/>
        <v>43608</v>
      </c>
      <c r="AA9" s="18">
        <f t="shared" si="0"/>
        <v>43609</v>
      </c>
      <c r="AB9" s="18">
        <f t="shared" si="0"/>
        <v>43610</v>
      </c>
      <c r="AC9" s="18">
        <f t="shared" si="0"/>
        <v>43611</v>
      </c>
      <c r="AD9" s="18">
        <f t="shared" si="0"/>
        <v>43612</v>
      </c>
      <c r="AE9" s="18">
        <f t="shared" si="0"/>
        <v>43613</v>
      </c>
      <c r="AF9" s="18">
        <f t="shared" si="0"/>
        <v>43614</v>
      </c>
      <c r="AG9" s="18">
        <f t="shared" si="0"/>
        <v>43615</v>
      </c>
      <c r="AH9" s="18">
        <f t="shared" si="0"/>
        <v>43616</v>
      </c>
      <c r="AI9" s="90" t="s">
        <v>6</v>
      </c>
      <c r="AJ9" s="92" t="s">
        <v>7</v>
      </c>
      <c r="AK9" s="94" t="s">
        <v>8</v>
      </c>
      <c r="AL9" s="94" t="s">
        <v>9</v>
      </c>
      <c r="AM9" s="94" t="s">
        <v>10</v>
      </c>
      <c r="AN9" s="19"/>
      <c r="AO9" s="84" t="s">
        <v>11</v>
      </c>
      <c r="AP9" s="84" t="s">
        <v>12</v>
      </c>
      <c r="AQ9" s="84" t="s">
        <v>13</v>
      </c>
      <c r="AR9" s="84" t="s">
        <v>14</v>
      </c>
      <c r="AS9" s="85" t="s">
        <v>15</v>
      </c>
      <c r="AT9" s="98" t="s">
        <v>16</v>
      </c>
      <c r="AU9" s="99" t="s">
        <v>17</v>
      </c>
      <c r="AV9" s="100" t="s">
        <v>18</v>
      </c>
      <c r="AW9" s="84" t="s">
        <v>19</v>
      </c>
      <c r="AX9" s="84" t="s">
        <v>20</v>
      </c>
    </row>
    <row r="10" spans="1:50" ht="15.75" x14ac:dyDescent="0.2">
      <c r="A10" s="87"/>
      <c r="B10" s="20" t="s">
        <v>21</v>
      </c>
      <c r="C10" s="89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2"/>
      <c r="U10" s="22"/>
      <c r="V10" s="22"/>
      <c r="W10" s="22"/>
      <c r="X10" s="22"/>
      <c r="Y10" s="22"/>
      <c r="Z10" s="23"/>
      <c r="AA10" s="22"/>
      <c r="AB10" s="22"/>
      <c r="AC10" s="22"/>
      <c r="AD10" s="22"/>
      <c r="AE10" s="22"/>
      <c r="AF10" s="22"/>
      <c r="AG10" s="22"/>
      <c r="AH10" s="22"/>
      <c r="AI10" s="91"/>
      <c r="AJ10" s="93"/>
      <c r="AK10" s="95"/>
      <c r="AL10" s="95"/>
      <c r="AM10" s="95"/>
      <c r="AN10" s="19"/>
      <c r="AO10" s="84"/>
      <c r="AP10" s="84"/>
      <c r="AQ10" s="84"/>
      <c r="AR10" s="84"/>
      <c r="AS10" s="85"/>
      <c r="AT10" s="98"/>
      <c r="AU10" s="99"/>
      <c r="AV10" s="101"/>
      <c r="AW10" s="100"/>
      <c r="AX10" s="100"/>
    </row>
    <row r="11" spans="1:50" s="19" customFormat="1" ht="15.75" customHeight="1" x14ac:dyDescent="0.2">
      <c r="A11" s="24"/>
      <c r="B11" s="25"/>
      <c r="C11" s="26"/>
      <c r="D11" s="27">
        <v>11</v>
      </c>
      <c r="E11" s="27">
        <v>8</v>
      </c>
      <c r="F11" s="27">
        <v>8</v>
      </c>
      <c r="G11" s="27">
        <v>8</v>
      </c>
      <c r="H11" s="27">
        <v>8</v>
      </c>
      <c r="I11" s="27">
        <v>11</v>
      </c>
      <c r="J11" s="27">
        <v>10</v>
      </c>
      <c r="K11" s="27">
        <v>8</v>
      </c>
      <c r="L11" s="27">
        <v>11</v>
      </c>
      <c r="M11" s="27">
        <v>8</v>
      </c>
      <c r="N11" s="27" t="s">
        <v>22</v>
      </c>
      <c r="O11" s="27">
        <v>8</v>
      </c>
      <c r="P11" s="27">
        <v>8</v>
      </c>
      <c r="Q11" s="27">
        <v>8</v>
      </c>
      <c r="R11" s="27">
        <v>8</v>
      </c>
      <c r="S11" s="27">
        <v>8</v>
      </c>
      <c r="T11" s="27">
        <v>8</v>
      </c>
      <c r="U11" s="27" t="s">
        <v>23</v>
      </c>
      <c r="V11" s="27" t="s">
        <v>22</v>
      </c>
      <c r="W11" s="27" t="s">
        <v>22</v>
      </c>
      <c r="X11" s="27" t="s">
        <v>22</v>
      </c>
      <c r="Y11" s="27" t="s">
        <v>22</v>
      </c>
      <c r="Z11" s="27" t="s">
        <v>22</v>
      </c>
      <c r="AA11" s="27" t="s">
        <v>22</v>
      </c>
      <c r="AB11" s="27" t="s">
        <v>22</v>
      </c>
      <c r="AC11" s="27" t="s">
        <v>22</v>
      </c>
      <c r="AD11" s="27" t="s">
        <v>22</v>
      </c>
      <c r="AE11" s="27" t="s">
        <v>22</v>
      </c>
      <c r="AF11" s="27" t="s">
        <v>22</v>
      </c>
      <c r="AG11" s="27" t="s">
        <v>22</v>
      </c>
      <c r="AH11" s="27" t="s">
        <v>24</v>
      </c>
      <c r="AI11" s="28">
        <f>VLOOKUP($T$7,май!$AO$11:$AX$23,9,0)</f>
        <v>143</v>
      </c>
      <c r="AJ11" s="28">
        <f>SUM(D11:AH11)</f>
        <v>139</v>
      </c>
      <c r="AK11" s="29"/>
      <c r="AL11" s="112">
        <f t="shared" ref="AL11:AL17" si="1">SUMPRODUCT((D$9:AH$9=AT$11:AT$29)*TEXT(SUBSTITUTE(D11:AH11,"н",),"0,00;;0;\0"))</f>
        <v>22</v>
      </c>
      <c r="AM11" s="31">
        <f>B5</f>
        <v>0</v>
      </c>
      <c r="AN11" s="32"/>
      <c r="AO11" s="33" t="s">
        <v>25</v>
      </c>
      <c r="AP11" s="33">
        <v>1</v>
      </c>
      <c r="AQ11" s="33">
        <v>2014</v>
      </c>
      <c r="AR11" s="33" t="s">
        <v>26</v>
      </c>
      <c r="AS11" s="34"/>
      <c r="AT11" s="35">
        <v>43466</v>
      </c>
      <c r="AU11" s="36"/>
      <c r="AV11" s="37"/>
      <c r="AW11" s="38">
        <v>136</v>
      </c>
      <c r="AX11" s="38">
        <v>122.4</v>
      </c>
    </row>
    <row r="12" spans="1:50" s="19" customFormat="1" ht="15.75" customHeight="1" x14ac:dyDescent="0.2">
      <c r="A12" s="24"/>
      <c r="B12" s="39"/>
      <c r="C12" s="26"/>
      <c r="D12" s="27">
        <v>11</v>
      </c>
      <c r="E12" s="27">
        <v>11</v>
      </c>
      <c r="F12" s="27">
        <v>11</v>
      </c>
      <c r="G12" s="27">
        <v>11</v>
      </c>
      <c r="H12" s="27">
        <v>11</v>
      </c>
      <c r="I12" s="27">
        <v>11</v>
      </c>
      <c r="J12" s="27">
        <v>11</v>
      </c>
      <c r="K12" s="27" t="s">
        <v>22</v>
      </c>
      <c r="L12" s="27">
        <v>11</v>
      </c>
      <c r="M12" s="27">
        <v>11</v>
      </c>
      <c r="N12" s="27">
        <v>11</v>
      </c>
      <c r="O12" s="27">
        <v>11</v>
      </c>
      <c r="P12" s="27">
        <v>11</v>
      </c>
      <c r="Q12" s="27">
        <v>11</v>
      </c>
      <c r="R12" s="27">
        <v>10</v>
      </c>
      <c r="S12" s="27" t="s">
        <v>22</v>
      </c>
      <c r="T12" s="27" t="s">
        <v>22</v>
      </c>
      <c r="U12" s="27" t="s">
        <v>22</v>
      </c>
      <c r="V12" s="27" t="s">
        <v>22</v>
      </c>
      <c r="W12" s="27" t="s">
        <v>22</v>
      </c>
      <c r="X12" s="27" t="s">
        <v>22</v>
      </c>
      <c r="Y12" s="27" t="s">
        <v>22</v>
      </c>
      <c r="Z12" s="27" t="s">
        <v>22</v>
      </c>
      <c r="AA12" s="27" t="s">
        <v>22</v>
      </c>
      <c r="AB12" s="27" t="s">
        <v>22</v>
      </c>
      <c r="AC12" s="27" t="s">
        <v>22</v>
      </c>
      <c r="AD12" s="27" t="s">
        <v>22</v>
      </c>
      <c r="AE12" s="27" t="s">
        <v>22</v>
      </c>
      <c r="AF12" s="27" t="s">
        <v>22</v>
      </c>
      <c r="AG12" s="27" t="s">
        <v>22</v>
      </c>
      <c r="AH12" s="27" t="s">
        <v>22</v>
      </c>
      <c r="AI12" s="28">
        <f>VLOOKUP($T$7,май!$AO$11:$AX$23,9,0)</f>
        <v>143</v>
      </c>
      <c r="AJ12" s="28">
        <f t="shared" ref="AJ12:AJ18" si="2">SUM(D12:AH12)</f>
        <v>153</v>
      </c>
      <c r="AK12" s="29"/>
      <c r="AL12" s="112">
        <f t="shared" si="1"/>
        <v>22</v>
      </c>
      <c r="AM12" s="31">
        <f>B5</f>
        <v>0</v>
      </c>
      <c r="AN12" s="32"/>
      <c r="AO12" s="33" t="s">
        <v>27</v>
      </c>
      <c r="AP12" s="33">
        <v>2</v>
      </c>
      <c r="AQ12" s="33">
        <v>2015</v>
      </c>
      <c r="AR12" s="33" t="s">
        <v>26</v>
      </c>
      <c r="AS12" s="34"/>
      <c r="AT12" s="35">
        <v>43467</v>
      </c>
      <c r="AU12" s="36"/>
      <c r="AV12" s="37"/>
      <c r="AW12" s="38">
        <v>159</v>
      </c>
      <c r="AX12" s="38">
        <v>143</v>
      </c>
    </row>
    <row r="13" spans="1:50" s="19" customFormat="1" ht="15.75" customHeight="1" x14ac:dyDescent="0.2">
      <c r="A13" s="24"/>
      <c r="B13" s="25"/>
      <c r="C13" s="40"/>
      <c r="D13" s="27" t="s">
        <v>48</v>
      </c>
      <c r="E13" s="27" t="str">
        <f t="shared" ref="E13:S13" si="3">IF(OR(AND(WEEKDAY(E$9,2)&gt;5,ISNA(MATCH(E$9,$AS$11:$AS$29,0))),ISNUMBER(MATCH(E$9,$AT$11:$AT$29,0)),SUMPRODUCT(1*(E$9=$AU$11:$AU$29))),"Ов",IF(SUMPRODUCT(1*(E$9=$AS$11:$AS$29)),"Оп","О"))</f>
        <v>Ов</v>
      </c>
      <c r="F13" s="27" t="str">
        <f t="shared" si="3"/>
        <v>Ов</v>
      </c>
      <c r="G13" s="27" t="str">
        <f t="shared" si="3"/>
        <v>Ов</v>
      </c>
      <c r="H13" s="27" t="str">
        <f t="shared" si="3"/>
        <v>Ов</v>
      </c>
      <c r="I13" s="27" t="str">
        <f t="shared" si="3"/>
        <v>О</v>
      </c>
      <c r="J13" s="27" t="str">
        <f t="shared" si="3"/>
        <v>О</v>
      </c>
      <c r="K13" s="27" t="str">
        <f t="shared" si="3"/>
        <v>Оп</v>
      </c>
      <c r="L13" s="27" t="s">
        <v>48</v>
      </c>
      <c r="M13" s="27" t="str">
        <f t="shared" si="3"/>
        <v>Ов</v>
      </c>
      <c r="N13" s="27" t="str">
        <f t="shared" si="3"/>
        <v>Ов</v>
      </c>
      <c r="O13" s="27" t="str">
        <f t="shared" si="3"/>
        <v>Ов</v>
      </c>
      <c r="P13" s="27" t="str">
        <f t="shared" si="3"/>
        <v>О</v>
      </c>
      <c r="Q13" s="27" t="str">
        <f t="shared" si="3"/>
        <v>О</v>
      </c>
      <c r="R13" s="27" t="str">
        <f t="shared" si="3"/>
        <v>О</v>
      </c>
      <c r="S13" s="27" t="str">
        <f t="shared" si="3"/>
        <v>О</v>
      </c>
      <c r="T13" s="27" t="s">
        <v>22</v>
      </c>
      <c r="U13" s="27" t="s">
        <v>22</v>
      </c>
      <c r="V13" s="27" t="s">
        <v>22</v>
      </c>
      <c r="W13" s="27" t="s">
        <v>22</v>
      </c>
      <c r="X13" s="27" t="s">
        <v>22</v>
      </c>
      <c r="Y13" s="27" t="s">
        <v>22</v>
      </c>
      <c r="Z13" s="27" t="s">
        <v>22</v>
      </c>
      <c r="AA13" s="27" t="s">
        <v>22</v>
      </c>
      <c r="AB13" s="27" t="s">
        <v>22</v>
      </c>
      <c r="AC13" s="27" t="s">
        <v>24</v>
      </c>
      <c r="AD13" s="27">
        <v>11</v>
      </c>
      <c r="AE13" s="27">
        <v>11</v>
      </c>
      <c r="AF13" s="27">
        <v>11</v>
      </c>
      <c r="AG13" s="27">
        <v>11</v>
      </c>
      <c r="AH13" s="27">
        <v>11</v>
      </c>
      <c r="AI13" s="28">
        <f>VLOOKUP($T$7,май!$AO$11:$AX$23,9,0)</f>
        <v>143</v>
      </c>
      <c r="AJ13" s="28">
        <f t="shared" si="2"/>
        <v>55</v>
      </c>
      <c r="AK13" s="29"/>
      <c r="AL13" s="112">
        <f t="shared" si="1"/>
        <v>0</v>
      </c>
      <c r="AM13" s="31">
        <f>B5</f>
        <v>0</v>
      </c>
      <c r="AN13" s="32"/>
      <c r="AO13" s="33" t="s">
        <v>28</v>
      </c>
      <c r="AP13" s="33">
        <v>3</v>
      </c>
      <c r="AQ13" s="33">
        <v>2016</v>
      </c>
      <c r="AR13" s="33" t="s">
        <v>26</v>
      </c>
      <c r="AS13" s="34"/>
      <c r="AT13" s="35">
        <v>43468</v>
      </c>
      <c r="AU13" s="36"/>
      <c r="AV13" s="37"/>
      <c r="AW13" s="38">
        <v>159</v>
      </c>
      <c r="AX13" s="38">
        <v>143</v>
      </c>
    </row>
    <row r="14" spans="1:50" s="19" customFormat="1" ht="15.75" customHeight="1" x14ac:dyDescent="0.2">
      <c r="A14" s="24"/>
      <c r="B14" s="25"/>
      <c r="C14" s="40"/>
      <c r="D14" s="27">
        <v>8</v>
      </c>
      <c r="E14" s="27">
        <v>8</v>
      </c>
      <c r="F14" s="27">
        <v>8</v>
      </c>
      <c r="G14" s="27" t="s">
        <v>22</v>
      </c>
      <c r="H14" s="27">
        <v>8</v>
      </c>
      <c r="I14" s="27">
        <v>8</v>
      </c>
      <c r="J14" s="27">
        <v>8</v>
      </c>
      <c r="K14" s="27">
        <v>8</v>
      </c>
      <c r="L14" s="27" t="s">
        <v>52</v>
      </c>
      <c r="M14" s="27" t="s">
        <v>51</v>
      </c>
      <c r="N14" s="27" t="s">
        <v>51</v>
      </c>
      <c r="O14" s="27" t="s">
        <v>51</v>
      </c>
      <c r="P14" s="27" t="s">
        <v>51</v>
      </c>
      <c r="Q14" s="27" t="s">
        <v>51</v>
      </c>
      <c r="R14" s="27" t="s">
        <v>51</v>
      </c>
      <c r="S14" s="27" t="s">
        <v>53</v>
      </c>
      <c r="T14" s="27" t="s">
        <v>23</v>
      </c>
      <c r="U14" s="27" t="s">
        <v>22</v>
      </c>
      <c r="V14" s="27" t="s">
        <v>22</v>
      </c>
      <c r="W14" s="27" t="s">
        <v>22</v>
      </c>
      <c r="X14" s="27" t="s">
        <v>22</v>
      </c>
      <c r="Y14" s="27" t="s">
        <v>22</v>
      </c>
      <c r="Z14" s="27" t="s">
        <v>22</v>
      </c>
      <c r="AA14" s="27" t="s">
        <v>22</v>
      </c>
      <c r="AB14" s="27" t="s">
        <v>22</v>
      </c>
      <c r="AC14" s="27" t="s">
        <v>22</v>
      </c>
      <c r="AD14" s="27" t="s">
        <v>22</v>
      </c>
      <c r="AE14" s="27" t="s">
        <v>22</v>
      </c>
      <c r="AF14" s="27" t="s">
        <v>22</v>
      </c>
      <c r="AG14" s="27" t="s">
        <v>22</v>
      </c>
      <c r="AH14" s="27" t="s">
        <v>24</v>
      </c>
      <c r="AI14" s="28">
        <f>VLOOKUP($T$7,май!$AO$11:$AX$23,10,0)</f>
        <v>128.6</v>
      </c>
      <c r="AJ14" s="28">
        <f>SUMPRODUCT(--TEXT(SUBSTITUTE(D14:AH14,"н",),"0;;;\0"))</f>
        <v>140</v>
      </c>
      <c r="AK14" s="29">
        <f>SUMPRODUCT(--TEXT(SUBSTITUTE(D14:AH14&amp;"н","нн",),"0;;;\0"))-COUNTIF(D14:AH14,"*н")*2-COUNTIF(D14:AH14,"12н")*2</f>
        <v>56</v>
      </c>
      <c r="AL14" s="112">
        <f>SUMPRODUCT((D$9:AH$9=AT$11:AT$29)*TEXT(SUBSTITUTE(D14:AH14,"н",),"0,00;;0;\0"))</f>
        <v>12</v>
      </c>
      <c r="AM14" s="31">
        <f>B5</f>
        <v>0</v>
      </c>
      <c r="AN14" s="32"/>
      <c r="AO14" s="33" t="s">
        <v>29</v>
      </c>
      <c r="AP14" s="33">
        <v>4</v>
      </c>
      <c r="AQ14" s="33">
        <v>2017</v>
      </c>
      <c r="AR14" s="33" t="s">
        <v>26</v>
      </c>
      <c r="AS14" s="34"/>
      <c r="AT14" s="35">
        <v>43469</v>
      </c>
      <c r="AU14" s="36"/>
      <c r="AV14" s="37"/>
      <c r="AW14" s="38">
        <v>175</v>
      </c>
      <c r="AX14" s="38">
        <v>157.4</v>
      </c>
    </row>
    <row r="15" spans="1:50" s="19" customFormat="1" ht="15.75" customHeight="1" x14ac:dyDescent="0.2">
      <c r="A15" s="41"/>
      <c r="B15" s="42"/>
      <c r="C15" s="40"/>
      <c r="D15" s="27" t="s">
        <v>52</v>
      </c>
      <c r="E15" s="27" t="s">
        <v>51</v>
      </c>
      <c r="F15" s="27" t="s">
        <v>51</v>
      </c>
      <c r="G15" s="27" t="s">
        <v>51</v>
      </c>
      <c r="H15" s="27" t="s">
        <v>51</v>
      </c>
      <c r="I15" s="27" t="s">
        <v>51</v>
      </c>
      <c r="J15" s="27" t="s">
        <v>51</v>
      </c>
      <c r="K15" s="27" t="s">
        <v>51</v>
      </c>
      <c r="L15" s="27" t="s">
        <v>53</v>
      </c>
      <c r="M15" s="27">
        <v>8</v>
      </c>
      <c r="N15" s="27">
        <v>8</v>
      </c>
      <c r="O15" s="27">
        <v>8</v>
      </c>
      <c r="P15" s="27">
        <v>8</v>
      </c>
      <c r="Q15" s="27">
        <v>8</v>
      </c>
      <c r="R15" s="27">
        <v>8</v>
      </c>
      <c r="S15" s="27">
        <v>8</v>
      </c>
      <c r="T15" s="27" t="s">
        <v>23</v>
      </c>
      <c r="U15" s="27" t="s">
        <v>22</v>
      </c>
      <c r="V15" s="27" t="s">
        <v>22</v>
      </c>
      <c r="W15" s="27" t="s">
        <v>22</v>
      </c>
      <c r="X15" s="27" t="s">
        <v>22</v>
      </c>
      <c r="Y15" s="27" t="s">
        <v>22</v>
      </c>
      <c r="Z15" s="27" t="s">
        <v>22</v>
      </c>
      <c r="AA15" s="27" t="s">
        <v>22</v>
      </c>
      <c r="AB15" s="27" t="s">
        <v>22</v>
      </c>
      <c r="AC15" s="27" t="s">
        <v>22</v>
      </c>
      <c r="AD15" s="27" t="s">
        <v>22</v>
      </c>
      <c r="AE15" s="27" t="s">
        <v>22</v>
      </c>
      <c r="AF15" s="27" t="s">
        <v>22</v>
      </c>
      <c r="AG15" s="27" t="s">
        <v>22</v>
      </c>
      <c r="AH15" s="27" t="s">
        <v>24</v>
      </c>
      <c r="AI15" s="28">
        <f>VLOOKUP($T$7,май!$AO$11:$AX$23,9,0)</f>
        <v>143</v>
      </c>
      <c r="AJ15" s="28">
        <f>SUMPRODUCT(--TEXT(SUBSTITUTE(D15:AH15,"н",),"0;;;\0"))</f>
        <v>152</v>
      </c>
      <c r="AK15" s="29">
        <f>SUMPRODUCT(--TEXT(SUBSTITUTE(D15:AH15&amp;"н","нн",),"0;;;\0"))-COUNTIF(D15:AH15,"*н")*2-COUNTIF(D15:AH15,"12н")*2</f>
        <v>64</v>
      </c>
      <c r="AL15" s="112">
        <f t="shared" si="1"/>
        <v>12</v>
      </c>
      <c r="AM15" s="31">
        <f>B5</f>
        <v>0</v>
      </c>
      <c r="AN15" s="32"/>
      <c r="AO15" s="33" t="s">
        <v>1</v>
      </c>
      <c r="AP15" s="33">
        <v>5</v>
      </c>
      <c r="AQ15" s="33">
        <v>2018</v>
      </c>
      <c r="AR15" s="33" t="s">
        <v>26</v>
      </c>
      <c r="AS15" s="34"/>
      <c r="AT15" s="35">
        <v>43470</v>
      </c>
      <c r="AU15" s="36"/>
      <c r="AV15" s="37"/>
      <c r="AW15" s="38">
        <v>143</v>
      </c>
      <c r="AX15" s="38">
        <v>128.6</v>
      </c>
    </row>
    <row r="16" spans="1:50" s="19" customFormat="1" ht="15.75" customHeight="1" x14ac:dyDescent="0.2">
      <c r="A16" s="41"/>
      <c r="B16" s="25"/>
      <c r="C16" s="43"/>
      <c r="D16" s="27">
        <v>11</v>
      </c>
      <c r="E16" s="27">
        <v>11</v>
      </c>
      <c r="F16" s="27">
        <v>11</v>
      </c>
      <c r="G16" s="27">
        <v>11</v>
      </c>
      <c r="H16" s="27">
        <v>10</v>
      </c>
      <c r="I16" s="27">
        <v>11</v>
      </c>
      <c r="J16" s="27">
        <v>11</v>
      </c>
      <c r="K16" s="27">
        <v>11</v>
      </c>
      <c r="L16" s="27">
        <v>11</v>
      </c>
      <c r="M16" s="27">
        <v>11</v>
      </c>
      <c r="N16" s="27">
        <v>11</v>
      </c>
      <c r="O16" s="27" t="s">
        <v>22</v>
      </c>
      <c r="P16" s="27">
        <v>10</v>
      </c>
      <c r="Q16" s="27">
        <v>8</v>
      </c>
      <c r="R16" s="27">
        <v>8</v>
      </c>
      <c r="S16" s="27" t="s">
        <v>23</v>
      </c>
      <c r="T16" s="27" t="s">
        <v>22</v>
      </c>
      <c r="U16" s="27" t="s">
        <v>22</v>
      </c>
      <c r="V16" s="27" t="s">
        <v>22</v>
      </c>
      <c r="W16" s="27" t="s">
        <v>22</v>
      </c>
      <c r="X16" s="27" t="s">
        <v>22</v>
      </c>
      <c r="Y16" s="27" t="s">
        <v>22</v>
      </c>
      <c r="Z16" s="27" t="s">
        <v>22</v>
      </c>
      <c r="AA16" s="27" t="s">
        <v>22</v>
      </c>
      <c r="AB16" s="27" t="s">
        <v>22</v>
      </c>
      <c r="AC16" s="27" t="s">
        <v>22</v>
      </c>
      <c r="AD16" s="27" t="s">
        <v>22</v>
      </c>
      <c r="AE16" s="27" t="s">
        <v>22</v>
      </c>
      <c r="AF16" s="27" t="s">
        <v>22</v>
      </c>
      <c r="AG16" s="27" t="s">
        <v>22</v>
      </c>
      <c r="AH16" s="27" t="s">
        <v>22</v>
      </c>
      <c r="AI16" s="28">
        <f>VLOOKUP($T$7,май!$AO$11:$AX$23,9,0)</f>
        <v>143</v>
      </c>
      <c r="AJ16" s="28">
        <f t="shared" si="2"/>
        <v>146</v>
      </c>
      <c r="AK16" s="30"/>
      <c r="AL16" s="112">
        <f t="shared" si="1"/>
        <v>22</v>
      </c>
      <c r="AM16" s="31">
        <f>B5</f>
        <v>0</v>
      </c>
      <c r="AN16" s="32"/>
      <c r="AO16" s="33" t="s">
        <v>30</v>
      </c>
      <c r="AP16" s="33">
        <v>6</v>
      </c>
      <c r="AQ16" s="33">
        <v>2019</v>
      </c>
      <c r="AR16" s="33" t="s">
        <v>26</v>
      </c>
      <c r="AS16" s="34"/>
      <c r="AT16" s="35">
        <v>43471</v>
      </c>
      <c r="AU16" s="36"/>
      <c r="AV16" s="37"/>
      <c r="AW16" s="38">
        <v>151</v>
      </c>
      <c r="AX16" s="38">
        <v>135.80000000000001</v>
      </c>
    </row>
    <row r="17" spans="1:50" s="19" customFormat="1" ht="15.75" customHeight="1" x14ac:dyDescent="0.2">
      <c r="A17" s="41"/>
      <c r="B17" s="25"/>
      <c r="C17" s="43"/>
      <c r="D17" s="27">
        <v>11</v>
      </c>
      <c r="E17" s="27">
        <v>11</v>
      </c>
      <c r="F17" s="27">
        <v>11</v>
      </c>
      <c r="G17" s="27">
        <v>10</v>
      </c>
      <c r="H17" s="27">
        <v>8</v>
      </c>
      <c r="I17" s="27">
        <v>11</v>
      </c>
      <c r="J17" s="27">
        <v>11</v>
      </c>
      <c r="K17" s="27">
        <v>11</v>
      </c>
      <c r="L17" s="27">
        <v>11</v>
      </c>
      <c r="M17" s="27">
        <v>11</v>
      </c>
      <c r="N17" s="27" t="s">
        <v>22</v>
      </c>
      <c r="O17" s="27">
        <v>11</v>
      </c>
      <c r="P17" s="27">
        <v>11</v>
      </c>
      <c r="Q17" s="27">
        <v>11</v>
      </c>
      <c r="R17" s="27">
        <v>8</v>
      </c>
      <c r="S17" s="27" t="s">
        <v>23</v>
      </c>
      <c r="T17" s="27" t="s">
        <v>22</v>
      </c>
      <c r="U17" s="27" t="s">
        <v>22</v>
      </c>
      <c r="V17" s="27" t="s">
        <v>22</v>
      </c>
      <c r="W17" s="27" t="s">
        <v>22</v>
      </c>
      <c r="X17" s="27" t="s">
        <v>22</v>
      </c>
      <c r="Y17" s="27" t="s">
        <v>22</v>
      </c>
      <c r="Z17" s="27" t="s">
        <v>22</v>
      </c>
      <c r="AA17" s="27" t="s">
        <v>22</v>
      </c>
      <c r="AB17" s="27" t="s">
        <v>22</v>
      </c>
      <c r="AC17" s="27" t="s">
        <v>22</v>
      </c>
      <c r="AD17" s="27" t="s">
        <v>22</v>
      </c>
      <c r="AE17" s="27" t="s">
        <v>22</v>
      </c>
      <c r="AF17" s="27" t="s">
        <v>22</v>
      </c>
      <c r="AG17" s="27" t="s">
        <v>22</v>
      </c>
      <c r="AH17" s="27" t="s">
        <v>24</v>
      </c>
      <c r="AI17" s="28">
        <f>VLOOKUP($T$7,май!$AO$11:$AX$23,9,0)</f>
        <v>143</v>
      </c>
      <c r="AJ17" s="28">
        <f t="shared" si="2"/>
        <v>147</v>
      </c>
      <c r="AK17" s="30"/>
      <c r="AL17" s="112">
        <f t="shared" si="1"/>
        <v>22</v>
      </c>
      <c r="AM17" s="31">
        <f>B5</f>
        <v>0</v>
      </c>
      <c r="AN17" s="32"/>
      <c r="AO17" s="33" t="s">
        <v>31</v>
      </c>
      <c r="AP17" s="33">
        <v>7</v>
      </c>
      <c r="AQ17" s="33">
        <v>2020</v>
      </c>
      <c r="AR17" s="33" t="s">
        <v>32</v>
      </c>
      <c r="AS17" s="34"/>
      <c r="AT17" s="35">
        <v>43472</v>
      </c>
      <c r="AU17" s="36"/>
      <c r="AV17" s="37"/>
      <c r="AW17" s="38">
        <v>184</v>
      </c>
      <c r="AX17" s="38">
        <v>165.6</v>
      </c>
    </row>
    <row r="18" spans="1:50" s="19" customFormat="1" ht="15.75" customHeight="1" x14ac:dyDescent="0.2">
      <c r="A18" s="41"/>
      <c r="B18" s="42"/>
      <c r="C18" s="43"/>
      <c r="D18" s="113" t="str">
        <f>IF(AND(WEEKDAY(D$9,2)&gt;5,ISNA(MATCH(D$9,$AV$11:$AV$29,)))+ISNUMBER(MATCH(D$9,$AU$11:$AU$29,)),"Ов",IF(ISNUMBER(MATCH(D$9,$AT$11:$AT$29,)),"П",IF(ISNUMBER(MATCH(D$9,$AS$11:$AS$29,)),"Оп","О")))</f>
        <v>П</v>
      </c>
      <c r="E18" s="27" t="str">
        <f t="shared" ref="E18:S18" si="4">IF(OR(AND(WEEKDAY(E$9,2)&gt;5,ISNA(MATCH(E$9,$AS$11:$AS$29,0))),ISNUMBER(MATCH(E$9,$AT$11:$AT$29,0)),SUMPRODUCT(1*(E$9=$AU$11:$AU$29))),"Ов",IF(SUMPRODUCT(1*(E$9=$AS$11:$AS$29)),"Оп","О"))</f>
        <v>Ов</v>
      </c>
      <c r="F18" s="27" t="str">
        <f t="shared" si="4"/>
        <v>Ов</v>
      </c>
      <c r="G18" s="27" t="str">
        <f t="shared" si="4"/>
        <v>Ов</v>
      </c>
      <c r="H18" s="27" t="str">
        <f t="shared" si="4"/>
        <v>Ов</v>
      </c>
      <c r="I18" s="27" t="str">
        <f t="shared" si="4"/>
        <v>О</v>
      </c>
      <c r="J18" s="27" t="str">
        <f t="shared" si="4"/>
        <v>О</v>
      </c>
      <c r="K18" s="27" t="str">
        <f t="shared" si="4"/>
        <v>Оп</v>
      </c>
      <c r="L18" s="27" t="str">
        <f t="shared" si="4"/>
        <v>Ов</v>
      </c>
      <c r="M18" s="27" t="str">
        <f t="shared" si="4"/>
        <v>Ов</v>
      </c>
      <c r="N18" s="27" t="str">
        <f t="shared" si="4"/>
        <v>Ов</v>
      </c>
      <c r="O18" s="27" t="str">
        <f t="shared" si="4"/>
        <v>Ов</v>
      </c>
      <c r="P18" s="27" t="str">
        <f t="shared" si="4"/>
        <v>О</v>
      </c>
      <c r="Q18" s="27" t="str">
        <f t="shared" si="4"/>
        <v>О</v>
      </c>
      <c r="R18" s="27" t="str">
        <f t="shared" si="4"/>
        <v>О</v>
      </c>
      <c r="S18" s="27" t="str">
        <f t="shared" si="4"/>
        <v>О</v>
      </c>
      <c r="T18" s="27" t="s">
        <v>22</v>
      </c>
      <c r="U18" s="27" t="s">
        <v>22</v>
      </c>
      <c r="V18" s="27" t="s">
        <v>22</v>
      </c>
      <c r="W18" s="27" t="s">
        <v>22</v>
      </c>
      <c r="X18" s="27" t="s">
        <v>22</v>
      </c>
      <c r="Y18" s="27" t="s">
        <v>22</v>
      </c>
      <c r="Z18" s="27" t="s">
        <v>22</v>
      </c>
      <c r="AA18" s="27" t="s">
        <v>22</v>
      </c>
      <c r="AB18" s="27" t="s">
        <v>22</v>
      </c>
      <c r="AC18" s="27" t="s">
        <v>22</v>
      </c>
      <c r="AD18" s="27" t="s">
        <v>22</v>
      </c>
      <c r="AE18" s="27" t="s">
        <v>22</v>
      </c>
      <c r="AF18" s="27" t="s">
        <v>22</v>
      </c>
      <c r="AG18" s="27" t="s">
        <v>22</v>
      </c>
      <c r="AH18" s="27" t="s">
        <v>24</v>
      </c>
      <c r="AI18" s="28">
        <f>VLOOKUP($T$7,май!$AO$11:$AX$23,10,0)</f>
        <v>128.6</v>
      </c>
      <c r="AJ18" s="28">
        <f t="shared" si="2"/>
        <v>0</v>
      </c>
      <c r="AK18" s="30"/>
      <c r="AL18" s="112">
        <f>SUMPRODUCT((D$9:AH$9=AT$11:AT$29)*TEXT(SUBSTITUTE(D18:AH18,"н",),"0,00;;0;\0"))</f>
        <v>0</v>
      </c>
      <c r="AM18" s="31">
        <f>B5</f>
        <v>0</v>
      </c>
      <c r="AN18" s="32"/>
      <c r="AO18" s="33" t="s">
        <v>33</v>
      </c>
      <c r="AP18" s="33">
        <v>8</v>
      </c>
      <c r="AQ18" s="33">
        <v>2021</v>
      </c>
      <c r="AR18" s="33" t="s">
        <v>26</v>
      </c>
      <c r="AS18" s="34"/>
      <c r="AT18" s="35">
        <v>43473</v>
      </c>
      <c r="AU18" s="36"/>
      <c r="AV18" s="37"/>
      <c r="AW18" s="38">
        <v>176</v>
      </c>
      <c r="AX18" s="38">
        <v>158.4</v>
      </c>
    </row>
    <row r="19" spans="1:50" ht="15.75" x14ac:dyDescent="0.25">
      <c r="A19" s="19"/>
      <c r="B19" s="44"/>
      <c r="C19" s="44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45"/>
      <c r="V19" s="45"/>
      <c r="W19" s="45"/>
      <c r="X19" s="45"/>
      <c r="Y19" s="45"/>
      <c r="Z19" s="45"/>
      <c r="AA19" s="45"/>
      <c r="AB19" s="45"/>
      <c r="AC19" s="45"/>
      <c r="AD19" s="45"/>
      <c r="AE19" s="45"/>
      <c r="AF19" s="45"/>
      <c r="AG19" s="46"/>
      <c r="AH19" s="46"/>
      <c r="AI19" s="46"/>
      <c r="AJ19" s="96"/>
      <c r="AK19" s="97"/>
      <c r="AL19" s="97"/>
      <c r="AM19" s="47"/>
      <c r="AO19" s="33" t="s">
        <v>34</v>
      </c>
      <c r="AP19" s="33">
        <v>9</v>
      </c>
      <c r="AQ19" s="33">
        <v>2022</v>
      </c>
      <c r="AR19" s="33" t="s">
        <v>35</v>
      </c>
      <c r="AS19" s="34">
        <v>43518</v>
      </c>
      <c r="AT19" s="35">
        <v>43519</v>
      </c>
      <c r="AU19" s="36"/>
      <c r="AV19" s="37"/>
      <c r="AW19" s="38">
        <v>168</v>
      </c>
      <c r="AX19" s="38">
        <v>151.19999999999999</v>
      </c>
    </row>
    <row r="20" spans="1:50" ht="30" customHeight="1" x14ac:dyDescent="0.2">
      <c r="A20" s="106"/>
      <c r="B20" s="67" t="s">
        <v>49</v>
      </c>
      <c r="C20" s="107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/>
      <c r="T20" s="63"/>
      <c r="U20" s="63"/>
      <c r="V20" s="63"/>
      <c r="W20" s="63"/>
      <c r="X20" s="63"/>
      <c r="Y20" s="63"/>
      <c r="Z20" s="63"/>
      <c r="AA20" s="63"/>
      <c r="AB20" s="63"/>
      <c r="AC20" s="63"/>
      <c r="AD20" s="63"/>
      <c r="AE20" s="63"/>
      <c r="AF20" s="63"/>
      <c r="AG20" s="63"/>
      <c r="AH20" s="63"/>
      <c r="AI20" s="108"/>
      <c r="AJ20" s="109"/>
      <c r="AK20" s="102"/>
      <c r="AL20" s="102"/>
      <c r="AM20" s="102"/>
      <c r="AO20" s="33" t="s">
        <v>36</v>
      </c>
      <c r="AP20" s="33">
        <v>10</v>
      </c>
      <c r="AQ20" s="33">
        <v>2023</v>
      </c>
      <c r="AR20" s="33" t="s">
        <v>37</v>
      </c>
      <c r="AS20" s="34">
        <v>43531</v>
      </c>
      <c r="AT20" s="35">
        <v>43532</v>
      </c>
      <c r="AU20" s="36"/>
      <c r="AV20" s="37"/>
      <c r="AW20" s="38">
        <v>184</v>
      </c>
      <c r="AX20" s="38">
        <v>165.6</v>
      </c>
    </row>
    <row r="21" spans="1:50" ht="15.75" customHeight="1" x14ac:dyDescent="0.25">
      <c r="A21" s="106"/>
      <c r="B21" s="71"/>
      <c r="C21" s="107"/>
      <c r="D21" s="64"/>
      <c r="E21" s="110" t="s">
        <v>50</v>
      </c>
      <c r="F21" s="111"/>
      <c r="G21" s="111"/>
      <c r="H21" s="111"/>
      <c r="I21" s="111"/>
      <c r="J21" s="111"/>
      <c r="K21" s="111"/>
      <c r="L21" s="111"/>
      <c r="M21" s="111"/>
      <c r="N21" s="111"/>
      <c r="O21" s="111"/>
      <c r="P21" s="111"/>
      <c r="Q21" s="111"/>
      <c r="R21" s="111"/>
      <c r="S21" s="111"/>
      <c r="T21" s="111"/>
      <c r="U21" s="111"/>
      <c r="V21" s="111"/>
      <c r="W21" s="111"/>
      <c r="X21" s="111"/>
      <c r="Y21" s="111"/>
      <c r="Z21" s="111"/>
      <c r="AA21" s="111"/>
      <c r="AB21" s="111"/>
      <c r="AC21" s="111"/>
      <c r="AD21" s="111"/>
      <c r="AE21" s="65"/>
      <c r="AF21" s="65"/>
      <c r="AG21" s="65"/>
      <c r="AH21" s="65"/>
      <c r="AI21" s="108"/>
      <c r="AJ21" s="109"/>
      <c r="AK21" s="102"/>
      <c r="AL21" s="102"/>
      <c r="AM21" s="102"/>
      <c r="AO21" s="33" t="s">
        <v>38</v>
      </c>
      <c r="AP21" s="33">
        <v>11</v>
      </c>
      <c r="AQ21" s="33">
        <v>2024</v>
      </c>
      <c r="AR21" s="33" t="s">
        <v>37</v>
      </c>
      <c r="AS21" s="34"/>
      <c r="AT21" s="35"/>
      <c r="AU21" s="36"/>
      <c r="AV21" s="37"/>
      <c r="AW21" s="38">
        <v>160</v>
      </c>
      <c r="AX21" s="38">
        <v>144</v>
      </c>
    </row>
    <row r="22" spans="1:50" s="19" customFormat="1" ht="15.75" customHeight="1" x14ac:dyDescent="0.2">
      <c r="A22" s="50"/>
      <c r="B22" s="51"/>
      <c r="C22" s="52"/>
      <c r="D22" s="53"/>
      <c r="E22" s="110"/>
      <c r="F22" s="111"/>
      <c r="G22" s="111"/>
      <c r="H22" s="111"/>
      <c r="I22" s="111"/>
      <c r="J22" s="111"/>
      <c r="K22" s="111"/>
      <c r="L22" s="111"/>
      <c r="M22" s="111"/>
      <c r="N22" s="111"/>
      <c r="O22" s="111"/>
      <c r="P22" s="111"/>
      <c r="Q22" s="111"/>
      <c r="R22" s="111"/>
      <c r="S22" s="111"/>
      <c r="T22" s="111"/>
      <c r="U22" s="111"/>
      <c r="V22" s="111"/>
      <c r="W22" s="111"/>
      <c r="X22" s="111"/>
      <c r="Y22" s="111"/>
      <c r="Z22" s="111"/>
      <c r="AA22" s="111"/>
      <c r="AB22" s="111"/>
      <c r="AC22" s="111"/>
      <c r="AD22" s="111"/>
      <c r="AE22" s="53"/>
      <c r="AF22" s="53"/>
      <c r="AG22" s="53"/>
      <c r="AH22" s="53"/>
      <c r="AI22" s="55"/>
      <c r="AJ22" s="55"/>
      <c r="AK22" s="56"/>
      <c r="AL22" s="56"/>
      <c r="AM22" s="66"/>
      <c r="AN22" s="32"/>
      <c r="AO22" s="33" t="s">
        <v>39</v>
      </c>
      <c r="AP22" s="33">
        <v>12</v>
      </c>
      <c r="AQ22" s="33">
        <v>2025</v>
      </c>
      <c r="AR22" s="33"/>
      <c r="AS22" s="34">
        <v>43585</v>
      </c>
      <c r="AT22" s="35"/>
      <c r="AU22" s="36"/>
      <c r="AV22" s="48"/>
      <c r="AW22" s="38">
        <v>175</v>
      </c>
      <c r="AX22" s="38">
        <v>157.4</v>
      </c>
    </row>
    <row r="23" spans="1:50" s="19" customFormat="1" ht="15.75" customHeight="1" x14ac:dyDescent="0.2">
      <c r="A23" s="50"/>
      <c r="B23" s="51"/>
      <c r="C23" s="52"/>
      <c r="D23" s="54"/>
      <c r="E23" s="77"/>
      <c r="F23" s="77"/>
      <c r="G23" s="77"/>
      <c r="H23" s="77"/>
      <c r="I23" s="77"/>
      <c r="J23" s="77"/>
      <c r="K23" s="77"/>
      <c r="L23" s="77"/>
      <c r="M23" s="77"/>
      <c r="N23" s="77"/>
      <c r="O23" s="77"/>
      <c r="P23" s="77"/>
      <c r="Q23" s="77"/>
      <c r="R23" s="77"/>
      <c r="S23" s="77"/>
      <c r="T23" s="77"/>
      <c r="U23" s="77"/>
      <c r="V23" s="77"/>
      <c r="W23" s="77"/>
      <c r="X23" s="77"/>
      <c r="Y23" s="77"/>
      <c r="Z23" s="77"/>
      <c r="AA23" s="77"/>
      <c r="AB23" s="77"/>
      <c r="AC23" s="53"/>
      <c r="AD23" s="53"/>
      <c r="AE23" s="53"/>
      <c r="AF23" s="53"/>
      <c r="AG23" s="53"/>
      <c r="AH23" s="53"/>
      <c r="AI23" s="55"/>
      <c r="AJ23" s="55"/>
      <c r="AK23" s="56"/>
      <c r="AL23" s="56"/>
      <c r="AM23" s="66"/>
      <c r="AN23" s="32"/>
      <c r="AO23" s="33"/>
      <c r="AP23" s="33"/>
      <c r="AQ23" s="33"/>
      <c r="AR23" s="33" t="s">
        <v>40</v>
      </c>
      <c r="AS23" s="34"/>
      <c r="AT23" s="35">
        <v>43586</v>
      </c>
      <c r="AU23" s="36"/>
      <c r="AV23" s="37"/>
      <c r="AW23" s="49"/>
      <c r="AX23" s="49"/>
    </row>
    <row r="24" spans="1:50" s="19" customFormat="1" ht="15.75" customHeight="1" x14ac:dyDescent="0.2">
      <c r="A24" s="50"/>
      <c r="B24" s="51"/>
      <c r="C24" s="52"/>
      <c r="D24" s="54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4"/>
      <c r="T24" s="53"/>
      <c r="U24" s="53"/>
      <c r="V24" s="53"/>
      <c r="W24" s="53"/>
      <c r="X24" s="53"/>
      <c r="Y24" s="53"/>
      <c r="Z24" s="53"/>
      <c r="AA24" s="54"/>
      <c r="AB24" s="54"/>
      <c r="AC24" s="54"/>
      <c r="AD24" s="54"/>
      <c r="AE24" s="54"/>
      <c r="AF24" s="54"/>
      <c r="AG24" s="54"/>
      <c r="AH24" s="54"/>
      <c r="AI24" s="55"/>
      <c r="AJ24" s="55"/>
      <c r="AK24" s="67"/>
      <c r="AL24" s="56"/>
      <c r="AM24" s="66"/>
      <c r="AN24" s="32"/>
      <c r="AO24" s="33"/>
      <c r="AP24" s="33"/>
      <c r="AQ24" s="33"/>
      <c r="AR24" s="33" t="s">
        <v>40</v>
      </c>
      <c r="AS24" s="34"/>
      <c r="AT24" s="35"/>
      <c r="AU24" s="36">
        <v>43587</v>
      </c>
      <c r="AV24" s="37"/>
      <c r="AW24" s="49"/>
      <c r="AX24" s="49"/>
    </row>
    <row r="25" spans="1:50" s="19" customFormat="1" ht="16.5" customHeight="1" x14ac:dyDescent="0.2">
      <c r="A25" s="50"/>
      <c r="B25" s="51"/>
      <c r="C25" s="52"/>
      <c r="D25" s="54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53"/>
      <c r="X25" s="53"/>
      <c r="Y25" s="53"/>
      <c r="Z25" s="53"/>
      <c r="AA25" s="53"/>
      <c r="AB25" s="53"/>
      <c r="AC25" s="53"/>
      <c r="AD25" s="53"/>
      <c r="AE25" s="53"/>
      <c r="AF25" s="53"/>
      <c r="AG25" s="53"/>
      <c r="AH25" s="53"/>
      <c r="AI25" s="55"/>
      <c r="AJ25" s="55"/>
      <c r="AK25" s="67"/>
      <c r="AL25" s="56"/>
      <c r="AM25" s="66"/>
      <c r="AN25" s="32"/>
      <c r="AO25" s="33"/>
      <c r="AP25" s="33"/>
      <c r="AQ25" s="33"/>
      <c r="AR25" s="33" t="s">
        <v>41</v>
      </c>
      <c r="AS25" s="34">
        <v>43593</v>
      </c>
      <c r="AT25" s="35">
        <v>43594</v>
      </c>
      <c r="AU25" s="36">
        <v>43588</v>
      </c>
      <c r="AV25" s="37"/>
      <c r="AW25" s="49"/>
      <c r="AX25" s="49"/>
    </row>
    <row r="26" spans="1:50" s="19" customFormat="1" ht="15.75" x14ac:dyDescent="0.2">
      <c r="A26" s="50"/>
      <c r="B26" s="51"/>
      <c r="C26" s="52"/>
      <c r="D26" s="54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3"/>
      <c r="S26" s="53"/>
      <c r="T26" s="54"/>
      <c r="U26" s="53"/>
      <c r="V26" s="53"/>
      <c r="W26" s="53"/>
      <c r="X26" s="53"/>
      <c r="Y26" s="53"/>
      <c r="Z26" s="53"/>
      <c r="AA26" s="53"/>
      <c r="AB26" s="53"/>
      <c r="AC26" s="53"/>
      <c r="AD26" s="53"/>
      <c r="AE26" s="53"/>
      <c r="AF26" s="53"/>
      <c r="AG26" s="53"/>
      <c r="AH26" s="53"/>
      <c r="AI26" s="55"/>
      <c r="AJ26" s="55"/>
      <c r="AK26" s="67"/>
      <c r="AL26" s="56"/>
      <c r="AM26" s="66"/>
      <c r="AN26" s="32"/>
      <c r="AO26" s="33"/>
      <c r="AP26" s="33"/>
      <c r="AQ26" s="33"/>
      <c r="AR26" s="33" t="s">
        <v>42</v>
      </c>
      <c r="AS26" s="34"/>
      <c r="AT26" s="35"/>
      <c r="AU26" s="36">
        <v>43595</v>
      </c>
      <c r="AV26" s="37"/>
      <c r="AW26" s="49"/>
      <c r="AX26" s="49"/>
    </row>
    <row r="27" spans="1:50" s="19" customFormat="1" ht="15.75" x14ac:dyDescent="0.2">
      <c r="A27" s="50"/>
      <c r="B27" s="51"/>
      <c r="C27" s="52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3"/>
      <c r="W27" s="53"/>
      <c r="X27" s="53"/>
      <c r="Y27" s="53"/>
      <c r="Z27" s="53"/>
      <c r="AA27" s="53"/>
      <c r="AB27" s="53"/>
      <c r="AC27" s="53"/>
      <c r="AD27" s="53"/>
      <c r="AE27" s="53"/>
      <c r="AF27" s="53"/>
      <c r="AG27" s="53"/>
      <c r="AH27" s="53"/>
      <c r="AI27" s="55"/>
      <c r="AJ27" s="55"/>
      <c r="AK27" s="56"/>
      <c r="AL27" s="56"/>
      <c r="AM27" s="66"/>
      <c r="AN27" s="32"/>
      <c r="AO27" s="33"/>
      <c r="AP27" s="33"/>
      <c r="AQ27" s="33"/>
      <c r="AR27" s="33" t="s">
        <v>42</v>
      </c>
      <c r="AS27" s="34">
        <v>43627</v>
      </c>
      <c r="AT27" s="35">
        <v>43628</v>
      </c>
      <c r="AU27" s="36"/>
      <c r="AV27" s="37"/>
      <c r="AW27" s="49"/>
      <c r="AX27" s="49"/>
    </row>
    <row r="28" spans="1:50" s="19" customFormat="1" ht="15.75" x14ac:dyDescent="0.2">
      <c r="A28" s="50"/>
      <c r="B28" s="51"/>
      <c r="C28" s="52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  <c r="Y28" s="53"/>
      <c r="Z28" s="53"/>
      <c r="AA28" s="53"/>
      <c r="AB28" s="53"/>
      <c r="AC28" s="53"/>
      <c r="AD28" s="53"/>
      <c r="AE28" s="53"/>
      <c r="AF28" s="53"/>
      <c r="AG28" s="53"/>
      <c r="AH28" s="53"/>
      <c r="AI28" s="55"/>
      <c r="AJ28" s="55"/>
      <c r="AK28" s="56"/>
      <c r="AL28" s="56"/>
      <c r="AM28" s="66"/>
      <c r="AN28" s="32"/>
      <c r="AO28" s="33"/>
      <c r="AP28" s="33"/>
      <c r="AQ28" s="33"/>
      <c r="AR28" s="33" t="s">
        <v>43</v>
      </c>
      <c r="AS28" s="34"/>
      <c r="AT28" s="35">
        <v>43773</v>
      </c>
      <c r="AU28" s="36"/>
      <c r="AV28" s="37"/>
      <c r="AW28" s="49"/>
      <c r="AX28" s="49"/>
    </row>
    <row r="29" spans="1:50" s="19" customFormat="1" ht="15.75" x14ac:dyDescent="0.2">
      <c r="A29" s="50"/>
      <c r="B29" s="51"/>
      <c r="C29" s="52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3"/>
      <c r="X29" s="53"/>
      <c r="Y29" s="53"/>
      <c r="Z29" s="53"/>
      <c r="AA29" s="53"/>
      <c r="AB29" s="53"/>
      <c r="AC29" s="53"/>
      <c r="AD29" s="53"/>
      <c r="AE29" s="53"/>
      <c r="AF29" s="53"/>
      <c r="AG29" s="53"/>
      <c r="AH29" s="53"/>
      <c r="AI29" s="55"/>
      <c r="AJ29" s="55"/>
      <c r="AK29" s="56"/>
      <c r="AL29" s="56"/>
      <c r="AM29" s="66"/>
      <c r="AN29" s="32"/>
      <c r="AO29" s="33"/>
      <c r="AP29" s="33"/>
      <c r="AQ29" s="33"/>
      <c r="AR29" s="33" t="s">
        <v>26</v>
      </c>
      <c r="AS29" s="34">
        <v>43830</v>
      </c>
      <c r="AT29" s="35"/>
      <c r="AU29" s="36"/>
      <c r="AV29" s="37"/>
      <c r="AW29" s="49"/>
      <c r="AX29" s="49"/>
    </row>
    <row r="30" spans="1:50" s="19" customFormat="1" ht="15.75" x14ac:dyDescent="0.2">
      <c r="A30" s="50"/>
      <c r="B30" s="51"/>
      <c r="C30" s="52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4"/>
      <c r="S30" s="53"/>
      <c r="T30" s="53"/>
      <c r="U30" s="53"/>
      <c r="V30" s="53"/>
      <c r="W30" s="53"/>
      <c r="X30" s="53"/>
      <c r="Y30" s="53"/>
      <c r="Z30" s="53"/>
      <c r="AA30" s="53"/>
      <c r="AB30" s="53"/>
      <c r="AC30" s="53"/>
      <c r="AD30" s="53"/>
      <c r="AE30" s="53"/>
      <c r="AF30" s="53"/>
      <c r="AG30" s="53"/>
      <c r="AH30" s="54"/>
      <c r="AI30" s="55"/>
      <c r="AJ30" s="55"/>
      <c r="AK30" s="56"/>
      <c r="AL30" s="56"/>
      <c r="AM30" s="66"/>
      <c r="AN30" s="32"/>
      <c r="AO30" s="57"/>
      <c r="AP30" s="57"/>
      <c r="AQ30" s="57"/>
      <c r="AR30" s="57"/>
      <c r="AS30" s="58"/>
      <c r="AT30" s="58"/>
      <c r="AU30" s="58"/>
      <c r="AV30" s="59"/>
      <c r="AW30" s="57"/>
      <c r="AX30" s="57"/>
    </row>
    <row r="31" spans="1:50" x14ac:dyDescent="0.2">
      <c r="A31" s="68"/>
      <c r="B31" s="72"/>
      <c r="C31" s="68"/>
      <c r="D31" s="68"/>
      <c r="E31" s="68"/>
      <c r="F31" s="68"/>
      <c r="G31" s="68"/>
      <c r="H31" s="68"/>
      <c r="I31" s="68"/>
      <c r="J31" s="68"/>
      <c r="K31" s="68"/>
      <c r="L31" s="68"/>
      <c r="M31" s="68"/>
      <c r="N31" s="68"/>
      <c r="O31" s="68"/>
      <c r="P31" s="68"/>
      <c r="Q31" s="68"/>
      <c r="R31" s="68"/>
      <c r="S31" s="68"/>
      <c r="T31" s="68"/>
      <c r="U31" s="68"/>
      <c r="V31" s="68"/>
      <c r="W31" s="68"/>
      <c r="X31" s="68"/>
      <c r="Y31" s="68"/>
      <c r="Z31" s="68"/>
      <c r="AA31" s="68"/>
      <c r="AB31" s="68"/>
      <c r="AC31" s="68"/>
      <c r="AD31" s="68"/>
      <c r="AE31" s="68"/>
      <c r="AF31" s="68"/>
      <c r="AG31" s="68"/>
      <c r="AH31" s="68"/>
      <c r="AI31" s="68"/>
      <c r="AJ31" s="68"/>
      <c r="AK31" s="68"/>
      <c r="AL31" s="68"/>
      <c r="AM31" s="68"/>
      <c r="AS31" s="19"/>
      <c r="AT31" s="19"/>
      <c r="AU31" s="19"/>
    </row>
    <row r="32" spans="1:50" ht="16.5" customHeight="1" x14ac:dyDescent="0.3">
      <c r="A32" s="68"/>
      <c r="B32" s="73"/>
      <c r="C32" s="68"/>
      <c r="D32" s="68"/>
      <c r="E32" s="68"/>
      <c r="F32" s="69"/>
      <c r="G32" s="68"/>
      <c r="H32" s="69"/>
      <c r="I32" s="68"/>
      <c r="J32" s="68"/>
      <c r="K32" s="68"/>
      <c r="L32" s="68"/>
      <c r="M32" s="68"/>
      <c r="N32" s="68"/>
      <c r="O32" s="68"/>
      <c r="P32" s="68"/>
      <c r="Q32" s="68"/>
      <c r="R32" s="68"/>
      <c r="S32" s="68"/>
      <c r="T32" s="68"/>
      <c r="U32" s="68"/>
      <c r="V32" s="68"/>
      <c r="W32" s="68"/>
      <c r="X32" s="68"/>
      <c r="Y32" s="68"/>
      <c r="Z32" s="68"/>
      <c r="AA32" s="68"/>
      <c r="AB32" s="68"/>
      <c r="AC32" s="69"/>
      <c r="AD32" s="68"/>
      <c r="AE32" s="68"/>
      <c r="AF32" s="68"/>
      <c r="AG32" s="68"/>
      <c r="AH32" s="68"/>
      <c r="AI32" s="68"/>
      <c r="AJ32" s="68"/>
      <c r="AK32" s="68"/>
      <c r="AL32" s="68"/>
      <c r="AM32" s="68"/>
    </row>
    <row r="33" spans="1:39" ht="14.25" customHeight="1" x14ac:dyDescent="0.3">
      <c r="A33" s="68"/>
      <c r="B33" s="74"/>
      <c r="C33" s="70"/>
      <c r="D33" s="70"/>
      <c r="E33" s="70"/>
      <c r="F33" s="70"/>
      <c r="G33" s="70"/>
      <c r="H33" s="70"/>
      <c r="I33" s="70"/>
      <c r="J33" s="70"/>
      <c r="K33" s="70"/>
      <c r="L33" s="70"/>
      <c r="M33" s="68"/>
      <c r="N33" s="68"/>
      <c r="O33" s="68"/>
      <c r="P33" s="68"/>
      <c r="Q33" s="68"/>
      <c r="R33" s="68"/>
      <c r="S33" s="68"/>
      <c r="T33" s="68"/>
      <c r="U33" s="68"/>
      <c r="V33" s="68"/>
      <c r="W33" s="68"/>
      <c r="X33" s="68"/>
      <c r="Y33" s="68"/>
      <c r="Z33" s="68"/>
      <c r="AA33" s="68"/>
      <c r="AB33" s="68"/>
      <c r="AC33" s="103"/>
      <c r="AD33" s="103"/>
      <c r="AE33" s="103"/>
      <c r="AF33" s="103"/>
      <c r="AG33" s="103"/>
      <c r="AH33" s="68"/>
      <c r="AI33" s="68"/>
      <c r="AJ33" s="68"/>
      <c r="AK33" s="68"/>
      <c r="AL33" s="68"/>
      <c r="AM33" s="68"/>
    </row>
    <row r="34" spans="1:39" ht="6.75" customHeight="1" x14ac:dyDescent="0.2">
      <c r="A34" s="19"/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</row>
    <row r="35" spans="1:39" ht="15.75" x14ac:dyDescent="0.25">
      <c r="A35" s="19"/>
      <c r="B35" s="19"/>
      <c r="C35" s="19"/>
      <c r="D35" s="19"/>
      <c r="E35" s="19"/>
      <c r="F35" s="75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75"/>
      <c r="R35" s="75"/>
      <c r="S35" s="75"/>
      <c r="T35" s="75"/>
      <c r="U35" s="75"/>
      <c r="V35" s="75"/>
      <c r="W35" s="75"/>
      <c r="X35" s="19"/>
      <c r="Y35" s="19"/>
      <c r="Z35" s="19"/>
      <c r="AA35" s="19"/>
      <c r="AB35" s="19"/>
      <c r="AC35" s="75"/>
      <c r="AD35" s="75"/>
      <c r="AE35" s="75"/>
      <c r="AF35" s="75"/>
      <c r="AG35" s="76"/>
      <c r="AH35" s="19"/>
      <c r="AI35" s="19"/>
      <c r="AJ35" s="19"/>
      <c r="AK35" s="19"/>
      <c r="AL35" s="19"/>
    </row>
    <row r="36" spans="1:39" ht="15" customHeight="1" x14ac:dyDescent="0.25">
      <c r="A36" s="19"/>
      <c r="B36" s="19"/>
      <c r="C36" s="19"/>
      <c r="D36" s="75"/>
      <c r="E36" s="75"/>
      <c r="F36" s="75"/>
      <c r="G36" s="75"/>
      <c r="H36" s="75"/>
      <c r="I36" s="75"/>
      <c r="J36" s="75"/>
      <c r="K36" s="75"/>
      <c r="L36" s="75"/>
      <c r="M36" s="75"/>
      <c r="N36" s="75"/>
      <c r="O36" s="75"/>
      <c r="P36" s="75"/>
      <c r="Q36" s="75"/>
      <c r="R36" s="75"/>
      <c r="S36" s="75"/>
      <c r="T36" s="75"/>
      <c r="U36" s="75"/>
      <c r="V36" s="75"/>
      <c r="W36" s="75"/>
      <c r="X36" s="19"/>
      <c r="Y36" s="19"/>
      <c r="Z36" s="19"/>
      <c r="AA36" s="19"/>
      <c r="AB36" s="19"/>
      <c r="AC36" s="104"/>
      <c r="AD36" s="104"/>
      <c r="AE36" s="104"/>
      <c r="AF36" s="104"/>
      <c r="AG36" s="104"/>
      <c r="AH36" s="19"/>
      <c r="AI36" s="19"/>
      <c r="AJ36" s="19"/>
      <c r="AK36" s="19"/>
      <c r="AL36" s="19"/>
    </row>
    <row r="37" spans="1:39" ht="5.25" customHeight="1" x14ac:dyDescent="0.25"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AC37" s="7"/>
      <c r="AD37" s="7"/>
      <c r="AE37" s="7"/>
      <c r="AF37" s="7"/>
      <c r="AG37" s="7"/>
    </row>
    <row r="38" spans="1:39" ht="15.75" x14ac:dyDescent="0.25"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AC38" s="7"/>
      <c r="AD38" s="7"/>
      <c r="AE38" s="7"/>
      <c r="AF38" s="7"/>
      <c r="AG38" s="7"/>
    </row>
    <row r="39" spans="1:39" ht="15.75" x14ac:dyDescent="0.25"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AC39" s="60"/>
      <c r="AD39" s="60"/>
      <c r="AE39" s="60"/>
      <c r="AF39" s="105"/>
      <c r="AG39" s="105"/>
      <c r="AH39" s="15"/>
    </row>
    <row r="40" spans="1:39" ht="15.75" x14ac:dyDescent="0.25">
      <c r="B40" s="61" t="s">
        <v>44</v>
      </c>
      <c r="C40" s="61"/>
      <c r="D40" s="61"/>
      <c r="E40" s="62"/>
      <c r="F40" s="62"/>
      <c r="G40" s="62"/>
      <c r="H40" s="61"/>
      <c r="I40" s="61"/>
      <c r="J40" s="61"/>
      <c r="K40" s="61"/>
      <c r="L40" s="61"/>
      <c r="N40" s="7"/>
      <c r="O40" s="7"/>
      <c r="P40" s="7"/>
      <c r="Q40" s="7"/>
      <c r="R40" s="7"/>
      <c r="S40" s="7"/>
      <c r="T40" s="7"/>
      <c r="U40" s="7"/>
      <c r="V40" s="7"/>
      <c r="W40" s="7"/>
    </row>
    <row r="41" spans="1:39" ht="15" x14ac:dyDescent="0.25">
      <c r="B41" s="61" t="s">
        <v>45</v>
      </c>
      <c r="C41" s="61"/>
      <c r="D41" s="62"/>
      <c r="E41" s="62"/>
      <c r="F41" s="62"/>
      <c r="G41" s="62"/>
      <c r="H41" s="62"/>
      <c r="I41" s="62"/>
      <c r="J41" s="62"/>
      <c r="K41" s="62"/>
      <c r="L41" s="62"/>
    </row>
    <row r="42" spans="1:39" x14ac:dyDescent="0.2">
      <c r="B42" s="1" t="s">
        <v>46</v>
      </c>
    </row>
  </sheetData>
  <dataConsolidate/>
  <mergeCells count="35">
    <mergeCell ref="AM20:AM21"/>
    <mergeCell ref="AC33:AG33"/>
    <mergeCell ref="AC36:AG36"/>
    <mergeCell ref="AF39:AG39"/>
    <mergeCell ref="A20:A21"/>
    <mergeCell ref="C20:C21"/>
    <mergeCell ref="AI20:AI21"/>
    <mergeCell ref="AJ20:AJ21"/>
    <mergeCell ref="AK20:AK21"/>
    <mergeCell ref="AL20:AL21"/>
    <mergeCell ref="E21:AD22"/>
    <mergeCell ref="AT9:AT10"/>
    <mergeCell ref="AU9:AU10"/>
    <mergeCell ref="AV9:AV10"/>
    <mergeCell ref="AW9:AW10"/>
    <mergeCell ref="AX9:AX10"/>
    <mergeCell ref="AJ19:AL19"/>
    <mergeCell ref="AM9:AM10"/>
    <mergeCell ref="AO9:AO10"/>
    <mergeCell ref="AP9:AP10"/>
    <mergeCell ref="AQ9:AQ10"/>
    <mergeCell ref="AR9:AR10"/>
    <mergeCell ref="AS9:AS10"/>
    <mergeCell ref="A9:A10"/>
    <mergeCell ref="C9:C10"/>
    <mergeCell ref="AI9:AI10"/>
    <mergeCell ref="AJ9:AJ10"/>
    <mergeCell ref="AK9:AK10"/>
    <mergeCell ref="AL9:AL10"/>
    <mergeCell ref="AG5:AH5"/>
    <mergeCell ref="AJ5:AK5"/>
    <mergeCell ref="K6:AB6"/>
    <mergeCell ref="M7:S7"/>
    <mergeCell ref="T7:V7"/>
    <mergeCell ref="W7:X7"/>
  </mergeCells>
  <conditionalFormatting sqref="D9:AH9 D20:AH20">
    <cfRule type="expression" dxfId="7" priority="3">
      <formula>ISNUMBER(MATCH(D9,$AS$11:$AS$29,0))</formula>
    </cfRule>
    <cfRule type="expression" dxfId="6" priority="4">
      <formula>ISNUMBER(MATCH(D9,$AT$11:$AT$29,0))</formula>
    </cfRule>
    <cfRule type="expression" dxfId="5" priority="5">
      <formula>WEEKDAY(D9,2)&gt;5</formula>
    </cfRule>
    <cfRule type="expression" dxfId="4" priority="6">
      <formula>D9&gt;EOMONTH($D$9,0)</formula>
    </cfRule>
    <cfRule type="expression" dxfId="3" priority="7">
      <formula>ISNUMBER(MATCH(D9,$AU$11:$AU$29,0))</formula>
    </cfRule>
    <cfRule type="expression" dxfId="2" priority="8">
      <formula>WEEKDAY(D9,2)&gt;5</formula>
    </cfRule>
  </conditionalFormatting>
  <conditionalFormatting sqref="AJ11:AJ18">
    <cfRule type="cellIs" dxfId="1" priority="2" stopIfTrue="1" operator="greaterThan">
      <formula>$AI$11+19</formula>
    </cfRule>
  </conditionalFormatting>
  <conditionalFormatting sqref="AJ22:AJ29">
    <cfRule type="cellIs" dxfId="0" priority="1" stopIfTrue="1" operator="greaterThan">
      <formula>$AI$11+19</formula>
    </cfRule>
  </conditionalFormatting>
  <dataValidations count="2">
    <dataValidation type="list" showInputMessage="1" showErrorMessage="1" promptTitle="месяц" sqref="T7:V7">
      <formula1>$AO$11:$AO$22</formula1>
    </dataValidation>
    <dataValidation type="list" showInputMessage="1" showErrorMessage="1" promptTitle="год" sqref="W7:X7">
      <formula1>$AQ$11:$AQ$22</formula1>
    </dataValidation>
  </dataValidations>
  <printOptions verticalCentered="1"/>
  <pageMargins left="0.39370078740157483" right="0.39370078740157483" top="0.39370078740157483" bottom="0.39370078740157483" header="0.31496062992125984" footer="0.31496062992125984"/>
  <pageSetup paperSize="9" scale="3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май</vt:lpstr>
      <vt:lpstr>май!Область_печати</vt:lpstr>
    </vt:vector>
  </TitlesOfParts>
  <Company>ООО Газпром трансгаз Сургут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Кутельникова Елена Викторовна</dc:creator>
  <cp:lastModifiedBy>ГАВ</cp:lastModifiedBy>
  <dcterms:created xsi:type="dcterms:W3CDTF">2019-01-18T12:31:43Z</dcterms:created>
  <dcterms:modified xsi:type="dcterms:W3CDTF">2019-01-28T08:30:35Z</dcterms:modified>
</cp:coreProperties>
</file>