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20" windowHeight="11640"/>
  </bookViews>
  <sheets>
    <sheet name="сторожа" sheetId="1" r:id="rId1"/>
    <sheet name="всяки" sheetId="3" r:id="rId2"/>
  </sheets>
  <externalReferences>
    <externalReference r:id="rId3"/>
    <externalReference r:id="rId4"/>
  </externalReferences>
  <definedNames>
    <definedName name="выхрабд">[1]всяки!$I$3:$I$23</definedName>
    <definedName name="год">[1]всяки!$C$1:$C$12</definedName>
    <definedName name="допнер">[1]всяки!$H$3:$H$23</definedName>
    <definedName name="_xlnm.Print_Titles" localSheetId="0">сторожа!$22:$27</definedName>
    <definedName name="Категория">[2]Служебный!$A$1:$A$3</definedName>
    <definedName name="месяц">[1]всяки!$A$1:$A$12</definedName>
    <definedName name="празд">[1]всяки!$G$3:$G$23</definedName>
    <definedName name="предпр">[1]всяки!$F$3:$F$23</definedName>
  </definedNames>
  <calcPr calcId="145621"/>
</workbook>
</file>

<file path=xl/calcChain.xml><?xml version="1.0" encoding="utf-8"?>
<calcChain xmlns="http://schemas.openxmlformats.org/spreadsheetml/2006/main">
  <c r="Y43" i="1" l="1" a="1"/>
  <c r="Y43" i="1" s="1"/>
  <c r="Y39" i="1" a="1"/>
  <c r="Y39" i="1" s="1"/>
  <c r="Y35" i="1" a="1"/>
  <c r="Y35" i="1" s="1"/>
  <c r="Y31" i="1" a="1"/>
  <c r="Y31" i="1" s="1"/>
  <c r="Y42" i="1" a="1"/>
  <c r="Y42" i="1" s="1"/>
  <c r="Y41" i="1" a="1"/>
  <c r="Y41" i="1" s="1"/>
  <c r="Y40" i="1" a="1"/>
  <c r="Y40" i="1" s="1"/>
  <c r="Y38" i="1" a="1"/>
  <c r="Y38" i="1" s="1"/>
  <c r="Y37" i="1" a="1"/>
  <c r="Y37" i="1" s="1"/>
  <c r="Y36" i="1" a="1"/>
  <c r="Y36" i="1" s="1"/>
  <c r="Y34" i="1" a="1"/>
  <c r="Y34" i="1" s="1"/>
  <c r="Y33" i="1" a="1"/>
  <c r="Y33" i="1" s="1"/>
  <c r="Y32" i="1" a="1"/>
  <c r="Y32" i="1" s="1"/>
  <c r="Y30" i="1" a="1"/>
  <c r="Y30" i="1" s="1"/>
  <c r="Y29" i="1" a="1"/>
  <c r="Y29" i="1" s="1"/>
  <c r="Y28" i="1" a="1"/>
  <c r="Y28" i="1" s="1"/>
  <c r="F18" i="3"/>
  <c r="F17" i="3"/>
  <c r="F16" i="3"/>
  <c r="F15" i="3"/>
  <c r="F14" i="3"/>
  <c r="F13" i="3"/>
  <c r="F12" i="3"/>
  <c r="V17" i="1"/>
  <c r="X17" i="1" s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7" i="1"/>
  <c r="U28" i="1"/>
  <c r="AC28" i="1"/>
  <c r="AD28" i="1" s="1"/>
  <c r="AE28" i="1"/>
  <c r="AG28" i="1" s="1"/>
  <c r="U29" i="1" a="1"/>
  <c r="U29" i="1" s="1"/>
  <c r="AC29" i="1"/>
  <c r="AD29" i="1" s="1"/>
  <c r="AE29" i="1"/>
  <c r="AG29" i="1" s="1"/>
  <c r="U30" i="1"/>
  <c r="V28" i="1" s="1"/>
  <c r="AC30" i="1"/>
  <c r="AD30" i="1"/>
  <c r="U31" i="1" a="1"/>
  <c r="U31" i="1"/>
  <c r="AC31" i="1"/>
  <c r="AD31" i="1"/>
  <c r="U32" i="1"/>
  <c r="AC32" i="1"/>
  <c r="AD32" i="1" s="1"/>
  <c r="AE32" i="1"/>
  <c r="AG32" i="1" s="1"/>
  <c r="U33" i="1" a="1"/>
  <c r="U33" i="1" s="1"/>
  <c r="AC33" i="1"/>
  <c r="AD33" i="1" s="1"/>
  <c r="AE33" i="1"/>
  <c r="AG33" i="1" s="1"/>
  <c r="U34" i="1"/>
  <c r="V32" i="1" s="1"/>
  <c r="AC34" i="1"/>
  <c r="AD34" i="1"/>
  <c r="U35" i="1" a="1"/>
  <c r="U35" i="1"/>
  <c r="AC35" i="1"/>
  <c r="AD35" i="1"/>
  <c r="U36" i="1"/>
  <c r="AC36" i="1"/>
  <c r="AD36" i="1" s="1"/>
  <c r="AE36" i="1"/>
  <c r="AG36" i="1" s="1"/>
  <c r="U37" i="1" a="1"/>
  <c r="U37" i="1" s="1"/>
  <c r="AC37" i="1"/>
  <c r="AD37" i="1" s="1"/>
  <c r="AE37" i="1"/>
  <c r="AG37" i="1" s="1"/>
  <c r="U38" i="1"/>
  <c r="V36" i="1" s="1"/>
  <c r="AC38" i="1"/>
  <c r="AD38" i="1"/>
  <c r="U39" i="1" a="1"/>
  <c r="U39" i="1"/>
  <c r="AC39" i="1"/>
  <c r="AD39" i="1"/>
  <c r="U40" i="1"/>
  <c r="AC40" i="1"/>
  <c r="AD40" i="1" s="1"/>
  <c r="AE40" i="1"/>
  <c r="AG40" i="1" s="1"/>
  <c r="U41" i="1" a="1"/>
  <c r="U41" i="1" s="1"/>
  <c r="AC41" i="1"/>
  <c r="AD41" i="1" s="1"/>
  <c r="AE41" i="1"/>
  <c r="AG41" i="1" s="1"/>
  <c r="U42" i="1"/>
  <c r="AC42" i="1"/>
  <c r="AD42" i="1"/>
  <c r="U43" i="1" a="1"/>
  <c r="U43" i="1"/>
  <c r="AC43" i="1"/>
  <c r="AD43" i="1"/>
  <c r="AE44" i="1"/>
  <c r="AG44" i="1"/>
  <c r="AC45" i="1"/>
  <c r="AD45" i="1"/>
  <c r="AE45" i="1"/>
  <c r="AG45" i="1"/>
  <c r="AC46" i="1"/>
  <c r="AD46" i="1"/>
  <c r="AC47" i="1"/>
  <c r="AD47" i="1"/>
  <c r="AC48" i="1"/>
  <c r="AD48" i="1"/>
  <c r="AE48" i="1"/>
  <c r="AG48" i="1"/>
  <c r="AC49" i="1"/>
  <c r="AD49" i="1"/>
  <c r="AE49" i="1"/>
  <c r="AG49" i="1"/>
  <c r="AC50" i="1"/>
  <c r="AD50" i="1"/>
  <c r="AC51" i="1"/>
  <c r="AD51" i="1"/>
  <c r="L55" i="1"/>
  <c r="AE54" i="1" s="1"/>
  <c r="AE56" i="1" l="1"/>
  <c r="V34" i="1"/>
  <c r="V42" i="1"/>
  <c r="W42" i="1" s="1"/>
  <c r="V38" i="1"/>
  <c r="V30" i="1"/>
  <c r="V40" i="1" l="1"/>
</calcChain>
</file>

<file path=xl/sharedStrings.xml><?xml version="1.0" encoding="utf-8"?>
<sst xmlns="http://schemas.openxmlformats.org/spreadsheetml/2006/main" count="302" uniqueCount="96">
  <si>
    <t>расшифровка пописи</t>
  </si>
  <si>
    <t>личная подпись</t>
  </si>
  <si>
    <t>должность</t>
  </si>
  <si>
    <t>Г.М.</t>
  </si>
  <si>
    <t>Работник кадровой службы</t>
  </si>
  <si>
    <t>М.А.</t>
  </si>
  <si>
    <t>начальник отдела №10</t>
  </si>
  <si>
    <t>структурного подразделения</t>
  </si>
  <si>
    <t>Руководитель</t>
  </si>
  <si>
    <t xml:space="preserve"> В.Д.</t>
  </si>
  <si>
    <t>зам.нач.отдела №10</t>
  </si>
  <si>
    <t xml:space="preserve">Ответственное лицо </t>
  </si>
  <si>
    <t>Б</t>
  </si>
  <si>
    <t>В</t>
  </si>
  <si>
    <t>ОТ</t>
  </si>
  <si>
    <t>5/2</t>
  </si>
  <si>
    <t>3/6</t>
  </si>
  <si>
    <t>13/2</t>
  </si>
  <si>
    <t>Я/Н</t>
  </si>
  <si>
    <t>X</t>
  </si>
  <si>
    <t>Сторож №4</t>
  </si>
  <si>
    <t>РВН</t>
  </si>
  <si>
    <t>14/2</t>
  </si>
  <si>
    <t>6/2</t>
  </si>
  <si>
    <t>РВ</t>
  </si>
  <si>
    <t>Н/Я</t>
  </si>
  <si>
    <t>Н</t>
  </si>
  <si>
    <t>Я</t>
  </si>
  <si>
    <t>Сторож №3 Степанов</t>
  </si>
  <si>
    <t>Н/РВ</t>
  </si>
  <si>
    <t>Сторож №2 Семченков</t>
  </si>
  <si>
    <t>РВ/Н</t>
  </si>
  <si>
    <t>Сторож №1 Егоров</t>
  </si>
  <si>
    <t>часы</t>
  </si>
  <si>
    <t>дни,
(часы)</t>
  </si>
  <si>
    <t>корр. счет, заказ</t>
  </si>
  <si>
    <t>код
вида
оплаты</t>
  </si>
  <si>
    <t>дни</t>
  </si>
  <si>
    <t>корреспондирующий счет, заказ</t>
  </si>
  <si>
    <t>код</t>
  </si>
  <si>
    <t>код вида оплаты</t>
  </si>
  <si>
    <t>месяц</t>
  </si>
  <si>
    <t>половину
месяца
(I, II)</t>
  </si>
  <si>
    <t>Х</t>
  </si>
  <si>
    <t>Неявки по причинам</t>
  </si>
  <si>
    <t>Данные для начисления заработной платы
по видам и направлениям затрат</t>
  </si>
  <si>
    <t>Отработано за</t>
  </si>
  <si>
    <t>Отметки о явках и неявках на работу по числам месяца</t>
  </si>
  <si>
    <t>Табельный
номер</t>
  </si>
  <si>
    <t>Фамилия, и., о., 
(профессия, должность)</t>
  </si>
  <si>
    <t>Номер
 по порядку</t>
  </si>
  <si>
    <t>пр</t>
  </si>
  <si>
    <t>ночн</t>
  </si>
  <si>
    <t>май</t>
  </si>
  <si>
    <t xml:space="preserve">за 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</si>
  <si>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 сторожей</t>
    </r>
  </si>
  <si>
    <t>по</t>
  </si>
  <si>
    <t>с</t>
  </si>
  <si>
    <t>Отчетный период</t>
  </si>
  <si>
    <t>Дата составления</t>
  </si>
  <si>
    <t>Номер документа</t>
  </si>
  <si>
    <t>Отдел №10</t>
  </si>
  <si>
    <t>Структурное подразделение</t>
  </si>
  <si>
    <t>ОАО ""</t>
  </si>
  <si>
    <t>Организация</t>
  </si>
  <si>
    <t>- пока считает не верно. Нужно посчитать отдельно Ночь (Н), Рабочие выходные (РВ), (РВН) и простые Явки (Я) по часам</t>
  </si>
  <si>
    <t>по ОКПО</t>
  </si>
  <si>
    <t>Форма по ОКУД</t>
  </si>
  <si>
    <t>России от 05.01.2004 № 1</t>
  </si>
  <si>
    <t>Утверждена Постановлением Госкомстата</t>
  </si>
  <si>
    <t>Унифицированная форма № Т-13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</si>
  <si>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</si>
  <si>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</si>
  <si>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</si>
  <si>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</si>
  <si>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</si>
  <si>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</si>
  <si>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</si>
  <si>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</si>
  <si>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</si>
  <si>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</si>
  <si>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</si>
  <si>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</si>
  <si>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</si>
  <si>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</si>
  <si>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</si>
  <si>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</si>
  <si>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</si>
  <si>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</si>
  <si>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</si>
  <si>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</si>
  <si>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</si>
  <si>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</si>
  <si>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</si>
  <si>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</si>
  <si>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В случае с 1-м Сторожем, например, должно получиться Я=100, а РВ=28. Ночь (Н=60) и (РВН=4).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</si>
</sst>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/mm/yyyy\ ddd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4"/>
      <color indexed="10"/>
      <name val="Arial Cyr"/>
      <charset val="204"/>
    </font>
    <font>
      <sz val="10"/>
      <color indexed="10"/>
      <name val="Arial Cyr"/>
      <charset val="204"/>
    </font>
    <font>
      <vertAlign val="superscript"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color indexed="12"/>
      <name val="Arial Cyr"/>
      <charset val="204"/>
    </font>
    <font>
      <sz val="11"/>
      <name val="Arial Cyr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4"/>
      <name val="Arial Narrow"/>
      <family val="2"/>
      <charset val="204"/>
    </font>
    <font>
      <sz val="8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sz val="9"/>
      <color indexed="9"/>
      <name val="Arial Cyr"/>
      <family val="2"/>
      <charset val="204"/>
    </font>
    <font>
      <sz val="7"/>
      <name val="Times New Roman"/>
      <family val="1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Verdana"/>
      <family val="2"/>
      <charset val="204"/>
    </font>
    <font>
      <sz val="8"/>
      <name val="Times New Roman"/>
      <family val="1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horizontal="left"/>
    </xf>
  </cellStyleXfs>
  <cellXfs count="284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 shrinkToFit="1"/>
    </xf>
    <xf numFmtId="1" fontId="1" fillId="0" borderId="3" xfId="0" applyNumberFormat="1" applyFont="1" applyFill="1" applyBorder="1" applyAlignment="1" applyProtection="1">
      <alignment horizontal="center" vertical="center" shrinkToFit="1"/>
    </xf>
    <xf numFmtId="1" fontId="1" fillId="0" borderId="7" xfId="0" applyNumberFormat="1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</xf>
    <xf numFmtId="1" fontId="1" fillId="0" borderId="15" xfId="0" applyNumberFormat="1" applyFont="1" applyFill="1" applyBorder="1" applyAlignment="1" applyProtection="1">
      <alignment horizontal="center" vertical="center" shrinkToFit="1"/>
    </xf>
    <xf numFmtId="1" fontId="1" fillId="0" borderId="16" xfId="0" applyNumberFormat="1" applyFont="1" applyFill="1" applyBorder="1" applyAlignment="1" applyProtection="1">
      <alignment horizontal="center" vertical="center" shrinkToFit="1"/>
    </xf>
    <xf numFmtId="1" fontId="1" fillId="0" borderId="17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1" fontId="1" fillId="0" borderId="24" xfId="0" applyNumberFormat="1" applyFont="1" applyFill="1" applyBorder="1" applyAlignment="1" applyProtection="1">
      <alignment horizontal="center" vertical="center" shrinkToFit="1"/>
    </xf>
    <xf numFmtId="1" fontId="0" fillId="0" borderId="24" xfId="0" applyNumberFormat="1" applyFill="1" applyBorder="1" applyAlignment="1" applyProtection="1">
      <alignment horizontal="center" vertical="center" shrinkToFit="1"/>
    </xf>
    <xf numFmtId="1" fontId="0" fillId="0" borderId="25" xfId="0" applyNumberFormat="1" applyFill="1" applyBorder="1" applyAlignment="1" applyProtection="1">
      <alignment horizontal="center" vertical="center" shrinkToFit="1"/>
    </xf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8" xfId="0" applyNumberFormat="1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1" fontId="0" fillId="0" borderId="15" xfId="0" applyNumberFormat="1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</xf>
    <xf numFmtId="49" fontId="0" fillId="0" borderId="3" xfId="0" applyNumberFormat="1" applyFill="1" applyBorder="1" applyAlignment="1" applyProtection="1">
      <alignment horizontal="center" vertical="center" shrinkToFit="1"/>
    </xf>
    <xf numFmtId="49" fontId="0" fillId="0" borderId="10" xfId="0" applyNumberFormat="1" applyFill="1" applyBorder="1" applyAlignment="1" applyProtection="1">
      <alignment horizontal="center" vertical="center" shrinkToFit="1"/>
    </xf>
    <xf numFmtId="1" fontId="0" fillId="0" borderId="25" xfId="0" applyNumberFormat="1" applyFill="1" applyBorder="1" applyAlignment="1" applyProtection="1">
      <alignment horizontal="center" vertical="center"/>
    </xf>
    <xf numFmtId="1" fontId="0" fillId="0" borderId="16" xfId="0" applyNumberFormat="1" applyFill="1" applyBorder="1" applyAlignment="1" applyProtection="1">
      <alignment horizontal="center" vertical="center" shrinkToFit="1"/>
    </xf>
    <xf numFmtId="1" fontId="0" fillId="0" borderId="17" xfId="0" applyNumberFormat="1" applyFill="1" applyBorder="1" applyAlignment="1" applyProtection="1">
      <alignment horizontal="center" vertical="center" shrinkToFit="1"/>
    </xf>
    <xf numFmtId="1" fontId="0" fillId="0" borderId="11" xfId="0" applyNumberFormat="1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 shrinkToFit="1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1" fontId="0" fillId="0" borderId="21" xfId="0" applyNumberFormat="1" applyFill="1" applyBorder="1" applyAlignment="1" applyProtection="1">
      <alignment horizontal="center" vertical="center" shrinkToFit="1"/>
    </xf>
    <xf numFmtId="49" fontId="0" fillId="0" borderId="8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49" fontId="0" fillId="0" borderId="7" xfId="0" applyNumberFormat="1" applyFill="1" applyBorder="1" applyAlignment="1" applyProtection="1">
      <alignment horizontal="center" vertical="center" shrinkToFit="1"/>
    </xf>
    <xf numFmtId="1" fontId="0" fillId="0" borderId="15" xfId="0" applyNumberFormat="1" applyFill="1" applyBorder="1" applyAlignment="1" applyProtection="1">
      <alignment horizontal="center" vertical="center" shrinkToFit="1"/>
    </xf>
    <xf numFmtId="1" fontId="0" fillId="0" borderId="10" xfId="0" applyNumberFormat="1" applyFill="1" applyBorder="1" applyAlignment="1" applyProtection="1">
      <alignment horizontal="center" vertical="center" shrinkToFit="1"/>
    </xf>
    <xf numFmtId="1" fontId="0" fillId="0" borderId="33" xfId="0" applyNumberFormat="1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center" vertical="center" shrinkToFit="1"/>
    </xf>
    <xf numFmtId="49" fontId="1" fillId="0" borderId="10" xfId="0" applyNumberFormat="1" applyFont="1" applyFill="1" applyBorder="1" applyAlignment="1" applyProtection="1">
      <alignment horizontal="center" vertical="center" shrinkToFit="1"/>
    </xf>
    <xf numFmtId="49" fontId="1" fillId="0" borderId="34" xfId="0" applyNumberFormat="1" applyFont="1" applyFill="1" applyBorder="1" applyAlignment="1" applyProtection="1">
      <alignment horizontal="center" vertical="center" shrinkToFit="1"/>
    </xf>
    <xf numFmtId="49" fontId="0" fillId="0" borderId="34" xfId="0" applyNumberFormat="1" applyFill="1" applyBorder="1" applyAlignment="1" applyProtection="1">
      <alignment horizontal="center" vertical="center" shrinkToFit="1"/>
    </xf>
    <xf numFmtId="49" fontId="0" fillId="0" borderId="19" xfId="0" applyNumberForma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 shrinkToFit="1"/>
    </xf>
    <xf numFmtId="1" fontId="0" fillId="0" borderId="17" xfId="0" applyNumberFormat="1" applyFont="1" applyFill="1" applyBorder="1" applyAlignment="1" applyProtection="1">
      <alignment horizontal="center" vertical="center" shrinkToFit="1"/>
    </xf>
    <xf numFmtId="1" fontId="0" fillId="0" borderId="14" xfId="0" applyNumberFormat="1" applyFill="1" applyBorder="1" applyAlignment="1" applyProtection="1">
      <alignment horizontal="center" vertical="center" shrinkToFit="1"/>
    </xf>
    <xf numFmtId="49" fontId="0" fillId="0" borderId="14" xfId="0" applyNumberFormat="1" applyFill="1" applyBorder="1" applyAlignment="1" applyProtection="1">
      <alignment horizontal="center" vertical="center" shrinkToFit="1"/>
    </xf>
    <xf numFmtId="1" fontId="0" fillId="0" borderId="2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Protection="1">
      <protection locked="0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7" fillId="0" borderId="4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18" fillId="0" borderId="0" xfId="0" applyFont="1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Protection="1">
      <protection locked="0"/>
    </xf>
    <xf numFmtId="0" fontId="18" fillId="0" borderId="1" xfId="0" applyFont="1" applyFill="1" applyBorder="1" applyAlignment="1" applyProtection="1">
      <protection locked="0"/>
    </xf>
    <xf numFmtId="0" fontId="18" fillId="0" borderId="1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top"/>
      <protection locked="0"/>
    </xf>
    <xf numFmtId="0" fontId="20" fillId="0" borderId="1" xfId="0" applyFont="1" applyBorder="1" applyAlignment="1" applyProtection="1">
      <alignment vertical="top"/>
      <protection locked="0"/>
    </xf>
    <xf numFmtId="0" fontId="1" fillId="0" borderId="0" xfId="0" applyFont="1" applyProtection="1"/>
    <xf numFmtId="0" fontId="1" fillId="0" borderId="0" xfId="0" applyFont="1" applyFill="1" applyProtection="1"/>
    <xf numFmtId="49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/>
    <xf numFmtId="0" fontId="23" fillId="0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49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Font="1" applyFill="1" applyBorder="1" applyProtection="1"/>
    <xf numFmtId="0" fontId="1" fillId="0" borderId="2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Protection="1"/>
    <xf numFmtId="0" fontId="23" fillId="0" borderId="0" xfId="0" applyFont="1" applyProtection="1"/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49" fontId="23" fillId="0" borderId="0" xfId="0" applyNumberFormat="1" applyFont="1" applyFill="1" applyProtection="1"/>
    <xf numFmtId="0" fontId="23" fillId="2" borderId="10" xfId="0" applyFont="1" applyFill="1" applyBorder="1" applyProtection="1"/>
    <xf numFmtId="0" fontId="2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18" fillId="0" borderId="0" xfId="0" applyFont="1" applyFill="1" applyBorder="1" applyProtection="1"/>
    <xf numFmtId="0" fontId="18" fillId="0" borderId="0" xfId="0" applyFont="1" applyFill="1" applyProtection="1"/>
    <xf numFmtId="0" fontId="18" fillId="0" borderId="0" xfId="0" applyFont="1" applyProtection="1"/>
    <xf numFmtId="0" fontId="27" fillId="0" borderId="0" xfId="1" applyFont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 applyProtection="1"/>
    <xf numFmtId="0" fontId="28" fillId="0" borderId="0" xfId="0" applyFont="1" applyProtection="1"/>
    <xf numFmtId="0" fontId="28" fillId="0" borderId="0" xfId="0" applyFont="1" applyAlignment="1" applyProtection="1">
      <alignment horizontal="right"/>
    </xf>
    <xf numFmtId="0" fontId="28" fillId="0" borderId="0" xfId="0" applyFont="1" applyProtection="1">
      <protection locked="0"/>
    </xf>
    <xf numFmtId="0" fontId="27" fillId="0" borderId="0" xfId="1" applyFont="1" applyBorder="1" applyAlignment="1" applyProtection="1">
      <alignment horizontal="centerContinuous" vertical="center"/>
      <protection locked="0"/>
    </xf>
    <xf numFmtId="0" fontId="27" fillId="0" borderId="0" xfId="1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29" fillId="3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/>
    </xf>
    <xf numFmtId="0" fontId="31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2" fillId="3" borderId="10" xfId="0" applyFont="1" applyFill="1" applyBorder="1" applyAlignment="1">
      <alignment vertical="top"/>
    </xf>
    <xf numFmtId="165" fontId="32" fillId="3" borderId="10" xfId="0" applyNumberFormat="1" applyFont="1" applyFill="1" applyBorder="1" applyAlignment="1">
      <alignment vertical="top" wrapText="1"/>
    </xf>
    <xf numFmtId="14" fontId="32" fillId="3" borderId="10" xfId="0" applyNumberFormat="1" applyFont="1" applyFill="1" applyBorder="1" applyAlignment="1">
      <alignment vertical="top" wrapText="1"/>
    </xf>
    <xf numFmtId="14" fontId="32" fillId="3" borderId="10" xfId="0" applyNumberFormat="1" applyFont="1" applyFill="1" applyBorder="1" applyAlignment="1">
      <alignment vertical="top"/>
    </xf>
    <xf numFmtId="14" fontId="29" fillId="4" borderId="10" xfId="0" applyNumberFormat="1" applyFont="1" applyFill="1" applyBorder="1" applyAlignment="1">
      <alignment horizontal="center" vertical="top"/>
    </xf>
    <xf numFmtId="14" fontId="32" fillId="3" borderId="10" xfId="0" applyNumberFormat="1" applyFont="1" applyFill="1" applyBorder="1"/>
    <xf numFmtId="14" fontId="29" fillId="0" borderId="10" xfId="0" applyNumberFormat="1" applyFont="1" applyBorder="1" applyAlignment="1">
      <alignment vertical="top"/>
    </xf>
    <xf numFmtId="0" fontId="33" fillId="5" borderId="10" xfId="0" applyFont="1" applyFill="1" applyBorder="1" applyAlignment="1">
      <alignment vertical="top"/>
    </xf>
    <xf numFmtId="0" fontId="29" fillId="0" borderId="10" xfId="0" applyFont="1" applyBorder="1" applyAlignment="1">
      <alignment vertical="top"/>
    </xf>
    <xf numFmtId="0" fontId="29" fillId="0" borderId="10" xfId="0" applyFont="1" applyBorder="1"/>
    <xf numFmtId="0" fontId="30" fillId="3" borderId="10" xfId="0" applyFont="1" applyFill="1" applyBorder="1"/>
    <xf numFmtId="0" fontId="29" fillId="3" borderId="10" xfId="0" applyFont="1" applyFill="1" applyBorder="1"/>
    <xf numFmtId="14" fontId="29" fillId="3" borderId="10" xfId="0" applyNumberFormat="1" applyFont="1" applyFill="1" applyBorder="1"/>
    <xf numFmtId="14" fontId="29" fillId="0" borderId="10" xfId="0" applyNumberFormat="1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0" fillId="0" borderId="2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24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ill="1" applyBorder="1" applyAlignment="1" applyProtection="1">
      <alignment horizontal="center" vertical="center" wrapText="1"/>
      <protection locked="0"/>
    </xf>
    <xf numFmtId="49" fontId="0" fillId="0" borderId="28" xfId="0" applyNumberForma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49" fontId="0" fillId="0" borderId="29" xfId="0" applyNumberFormat="1" applyFill="1" applyBorder="1" applyAlignment="1" applyProtection="1">
      <alignment horizontal="center" vertical="center" wrapText="1"/>
      <protection locked="0"/>
    </xf>
    <xf numFmtId="49" fontId="0" fillId="0" borderId="27" xfId="0" applyNumberFormat="1" applyFill="1" applyBorder="1" applyAlignment="1" applyProtection="1">
      <alignment horizontal="center" vertical="center" wrapText="1"/>
      <protection locked="0"/>
    </xf>
    <xf numFmtId="164" fontId="0" fillId="0" borderId="34" xfId="0" applyNumberFormat="1" applyFont="1" applyFill="1" applyBorder="1" applyAlignment="1" applyProtection="1">
      <alignment horizontal="center" vertical="center"/>
      <protection locked="0"/>
    </xf>
    <xf numFmtId="164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 applyProtection="1">
      <alignment horizontal="center" vertical="center" textRotation="90" wrapText="1"/>
      <protection locked="0"/>
    </xf>
    <xf numFmtId="0" fontId="0" fillId="0" borderId="19" xfId="0" applyBorder="1" applyAlignment="1" applyProtection="1">
      <alignment horizontal="center" vertical="center" textRotation="90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textRotation="90" wrapText="1"/>
      <protection locked="0"/>
    </xf>
    <xf numFmtId="0" fontId="0" fillId="0" borderId="12" xfId="0" applyBorder="1" applyAlignment="1" applyProtection="1">
      <alignment horizontal="center" vertical="center" textRotation="90"/>
      <protection locked="0"/>
    </xf>
    <xf numFmtId="0" fontId="0" fillId="0" borderId="41" xfId="0" applyBorder="1" applyAlignment="1" applyProtection="1">
      <alignment horizontal="center" vertical="center" textRotation="90"/>
      <protection locked="0"/>
    </xf>
    <xf numFmtId="164" fontId="0" fillId="0" borderId="19" xfId="0" applyNumberFormat="1" applyFont="1" applyFill="1" applyBorder="1" applyAlignment="1" applyProtection="1">
      <alignment horizontal="center" vertical="center"/>
      <protection locked="0"/>
    </xf>
    <xf numFmtId="164" fontId="0" fillId="0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49" fontId="0" fillId="0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31" xfId="0" applyNumberFormat="1" applyFill="1" applyBorder="1" applyAlignment="1" applyProtection="1">
      <alignment horizontal="center" vertical="center" wrapText="1"/>
      <protection locked="0"/>
    </xf>
    <xf numFmtId="49" fontId="0" fillId="0" borderId="30" xfId="0" applyNumberForma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22" fillId="0" borderId="10" xfId="0" applyNumberFormat="1" applyFont="1" applyFill="1" applyBorder="1" applyAlignment="1" applyProtection="1">
      <alignment horizontal="center"/>
      <protection locked="0"/>
    </xf>
    <xf numFmtId="14" fontId="21" fillId="0" borderId="10" xfId="0" applyNumberFormat="1" applyFont="1" applyFill="1" applyBorder="1" applyAlignment="1" applyProtection="1">
      <alignment horizontal="center"/>
    </xf>
    <xf numFmtId="14" fontId="21" fillId="0" borderId="10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27" fillId="0" borderId="23" xfId="1" applyNumberFormat="1" applyFont="1" applyBorder="1" applyAlignment="1" applyProtection="1">
      <alignment horizontal="center" vertical="center"/>
      <protection locked="0"/>
    </xf>
    <xf numFmtId="0" fontId="27" fillId="0" borderId="50" xfId="1" applyNumberFormat="1" applyFont="1" applyBorder="1" applyAlignment="1" applyProtection="1">
      <alignment horizontal="center" vertical="center"/>
      <protection locked="0"/>
    </xf>
    <xf numFmtId="0" fontId="27" fillId="0" borderId="49" xfId="1" applyNumberFormat="1" applyFont="1" applyBorder="1" applyAlignment="1" applyProtection="1">
      <alignment horizontal="center" vertical="center"/>
      <protection locked="0"/>
    </xf>
    <xf numFmtId="0" fontId="27" fillId="0" borderId="6" xfId="1" applyNumberFormat="1" applyFont="1" applyBorder="1" applyAlignment="1" applyProtection="1">
      <alignment horizontal="center" vertical="center"/>
      <protection locked="0"/>
    </xf>
    <xf numFmtId="0" fontId="27" fillId="0" borderId="36" xfId="1" applyNumberFormat="1" applyFont="1" applyBorder="1" applyAlignment="1" applyProtection="1">
      <alignment horizontal="center" vertical="center"/>
      <protection locked="0"/>
    </xf>
    <xf numFmtId="0" fontId="27" fillId="0" borderId="35" xfId="1" applyNumberFormat="1" applyFont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left"/>
    </xf>
    <xf numFmtId="0" fontId="24" fillId="0" borderId="48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43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5" xfId="0" applyNumberFormat="1" applyBorder="1" applyAlignment="1" applyProtection="1">
      <alignment horizontal="center" vertical="center"/>
      <protection locked="0"/>
    </xf>
    <xf numFmtId="0" fontId="0" fillId="0" borderId="31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Лист1" xfId="1"/>
  </cellStyles>
  <dxfs count="104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77;&#1083;&#1100;_&#1058;13_&#1084;&#1086;&#11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1"/>
      <sheetName val="Табель2"/>
      <sheetName val="Табель3"/>
      <sheetName val="Табель4"/>
      <sheetName val="Табель5"/>
      <sheetName val="всяк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январь</v>
          </cell>
          <cell r="B1">
            <v>1</v>
          </cell>
          <cell r="C1">
            <v>2010</v>
          </cell>
        </row>
        <row r="2">
          <cell r="A2" t="str">
            <v>февраль</v>
          </cell>
          <cell r="B2">
            <v>2</v>
          </cell>
          <cell r="C2">
            <v>2011</v>
          </cell>
        </row>
        <row r="3">
          <cell r="A3" t="str">
            <v>март</v>
          </cell>
          <cell r="B3">
            <v>3</v>
          </cell>
          <cell r="C3">
            <v>2012</v>
          </cell>
          <cell r="G3">
            <v>41275</v>
          </cell>
          <cell r="H3">
            <v>41761</v>
          </cell>
        </row>
        <row r="4">
          <cell r="A4" t="str">
            <v>апрель</v>
          </cell>
          <cell r="B4">
            <v>4</v>
          </cell>
          <cell r="C4">
            <v>2013</v>
          </cell>
          <cell r="G4">
            <v>41276</v>
          </cell>
          <cell r="H4">
            <v>41407</v>
          </cell>
        </row>
        <row r="5">
          <cell r="A5" t="str">
            <v>май</v>
          </cell>
          <cell r="B5">
            <v>5</v>
          </cell>
          <cell r="C5">
            <v>2014</v>
          </cell>
          <cell r="G5">
            <v>41277</v>
          </cell>
          <cell r="H5">
            <v>41769</v>
          </cell>
        </row>
        <row r="6">
          <cell r="A6" t="str">
            <v>июнь</v>
          </cell>
          <cell r="B6">
            <v>6</v>
          </cell>
          <cell r="C6">
            <v>2015</v>
          </cell>
          <cell r="G6">
            <v>41278</v>
          </cell>
          <cell r="H6">
            <v>41274</v>
          </cell>
        </row>
        <row r="7">
          <cell r="A7" t="str">
            <v>июль</v>
          </cell>
          <cell r="B7">
            <v>7</v>
          </cell>
          <cell r="C7">
            <v>2016</v>
          </cell>
          <cell r="G7">
            <v>41279</v>
          </cell>
        </row>
        <row r="8">
          <cell r="A8" t="str">
            <v>август</v>
          </cell>
          <cell r="B8">
            <v>8</v>
          </cell>
          <cell r="C8">
            <v>2017</v>
          </cell>
          <cell r="G8">
            <v>41280</v>
          </cell>
        </row>
        <row r="9">
          <cell r="A9" t="str">
            <v>сентябрь</v>
          </cell>
          <cell r="B9">
            <v>9</v>
          </cell>
          <cell r="C9">
            <v>2018</v>
          </cell>
          <cell r="G9">
            <v>41281</v>
          </cell>
          <cell r="H9">
            <v>41218</v>
          </cell>
        </row>
        <row r="10">
          <cell r="A10" t="str">
            <v>октябрь</v>
          </cell>
          <cell r="B10">
            <v>10</v>
          </cell>
          <cell r="C10">
            <v>2019</v>
          </cell>
          <cell r="G10">
            <v>41282</v>
          </cell>
        </row>
        <row r="11">
          <cell r="A11" t="str">
            <v>ноябрь</v>
          </cell>
          <cell r="B11">
            <v>11</v>
          </cell>
          <cell r="C11">
            <v>2020</v>
          </cell>
        </row>
        <row r="12">
          <cell r="A12" t="str">
            <v>декабрь</v>
          </cell>
          <cell r="B12">
            <v>12</v>
          </cell>
          <cell r="C12">
            <v>2021</v>
          </cell>
          <cell r="F12">
            <v>41327</v>
          </cell>
          <cell r="G12">
            <v>41328</v>
          </cell>
        </row>
        <row r="13">
          <cell r="F13">
            <v>41340</v>
          </cell>
          <cell r="G13">
            <v>41341</v>
          </cell>
        </row>
        <row r="14">
          <cell r="F14">
            <v>41759</v>
          </cell>
          <cell r="G14">
            <v>41760</v>
          </cell>
        </row>
        <row r="15">
          <cell r="F15">
            <v>41767</v>
          </cell>
          <cell r="G15">
            <v>41768</v>
          </cell>
        </row>
        <row r="16">
          <cell r="F16">
            <v>41436</v>
          </cell>
          <cell r="G16">
            <v>41437</v>
          </cell>
        </row>
        <row r="17">
          <cell r="F17">
            <v>41581</v>
          </cell>
          <cell r="G17">
            <v>41582</v>
          </cell>
        </row>
        <row r="18">
          <cell r="F18">
            <v>41639</v>
          </cell>
          <cell r="G18">
            <v>41640</v>
          </cell>
        </row>
        <row r="19">
          <cell r="G19">
            <v>41217</v>
          </cell>
          <cell r="I19">
            <v>41272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0"/>
  <sheetViews>
    <sheetView tabSelected="1" topLeftCell="A7" zoomScale="82" zoomScaleNormal="82" zoomScaleSheetLayoutView="85" workbookViewId="0">
      <selection activeCell="Y28" sqref="Y28"/>
    </sheetView>
  </sheetViews>
  <sheetFormatPr defaultRowHeight="12.75" x14ac:dyDescent="0.2"/>
  <cols>
    <col min="1" max="1" width="1.140625" style="1" customWidth="1"/>
    <col min="2" max="2" width="5" style="3" customWidth="1"/>
    <col min="3" max="3" width="26.28515625" style="3" customWidth="1"/>
    <col min="4" max="4" width="6" style="3" customWidth="1"/>
    <col min="5" max="20" width="5.85546875" style="3" customWidth="1"/>
    <col min="21" max="21" width="8.42578125" style="3" customWidth="1"/>
    <col min="22" max="22" width="8.28515625" style="3" customWidth="1"/>
    <col min="23" max="23" width="6.7109375" style="4" customWidth="1"/>
    <col min="24" max="24" width="5.5703125" style="3" customWidth="1"/>
    <col min="25" max="25" width="6.7109375" style="4" customWidth="1"/>
    <col min="26" max="26" width="6.7109375" style="3" customWidth="1"/>
    <col min="27" max="27" width="5.5703125" style="3" customWidth="1"/>
    <col min="28" max="28" width="7.140625" style="3" customWidth="1"/>
    <col min="29" max="29" width="8.28515625" style="3" customWidth="1"/>
    <col min="30" max="32" width="4.28515625" style="3" customWidth="1"/>
    <col min="33" max="33" width="4.28515625" style="2" customWidth="1"/>
    <col min="34" max="16384" width="9.140625" style="1"/>
  </cols>
  <sheetData>
    <row r="1" spans="2:34" s="149" customFormat="1" ht="11.25" x14ac:dyDescent="0.2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1"/>
      <c r="X1" s="141"/>
      <c r="Y1" s="141"/>
      <c r="Z1" s="141"/>
      <c r="AA1" s="151"/>
      <c r="AB1" s="151"/>
      <c r="AE1" s="151"/>
      <c r="AF1" s="90"/>
      <c r="AG1" s="150" t="s">
        <v>70</v>
      </c>
    </row>
    <row r="2" spans="2:34" s="149" customFormat="1" ht="11.25" x14ac:dyDescent="0.2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1"/>
      <c r="X2" s="141"/>
      <c r="Y2" s="141"/>
      <c r="Z2" s="141"/>
      <c r="AA2" s="151"/>
      <c r="AB2" s="151"/>
      <c r="AE2" s="151"/>
      <c r="AF2" s="90"/>
      <c r="AG2" s="150" t="s">
        <v>69</v>
      </c>
    </row>
    <row r="3" spans="2:34" s="149" customFormat="1" ht="11.25" x14ac:dyDescent="0.2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1"/>
      <c r="X3" s="141"/>
      <c r="Y3" s="141"/>
      <c r="Z3" s="141"/>
      <c r="AA3" s="151"/>
      <c r="AB3" s="151"/>
      <c r="AE3" s="151"/>
      <c r="AF3" s="90"/>
      <c r="AG3" s="150" t="s">
        <v>68</v>
      </c>
    </row>
    <row r="4" spans="2:34" ht="6.75" customHeight="1" thickBot="1" x14ac:dyDescent="0.25">
      <c r="B4" s="145"/>
      <c r="C4" s="145"/>
      <c r="D4" s="148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1"/>
      <c r="X4" s="141"/>
      <c r="Y4" s="141"/>
      <c r="Z4" s="141"/>
      <c r="AA4" s="141"/>
      <c r="AB4" s="141"/>
      <c r="AC4" s="140"/>
      <c r="AD4" s="140"/>
      <c r="AE4" s="139"/>
      <c r="AF4" s="147"/>
      <c r="AG4" s="146"/>
    </row>
    <row r="5" spans="2:34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1"/>
      <c r="X5" s="141"/>
      <c r="Y5" s="141"/>
      <c r="Z5" s="141"/>
      <c r="AA5" s="141"/>
      <c r="AB5" s="141"/>
      <c r="AC5" s="140"/>
      <c r="AD5" s="139" t="s">
        <v>67</v>
      </c>
      <c r="AE5" s="233">
        <v>301008</v>
      </c>
      <c r="AF5" s="234"/>
      <c r="AG5" s="235"/>
    </row>
    <row r="6" spans="2:34" ht="13.5" thickBot="1" x14ac:dyDescent="0.25">
      <c r="B6" s="143"/>
      <c r="C6" s="143"/>
      <c r="D6" s="144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2"/>
      <c r="X6" s="142"/>
      <c r="Y6" s="142"/>
      <c r="Z6" s="141"/>
      <c r="AA6" s="141"/>
      <c r="AB6" s="141"/>
      <c r="AC6" s="140"/>
      <c r="AD6" s="139" t="s">
        <v>66</v>
      </c>
      <c r="AE6" s="236"/>
      <c r="AF6" s="237"/>
      <c r="AG6" s="238"/>
    </row>
    <row r="7" spans="2:34" ht="10.5" customHeight="1" x14ac:dyDescent="0.2">
      <c r="B7" s="138"/>
      <c r="C7" s="138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6"/>
      <c r="X7" s="136"/>
      <c r="Y7" s="136"/>
      <c r="Z7" s="101"/>
      <c r="AA7" s="101"/>
      <c r="AB7" s="101"/>
      <c r="AC7" s="135"/>
      <c r="AD7" s="135"/>
      <c r="AE7" s="135"/>
      <c r="AF7" s="135"/>
      <c r="AG7" s="135"/>
      <c r="AH7" s="100"/>
    </row>
    <row r="8" spans="2:34" s="127" customFormat="1" x14ac:dyDescent="0.2">
      <c r="B8" s="126"/>
      <c r="C8" s="126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18"/>
      <c r="X8" s="118"/>
      <c r="Y8" s="118"/>
      <c r="Z8" s="134"/>
      <c r="AA8" s="129"/>
      <c r="AB8" s="129"/>
      <c r="AC8" s="133"/>
      <c r="AD8" s="133"/>
      <c r="AE8" s="133"/>
      <c r="AF8" s="133"/>
      <c r="AG8" s="129"/>
      <c r="AH8" s="128"/>
    </row>
    <row r="9" spans="2:34" s="127" customFormat="1" x14ac:dyDescent="0.2">
      <c r="B9" s="126"/>
      <c r="C9" s="126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32"/>
      <c r="O9" s="131" t="s">
        <v>65</v>
      </c>
      <c r="P9" s="125"/>
      <c r="Q9" s="125"/>
      <c r="R9" s="125"/>
      <c r="S9" s="125"/>
      <c r="T9" s="125"/>
      <c r="U9" s="125"/>
      <c r="V9" s="125"/>
      <c r="W9" s="118"/>
      <c r="X9" s="118"/>
      <c r="Y9" s="118"/>
      <c r="Z9" s="130"/>
      <c r="AA9" s="130"/>
      <c r="AB9" s="130"/>
      <c r="AC9" s="130"/>
      <c r="AD9" s="130"/>
      <c r="AE9" s="130"/>
      <c r="AF9" s="130"/>
      <c r="AG9" s="129"/>
      <c r="AH9" s="128"/>
    </row>
    <row r="10" spans="2:34" s="127" customFormat="1" x14ac:dyDescent="0.2">
      <c r="B10" s="126"/>
      <c r="C10" s="126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 t="s">
        <v>95</v>
      </c>
      <c r="P10" s="125"/>
      <c r="Q10" s="125"/>
      <c r="R10" s="125"/>
      <c r="S10" s="125"/>
      <c r="T10" s="125"/>
      <c r="U10" s="125"/>
      <c r="V10" s="125"/>
      <c r="W10" s="118"/>
      <c r="X10" s="118"/>
      <c r="Y10" s="118"/>
      <c r="Z10" s="129"/>
      <c r="AA10" s="129"/>
      <c r="AB10" s="129"/>
      <c r="AC10" s="129"/>
      <c r="AD10" s="129"/>
      <c r="AE10" s="129"/>
      <c r="AF10" s="129"/>
      <c r="AG10" s="129"/>
      <c r="AH10" s="128"/>
    </row>
    <row r="11" spans="2:34" s="114" customFormat="1" ht="19.5" customHeight="1" x14ac:dyDescent="0.2">
      <c r="B11" s="126"/>
      <c r="C11" s="126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18"/>
      <c r="X11" s="118"/>
      <c r="Y11" s="118"/>
      <c r="Z11" s="124"/>
      <c r="AA11" s="124"/>
      <c r="AB11" s="124"/>
      <c r="AC11" s="124"/>
      <c r="AD11" s="124"/>
      <c r="AE11" s="124"/>
      <c r="AF11" s="124"/>
      <c r="AG11" s="124"/>
      <c r="AH11" s="115"/>
    </row>
    <row r="12" spans="2:34" s="114" customFormat="1" ht="15.75" x14ac:dyDescent="0.25">
      <c r="B12" s="120"/>
      <c r="C12" s="123" t="s">
        <v>64</v>
      </c>
      <c r="D12" s="239" t="s">
        <v>63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118"/>
      <c r="X12" s="118"/>
      <c r="Y12" s="118"/>
      <c r="Z12" s="118"/>
      <c r="AA12" s="118"/>
      <c r="AB12" s="118"/>
      <c r="AC12" s="117"/>
      <c r="AD12" s="117"/>
      <c r="AE12" s="117"/>
      <c r="AF12" s="122"/>
      <c r="AG12" s="121"/>
      <c r="AH12" s="115"/>
    </row>
    <row r="13" spans="2:34" s="114" customFormat="1" ht="15.75" x14ac:dyDescent="0.2">
      <c r="B13" s="120"/>
      <c r="C13" s="119" t="s">
        <v>62</v>
      </c>
      <c r="D13" s="240" t="s">
        <v>61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118"/>
      <c r="X13" s="118"/>
      <c r="Y13" s="118"/>
      <c r="Z13" s="118"/>
      <c r="AA13" s="118"/>
      <c r="AB13" s="118"/>
      <c r="AC13" s="117"/>
      <c r="AD13" s="117"/>
      <c r="AE13" s="117"/>
      <c r="AF13" s="117"/>
      <c r="AG13" s="116"/>
      <c r="AH13" s="115"/>
    </row>
    <row r="14" spans="2:34" ht="3" customHeight="1" x14ac:dyDescent="0.2">
      <c r="B14" s="99"/>
      <c r="C14" s="113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1"/>
      <c r="R14" s="110"/>
      <c r="S14" s="110"/>
      <c r="T14" s="110"/>
      <c r="U14" s="110"/>
      <c r="V14" s="109"/>
      <c r="W14" s="95"/>
      <c r="X14" s="95"/>
      <c r="Y14" s="95"/>
      <c r="Z14" s="95"/>
      <c r="AA14" s="108"/>
      <c r="AB14" s="108"/>
      <c r="AC14" s="101"/>
      <c r="AD14" s="101"/>
      <c r="AE14" s="101"/>
      <c r="AF14" s="101"/>
      <c r="AG14" s="101"/>
      <c r="AH14" s="100"/>
    </row>
    <row r="15" spans="2:34" ht="15" x14ac:dyDescent="0.2">
      <c r="B15" s="99"/>
      <c r="C15" s="98"/>
      <c r="D15" s="92"/>
      <c r="E15" s="92"/>
      <c r="F15" s="92"/>
      <c r="G15" s="106"/>
      <c r="H15" s="106"/>
      <c r="I15" s="106"/>
      <c r="J15" s="106"/>
      <c r="K15" s="106"/>
      <c r="L15" s="243" t="s">
        <v>60</v>
      </c>
      <c r="M15" s="244"/>
      <c r="N15" s="245"/>
      <c r="O15" s="241" t="s">
        <v>59</v>
      </c>
      <c r="P15" s="241"/>
      <c r="Q15" s="241"/>
      <c r="R15" s="241"/>
      <c r="S15" s="241"/>
      <c r="T15" s="241"/>
      <c r="U15" s="103"/>
      <c r="V15" s="242" t="s">
        <v>58</v>
      </c>
      <c r="W15" s="242"/>
      <c r="X15" s="242"/>
      <c r="Y15" s="242"/>
      <c r="Z15" s="102"/>
      <c r="AA15" s="102"/>
      <c r="AB15" s="102"/>
      <c r="AC15" s="102"/>
      <c r="AD15" s="102"/>
      <c r="AE15" s="101"/>
      <c r="AF15" s="101"/>
      <c r="AG15" s="101"/>
      <c r="AH15" s="100"/>
    </row>
    <row r="16" spans="2:34" ht="15" x14ac:dyDescent="0.2">
      <c r="B16" s="99"/>
      <c r="C16" s="98"/>
      <c r="D16" s="92"/>
      <c r="E16" s="92"/>
      <c r="F16" s="92"/>
      <c r="G16" s="107"/>
      <c r="H16" s="106"/>
      <c r="I16" s="106"/>
      <c r="J16" s="106"/>
      <c r="K16" s="106"/>
      <c r="L16" s="246"/>
      <c r="M16" s="247"/>
      <c r="N16" s="248"/>
      <c r="O16" s="241"/>
      <c r="P16" s="241"/>
      <c r="Q16" s="241"/>
      <c r="R16" s="241"/>
      <c r="S16" s="241"/>
      <c r="T16" s="241"/>
      <c r="U16" s="103"/>
      <c r="V16" s="242" t="s">
        <v>57</v>
      </c>
      <c r="W16" s="242"/>
      <c r="X16" s="242" t="s">
        <v>56</v>
      </c>
      <c r="Y16" s="242"/>
      <c r="Z16" s="100"/>
      <c r="AA16" s="102"/>
      <c r="AB16" s="102"/>
      <c r="AC16" s="102"/>
      <c r="AD16" s="102"/>
      <c r="AE16" s="101"/>
      <c r="AF16" s="101"/>
      <c r="AG16" s="101"/>
      <c r="AH16" s="100"/>
    </row>
    <row r="17" spans="2:34" ht="15" x14ac:dyDescent="0.25">
      <c r="B17" s="99"/>
      <c r="C17" s="98"/>
      <c r="D17" s="105"/>
      <c r="E17" s="105"/>
      <c r="F17" s="92"/>
      <c r="G17" s="104"/>
      <c r="H17" s="104"/>
      <c r="I17" s="104"/>
      <c r="J17" s="104"/>
      <c r="K17" s="104"/>
      <c r="L17" s="223"/>
      <c r="M17" s="224"/>
      <c r="N17" s="225"/>
      <c r="O17" s="226"/>
      <c r="P17" s="226"/>
      <c r="Q17" s="226"/>
      <c r="R17" s="226"/>
      <c r="S17" s="226"/>
      <c r="T17" s="226"/>
      <c r="U17" s="103"/>
      <c r="V17" s="227">
        <f>DATE($AB$20,VLOOKUP($W$20,[1]всяки!$A$1:$B$12,2,0),1)</f>
        <v>41760</v>
      </c>
      <c r="W17" s="227"/>
      <c r="X17" s="228">
        <f>EOMONTH(V17,0)</f>
        <v>41790</v>
      </c>
      <c r="Y17" s="228"/>
      <c r="Z17" s="100"/>
      <c r="AA17" s="102"/>
      <c r="AB17" s="102"/>
      <c r="AC17" s="102"/>
      <c r="AD17" s="102"/>
      <c r="AE17" s="101"/>
      <c r="AF17" s="101"/>
      <c r="AG17" s="101"/>
      <c r="AH17" s="100"/>
    </row>
    <row r="18" spans="2:34" ht="3" customHeight="1" x14ac:dyDescent="0.2">
      <c r="B18" s="99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7"/>
      <c r="R18" s="96"/>
      <c r="S18" s="96"/>
      <c r="T18" s="96"/>
      <c r="U18" s="96"/>
      <c r="V18" s="94"/>
      <c r="W18" s="94"/>
      <c r="X18" s="95"/>
      <c r="Y18" s="95"/>
      <c r="Z18" s="94"/>
      <c r="AA18" s="89"/>
      <c r="AB18" s="89"/>
      <c r="AC18" s="89"/>
      <c r="AD18" s="89"/>
      <c r="AE18" s="89"/>
      <c r="AF18" s="89"/>
      <c r="AG18" s="89"/>
    </row>
    <row r="19" spans="2:34" ht="15" x14ac:dyDescent="0.2">
      <c r="B19" s="93"/>
      <c r="C19" s="90"/>
      <c r="D19" s="90"/>
      <c r="E19" s="90"/>
      <c r="F19" s="90"/>
      <c r="G19" s="89"/>
      <c r="H19" s="89"/>
      <c r="I19" s="89"/>
      <c r="J19" s="89"/>
      <c r="K19" s="249" t="s">
        <v>55</v>
      </c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89"/>
      <c r="W19" s="89"/>
      <c r="X19" s="92"/>
      <c r="Y19" s="92"/>
      <c r="Z19" s="89"/>
      <c r="AA19" s="89"/>
      <c r="AB19" s="89"/>
      <c r="AC19" s="89"/>
      <c r="AD19" s="89"/>
      <c r="AE19" s="89"/>
      <c r="AF19" s="89"/>
      <c r="AG19" s="89"/>
    </row>
    <row r="20" spans="2:34" ht="18" x14ac:dyDescent="0.2">
      <c r="B20" s="91"/>
      <c r="C20" s="90"/>
      <c r="D20" s="90"/>
      <c r="E20" s="90"/>
      <c r="F20" s="90"/>
      <c r="G20" s="89"/>
      <c r="H20" s="89"/>
      <c r="I20" s="89"/>
      <c r="J20" s="89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89" t="s">
        <v>54</v>
      </c>
      <c r="W20" s="251" t="s">
        <v>53</v>
      </c>
      <c r="X20" s="251"/>
      <c r="Y20" s="251"/>
      <c r="Z20" s="251"/>
      <c r="AA20" s="89"/>
      <c r="AB20" s="251">
        <v>2014</v>
      </c>
      <c r="AC20" s="251"/>
      <c r="AD20" s="89"/>
      <c r="AE20" s="89"/>
      <c r="AF20" s="89"/>
      <c r="AG20" s="89"/>
    </row>
    <row r="21" spans="2:34" ht="15.75" thickBot="1" x14ac:dyDescent="0.25">
      <c r="B21" s="90"/>
      <c r="C21" s="90"/>
      <c r="D21" s="90"/>
      <c r="E21" s="90"/>
      <c r="F21" s="90"/>
      <c r="G21" s="89"/>
      <c r="H21" s="89"/>
      <c r="I21" s="89"/>
      <c r="J21" s="89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89"/>
      <c r="W21" s="89" t="s">
        <v>52</v>
      </c>
      <c r="X21" s="89" t="s">
        <v>51</v>
      </c>
      <c r="Y21" s="89"/>
      <c r="Z21" s="89"/>
      <c r="AA21" s="89"/>
      <c r="AB21" s="89"/>
      <c r="AC21" s="89"/>
      <c r="AD21" s="89"/>
      <c r="AE21" s="89"/>
      <c r="AF21" s="89"/>
      <c r="AG21" s="89"/>
    </row>
    <row r="22" spans="2:34" ht="27.75" customHeight="1" x14ac:dyDescent="0.2">
      <c r="B22" s="206" t="s">
        <v>50</v>
      </c>
      <c r="C22" s="209" t="s">
        <v>49</v>
      </c>
      <c r="D22" s="212" t="s">
        <v>48</v>
      </c>
      <c r="E22" s="180" t="s">
        <v>47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30"/>
      <c r="U22" s="180" t="s">
        <v>46</v>
      </c>
      <c r="V22" s="229"/>
      <c r="W22" s="254" t="s">
        <v>45</v>
      </c>
      <c r="X22" s="229"/>
      <c r="Y22" s="229"/>
      <c r="Z22" s="229"/>
      <c r="AA22" s="229"/>
      <c r="AB22" s="255"/>
      <c r="AC22" s="256" t="s">
        <v>44</v>
      </c>
      <c r="AD22" s="257"/>
      <c r="AE22" s="257"/>
      <c r="AF22" s="257"/>
      <c r="AG22" s="258"/>
    </row>
    <row r="23" spans="2:34" ht="18" customHeight="1" x14ac:dyDescent="0.2">
      <c r="B23" s="207"/>
      <c r="C23" s="210"/>
      <c r="D23" s="213"/>
      <c r="E23" s="215">
        <f>DATE($AB$20,VLOOKUP($W$20,[1]всяки!$A$1:$B$12,2,0),1)</f>
        <v>41760</v>
      </c>
      <c r="F23" s="204">
        <f>DATE($AB$20,VLOOKUP($W$20,[1]всяки!$A$1:$B$12,2,0),1+COLUMN(A:A))</f>
        <v>41761</v>
      </c>
      <c r="G23" s="204">
        <f>DATE($AB$20,VLOOKUP($W$20,[1]всяки!$A$1:$B$12,2,0),1+COLUMN(B:B))</f>
        <v>41762</v>
      </c>
      <c r="H23" s="204">
        <f>DATE($AB$20,VLOOKUP($W$20,[1]всяки!$A$1:$B$12,2,0),1+COLUMN(C:C))</f>
        <v>41763</v>
      </c>
      <c r="I23" s="204">
        <f>DATE($AB$20,VLOOKUP($W$20,[1]всяки!$A$1:$B$12,2,0),1+COLUMN(D:D))</f>
        <v>41764</v>
      </c>
      <c r="J23" s="204">
        <f>DATE($AB$20,VLOOKUP($W$20,[1]всяки!$A$1:$B$12,2,0),1+COLUMN(E:E))</f>
        <v>41765</v>
      </c>
      <c r="K23" s="204">
        <f>DATE($AB$20,VLOOKUP($W$20,[1]всяки!$A$1:$B$12,2,0),1+COLUMN(F:F))</f>
        <v>41766</v>
      </c>
      <c r="L23" s="204">
        <f>DATE($AB$20,VLOOKUP($W$20,[1]всяки!$A$1:$B$12,2,0),1+COLUMN(G:G))</f>
        <v>41767</v>
      </c>
      <c r="M23" s="204">
        <f>DATE($AB$20,VLOOKUP($W$20,[1]всяки!$A$1:$B$12,2,0),1+COLUMN(H:H))</f>
        <v>41768</v>
      </c>
      <c r="N23" s="204">
        <f>DATE($AB$20,VLOOKUP($W$20,[1]всяки!$A$1:$B$12,2,0),1+COLUMN(I:I))</f>
        <v>41769</v>
      </c>
      <c r="O23" s="204">
        <f>DATE($AB$20,VLOOKUP($W$20,[1]всяки!$A$1:$B$12,2,0),1+COLUMN(J:J))</f>
        <v>41770</v>
      </c>
      <c r="P23" s="204">
        <f>DATE($AB$20,VLOOKUP($W$20,[1]всяки!$A$1:$B$12,2,0),1+COLUMN(K:K))</f>
        <v>41771</v>
      </c>
      <c r="Q23" s="204">
        <f>DATE($AB$20,VLOOKUP($W$20,[1]всяки!$A$1:$B$12,2,0),1+COLUMN(L:L))</f>
        <v>41772</v>
      </c>
      <c r="R23" s="204">
        <f>DATE($AB$20,VLOOKUP($W$20,[1]всяки!$A$1:$B$12,2,0),1+COLUMN(M:M))</f>
        <v>41773</v>
      </c>
      <c r="S23" s="204">
        <f>DATE($AB$20,VLOOKUP($W$20,[1]всяки!$A$1:$B$12,2,0),1+COLUMN(N:N))</f>
        <v>41774</v>
      </c>
      <c r="T23" s="232" t="s">
        <v>43</v>
      </c>
      <c r="U23" s="267" t="s">
        <v>42</v>
      </c>
      <c r="V23" s="231" t="s">
        <v>41</v>
      </c>
      <c r="W23" s="278" t="s">
        <v>40</v>
      </c>
      <c r="X23" s="231"/>
      <c r="Y23" s="231"/>
      <c r="Z23" s="231"/>
      <c r="AA23" s="231"/>
      <c r="AB23" s="279"/>
      <c r="AC23" s="264" t="s">
        <v>39</v>
      </c>
      <c r="AD23" s="259" t="s">
        <v>37</v>
      </c>
      <c r="AE23" s="269" t="s">
        <v>39</v>
      </c>
      <c r="AF23" s="270"/>
      <c r="AG23" s="275" t="s">
        <v>37</v>
      </c>
    </row>
    <row r="24" spans="2:34" ht="17.25" customHeight="1" x14ac:dyDescent="0.2">
      <c r="B24" s="207"/>
      <c r="C24" s="210"/>
      <c r="D24" s="213"/>
      <c r="E24" s="216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32"/>
      <c r="U24" s="268"/>
      <c r="V24" s="231"/>
      <c r="W24" s="278" t="s">
        <v>38</v>
      </c>
      <c r="X24" s="231"/>
      <c r="Y24" s="231"/>
      <c r="Z24" s="231"/>
      <c r="AA24" s="231"/>
      <c r="AB24" s="279"/>
      <c r="AC24" s="265"/>
      <c r="AD24" s="260"/>
      <c r="AE24" s="271"/>
      <c r="AF24" s="272"/>
      <c r="AG24" s="276"/>
    </row>
    <row r="25" spans="2:34" ht="19.5" customHeight="1" x14ac:dyDescent="0.2">
      <c r="B25" s="207"/>
      <c r="C25" s="210"/>
      <c r="D25" s="213"/>
      <c r="E25" s="215">
        <f>DATE($AB$20,VLOOKUP($W$20,[1]всяки!$A$1:$B$12,2,0),16)</f>
        <v>41775</v>
      </c>
      <c r="F25" s="204">
        <f>DATE($AB$20,VLOOKUP($W$20,[1]всяки!$A$1:$B$12,2,0),16+COLUMN(A:A))</f>
        <v>41776</v>
      </c>
      <c r="G25" s="204">
        <f>DATE($AB$20,VLOOKUP($W$20,[1]всяки!$A$1:$B$12,2,0),16+COLUMN(B:B))</f>
        <v>41777</v>
      </c>
      <c r="H25" s="204">
        <f>DATE($AB$20,VLOOKUP($W$20,[1]всяки!$A$1:$B$12,2,0),16+COLUMN(C:C))</f>
        <v>41778</v>
      </c>
      <c r="I25" s="204">
        <f>DATE($AB$20,VLOOKUP($W$20,[1]всяки!$A$1:$B$12,2,0),16+COLUMN(D:D))</f>
        <v>41779</v>
      </c>
      <c r="J25" s="204">
        <f>DATE($AB$20,VLOOKUP($W$20,[1]всяки!$A$1:$B$12,2,0),16+COLUMN(E:E))</f>
        <v>41780</v>
      </c>
      <c r="K25" s="204">
        <f>DATE($AB$20,VLOOKUP($W$20,[1]всяки!$A$1:$B$12,2,0),16+COLUMN(F:F))</f>
        <v>41781</v>
      </c>
      <c r="L25" s="204">
        <f>DATE($AB$20,VLOOKUP($W$20,[1]всяки!$A$1:$B$12,2,0),16+COLUMN(G:G))</f>
        <v>41782</v>
      </c>
      <c r="M25" s="204">
        <f>DATE($AB$20,VLOOKUP($W$20,[1]всяки!$A$1:$B$12,2,0),16+COLUMN(H:H))</f>
        <v>41783</v>
      </c>
      <c r="N25" s="204">
        <f>DATE($AB$20,VLOOKUP($W$20,[1]всяки!$A$1:$B$12,2,0),16+COLUMN(I:I))</f>
        <v>41784</v>
      </c>
      <c r="O25" s="204">
        <f>DATE($AB$20,VLOOKUP($W$20,[1]всяки!$A$1:$B$12,2,0),16+COLUMN(J:J))</f>
        <v>41785</v>
      </c>
      <c r="P25" s="204">
        <f>IF(DATE($AB$20,VLOOKUP($W$20,[1]всяки!$A$1:$B$12,2,0),16+COLUMN(K:K))&gt;EOMONTH(DATE($AB$20,VLOOKUP($W$20,[1]всяки!$A$1:$B$12,2,0),16),0),"",DATE($AB$20,VLOOKUP($W$20,[1]всяки!$A$1:$B$12,2,0),16+COLUMN(K:K)))</f>
        <v>41786</v>
      </c>
      <c r="Q25" s="204">
        <f>IF(DATE($AB$20,VLOOKUP($W$20,[1]всяки!$A$1:$B$12,2,0),16+COLUMN(L:L))&gt;EOMONTH(DATE($AB$20,VLOOKUP($W$20,[1]всяки!$A$1:$B$12,2,0),16),0),"",DATE($AB$20,VLOOKUP($W$20,[1]всяки!$A$1:$B$12,2,0),16+COLUMN(L:L)))</f>
        <v>41787</v>
      </c>
      <c r="R25" s="204">
        <f>IF(DATE($AB$20,VLOOKUP($W$20,[1]всяки!$A$1:$B$12,2,0),16+COLUMN(M:M))&gt;EOMONTH(DATE($AB$20,VLOOKUP($W$20,[1]всяки!$A$1:$B$12,2,0),16),0),"",DATE($AB$20,VLOOKUP($W$20,[1]всяки!$A$1:$B$12,2,0),16+COLUMN(M:M)))</f>
        <v>41788</v>
      </c>
      <c r="S25" s="204">
        <f>IF(DATE($AB$20,VLOOKUP($W$20,[1]всяки!$A$1:$B$12,2,0),16+COLUMN(N:N))&gt;EOMONTH(DATE($AB$20,VLOOKUP($W$20,[1]всяки!$A$1:$B$12,2,0),16),0),"",DATE($AB$20,VLOOKUP($W$20,[1]всяки!$A$1:$B$12,2,0),16+COLUMN(N:N)))</f>
        <v>41789</v>
      </c>
      <c r="T25" s="204">
        <f>IF(DATE($AB$20,VLOOKUP($W$20,[1]всяки!$A$1:$B$12,2,0),16+COLUMN(O:O))&gt;EOMONTH(DATE($AB$20,VLOOKUP($W$20,[1]всяки!$A$1:$B$12,2,0),16),0),"",DATE($AB$20,VLOOKUP($W$20,[1]всяки!$A$1:$B$12,2,0),16+COLUMN(O:O)))</f>
        <v>41790</v>
      </c>
      <c r="U25" s="200" t="s">
        <v>37</v>
      </c>
      <c r="V25" s="201"/>
      <c r="W25" s="262" t="s">
        <v>36</v>
      </c>
      <c r="X25" s="280" t="s">
        <v>35</v>
      </c>
      <c r="Y25" s="282" t="s">
        <v>34</v>
      </c>
      <c r="Z25" s="262" t="s">
        <v>36</v>
      </c>
      <c r="AA25" s="280" t="s">
        <v>35</v>
      </c>
      <c r="AB25" s="282" t="s">
        <v>34</v>
      </c>
      <c r="AC25" s="265"/>
      <c r="AD25" s="260"/>
      <c r="AE25" s="271"/>
      <c r="AF25" s="272"/>
      <c r="AG25" s="276"/>
    </row>
    <row r="26" spans="2:34" ht="19.5" customHeight="1" x14ac:dyDescent="0.2">
      <c r="B26" s="208"/>
      <c r="C26" s="211"/>
      <c r="D26" s="214"/>
      <c r="E26" s="216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0" t="s">
        <v>33</v>
      </c>
      <c r="V26" s="201"/>
      <c r="W26" s="263"/>
      <c r="X26" s="281"/>
      <c r="Y26" s="283"/>
      <c r="Z26" s="263"/>
      <c r="AA26" s="281"/>
      <c r="AB26" s="283"/>
      <c r="AC26" s="266"/>
      <c r="AD26" s="261"/>
      <c r="AE26" s="273"/>
      <c r="AF26" s="274"/>
      <c r="AG26" s="277"/>
    </row>
    <row r="27" spans="2:34" s="80" customFormat="1" ht="12.75" customHeight="1" thickBot="1" x14ac:dyDescent="0.25">
      <c r="B27" s="88">
        <v>1</v>
      </c>
      <c r="C27" s="85">
        <f>B27+1</f>
        <v>2</v>
      </c>
      <c r="D27" s="84">
        <v>3</v>
      </c>
      <c r="E27" s="217">
        <v>4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9"/>
      <c r="U27" s="87">
        <v>5</v>
      </c>
      <c r="V27" s="82">
        <v>6</v>
      </c>
      <c r="W27" s="86">
        <v>7</v>
      </c>
      <c r="X27" s="82">
        <v>8</v>
      </c>
      <c r="Y27" s="85">
        <v>9</v>
      </c>
      <c r="Z27" s="82">
        <v>7</v>
      </c>
      <c r="AA27" s="82">
        <v>8</v>
      </c>
      <c r="AB27" s="84">
        <v>9</v>
      </c>
      <c r="AC27" s="83">
        <v>10</v>
      </c>
      <c r="AD27" s="82">
        <v>11</v>
      </c>
      <c r="AE27" s="252">
        <v>12</v>
      </c>
      <c r="AF27" s="253"/>
      <c r="AG27" s="81">
        <v>13</v>
      </c>
    </row>
    <row r="28" spans="2:34" ht="12.75" customHeight="1" x14ac:dyDescent="0.2">
      <c r="B28" s="180">
        <v>18</v>
      </c>
      <c r="C28" s="183" t="s">
        <v>32</v>
      </c>
      <c r="D28" s="186"/>
      <c r="E28" s="46" t="s">
        <v>31</v>
      </c>
      <c r="F28" s="45" t="s">
        <v>25</v>
      </c>
      <c r="G28" s="45" t="s">
        <v>13</v>
      </c>
      <c r="H28" s="45" t="s">
        <v>13</v>
      </c>
      <c r="I28" s="79" t="s">
        <v>18</v>
      </c>
      <c r="J28" s="45" t="s">
        <v>25</v>
      </c>
      <c r="K28" s="45" t="s">
        <v>13</v>
      </c>
      <c r="L28" s="45" t="s">
        <v>13</v>
      </c>
      <c r="M28" s="45" t="s">
        <v>31</v>
      </c>
      <c r="N28" s="45" t="s">
        <v>25</v>
      </c>
      <c r="O28" s="45" t="s">
        <v>13</v>
      </c>
      <c r="P28" s="45" t="s">
        <v>13</v>
      </c>
      <c r="Q28" s="44" t="s">
        <v>18</v>
      </c>
      <c r="R28" s="45" t="s">
        <v>25</v>
      </c>
      <c r="S28" s="45" t="s">
        <v>13</v>
      </c>
      <c r="T28" s="52" t="s">
        <v>19</v>
      </c>
      <c r="U28" s="56">
        <f>COUNTIF(E28:T28,"Н/Я")+COUNTIF(E28:T28,"Я/Н")+COUNTIF(E28:T28,"Н/РВ")+COUNTIF(E28:T28,"РВ/Н")</f>
        <v>8</v>
      </c>
      <c r="V28" s="175">
        <f>U28+U30</f>
        <v>16</v>
      </c>
      <c r="W28" s="41" t="s">
        <v>27</v>
      </c>
      <c r="X28" s="39"/>
      <c r="Y28" s="62">
        <f t="array" ref="Y28">SUM(IF(ISNUMBER(FIND("Я/",E28:T28)),--LEFT(E29:T29,FIND("/",E29:T29)-1)))+SUM(IF(ISNUMBER(FIND("Я/",E30:T30)),--LEFT(E31:T31,FIND("/",E31:T31)-1)))+SUM(IF(ISNUMBER(FIND("/Я",E28:T28)),--MID(E29:T29,FIND("/",E29:T29)+1,5)))+SUM(IF(ISNUMBER(FIND("/Я",E30:T30)),--MID(E31:T31,FIND("/",E31:T31)+1,5)))</f>
        <v>100</v>
      </c>
      <c r="Z28" s="40"/>
      <c r="AA28" s="39"/>
      <c r="AB28" s="38"/>
      <c r="AC28" s="37" t="str">
        <f>IF(SUMPRODUCT(--ISNUMBER(SEARCH("В",E28:T31)))&gt;0,"В","")</f>
        <v>В</v>
      </c>
      <c r="AD28" s="36">
        <f>IF(AC28="","",COUNTIF(E28:T31,AC28))</f>
        <v>15</v>
      </c>
      <c r="AE28" s="194" t="str">
        <f>IF(SUMPRODUCT(--ISNUMBER(SEARCH("К",E28:T31)))&gt;0,"К","")</f>
        <v/>
      </c>
      <c r="AF28" s="195"/>
      <c r="AG28" s="35" t="str">
        <f>IF(AE28="","",COUNTIF(E28:T31,AE28))</f>
        <v/>
      </c>
    </row>
    <row r="29" spans="2:34" ht="12.75" customHeight="1" thickBot="1" x14ac:dyDescent="0.25">
      <c r="B29" s="181"/>
      <c r="C29" s="184"/>
      <c r="D29" s="187"/>
      <c r="E29" s="78" t="s">
        <v>22</v>
      </c>
      <c r="F29" s="55" t="s">
        <v>23</v>
      </c>
      <c r="G29" s="71"/>
      <c r="H29" s="71"/>
      <c r="I29" s="55" t="s">
        <v>22</v>
      </c>
      <c r="J29" s="55" t="s">
        <v>23</v>
      </c>
      <c r="K29" s="71"/>
      <c r="L29" s="71"/>
      <c r="M29" s="55" t="s">
        <v>22</v>
      </c>
      <c r="N29" s="55" t="s">
        <v>23</v>
      </c>
      <c r="O29" s="71"/>
      <c r="P29" s="71"/>
      <c r="Q29" s="55" t="s">
        <v>22</v>
      </c>
      <c r="R29" s="55" t="s">
        <v>23</v>
      </c>
      <c r="S29" s="71"/>
      <c r="T29" s="51" t="s">
        <v>19</v>
      </c>
      <c r="U29" s="26">
        <f t="array" ref="U29">SUM(IF(ISNUMBER(FIND("/",E29:T29)),--LEFT(E29:T29,FIND("/",E29:T29)-1)))+SUM(IF(ISNUMBER(FIND("/",E29:T29)),--RIGHT(E29:T29,LEN(E29:T29)-FIND("/",E29:T29))))</f>
        <v>96</v>
      </c>
      <c r="V29" s="176"/>
      <c r="W29" s="25" t="s">
        <v>26</v>
      </c>
      <c r="X29" s="24"/>
      <c r="Y29" s="60">
        <f t="array" ref="Y29">SUM(IF(ISNUMBER(FIND("Н/",E28:T28)),--LEFT(E29:T29,FIND("/",E29:T29)-1)))+SUM(IF(ISNUMBER(FIND("Н/",E30:T30)),--LEFT(E31:T31,FIND("/",E31:T31)-1)))+SUM(IF(ISNUMBER(FIND("Я/Н",E28:T28)),--MID(E29:T29,FIND("/",E29:T29)+1,5)))+SUM(IF(ISNUMBER(FIND("Я/Н",E30:T30)),--MID(E31:T31,FIND("/",E31:T31)+1,5)))</f>
        <v>60</v>
      </c>
      <c r="Z29" s="24"/>
      <c r="AA29" s="24"/>
      <c r="AB29" s="23"/>
      <c r="AC29" s="22" t="str">
        <f>IF(SUMPRODUCT(--ISNUMBER(SEARCH("ОТ",E28:T31)))&gt;0,"ОТ","")</f>
        <v/>
      </c>
      <c r="AD29" s="21" t="str">
        <f>IF(AC29="","",COUNTIF(E28:T31,AC29))</f>
        <v/>
      </c>
      <c r="AE29" s="178" t="str">
        <f>IF(SUMPRODUCT(--ISNUMBER(SEARCH("ДО",E28:T31)))&gt;0,"ДО","")</f>
        <v/>
      </c>
      <c r="AF29" s="179"/>
      <c r="AG29" s="31" t="str">
        <f>IF(AE29="","",COUNTIF(E29:T32,AE29))</f>
        <v/>
      </c>
    </row>
    <row r="30" spans="2:34" ht="12.75" customHeight="1" x14ac:dyDescent="0.2">
      <c r="B30" s="181"/>
      <c r="C30" s="184"/>
      <c r="D30" s="187"/>
      <c r="E30" s="77" t="s">
        <v>13</v>
      </c>
      <c r="F30" s="29" t="s">
        <v>18</v>
      </c>
      <c r="G30" s="58" t="s">
        <v>25</v>
      </c>
      <c r="H30" s="58" t="s">
        <v>13</v>
      </c>
      <c r="I30" s="58" t="s">
        <v>13</v>
      </c>
      <c r="J30" s="76" t="s">
        <v>18</v>
      </c>
      <c r="K30" s="58" t="s">
        <v>25</v>
      </c>
      <c r="L30" s="58" t="s">
        <v>13</v>
      </c>
      <c r="M30" s="58" t="s">
        <v>13</v>
      </c>
      <c r="N30" s="29" t="s">
        <v>18</v>
      </c>
      <c r="O30" s="58" t="s">
        <v>25</v>
      </c>
      <c r="P30" s="58" t="s">
        <v>13</v>
      </c>
      <c r="Q30" s="58" t="s">
        <v>13</v>
      </c>
      <c r="R30" s="29" t="s">
        <v>18</v>
      </c>
      <c r="S30" s="58" t="s">
        <v>25</v>
      </c>
      <c r="T30" s="67" t="s">
        <v>13</v>
      </c>
      <c r="U30" s="56">
        <f>COUNTIF(E30:T30,"Н/Я")+COUNTIF(E30:T30,"Я/Н")+COUNTIF(E30:T30,"Н/РВ")+COUNTIF(E30:T30,"РВ/Н")</f>
        <v>8</v>
      </c>
      <c r="V30" s="176">
        <f>U29+U31</f>
        <v>192</v>
      </c>
      <c r="W30" s="25" t="s">
        <v>24</v>
      </c>
      <c r="X30" s="24"/>
      <c r="Y30" s="20">
        <f t="array" ref="Y30">SUM(IF(ISNUMBER(FIND("РВ/",E28:T28)),--LEFT(E29:T29,FIND("/",E29:T29)-1)))+SUM(IF(ISNUMBER(FIND("РВ/",E30:T30)),--LEFT(E31:T31,FIND("/",E31:T31)-1)))+SUM(IF(ISNUMBER(FIND("/РВ",E28:T28)),--MID(E29:T29,FIND("/",E29:T29)+1,5)))+SUM(IF(ISNUMBER(FIND("/РВ",E30:T30)),--MID(E31:T31,FIND("/",E31:T31)+1,5)))</f>
        <v>28</v>
      </c>
      <c r="Z30" s="24"/>
      <c r="AA30" s="24"/>
      <c r="AB30" s="23"/>
      <c r="AC30" s="22" t="str">
        <f>IF(SUMPRODUCT(--ISNUMBER(SEARCH("б",E28:T31)))&gt;0,"Б","")</f>
        <v/>
      </c>
      <c r="AD30" s="21" t="str">
        <f>IF(AC30="","",COUNTIF(E28:T31,AC30))</f>
        <v/>
      </c>
      <c r="AE30" s="190"/>
      <c r="AF30" s="191"/>
      <c r="AG30" s="20"/>
    </row>
    <row r="31" spans="2:34" ht="13.5" customHeight="1" thickBot="1" x14ac:dyDescent="0.25">
      <c r="B31" s="182"/>
      <c r="C31" s="185"/>
      <c r="D31" s="189"/>
      <c r="E31" s="75"/>
      <c r="F31" s="54" t="s">
        <v>22</v>
      </c>
      <c r="G31" s="54" t="s">
        <v>23</v>
      </c>
      <c r="H31" s="65"/>
      <c r="I31" s="65"/>
      <c r="J31" s="54" t="s">
        <v>22</v>
      </c>
      <c r="K31" s="54" t="s">
        <v>23</v>
      </c>
      <c r="L31" s="65"/>
      <c r="M31" s="65"/>
      <c r="N31" s="54" t="s">
        <v>22</v>
      </c>
      <c r="O31" s="54" t="s">
        <v>23</v>
      </c>
      <c r="P31" s="65"/>
      <c r="Q31" s="65"/>
      <c r="R31" s="54" t="s">
        <v>22</v>
      </c>
      <c r="S31" s="54" t="s">
        <v>23</v>
      </c>
      <c r="T31" s="64"/>
      <c r="U31" s="26">
        <f t="array" ref="U31">SUM(IF(ISNUMBER(FIND("/",E31:T31)),--LEFT(E31:T31,FIND("/",E31:T31)-1)))+SUM(IF(ISNUMBER(FIND("/",E31:T31)),--RIGHT(E31:T31,LEN(E31:T31)-FIND("/",E31:T31))))</f>
        <v>96</v>
      </c>
      <c r="V31" s="177"/>
      <c r="W31" s="15" t="s">
        <v>21</v>
      </c>
      <c r="X31" s="14"/>
      <c r="Y31" s="10">
        <f t="array" ref="Y31">SUM(IF(ISNUMBER(FIND("РВ/Н",E28:T28)),--MID(E29:T29,FIND("/",E29:T29)+1,5)))+SUM(IF(ISNUMBER(FIND("РВ/Н",E30:T30)),--MID(E31:T31,FIND("/",E31:T31)+1,5)))+SUM(IF(ISNUMBER(FIND("Н/РВ",E28:T28)),--MID(E29:T29,FIND("/",E29:T29)+1,5)))+SUM(IF(ISNUMBER(FIND("Н/РВ",E30:T30)),--MID(E31:T31,FIND("/",E31:T31)+1,5)))</f>
        <v>4</v>
      </c>
      <c r="Z31" s="14"/>
      <c r="AA31" s="14"/>
      <c r="AB31" s="13"/>
      <c r="AC31" s="12" t="str">
        <f>IF(SUMPRODUCT(--ISNUMBER(SEARCH("ОД",E28:T31)))&gt;0,"ОД","")</f>
        <v/>
      </c>
      <c r="AD31" s="11" t="str">
        <f>IF(AC31="","",COUNTIF(E28:T31,AC31))</f>
        <v/>
      </c>
      <c r="AE31" s="192"/>
      <c r="AF31" s="193"/>
      <c r="AG31" s="10"/>
    </row>
    <row r="32" spans="2:34" ht="12.75" customHeight="1" x14ac:dyDescent="0.2">
      <c r="B32" s="180">
        <v>19</v>
      </c>
      <c r="C32" s="183" t="s">
        <v>30</v>
      </c>
      <c r="D32" s="186"/>
      <c r="E32" s="46" t="s">
        <v>25</v>
      </c>
      <c r="F32" s="45" t="s">
        <v>13</v>
      </c>
      <c r="G32" s="45" t="s">
        <v>13</v>
      </c>
      <c r="H32" s="46" t="s">
        <v>18</v>
      </c>
      <c r="I32" s="45" t="s">
        <v>25</v>
      </c>
      <c r="J32" s="45" t="s">
        <v>13</v>
      </c>
      <c r="K32" s="45" t="s">
        <v>13</v>
      </c>
      <c r="L32" s="46" t="s">
        <v>18</v>
      </c>
      <c r="M32" s="46" t="s">
        <v>29</v>
      </c>
      <c r="N32" s="45" t="s">
        <v>13</v>
      </c>
      <c r="O32" s="45" t="s">
        <v>13</v>
      </c>
      <c r="P32" s="46" t="s">
        <v>18</v>
      </c>
      <c r="Q32" s="45" t="s">
        <v>25</v>
      </c>
      <c r="R32" s="45" t="s">
        <v>13</v>
      </c>
      <c r="S32" s="45" t="s">
        <v>13</v>
      </c>
      <c r="T32" s="52" t="s">
        <v>19</v>
      </c>
      <c r="U32" s="56">
        <f>COUNTIF(E32:T32,"Н/Я")+COUNTIF(E32:T32,"Я/Н")+COUNTIF(E32:T32,"Н/РВ")+COUNTIF(E32:T32,"РВ/Н")</f>
        <v>7</v>
      </c>
      <c r="V32" s="175">
        <f>U32+U34</f>
        <v>15</v>
      </c>
      <c r="W32" s="41" t="s">
        <v>27</v>
      </c>
      <c r="X32" s="39"/>
      <c r="Y32" s="62">
        <f t="array" ref="Y32">SUM(IF(ISNUMBER(FIND("Я/",E32:T32)),--LEFT(E33:T33,FIND("/",E33:T33)-1)))+SUM(IF(ISNUMBER(FIND("Я/",E34:T34)),--LEFT(E35:T35,FIND("/",E35:T35)-1)))+SUM(IF(ISNUMBER(FIND("/Я",E32:T32)),--MID(E33:T33,FIND("/",E33:T33)+1,5)))+SUM(IF(ISNUMBER(FIND("/Я",E34:T34)),--MID(E35:T35,FIND("/",E35:T35)+1,5)))</f>
        <v>112</v>
      </c>
      <c r="Z32" s="40"/>
      <c r="AA32" s="39"/>
      <c r="AB32" s="38"/>
      <c r="AC32" s="37" t="str">
        <f>IF(SUMPRODUCT(--ISNUMBER(SEARCH("В",E32:T35)))&gt;0,"В","")</f>
        <v>В</v>
      </c>
      <c r="AD32" s="36">
        <f>IF(AC32="","",COUNTIF(E32:T35,AC32))</f>
        <v>16</v>
      </c>
      <c r="AE32" s="194" t="str">
        <f>IF(SUMPRODUCT(--ISNUMBER(SEARCH("К",E32:T35)))&gt;0,"К","")</f>
        <v/>
      </c>
      <c r="AF32" s="195"/>
      <c r="AG32" s="35" t="str">
        <f>IF(AE32="","",COUNTIF(E32:T35,AE32))</f>
        <v/>
      </c>
    </row>
    <row r="33" spans="2:33" ht="12.75" customHeight="1" thickBot="1" x14ac:dyDescent="0.25">
      <c r="B33" s="181"/>
      <c r="C33" s="184"/>
      <c r="D33" s="187"/>
      <c r="E33" s="74" t="s">
        <v>23</v>
      </c>
      <c r="F33" s="72"/>
      <c r="G33" s="71"/>
      <c r="H33" s="55" t="s">
        <v>22</v>
      </c>
      <c r="I33" s="73" t="s">
        <v>23</v>
      </c>
      <c r="J33" s="72"/>
      <c r="K33" s="71"/>
      <c r="L33" s="55" t="s">
        <v>22</v>
      </c>
      <c r="M33" s="73" t="s">
        <v>23</v>
      </c>
      <c r="N33" s="72"/>
      <c r="O33" s="71"/>
      <c r="P33" s="55" t="s">
        <v>22</v>
      </c>
      <c r="Q33" s="73" t="s">
        <v>23</v>
      </c>
      <c r="R33" s="72"/>
      <c r="S33" s="71"/>
      <c r="T33" s="51" t="s">
        <v>19</v>
      </c>
      <c r="U33" s="26">
        <f t="array" ref="U33">SUM(IF(ISNUMBER(FIND("/",E33:T33)),--LEFT(E33:T33,FIND("/",E33:T33)-1)))+SUM(IF(ISNUMBER(FIND("/",E33:T33)),--RIGHT(E33:T33,LEN(E33:T33)-FIND("/",E33:T33))))</f>
        <v>80</v>
      </c>
      <c r="V33" s="176"/>
      <c r="W33" s="25" t="s">
        <v>26</v>
      </c>
      <c r="X33" s="24"/>
      <c r="Y33" s="60">
        <f t="array" ref="Y33">SUM(IF(ISNUMBER(FIND("Н/",E32:T32)),--LEFT(E33:T33,FIND("/",E33:T33)-1)))+SUM(IF(ISNUMBER(FIND("Н/",E34:T34)),--LEFT(E35:T35,FIND("/",E35:T35)-1)))+SUM(IF(ISNUMBER(FIND("Я/Н",E32:T32)),--MID(E33:T33,FIND("/",E33:T33)+1,5)))+SUM(IF(ISNUMBER(FIND("Я/Н",E34:T34)),--MID(E35:T35,FIND("/",E35:T35)+1,5)))</f>
        <v>62</v>
      </c>
      <c r="Z33" s="24"/>
      <c r="AA33" s="24"/>
      <c r="AB33" s="23"/>
      <c r="AC33" s="22" t="str">
        <f>IF(SUMPRODUCT(--ISNUMBER(SEARCH("ОТ",E32:T35)))&gt;0,"ОТ","")</f>
        <v/>
      </c>
      <c r="AD33" s="21" t="str">
        <f>IF(AC33="","",COUNTIF(E32:T35,AC33))</f>
        <v/>
      </c>
      <c r="AE33" s="178" t="str">
        <f>IF(SUMPRODUCT(--ISNUMBER(SEARCH("ДО",E32:T35)))&gt;0,"ДО","")</f>
        <v/>
      </c>
      <c r="AF33" s="179"/>
      <c r="AG33" s="31" t="str">
        <f>IF(AE33="","",COUNTIF(E33:T36,AE33))</f>
        <v/>
      </c>
    </row>
    <row r="34" spans="2:33" ht="12.75" customHeight="1" x14ac:dyDescent="0.2">
      <c r="B34" s="181"/>
      <c r="C34" s="184"/>
      <c r="D34" s="188"/>
      <c r="E34" s="70" t="s">
        <v>18</v>
      </c>
      <c r="F34" s="68" t="s">
        <v>25</v>
      </c>
      <c r="G34" s="58" t="s">
        <v>13</v>
      </c>
      <c r="H34" s="69" t="s">
        <v>13</v>
      </c>
      <c r="I34" s="70" t="s">
        <v>18</v>
      </c>
      <c r="J34" s="68" t="s">
        <v>25</v>
      </c>
      <c r="K34" s="58" t="s">
        <v>13</v>
      </c>
      <c r="L34" s="69" t="s">
        <v>13</v>
      </c>
      <c r="M34" s="70" t="s">
        <v>18</v>
      </c>
      <c r="N34" s="68" t="s">
        <v>25</v>
      </c>
      <c r="O34" s="58" t="s">
        <v>13</v>
      </c>
      <c r="P34" s="69" t="s">
        <v>13</v>
      </c>
      <c r="Q34" s="68" t="s">
        <v>18</v>
      </c>
      <c r="R34" s="68" t="s">
        <v>25</v>
      </c>
      <c r="S34" s="57" t="s">
        <v>13</v>
      </c>
      <c r="T34" s="67" t="s">
        <v>13</v>
      </c>
      <c r="U34" s="56">
        <f>COUNTIF(E34:T34,"Н/Я")+COUNTIF(E34:T34,"Я/Н")+COUNTIF(E34:T34,"Н/РВ")+COUNTIF(E34:T34,"РВ/Н")</f>
        <v>8</v>
      </c>
      <c r="V34" s="176">
        <f>U33+U35</f>
        <v>176</v>
      </c>
      <c r="W34" s="25" t="s">
        <v>24</v>
      </c>
      <c r="X34" s="24"/>
      <c r="Y34" s="20">
        <f t="array" ref="Y34">SUM(IF(ISNUMBER(FIND("РВ/",E32:T32)),--LEFT(E33:T33,FIND("/",E33:T33)-1)))+SUM(IF(ISNUMBER(FIND("РВ/",E34:T34)),--LEFT(E35:T35,FIND("/",E35:T35)-1)))+SUM(IF(ISNUMBER(FIND("/РВ",E32:T32)),--MID(E33:T33,FIND("/",E33:T33)+1,5)))+SUM(IF(ISNUMBER(FIND("/РВ",E34:T34)),--MID(E35:T35,FIND("/",E35:T35)+1,5)))</f>
        <v>2</v>
      </c>
      <c r="Z34" s="24"/>
      <c r="AA34" s="24"/>
      <c r="AB34" s="23"/>
      <c r="AC34" s="22" t="str">
        <f>IF(SUMPRODUCT(--ISNUMBER(SEARCH("б",E32:T35)))&gt;0,"Б","")</f>
        <v/>
      </c>
      <c r="AD34" s="21" t="str">
        <f>IF(AC34="","",COUNTIF(E32:T35,AC34))</f>
        <v/>
      </c>
      <c r="AE34" s="190"/>
      <c r="AF34" s="191"/>
      <c r="AG34" s="20"/>
    </row>
    <row r="35" spans="2:33" ht="13.5" customHeight="1" thickBot="1" x14ac:dyDescent="0.25">
      <c r="B35" s="182"/>
      <c r="C35" s="185"/>
      <c r="D35" s="189"/>
      <c r="E35" s="66" t="s">
        <v>22</v>
      </c>
      <c r="F35" s="54" t="s">
        <v>23</v>
      </c>
      <c r="G35" s="65"/>
      <c r="H35" s="65"/>
      <c r="I35" s="54" t="s">
        <v>22</v>
      </c>
      <c r="J35" s="54" t="s">
        <v>23</v>
      </c>
      <c r="K35" s="65"/>
      <c r="L35" s="65"/>
      <c r="M35" s="54" t="s">
        <v>22</v>
      </c>
      <c r="N35" s="54" t="s">
        <v>23</v>
      </c>
      <c r="O35" s="65"/>
      <c r="P35" s="65"/>
      <c r="Q35" s="54" t="s">
        <v>22</v>
      </c>
      <c r="R35" s="54" t="s">
        <v>23</v>
      </c>
      <c r="S35" s="65"/>
      <c r="T35" s="64"/>
      <c r="U35" s="26">
        <f t="array" ref="U35">SUM(IF(ISNUMBER(FIND("/",E35:T35)),--LEFT(E35:T35,FIND("/",E35:T35)-1)))+SUM(IF(ISNUMBER(FIND("/",E35:T35)),--RIGHT(E35:T35,LEN(E35:T35)-FIND("/",E35:T35))))</f>
        <v>96</v>
      </c>
      <c r="V35" s="177"/>
      <c r="W35" s="15" t="s">
        <v>21</v>
      </c>
      <c r="X35" s="14"/>
      <c r="Y35" s="10">
        <f t="array" ref="Y35">SUM(IF(ISNUMBER(FIND("РВ/Н",E32:T32)),--MID(E33:T33,FIND("/",E33:T33)+1,5)))+SUM(IF(ISNUMBER(FIND("РВ/Н",E34:T34)),--MID(E35:T35,FIND("/",E35:T35)+1,5)))+SUM(IF(ISNUMBER(FIND("Н/РВ",E32:T32)),--MID(E33:T33,FIND("/",E33:T33)+1,5)))+SUM(IF(ISNUMBER(FIND("Н/РВ",E34:T34)),--MID(E35:T35,FIND("/",E35:T35)+1,5)))</f>
        <v>2</v>
      </c>
      <c r="Z35" s="14"/>
      <c r="AA35" s="14"/>
      <c r="AB35" s="13"/>
      <c r="AC35" s="12" t="str">
        <f>IF(SUMPRODUCT(--ISNUMBER(SEARCH("ОД",E32:T35)))&gt;0,"ОД","")</f>
        <v/>
      </c>
      <c r="AD35" s="11" t="str">
        <f>IF(AC35="","",COUNTIF(E32:T35,AC35))</f>
        <v/>
      </c>
      <c r="AE35" s="192"/>
      <c r="AF35" s="193"/>
      <c r="AG35" s="10"/>
    </row>
    <row r="36" spans="2:33" ht="12.75" customHeight="1" x14ac:dyDescent="0.2">
      <c r="B36" s="180">
        <v>20</v>
      </c>
      <c r="C36" s="183" t="s">
        <v>28</v>
      </c>
      <c r="D36" s="220"/>
      <c r="E36" s="63" t="s">
        <v>13</v>
      </c>
      <c r="F36" s="45" t="s">
        <v>13</v>
      </c>
      <c r="G36" s="44" t="s">
        <v>18</v>
      </c>
      <c r="H36" s="45" t="s">
        <v>25</v>
      </c>
      <c r="I36" s="45" t="s">
        <v>13</v>
      </c>
      <c r="J36" s="45" t="s">
        <v>13</v>
      </c>
      <c r="K36" s="44" t="s">
        <v>18</v>
      </c>
      <c r="L36" s="45" t="s">
        <v>25</v>
      </c>
      <c r="M36" s="45" t="s">
        <v>13</v>
      </c>
      <c r="N36" s="45" t="s">
        <v>13</v>
      </c>
      <c r="O36" s="44" t="s">
        <v>18</v>
      </c>
      <c r="P36" s="45" t="s">
        <v>25</v>
      </c>
      <c r="Q36" s="45" t="s">
        <v>13</v>
      </c>
      <c r="R36" s="45" t="s">
        <v>13</v>
      </c>
      <c r="S36" s="44" t="s">
        <v>18</v>
      </c>
      <c r="T36" s="52" t="s">
        <v>19</v>
      </c>
      <c r="U36" s="56">
        <f>COUNTIF(E36:T36,"Н/Я")+COUNTIF(E36:T36,"Я/Н")+COUNTIF(E36:T36,"Н/РВ")+COUNTIF(E36:T36,"РВ/Н")</f>
        <v>7</v>
      </c>
      <c r="V36" s="175">
        <f>U36+U38</f>
        <v>15</v>
      </c>
      <c r="W36" s="41" t="s">
        <v>27</v>
      </c>
      <c r="X36" s="39"/>
      <c r="Y36" s="62">
        <f t="array" ref="Y36">SUM(IF(ISNUMBER(FIND("Я/",E36:T36)),--LEFT(E37:T37,FIND("/",E37:T37)-1)))+SUM(IF(ISNUMBER(FIND("Я/",E38:T38)),--LEFT(E39:T39,FIND("/",E39:T39)-1)))+SUM(IF(ISNUMBER(FIND("/Я",E36:T36)),--MID(E37:T37,FIND("/",E37:T37)+1,5)))+SUM(IF(ISNUMBER(FIND("/Я",E38:T38)),--MID(E39:T39,FIND("/",E39:T39)+1,5)))</f>
        <v>126</v>
      </c>
      <c r="Z36" s="40"/>
      <c r="AA36" s="39"/>
      <c r="AB36" s="38"/>
      <c r="AC36" s="37" t="str">
        <f>IF(SUMPRODUCT(--ISNUMBER(SEARCH("В",E36:T39)))&gt;0,"В","")</f>
        <v>В</v>
      </c>
      <c r="AD36" s="36">
        <f>IF(AC36="","",COUNTIF(E36:T39,AC36))</f>
        <v>16</v>
      </c>
      <c r="AE36" s="194" t="str">
        <f>IF(SUMPRODUCT(--ISNUMBER(SEARCH("К",E36:T39)))&gt;0,"К","")</f>
        <v/>
      </c>
      <c r="AF36" s="195"/>
      <c r="AG36" s="35" t="str">
        <f>IF(AE36="","",COUNTIF(E36:T39,AE36))</f>
        <v/>
      </c>
    </row>
    <row r="37" spans="2:33" ht="12.75" customHeight="1" thickBot="1" x14ac:dyDescent="0.25">
      <c r="B37" s="181"/>
      <c r="C37" s="184"/>
      <c r="D37" s="221"/>
      <c r="E37" s="61"/>
      <c r="F37" s="34"/>
      <c r="G37" s="55" t="s">
        <v>22</v>
      </c>
      <c r="H37" s="55" t="s">
        <v>23</v>
      </c>
      <c r="I37" s="34"/>
      <c r="J37" s="34"/>
      <c r="K37" s="55" t="s">
        <v>22</v>
      </c>
      <c r="L37" s="55" t="s">
        <v>23</v>
      </c>
      <c r="M37" s="34"/>
      <c r="N37" s="34"/>
      <c r="O37" s="55" t="s">
        <v>22</v>
      </c>
      <c r="P37" s="55" t="s">
        <v>23</v>
      </c>
      <c r="Q37" s="34"/>
      <c r="R37" s="34"/>
      <c r="S37" s="55" t="s">
        <v>22</v>
      </c>
      <c r="T37" s="51" t="s">
        <v>19</v>
      </c>
      <c r="U37" s="26">
        <f t="array" ref="U37">SUM(IF(ISNUMBER(FIND("/",E37:T37)),--LEFT(E37:T37,FIND("/",E37:T37)-1)))+SUM(IF(ISNUMBER(FIND("/",E37:T37)),--RIGHT(E37:T37,LEN(E37:T37)-FIND("/",E37:T37))))</f>
        <v>88</v>
      </c>
      <c r="V37" s="176"/>
      <c r="W37" s="25" t="s">
        <v>26</v>
      </c>
      <c r="X37" s="24"/>
      <c r="Y37" s="60">
        <f t="array" ref="Y37">SUM(IF(ISNUMBER(FIND("Н/",E36:T36)),--LEFT(E37:T37,FIND("/",E37:T37)-1)))+SUM(IF(ISNUMBER(FIND("Н/",E38:T38)),--LEFT(E39:T39,FIND("/",E39:T39)-1)))+SUM(IF(ISNUMBER(FIND("Я/Н",E36:T36)),--MID(E37:T37,FIND("/",E37:T37)+1,5)))+SUM(IF(ISNUMBER(FIND("Я/Н",E38:T38)),--MID(E39:T39,FIND("/",E39:T39)+1,5)))</f>
        <v>58</v>
      </c>
      <c r="Z37" s="24"/>
      <c r="AA37" s="24"/>
      <c r="AB37" s="23"/>
      <c r="AC37" s="22" t="str">
        <f>IF(SUMPRODUCT(--ISNUMBER(SEARCH("ОТ",E36:T39)))&gt;0,"ОТ","")</f>
        <v/>
      </c>
      <c r="AD37" s="21" t="str">
        <f>IF(AC37="","",COUNTIF(E36:T39,AC37))</f>
        <v/>
      </c>
      <c r="AE37" s="178" t="str">
        <f>IF(SUMPRODUCT(--ISNUMBER(SEARCH("ДО",E36:T39)))&gt;0,"ДО","")</f>
        <v/>
      </c>
      <c r="AF37" s="179"/>
      <c r="AG37" s="31" t="str">
        <f>IF(AE37="","",COUNTIF(E37:T40,AE37))</f>
        <v/>
      </c>
    </row>
    <row r="38" spans="2:33" ht="12.75" customHeight="1" x14ac:dyDescent="0.2">
      <c r="B38" s="181"/>
      <c r="C38" s="184"/>
      <c r="D38" s="221"/>
      <c r="E38" s="59" t="s">
        <v>25</v>
      </c>
      <c r="F38" s="58" t="s">
        <v>13</v>
      </c>
      <c r="G38" s="58" t="s">
        <v>13</v>
      </c>
      <c r="H38" s="29" t="s">
        <v>18</v>
      </c>
      <c r="I38" s="58" t="s">
        <v>25</v>
      </c>
      <c r="J38" s="58" t="s">
        <v>13</v>
      </c>
      <c r="K38" s="58" t="s">
        <v>13</v>
      </c>
      <c r="L38" s="29" t="s">
        <v>18</v>
      </c>
      <c r="M38" s="58" t="s">
        <v>25</v>
      </c>
      <c r="N38" s="58" t="s">
        <v>13</v>
      </c>
      <c r="O38" s="58" t="s">
        <v>13</v>
      </c>
      <c r="P38" s="29" t="s">
        <v>18</v>
      </c>
      <c r="Q38" s="58" t="s">
        <v>25</v>
      </c>
      <c r="R38" s="58" t="s">
        <v>13</v>
      </c>
      <c r="S38" s="57" t="s">
        <v>13</v>
      </c>
      <c r="T38" s="29" t="s">
        <v>18</v>
      </c>
      <c r="U38" s="56">
        <f>COUNTIF(E38:T38,"Н/Я")+COUNTIF(E38:T38,"Я/Н")+COUNTIF(E38:T38,"Н/РВ")+COUNTIF(E38:T38,"РВ/Н")</f>
        <v>8</v>
      </c>
      <c r="V38" s="176">
        <f>U37+U39</f>
        <v>184</v>
      </c>
      <c r="W38" s="25" t="s">
        <v>24</v>
      </c>
      <c r="X38" s="24"/>
      <c r="Y38" s="20">
        <f t="array" ref="Y38">SUM(IF(ISNUMBER(FIND("РВ/",E36:T36)),--LEFT(E37:T37,FIND("/",E37:T37)-1)))+SUM(IF(ISNUMBER(FIND("РВ/",E38:T38)),--LEFT(E39:T39,FIND("/",E39:T39)-1)))+SUM(IF(ISNUMBER(FIND("/РВ",E36:T36)),--MID(E37:T37,FIND("/",E37:T37)+1,5)))+SUM(IF(ISNUMBER(FIND("/РВ",E38:T38)),--MID(E39:T39,FIND("/",E39:T39)+1,5)))</f>
        <v>0</v>
      </c>
      <c r="Z38" s="24"/>
      <c r="AA38" s="24"/>
      <c r="AB38" s="23"/>
      <c r="AC38" s="22" t="str">
        <f>IF(SUMPRODUCT(--ISNUMBER(SEARCH("б",E36:T39)))&gt;0,"Б","")</f>
        <v/>
      </c>
      <c r="AD38" s="21" t="str">
        <f>IF(AC38="","",COUNTIF(E36:T39,AC38))</f>
        <v/>
      </c>
      <c r="AE38" s="190"/>
      <c r="AF38" s="191"/>
      <c r="AG38" s="20"/>
    </row>
    <row r="39" spans="2:33" ht="13.5" customHeight="1" thickBot="1" x14ac:dyDescent="0.25">
      <c r="B39" s="182"/>
      <c r="C39" s="185"/>
      <c r="D39" s="222"/>
      <c r="E39" s="55" t="s">
        <v>23</v>
      </c>
      <c r="F39" s="18"/>
      <c r="G39" s="18"/>
      <c r="H39" s="54" t="s">
        <v>22</v>
      </c>
      <c r="I39" s="54" t="s">
        <v>23</v>
      </c>
      <c r="J39" s="18"/>
      <c r="K39" s="54"/>
      <c r="L39" s="54" t="s">
        <v>22</v>
      </c>
      <c r="M39" s="54" t="s">
        <v>23</v>
      </c>
      <c r="N39" s="18"/>
      <c r="O39" s="18"/>
      <c r="P39" s="54" t="s">
        <v>22</v>
      </c>
      <c r="Q39" s="54" t="s">
        <v>23</v>
      </c>
      <c r="R39" s="18"/>
      <c r="S39" s="18"/>
      <c r="T39" s="53" t="s">
        <v>22</v>
      </c>
      <c r="U39" s="26">
        <f t="array" ref="U39">SUM(IF(ISNUMBER(FIND("/",E39:T39)),--LEFT(E39:T39,FIND("/",E39:T39)-1)))+SUM(IF(ISNUMBER(FIND("/",E39:T39)),--RIGHT(E39:T39,LEN(E39:T39)-FIND("/",E39:T39))))</f>
        <v>96</v>
      </c>
      <c r="V39" s="177"/>
      <c r="W39" s="15" t="s">
        <v>21</v>
      </c>
      <c r="X39" s="14"/>
      <c r="Y39" s="10">
        <f t="array" ref="Y39">SUM(IF(ISNUMBER(FIND("РВ/Н",E36:T36)),--MID(E37:T37,FIND("/",E37:T37)+1,5)))+SUM(IF(ISNUMBER(FIND("РВ/Н",E38:T38)),--MID(E39:T39,FIND("/",E39:T39)+1,5)))+SUM(IF(ISNUMBER(FIND("Н/РВ",E36:T36)),--MID(E37:T37,FIND("/",E37:T37)+1,5)))+SUM(IF(ISNUMBER(FIND("Н/РВ",E38:T38)),--MID(E39:T39,FIND("/",E39:T39)+1,5)))</f>
        <v>0</v>
      </c>
      <c r="Z39" s="14"/>
      <c r="AA39" s="14"/>
      <c r="AB39" s="13"/>
      <c r="AC39" s="12" t="str">
        <f>IF(SUMPRODUCT(--ISNUMBER(SEARCH("ОД",E36:T39)))&gt;0,"ОД","")</f>
        <v/>
      </c>
      <c r="AD39" s="11" t="str">
        <f>IF(AC39="","",COUNTIF(E36:T39,AC39))</f>
        <v/>
      </c>
      <c r="AE39" s="192"/>
      <c r="AF39" s="193"/>
      <c r="AG39" s="10"/>
    </row>
    <row r="40" spans="2:33" ht="12.75" customHeight="1" x14ac:dyDescent="0.2">
      <c r="B40" s="180">
        <v>21</v>
      </c>
      <c r="C40" s="183" t="s">
        <v>20</v>
      </c>
      <c r="D40" s="202"/>
      <c r="E40" s="47" t="s">
        <v>18</v>
      </c>
      <c r="F40" s="44"/>
      <c r="G40" s="44" t="s">
        <v>18</v>
      </c>
      <c r="H40" s="44" t="s">
        <v>18</v>
      </c>
      <c r="I40" s="44"/>
      <c r="J40" s="44" t="s">
        <v>18</v>
      </c>
      <c r="K40" s="44" t="s">
        <v>18</v>
      </c>
      <c r="L40" s="44"/>
      <c r="M40" s="44" t="s">
        <v>18</v>
      </c>
      <c r="N40" s="44" t="s">
        <v>18</v>
      </c>
      <c r="O40" s="44"/>
      <c r="P40" s="44" t="s">
        <v>18</v>
      </c>
      <c r="Q40" s="44" t="s">
        <v>18</v>
      </c>
      <c r="R40" s="44"/>
      <c r="S40" s="44" t="s">
        <v>18</v>
      </c>
      <c r="T40" s="52" t="s">
        <v>19</v>
      </c>
      <c r="U40" s="42">
        <f>COUNTIF(E40:T40,"Я")*1+COUNTIF(E40:T40,"Я/Н")*0.5</f>
        <v>5</v>
      </c>
      <c r="V40" s="175" t="str">
        <f>(U40+U42)&amp;"/"&amp;(LEFT(V42,FIND("/",V42)-1)+RIGHT(V42,LEN(V42)-FIND("/",V42)))</f>
        <v>10/184</v>
      </c>
      <c r="W40" s="41"/>
      <c r="X40" s="39"/>
      <c r="Y40" s="62">
        <f t="array" ref="Y40">SUM(IF(ISNUMBER(FIND("Я/",E40:T40)),--LEFT(E41:T41,FIND("/",E41:T41)-1)))+SUM(IF(ISNUMBER(FIND("Я/",E42:T42)),--LEFT(E43:T43,FIND("/",E43:T43)-1)))+SUM(IF(ISNUMBER(FIND("/Я",E40:T40)),--MID(E41:T41,FIND("/",E41:T41)+1,5)))+SUM(IF(ISNUMBER(FIND("/Я",E42:T42)),--MID(E43:T43,FIND("/",E43:T43)+1,5)))</f>
        <v>104</v>
      </c>
      <c r="Z40" s="40"/>
      <c r="AA40" s="39"/>
      <c r="AB40" s="38"/>
      <c r="AC40" s="37" t="str">
        <f>IF(SUMPRODUCT(--ISNUMBER(SEARCH("В",E40:T43)))&gt;0,"В","")</f>
        <v/>
      </c>
      <c r="AD40" s="36" t="str">
        <f>IF(AC40="","",COUNTIF(E40:T43,AC40))</f>
        <v/>
      </c>
      <c r="AE40" s="194" t="str">
        <f>IF(SUMPRODUCT(--ISNUMBER(SEARCH("К",E40:T43)))&gt;0,"К","")</f>
        <v/>
      </c>
      <c r="AF40" s="195"/>
      <c r="AG40" s="35" t="str">
        <f>IF(AE40="","",COUNTIF(E40:T43,AE40))</f>
        <v/>
      </c>
    </row>
    <row r="41" spans="2:33" ht="12.75" customHeight="1" x14ac:dyDescent="0.2">
      <c r="B41" s="181"/>
      <c r="C41" s="184"/>
      <c r="D41" s="188"/>
      <c r="E41" s="30" t="s">
        <v>16</v>
      </c>
      <c r="F41" s="34"/>
      <c r="G41" s="34" t="s">
        <v>17</v>
      </c>
      <c r="H41" s="34" t="s">
        <v>16</v>
      </c>
      <c r="I41" s="34"/>
      <c r="J41" s="34" t="s">
        <v>15</v>
      </c>
      <c r="K41" s="34" t="s">
        <v>16</v>
      </c>
      <c r="L41" s="34"/>
      <c r="M41" s="34" t="s">
        <v>15</v>
      </c>
      <c r="N41" s="34" t="s">
        <v>16</v>
      </c>
      <c r="O41" s="34"/>
      <c r="P41" s="34" t="s">
        <v>15</v>
      </c>
      <c r="Q41" s="34" t="s">
        <v>16</v>
      </c>
      <c r="R41" s="34"/>
      <c r="S41" s="34" t="s">
        <v>15</v>
      </c>
      <c r="T41" s="51" t="s">
        <v>19</v>
      </c>
      <c r="U41" s="26" t="str">
        <f t="array" ref="U41">SUM(IF(ISNUMBER(FIND("/",E41:T41)),--LEFT(E41:T41,FIND("/",E41:T41)-1)))&amp;"/"&amp;SUM(IF(ISNUMBER(FIND("/",E41:T41)),--RIGHT(E41:T41,LEN(E41:T41)-FIND("/",E41:T41))))</f>
        <v>48/40</v>
      </c>
      <c r="V41" s="176"/>
      <c r="W41" s="25"/>
      <c r="X41" s="24"/>
      <c r="Y41" s="60">
        <f t="array" ref="Y41">SUM(IF(ISNUMBER(FIND("Н/",E40:T40)),--LEFT(E41:T41,FIND("/",E41:T41)-1)))+SUM(IF(ISNUMBER(FIND("Н/",E42:T42)),--LEFT(E43:T43,FIND("/",E43:T43)-1)))+SUM(IF(ISNUMBER(FIND("Я/Н",E40:T40)),--MID(E41:T41,FIND("/",E41:T41)+1,5)))+SUM(IF(ISNUMBER(FIND("Я/Н",E42:T42)),--MID(E43:T43,FIND("/",E43:T43)+1,5)))</f>
        <v>80</v>
      </c>
      <c r="Z41" s="24"/>
      <c r="AA41" s="24"/>
      <c r="AB41" s="23"/>
      <c r="AC41" s="22" t="str">
        <f>IF(SUMPRODUCT(--ISNUMBER(SEARCH("ОТ",E40:T43)))&gt;0,"ОТ","")</f>
        <v/>
      </c>
      <c r="AD41" s="21" t="str">
        <f>IF(AC41="","",COUNTIF(E40:T43,AC41))</f>
        <v/>
      </c>
      <c r="AE41" s="178" t="str">
        <f>IF(SUMPRODUCT(--ISNUMBER(SEARCH("ДО",E40:T43)))&gt;0,"ДО","")</f>
        <v/>
      </c>
      <c r="AF41" s="179"/>
      <c r="AG41" s="31" t="str">
        <f>IF(AE41="","",COUNTIF(E41:T44,AE41))</f>
        <v/>
      </c>
    </row>
    <row r="42" spans="2:33" ht="12.75" customHeight="1" x14ac:dyDescent="0.2">
      <c r="B42" s="181"/>
      <c r="C42" s="184"/>
      <c r="D42" s="188"/>
      <c r="E42" s="30" t="s">
        <v>18</v>
      </c>
      <c r="F42" s="29"/>
      <c r="G42" s="29" t="s">
        <v>18</v>
      </c>
      <c r="H42" s="29" t="s">
        <v>18</v>
      </c>
      <c r="I42" s="29"/>
      <c r="J42" s="29" t="s">
        <v>18</v>
      </c>
      <c r="K42" s="29" t="s">
        <v>18</v>
      </c>
      <c r="L42" s="29"/>
      <c r="M42" s="29" t="s">
        <v>18</v>
      </c>
      <c r="N42" s="29" t="s">
        <v>18</v>
      </c>
      <c r="O42" s="29"/>
      <c r="P42" s="29" t="s">
        <v>18</v>
      </c>
      <c r="Q42" s="29" t="s">
        <v>18</v>
      </c>
      <c r="R42" s="29"/>
      <c r="S42" s="28" t="s">
        <v>18</v>
      </c>
      <c r="T42" s="50"/>
      <c r="U42" s="26">
        <f>COUNTIF(E42:T42,"Я")*1+COUNTIF(E42:T42,"Я/Н")*0.5</f>
        <v>5</v>
      </c>
      <c r="V42" s="176" t="str">
        <f>MID(U41,1,SEARCH("/",U41)-1)+MID(U43,1,SEARCH("/",U43)-1)&amp;"/"&amp;MID(U41,SEARCH("/",U41)+1,LEN(U41)-SEARCH("/",U41))+MID(U43,SEARCH("/",U43)+1,LEN(U43)-SEARCH("/",U43))</f>
        <v>104/80</v>
      </c>
      <c r="W42" s="49" t="str">
        <f>RIGHT(V42,LEN(V42)-FIND("/",V42))</f>
        <v>80</v>
      </c>
      <c r="X42" s="24">
        <v>9</v>
      </c>
      <c r="Y42" s="20">
        <f t="array" ref="Y42">SUM(IF(ISNUMBER(FIND("РВ/",E40:T40)),--LEFT(E41:T41,FIND("/",E41:T41)-1)))+SUM(IF(ISNUMBER(FIND("РВ/",E42:T42)),--LEFT(E43:T43,FIND("/",E43:T43)-1)))+SUM(IF(ISNUMBER(FIND("/РВ",E40:T40)),--MID(E41:T41,FIND("/",E41:T41)+1,5)))+SUM(IF(ISNUMBER(FIND("/РВ",E42:T42)),--MID(E43:T43,FIND("/",E43:T43)+1,5)))</f>
        <v>0</v>
      </c>
      <c r="Z42" s="24"/>
      <c r="AA42" s="24"/>
      <c r="AB42" s="23"/>
      <c r="AC42" s="22" t="str">
        <f>IF(SUMPRODUCT(--ISNUMBER(SEARCH("б",E40:T43)))&gt;0,"Б","")</f>
        <v/>
      </c>
      <c r="AD42" s="21" t="str">
        <f>IF(AC42="","",COUNTIF(E40:T43,AC42))</f>
        <v/>
      </c>
      <c r="AE42" s="190"/>
      <c r="AF42" s="191"/>
      <c r="AG42" s="20"/>
    </row>
    <row r="43" spans="2:33" ht="13.5" customHeight="1" thickBot="1" x14ac:dyDescent="0.25">
      <c r="B43" s="182"/>
      <c r="C43" s="185"/>
      <c r="D43" s="203"/>
      <c r="E43" s="19" t="s">
        <v>16</v>
      </c>
      <c r="F43" s="18"/>
      <c r="G43" s="18" t="s">
        <v>17</v>
      </c>
      <c r="H43" s="18" t="s">
        <v>16</v>
      </c>
      <c r="I43" s="18"/>
      <c r="J43" s="18" t="s">
        <v>15</v>
      </c>
      <c r="K43" s="18" t="s">
        <v>16</v>
      </c>
      <c r="L43" s="18"/>
      <c r="M43" s="18" t="s">
        <v>17</v>
      </c>
      <c r="N43" s="18" t="s">
        <v>16</v>
      </c>
      <c r="O43" s="18"/>
      <c r="P43" s="18" t="s">
        <v>15</v>
      </c>
      <c r="Q43" s="18" t="s">
        <v>16</v>
      </c>
      <c r="R43" s="18"/>
      <c r="S43" s="18" t="s">
        <v>15</v>
      </c>
      <c r="T43" s="48"/>
      <c r="U43" s="26" t="str">
        <f t="array" ref="U43">SUM(IF(ISNUMBER(FIND("/",E43:T43)),--LEFT(E43:T43,FIND("/",E43:T43)-1)))&amp;"/"&amp;SUM(IF(ISNUMBER(FIND("/",E43:T43)),--RIGHT(E43:T43,LEN(E43:T43)-FIND("/",E43:T43))))</f>
        <v>56/40</v>
      </c>
      <c r="V43" s="177"/>
      <c r="W43" s="15"/>
      <c r="X43" s="14"/>
      <c r="Y43" s="10">
        <f t="array" ref="Y43">SUM(IF(ISNUMBER(FIND("РВ/Н",E40:T40)),--MID(E41:T41,FIND("/",E41:T41)+1,5)))+SUM(IF(ISNUMBER(FIND("РВ/Н",E42:T42)),--MID(E43:T43,FIND("/",E43:T43)+1,5)))+SUM(IF(ISNUMBER(FIND("Н/РВ",E40:T40)),--MID(E41:T41,FIND("/",E41:T41)+1,5)))+SUM(IF(ISNUMBER(FIND("Н/РВ",E42:T42)),--MID(E43:T43,FIND("/",E43:T43)+1,5)))</f>
        <v>0</v>
      </c>
      <c r="Z43" s="14"/>
      <c r="AA43" s="14"/>
      <c r="AB43" s="13"/>
      <c r="AC43" s="12" t="str">
        <f>IF(SUMPRODUCT(--ISNUMBER(SEARCH("ОД",E40:T43)))&gt;0,"ОД","")</f>
        <v/>
      </c>
      <c r="AD43" s="11" t="str">
        <f>IF(AC43="","",COUNTIF(E40:T43,AC43))</f>
        <v/>
      </c>
      <c r="AE43" s="192"/>
      <c r="AF43" s="193"/>
      <c r="AG43" s="10"/>
    </row>
    <row r="44" spans="2:33" ht="12.75" customHeight="1" x14ac:dyDescent="0.2">
      <c r="B44" s="180"/>
      <c r="C44" s="183"/>
      <c r="D44" s="202"/>
      <c r="E44" s="47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3"/>
      <c r="U44" s="42"/>
      <c r="V44" s="175"/>
      <c r="W44" s="41"/>
      <c r="X44" s="39"/>
      <c r="Y44" s="40"/>
      <c r="Z44" s="40"/>
      <c r="AA44" s="39"/>
      <c r="AB44" s="38"/>
      <c r="AC44" s="37"/>
      <c r="AD44" s="36"/>
      <c r="AE44" s="194" t="str">
        <f>IF(SUMPRODUCT(--ISNUMBER(SEARCH("К",E44:T47)))&gt;0,"К","")</f>
        <v/>
      </c>
      <c r="AF44" s="195"/>
      <c r="AG44" s="35" t="str">
        <f>IF(AE44="","",COUNTIF(E44:T47,AE44))</f>
        <v/>
      </c>
    </row>
    <row r="45" spans="2:33" ht="12.75" customHeight="1" x14ac:dyDescent="0.2">
      <c r="B45" s="181"/>
      <c r="C45" s="196"/>
      <c r="D45" s="188"/>
      <c r="E45" s="3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3"/>
      <c r="U45" s="26"/>
      <c r="V45" s="176"/>
      <c r="W45" s="25"/>
      <c r="X45" s="20"/>
      <c r="Y45" s="20"/>
      <c r="Z45" s="24"/>
      <c r="AA45" s="24"/>
      <c r="AB45" s="23"/>
      <c r="AC45" s="22" t="str">
        <f>IF(SUMPRODUCT(--ISNUMBER(SEARCH("ОТ",E44:T47)))&gt;0,"ОТ","")</f>
        <v/>
      </c>
      <c r="AD45" s="21" t="str">
        <f>IF(AC45="","",COUNTIF(E44:T47,AC45))</f>
        <v/>
      </c>
      <c r="AE45" s="178" t="str">
        <f>IF(SUMPRODUCT(--ISNUMBER(SEARCH("ДО",E44:T47)))&gt;0,"ДО","")</f>
        <v/>
      </c>
      <c r="AF45" s="179"/>
      <c r="AG45" s="31" t="str">
        <f>IF(AE45="","",COUNTIF(E45:T48,AE45))</f>
        <v/>
      </c>
    </row>
    <row r="46" spans="2:33" ht="12.75" customHeight="1" x14ac:dyDescent="0.2">
      <c r="B46" s="181"/>
      <c r="C46" s="196"/>
      <c r="D46" s="188"/>
      <c r="E46" s="3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8"/>
      <c r="T46" s="27"/>
      <c r="U46" s="26"/>
      <c r="V46" s="176"/>
      <c r="W46" s="25"/>
      <c r="X46" s="24"/>
      <c r="Y46" s="20"/>
      <c r="Z46" s="24"/>
      <c r="AA46" s="24"/>
      <c r="AB46" s="23"/>
      <c r="AC46" s="22" t="str">
        <f>IF(SUMPRODUCT(--ISNUMBER(SEARCH("б",E44:T47)))&gt;0,"Б","")</f>
        <v/>
      </c>
      <c r="AD46" s="21" t="str">
        <f>IF(AC46="","",COUNTIF(E44:T47,AC46))</f>
        <v/>
      </c>
      <c r="AE46" s="190"/>
      <c r="AF46" s="191"/>
      <c r="AG46" s="20"/>
    </row>
    <row r="47" spans="2:33" ht="13.5" customHeight="1" thickBot="1" x14ac:dyDescent="0.25">
      <c r="B47" s="182"/>
      <c r="C47" s="197"/>
      <c r="D47" s="203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7"/>
      <c r="U47" s="26"/>
      <c r="V47" s="177"/>
      <c r="W47" s="15"/>
      <c r="X47" s="14"/>
      <c r="Y47" s="10"/>
      <c r="Z47" s="14"/>
      <c r="AA47" s="14"/>
      <c r="AB47" s="13"/>
      <c r="AC47" s="12" t="str">
        <f>IF(SUMPRODUCT(--ISNUMBER(SEARCH("ОД",E44:T47)))&gt;0,"ОД","")</f>
        <v/>
      </c>
      <c r="AD47" s="11" t="str">
        <f>IF(AC47="","",COUNTIF(E44:T47,AC47))</f>
        <v/>
      </c>
      <c r="AE47" s="192"/>
      <c r="AF47" s="193"/>
      <c r="AG47" s="10"/>
    </row>
    <row r="48" spans="2:33" ht="12.75" customHeight="1" x14ac:dyDescent="0.2">
      <c r="B48" s="180"/>
      <c r="C48" s="183"/>
      <c r="D48" s="186"/>
      <c r="E48" s="46" t="s">
        <v>14</v>
      </c>
      <c r="F48" s="45" t="s">
        <v>13</v>
      </c>
      <c r="G48" s="45" t="s">
        <v>13</v>
      </c>
      <c r="H48" s="45" t="s">
        <v>12</v>
      </c>
      <c r="I48" s="45" t="s">
        <v>12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3"/>
      <c r="U48" s="42"/>
      <c r="V48" s="198"/>
      <c r="W48" s="41"/>
      <c r="X48" s="39"/>
      <c r="Y48" s="40"/>
      <c r="Z48" s="40"/>
      <c r="AA48" s="39"/>
      <c r="AB48" s="38"/>
      <c r="AC48" s="37" t="str">
        <f>IF(SUMPRODUCT(--ISNUMBER(SEARCH("В",E48:T51)))&gt;0,"В","")</f>
        <v>В</v>
      </c>
      <c r="AD48" s="36">
        <f>IF(AC48="","",COUNTIF(E48:T51,AC48))</f>
        <v>2</v>
      </c>
      <c r="AE48" s="194" t="str">
        <f>IF(SUMPRODUCT(--ISNUMBER(SEARCH("К",E48:T51)))&gt;0,"К","")</f>
        <v/>
      </c>
      <c r="AF48" s="195"/>
      <c r="AG48" s="35" t="str">
        <f>IF(AE48="","",COUNTIF(E48:T51,AE48))</f>
        <v/>
      </c>
    </row>
    <row r="49" spans="2:33" ht="12.75" customHeight="1" x14ac:dyDescent="0.2">
      <c r="B49" s="181"/>
      <c r="C49" s="196"/>
      <c r="D49" s="187"/>
      <c r="E49" s="30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3"/>
      <c r="U49" s="32"/>
      <c r="V49" s="199"/>
      <c r="W49" s="25"/>
      <c r="X49" s="20"/>
      <c r="Y49" s="20"/>
      <c r="Z49" s="24"/>
      <c r="AA49" s="24"/>
      <c r="AB49" s="23"/>
      <c r="AC49" s="22" t="str">
        <f>IF(SUMPRODUCT(--ISNUMBER(SEARCH("ОТ",E48:T51)))&gt;0,"ОТ","")</f>
        <v>ОТ</v>
      </c>
      <c r="AD49" s="21">
        <f>IF(AC49="","",COUNTIF(E48:T51,AC49))</f>
        <v>1</v>
      </c>
      <c r="AE49" s="178" t="str">
        <f>IF(SUMPRODUCT(--ISNUMBER(SEARCH("ДО",E48:T51)))&gt;0,"ДО","")</f>
        <v/>
      </c>
      <c r="AF49" s="179"/>
      <c r="AG49" s="31" t="str">
        <f>IF(AE49="","",COUNTIF(E49:T52,AE49))</f>
        <v/>
      </c>
    </row>
    <row r="50" spans="2:33" ht="12.75" customHeight="1" x14ac:dyDescent="0.2">
      <c r="B50" s="181"/>
      <c r="C50" s="196"/>
      <c r="D50" s="187"/>
      <c r="E50" s="30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8"/>
      <c r="T50" s="27"/>
      <c r="U50" s="26"/>
      <c r="V50" s="176"/>
      <c r="W50" s="25"/>
      <c r="X50" s="20"/>
      <c r="Y50" s="20"/>
      <c r="Z50" s="24"/>
      <c r="AA50" s="24"/>
      <c r="AB50" s="23"/>
      <c r="AC50" s="22" t="str">
        <f>IF(SUMPRODUCT(--ISNUMBER(SEARCH("б",E48:T51)))&gt;0,"Б","")</f>
        <v>Б</v>
      </c>
      <c r="AD50" s="21">
        <f>IF(AC50="","",COUNTIF(E48:T51,AC50))</f>
        <v>2</v>
      </c>
      <c r="AE50" s="190"/>
      <c r="AF50" s="191"/>
      <c r="AG50" s="20"/>
    </row>
    <row r="51" spans="2:33" ht="13.5" customHeight="1" thickBot="1" x14ac:dyDescent="0.25">
      <c r="B51" s="182"/>
      <c r="C51" s="197"/>
      <c r="D51" s="189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7"/>
      <c r="U51" s="16"/>
      <c r="V51" s="177"/>
      <c r="W51" s="15"/>
      <c r="X51" s="14"/>
      <c r="Y51" s="10"/>
      <c r="Z51" s="14"/>
      <c r="AA51" s="14"/>
      <c r="AB51" s="13"/>
      <c r="AC51" s="12" t="str">
        <f>IF(SUMPRODUCT(--ISNUMBER(SEARCH("ОД",E48:T51)))&gt;0,"ОД","")</f>
        <v/>
      </c>
      <c r="AD51" s="11" t="str">
        <f>IF(AC51="","",COUNTIF(E48:T51,AC51))</f>
        <v/>
      </c>
      <c r="AE51" s="192"/>
      <c r="AF51" s="193"/>
      <c r="AG51" s="10"/>
    </row>
    <row r="53" spans="2:33" x14ac:dyDescent="0.2">
      <c r="C53" s="9" t="s">
        <v>11</v>
      </c>
      <c r="D53" s="173" t="s">
        <v>10</v>
      </c>
      <c r="E53" s="173"/>
      <c r="F53" s="173"/>
      <c r="G53" s="173"/>
      <c r="H53" s="7"/>
      <c r="I53" s="173"/>
      <c r="J53" s="173"/>
      <c r="K53" s="7"/>
      <c r="L53" s="173" t="s">
        <v>9</v>
      </c>
      <c r="M53" s="173"/>
      <c r="N53" s="173"/>
      <c r="P53" s="7" t="s">
        <v>8</v>
      </c>
    </row>
    <row r="54" spans="2:33" ht="14.25" x14ac:dyDescent="0.2">
      <c r="D54" s="171" t="s">
        <v>2</v>
      </c>
      <c r="E54" s="172"/>
      <c r="F54" s="172"/>
      <c r="G54" s="172"/>
      <c r="I54" s="171" t="s">
        <v>1</v>
      </c>
      <c r="J54" s="172"/>
      <c r="L54" s="171" t="s">
        <v>0</v>
      </c>
      <c r="M54" s="172"/>
      <c r="N54" s="172"/>
      <c r="P54" s="7" t="s">
        <v>7</v>
      </c>
      <c r="Q54" s="7"/>
      <c r="R54" s="7"/>
      <c r="S54" s="7"/>
      <c r="T54" s="7"/>
      <c r="U54" s="173" t="s">
        <v>6</v>
      </c>
      <c r="V54" s="173"/>
      <c r="W54" s="173"/>
      <c r="X54" s="173"/>
      <c r="Y54" s="8"/>
      <c r="Z54" s="173"/>
      <c r="AA54" s="173"/>
      <c r="AB54" s="7"/>
      <c r="AC54" s="173" t="s">
        <v>5</v>
      </c>
      <c r="AD54" s="173"/>
      <c r="AE54" s="174">
        <f>L55</f>
        <v>41792</v>
      </c>
      <c r="AF54" s="174"/>
      <c r="AG54" s="174"/>
    </row>
    <row r="55" spans="2:33" ht="14.25" x14ac:dyDescent="0.2">
      <c r="L55" s="174">
        <f>WORKDAY(EOMONTH(DATE($AB$20,VLOOKUP($W$20,[1]всяки!$A$1:$B$12,2,0),1),0),1,[1]всяки!$G$3:$G$18)</f>
        <v>41792</v>
      </c>
      <c r="M55" s="174"/>
      <c r="N55" s="174"/>
      <c r="U55" s="171" t="s">
        <v>2</v>
      </c>
      <c r="V55" s="172"/>
      <c r="W55" s="172"/>
      <c r="X55" s="172"/>
      <c r="Z55" s="171" t="s">
        <v>1</v>
      </c>
      <c r="AA55" s="172"/>
      <c r="AC55" s="171" t="s">
        <v>0</v>
      </c>
      <c r="AD55" s="172"/>
    </row>
    <row r="56" spans="2:33" x14ac:dyDescent="0.2">
      <c r="P56" s="7" t="s">
        <v>4</v>
      </c>
      <c r="Q56" s="7"/>
      <c r="R56" s="7"/>
      <c r="S56" s="7"/>
      <c r="T56" s="7"/>
      <c r="U56" s="173"/>
      <c r="V56" s="173"/>
      <c r="W56" s="173"/>
      <c r="X56" s="173"/>
      <c r="Y56" s="8"/>
      <c r="Z56" s="173"/>
      <c r="AA56" s="173"/>
      <c r="AB56" s="7"/>
      <c r="AC56" s="173" t="s">
        <v>3</v>
      </c>
      <c r="AD56" s="173"/>
      <c r="AE56" s="174">
        <f>L55</f>
        <v>41792</v>
      </c>
      <c r="AF56" s="174"/>
      <c r="AG56" s="174"/>
    </row>
    <row r="57" spans="2:33" ht="14.25" x14ac:dyDescent="0.2">
      <c r="U57" s="171" t="s">
        <v>2</v>
      </c>
      <c r="V57" s="172"/>
      <c r="W57" s="172"/>
      <c r="X57" s="172"/>
      <c r="Z57" s="171" t="s">
        <v>1</v>
      </c>
      <c r="AA57" s="172"/>
      <c r="AC57" s="171" t="s">
        <v>0</v>
      </c>
      <c r="AD57" s="172"/>
    </row>
    <row r="58" spans="2:33" x14ac:dyDescent="0.2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60" spans="2:33" ht="18" x14ac:dyDescent="0.2">
      <c r="E60" s="5"/>
    </row>
  </sheetData>
  <mergeCells count="148">
    <mergeCell ref="AE48:AF48"/>
    <mergeCell ref="AE49:AF49"/>
    <mergeCell ref="AE40:AF40"/>
    <mergeCell ref="AE41:AF41"/>
    <mergeCell ref="AE42:AF42"/>
    <mergeCell ref="AE46:AF46"/>
    <mergeCell ref="AE47:AF47"/>
    <mergeCell ref="AC23:AC26"/>
    <mergeCell ref="U23:U24"/>
    <mergeCell ref="AE23:AF26"/>
    <mergeCell ref="AE28:AF28"/>
    <mergeCell ref="V36:V37"/>
    <mergeCell ref="V38:V39"/>
    <mergeCell ref="AE34:AF34"/>
    <mergeCell ref="AE35:AF35"/>
    <mergeCell ref="AE32:AF32"/>
    <mergeCell ref="AE31:AF31"/>
    <mergeCell ref="AE30:AF30"/>
    <mergeCell ref="W23:AB23"/>
    <mergeCell ref="W24:AB24"/>
    <mergeCell ref="Z25:Z26"/>
    <mergeCell ref="AA25:AA26"/>
    <mergeCell ref="AB25:AB26"/>
    <mergeCell ref="X25:X26"/>
    <mergeCell ref="Y25:Y26"/>
    <mergeCell ref="AB20:AC20"/>
    <mergeCell ref="AE27:AF27"/>
    <mergeCell ref="W22:AB22"/>
    <mergeCell ref="AC22:AG22"/>
    <mergeCell ref="Q25:Q26"/>
    <mergeCell ref="R25:R26"/>
    <mergeCell ref="M23:M24"/>
    <mergeCell ref="N23:N24"/>
    <mergeCell ref="O23:O24"/>
    <mergeCell ref="P23:P24"/>
    <mergeCell ref="M25:M26"/>
    <mergeCell ref="S23:S24"/>
    <mergeCell ref="Q23:Q24"/>
    <mergeCell ref="S25:S26"/>
    <mergeCell ref="T25:T26"/>
    <mergeCell ref="AD23:AD26"/>
    <mergeCell ref="N25:N26"/>
    <mergeCell ref="O25:O26"/>
    <mergeCell ref="P25:P26"/>
    <mergeCell ref="W25:W26"/>
    <mergeCell ref="AG23:AG26"/>
    <mergeCell ref="AE5:AG5"/>
    <mergeCell ref="AE6:AG6"/>
    <mergeCell ref="D12:V12"/>
    <mergeCell ref="D13:V13"/>
    <mergeCell ref="O15:T16"/>
    <mergeCell ref="V16:W16"/>
    <mergeCell ref="L15:N16"/>
    <mergeCell ref="V15:Y15"/>
    <mergeCell ref="X16:Y16"/>
    <mergeCell ref="D36:D39"/>
    <mergeCell ref="L17:N17"/>
    <mergeCell ref="O17:T17"/>
    <mergeCell ref="V17:W17"/>
    <mergeCell ref="X17:Y17"/>
    <mergeCell ref="U22:V22"/>
    <mergeCell ref="E22:T22"/>
    <mergeCell ref="I23:I24"/>
    <mergeCell ref="L23:L24"/>
    <mergeCell ref="K23:K24"/>
    <mergeCell ref="V23:V24"/>
    <mergeCell ref="T23:T24"/>
    <mergeCell ref="R23:R24"/>
    <mergeCell ref="K19:U21"/>
    <mergeCell ref="W20:Z20"/>
    <mergeCell ref="D22:D26"/>
    <mergeCell ref="E25:E26"/>
    <mergeCell ref="F25:F26"/>
    <mergeCell ref="G25:G26"/>
    <mergeCell ref="L25:L26"/>
    <mergeCell ref="E27:T27"/>
    <mergeCell ref="H25:H26"/>
    <mergeCell ref="I25:I26"/>
    <mergeCell ref="J25:J26"/>
    <mergeCell ref="E23:E24"/>
    <mergeCell ref="F23:F24"/>
    <mergeCell ref="G23:G24"/>
    <mergeCell ref="H23:H24"/>
    <mergeCell ref="J23:J24"/>
    <mergeCell ref="C48:C51"/>
    <mergeCell ref="D48:D51"/>
    <mergeCell ref="V48:V49"/>
    <mergeCell ref="U26:V26"/>
    <mergeCell ref="U25:V25"/>
    <mergeCell ref="B36:B39"/>
    <mergeCell ref="C36:C39"/>
    <mergeCell ref="B44:B47"/>
    <mergeCell ref="C44:C47"/>
    <mergeCell ref="V50:V51"/>
    <mergeCell ref="B40:B43"/>
    <mergeCell ref="C40:C43"/>
    <mergeCell ref="D40:D43"/>
    <mergeCell ref="V40:V41"/>
    <mergeCell ref="V42:V43"/>
    <mergeCell ref="K25:K26"/>
    <mergeCell ref="B28:B31"/>
    <mergeCell ref="C28:C31"/>
    <mergeCell ref="D28:D31"/>
    <mergeCell ref="V28:V29"/>
    <mergeCell ref="V30:V31"/>
    <mergeCell ref="D44:D47"/>
    <mergeCell ref="B22:B26"/>
    <mergeCell ref="C22:C26"/>
    <mergeCell ref="AE56:AG56"/>
    <mergeCell ref="V44:V45"/>
    <mergeCell ref="V46:V47"/>
    <mergeCell ref="AE45:AF45"/>
    <mergeCell ref="AE29:AF29"/>
    <mergeCell ref="B32:B35"/>
    <mergeCell ref="C32:C35"/>
    <mergeCell ref="D32:D35"/>
    <mergeCell ref="V32:V33"/>
    <mergeCell ref="V34:V35"/>
    <mergeCell ref="AE33:AF33"/>
    <mergeCell ref="AE38:AF38"/>
    <mergeCell ref="AE39:AF39"/>
    <mergeCell ref="AE36:AF36"/>
    <mergeCell ref="AE37:AF37"/>
    <mergeCell ref="AE54:AG54"/>
    <mergeCell ref="AE43:AF43"/>
    <mergeCell ref="AE44:AF44"/>
    <mergeCell ref="AE50:AF50"/>
    <mergeCell ref="AE51:AF51"/>
    <mergeCell ref="AC54:AD54"/>
    <mergeCell ref="U54:X54"/>
    <mergeCell ref="Z54:AA54"/>
    <mergeCell ref="B48:B51"/>
    <mergeCell ref="U57:X57"/>
    <mergeCell ref="Z57:AA57"/>
    <mergeCell ref="AC57:AD57"/>
    <mergeCell ref="AC56:AD56"/>
    <mergeCell ref="D53:G53"/>
    <mergeCell ref="L53:N53"/>
    <mergeCell ref="I53:J53"/>
    <mergeCell ref="D54:G54"/>
    <mergeCell ref="I54:J54"/>
    <mergeCell ref="L54:N54"/>
    <mergeCell ref="L55:N55"/>
    <mergeCell ref="U55:X55"/>
    <mergeCell ref="Z55:AA55"/>
    <mergeCell ref="AC55:AD55"/>
    <mergeCell ref="U56:X56"/>
    <mergeCell ref="Z56:AA56"/>
  </mergeCells>
  <conditionalFormatting sqref="E28:T51">
    <cfRule type="cellIs" dxfId="103" priority="94" operator="equal">
      <formula>"ДО"</formula>
    </cfRule>
    <cfRule type="cellIs" dxfId="102" priority="95" operator="equal">
      <formula>"К"</formula>
    </cfRule>
    <cfRule type="cellIs" dxfId="101" priority="96" operator="equal">
      <formula>"ОД"</formula>
    </cfRule>
    <cfRule type="cellIs" dxfId="100" priority="97" operator="equal">
      <formula>"ОТ"</formula>
    </cfRule>
    <cfRule type="cellIs" dxfId="99" priority="98" operator="equal">
      <formula>"Б"</formula>
    </cfRule>
    <cfRule type="cellIs" dxfId="98" priority="99" operator="equal">
      <formula>"В"</formula>
    </cfRule>
  </conditionalFormatting>
  <conditionalFormatting sqref="H23:H24">
    <cfRule type="expression" dxfId="97" priority="91">
      <formula>ISNUMBER(MATCH(H$23,празд,0))</formula>
    </cfRule>
    <cfRule type="expression" dxfId="96" priority="92">
      <formula>ISNUMBER(MATCH(H$23,допнер,0))</formula>
    </cfRule>
    <cfRule type="expression" dxfId="95" priority="93">
      <formula>WEEKDAY(H$23,2)&gt;5</formula>
    </cfRule>
  </conditionalFormatting>
  <conditionalFormatting sqref="I23:I24">
    <cfRule type="expression" dxfId="94" priority="88">
      <formula>ISNUMBER(MATCH(I$23,празд,0))</formula>
    </cfRule>
    <cfRule type="expression" dxfId="93" priority="89">
      <formula>ISNUMBER(MATCH(I$23,допнер,0))</formula>
    </cfRule>
    <cfRule type="expression" dxfId="92" priority="90">
      <formula>WEEKDAY(I$23,2)&gt;5</formula>
    </cfRule>
  </conditionalFormatting>
  <conditionalFormatting sqref="J23:J24">
    <cfRule type="expression" dxfId="91" priority="85">
      <formula>ISNUMBER(MATCH(J$23,празд,0))</formula>
    </cfRule>
    <cfRule type="expression" dxfId="90" priority="86">
      <formula>ISNUMBER(MATCH(J$23,допнер,0))</formula>
    </cfRule>
    <cfRule type="expression" dxfId="89" priority="87">
      <formula>WEEKDAY(J$23,2)&gt;5</formula>
    </cfRule>
  </conditionalFormatting>
  <conditionalFormatting sqref="K23:K24">
    <cfRule type="expression" dxfId="88" priority="82">
      <formula>ISNUMBER(MATCH(K$23,празд,0))</formula>
    </cfRule>
    <cfRule type="expression" dxfId="87" priority="83">
      <formula>ISNUMBER(MATCH(K$23,допнер,0))</formula>
    </cfRule>
    <cfRule type="expression" dxfId="86" priority="84">
      <formula>WEEKDAY(K$23,2)&gt;5</formula>
    </cfRule>
  </conditionalFormatting>
  <conditionalFormatting sqref="L23:L24">
    <cfRule type="expression" dxfId="85" priority="79">
      <formula>ISNUMBER(MATCH(L$23,празд,0))</formula>
    </cfRule>
    <cfRule type="expression" dxfId="84" priority="80">
      <formula>ISNUMBER(MATCH(L$23,допнер,0))</formula>
    </cfRule>
    <cfRule type="expression" dxfId="83" priority="81">
      <formula>WEEKDAY(L$23,2)&gt;5</formula>
    </cfRule>
  </conditionalFormatting>
  <conditionalFormatting sqref="M23:M24">
    <cfRule type="expression" dxfId="82" priority="76">
      <formula>ISNUMBER(MATCH(M$23,празд,0))</formula>
    </cfRule>
    <cfRule type="expression" dxfId="81" priority="77">
      <formula>ISNUMBER(MATCH(M$23,допнер,0))</formula>
    </cfRule>
    <cfRule type="expression" dxfId="80" priority="78">
      <formula>WEEKDAY(M$23,2)&gt;5</formula>
    </cfRule>
  </conditionalFormatting>
  <conditionalFormatting sqref="N23:N24">
    <cfRule type="expression" dxfId="79" priority="73">
      <formula>ISNUMBER(MATCH(N$23,празд,0))</formula>
    </cfRule>
    <cfRule type="expression" dxfId="78" priority="74">
      <formula>ISNUMBER(MATCH(N$23,допнер,0))</formula>
    </cfRule>
    <cfRule type="expression" dxfId="77" priority="75">
      <formula>WEEKDAY(N$23,2)&gt;5</formula>
    </cfRule>
  </conditionalFormatting>
  <conditionalFormatting sqref="O23:O24">
    <cfRule type="expression" dxfId="76" priority="70">
      <formula>ISNUMBER(MATCH(O$23,празд,0))</formula>
    </cfRule>
    <cfRule type="expression" dxfId="75" priority="71">
      <formula>ISNUMBER(MATCH(O$23,допнер,0))</formula>
    </cfRule>
    <cfRule type="expression" dxfId="74" priority="72">
      <formula>WEEKDAY(O$23,2)&gt;5</formula>
    </cfRule>
  </conditionalFormatting>
  <conditionalFormatting sqref="P23:P24">
    <cfRule type="expression" dxfId="73" priority="67">
      <formula>ISNUMBER(MATCH(P$23,празд,0))</formula>
    </cfRule>
    <cfRule type="expression" dxfId="72" priority="68">
      <formula>ISNUMBER(MATCH(P$23,допнер,0))</formula>
    </cfRule>
    <cfRule type="expression" dxfId="71" priority="69">
      <formula>WEEKDAY(P$23,2)&gt;5</formula>
    </cfRule>
  </conditionalFormatting>
  <conditionalFormatting sqref="Q23:Q24">
    <cfRule type="expression" dxfId="70" priority="64">
      <formula>ISNUMBER(MATCH(Q$23,празд,0))</formula>
    </cfRule>
    <cfRule type="expression" dxfId="69" priority="65">
      <formula>ISNUMBER(MATCH(Q$23,допнер,0))</formula>
    </cfRule>
    <cfRule type="expression" dxfId="68" priority="66">
      <formula>WEEKDAY(Q$23,2)&gt;5</formula>
    </cfRule>
  </conditionalFormatting>
  <conditionalFormatting sqref="R23:R24">
    <cfRule type="expression" dxfId="67" priority="61">
      <formula>ISNUMBER(MATCH(R$23,празд,0))</formula>
    </cfRule>
    <cfRule type="expression" dxfId="66" priority="62">
      <formula>ISNUMBER(MATCH(R$23,допнер,0))</formula>
    </cfRule>
    <cfRule type="expression" dxfId="65" priority="63">
      <formula>WEEKDAY(R$23,2)&gt;5</formula>
    </cfRule>
  </conditionalFormatting>
  <conditionalFormatting sqref="S23:S24">
    <cfRule type="expression" dxfId="64" priority="58">
      <formula>ISNUMBER(MATCH(S$23,празд,0))</formula>
    </cfRule>
    <cfRule type="expression" dxfId="63" priority="59">
      <formula>ISNUMBER(MATCH(S$23,допнер,0))</formula>
    </cfRule>
    <cfRule type="expression" dxfId="62" priority="60">
      <formula>WEEKDAY(S$23,2)&gt;5</formula>
    </cfRule>
  </conditionalFormatting>
  <conditionalFormatting sqref="G23:G24">
    <cfRule type="expression" dxfId="61" priority="55">
      <formula>ISNUMBER(MATCH(G$23,празд,0))</formula>
    </cfRule>
    <cfRule type="expression" dxfId="60" priority="56">
      <formula>ISNUMBER(MATCH(G$23,допнер,0))</formula>
    </cfRule>
    <cfRule type="expression" dxfId="59" priority="57">
      <formula>WEEKDAY(G$23,2)&gt;5</formula>
    </cfRule>
  </conditionalFormatting>
  <conditionalFormatting sqref="F23:F24">
    <cfRule type="expression" dxfId="58" priority="52">
      <formula>ISNUMBER(MATCH(F$23,празд,0))</formula>
    </cfRule>
    <cfRule type="expression" dxfId="57" priority="53">
      <formula>ISNUMBER(MATCH(F$23,допнер,0))</formula>
    </cfRule>
    <cfRule type="expression" dxfId="56" priority="54">
      <formula>WEEKDAY(F$23,2)&gt;5</formula>
    </cfRule>
  </conditionalFormatting>
  <conditionalFormatting sqref="E23:E24">
    <cfRule type="expression" dxfId="55" priority="49">
      <formula>ISNUMBER(MATCH(E$23,празд,0))</formula>
    </cfRule>
    <cfRule type="expression" dxfId="54" priority="50">
      <formula>ISNUMBER(MATCH(E$23,допнер,0))</formula>
    </cfRule>
    <cfRule type="expression" dxfId="53" priority="51">
      <formula>WEEKDAY(E$23,2)&gt;5</formula>
    </cfRule>
  </conditionalFormatting>
  <conditionalFormatting sqref="H25:H26">
    <cfRule type="expression" dxfId="52" priority="46">
      <formula>ISNUMBER(MATCH(H$25,празд,0))</formula>
    </cfRule>
    <cfRule type="expression" dxfId="51" priority="47">
      <formula>ISNUMBER(MATCH(H$25,допнер,0))</formula>
    </cfRule>
    <cfRule type="expression" dxfId="50" priority="48">
      <formula>WEEKDAY(H$25,2)&gt;5</formula>
    </cfRule>
  </conditionalFormatting>
  <conditionalFormatting sqref="G25:G26">
    <cfRule type="expression" dxfId="49" priority="43">
      <formula>ISNUMBER(MATCH(G$25,празд,0))</formula>
    </cfRule>
    <cfRule type="expression" dxfId="48" priority="44">
      <formula>ISNUMBER(MATCH(G$25,допнер,0))</formula>
    </cfRule>
    <cfRule type="expression" dxfId="47" priority="45">
      <formula>WEEKDAY(G$25,2)&gt;5</formula>
    </cfRule>
  </conditionalFormatting>
  <conditionalFormatting sqref="F25:F26">
    <cfRule type="expression" dxfId="46" priority="40">
      <formula>ISNUMBER(MATCH(F$25,празд,0))</formula>
    </cfRule>
    <cfRule type="expression" dxfId="45" priority="41">
      <formula>ISNUMBER(MATCH(F$25,допнер,0))</formula>
    </cfRule>
    <cfRule type="expression" dxfId="44" priority="42">
      <formula>WEEKDAY(F$25,2)&gt;5</formula>
    </cfRule>
  </conditionalFormatting>
  <conditionalFormatting sqref="E25:E26">
    <cfRule type="expression" dxfId="43" priority="37">
      <formula>ISNUMBER(MATCH(E$25,празд,0))</formula>
    </cfRule>
    <cfRule type="expression" dxfId="42" priority="38">
      <formula>ISNUMBER(MATCH(E$25,допнер,0))</formula>
    </cfRule>
    <cfRule type="expression" dxfId="41" priority="39">
      <formula>WEEKDAY(E$25,2)&gt;5</formula>
    </cfRule>
  </conditionalFormatting>
  <conditionalFormatting sqref="I25:I26">
    <cfRule type="expression" dxfId="40" priority="34">
      <formula>ISNUMBER(MATCH(I$25,празд,0))</formula>
    </cfRule>
    <cfRule type="expression" dxfId="39" priority="35">
      <formula>ISNUMBER(MATCH(I$25,допнер,0))</formula>
    </cfRule>
    <cfRule type="expression" dxfId="38" priority="36">
      <formula>WEEKDAY(I$25,2)&gt;5</formula>
    </cfRule>
  </conditionalFormatting>
  <conditionalFormatting sqref="J25:J26">
    <cfRule type="expression" dxfId="37" priority="31">
      <formula>ISNUMBER(MATCH(J$25,празд,0))</formula>
    </cfRule>
    <cfRule type="expression" dxfId="36" priority="32">
      <formula>ISNUMBER(MATCH(J$25,допнер,0))</formula>
    </cfRule>
    <cfRule type="expression" dxfId="35" priority="33">
      <formula>WEEKDAY(J$25,2)&gt;5</formula>
    </cfRule>
  </conditionalFormatting>
  <conditionalFormatting sqref="K25:K26">
    <cfRule type="expression" dxfId="34" priority="28">
      <formula>ISNUMBER(MATCH(K$25,празд,0))</formula>
    </cfRule>
    <cfRule type="expression" dxfId="33" priority="29">
      <formula>ISNUMBER(MATCH(K$25,допнер,0))</formula>
    </cfRule>
    <cfRule type="expression" dxfId="32" priority="30">
      <formula>WEEKDAY(K$25,2)&gt;5</formula>
    </cfRule>
  </conditionalFormatting>
  <conditionalFormatting sqref="L25:L26">
    <cfRule type="expression" dxfId="31" priority="25">
      <formula>ISNUMBER(MATCH(L$25,празд,0))</formula>
    </cfRule>
    <cfRule type="expression" dxfId="30" priority="26">
      <formula>ISNUMBER(MATCH(L$25,допнер,0))</formula>
    </cfRule>
    <cfRule type="expression" dxfId="29" priority="27">
      <formula>WEEKDAY(L$25,2)&gt;5</formula>
    </cfRule>
  </conditionalFormatting>
  <conditionalFormatting sqref="M25:M26">
    <cfRule type="expression" dxfId="28" priority="22">
      <formula>ISNUMBER(MATCH(M$25,празд,0))</formula>
    </cfRule>
    <cfRule type="expression" dxfId="27" priority="23">
      <formula>ISNUMBER(MATCH(M$25,допнер,0))</formula>
    </cfRule>
    <cfRule type="expression" dxfId="26" priority="24">
      <formula>WEEKDAY(M$25,2)&gt;5</formula>
    </cfRule>
  </conditionalFormatting>
  <conditionalFormatting sqref="N25:N26">
    <cfRule type="expression" dxfId="25" priority="19">
      <formula>ISNUMBER(MATCH(N$25,празд,0))</formula>
    </cfRule>
    <cfRule type="expression" dxfId="24" priority="20">
      <formula>ISNUMBER(MATCH(N$25,допнер,0))</formula>
    </cfRule>
    <cfRule type="expression" dxfId="23" priority="21">
      <formula>WEEKDAY(N$25,2)&gt;5</formula>
    </cfRule>
  </conditionalFormatting>
  <conditionalFormatting sqref="O25:O26">
    <cfRule type="expression" dxfId="22" priority="16">
      <formula>ISNUMBER(MATCH(O$25,празд,0))</formula>
    </cfRule>
    <cfRule type="expression" dxfId="21" priority="17">
      <formula>ISNUMBER(MATCH(O$25,допнер,0))</formula>
    </cfRule>
    <cfRule type="expression" dxfId="20" priority="18">
      <formula>WEEKDAY(O$25,2)&gt;5</formula>
    </cfRule>
  </conditionalFormatting>
  <conditionalFormatting sqref="P25:P26">
    <cfRule type="expression" dxfId="19" priority="13">
      <formula>ISNUMBER(MATCH(P$25,празд,0))</formula>
    </cfRule>
    <cfRule type="expression" dxfId="18" priority="14">
      <formula>ISNUMBER(MATCH(P$25,допнер,0))</formula>
    </cfRule>
    <cfRule type="expression" dxfId="17" priority="15">
      <formula>WEEKDAY(P$25,2)&gt;5</formula>
    </cfRule>
  </conditionalFormatting>
  <conditionalFormatting sqref="Q25:Q26">
    <cfRule type="expression" dxfId="16" priority="10">
      <formula>ISNUMBER(MATCH(Q$25,празд,0))</formula>
    </cfRule>
    <cfRule type="expression" dxfId="15" priority="11">
      <formula>ISNUMBER(MATCH(Q$25,допнер,0))</formula>
    </cfRule>
    <cfRule type="expression" dxfId="14" priority="12">
      <formula>WEEKDAY(Q$25,2)&gt;5</formula>
    </cfRule>
  </conditionalFormatting>
  <conditionalFormatting sqref="R25:R26">
    <cfRule type="expression" dxfId="13" priority="7">
      <formula>ISNUMBER(MATCH(R$25,празд,0))</formula>
    </cfRule>
    <cfRule type="expression" dxfId="12" priority="8">
      <formula>ISNUMBER(MATCH(R$25,допнер,0))</formula>
    </cfRule>
    <cfRule type="expression" dxfId="11" priority="9">
      <formula>WEEKDAY(R$25,2)&gt;5</formula>
    </cfRule>
  </conditionalFormatting>
  <conditionalFormatting sqref="S25:S26">
    <cfRule type="expression" dxfId="10" priority="4">
      <formula>ISNUMBER(MATCH(S$25,празд,0))</formula>
    </cfRule>
    <cfRule type="expression" dxfId="9" priority="5">
      <formula>ISNUMBER(MATCH(S$25,допнер,0))</formula>
    </cfRule>
    <cfRule type="expression" dxfId="8" priority="6">
      <formula>WEEKDAY(S$25,2)&gt;5</formula>
    </cfRule>
  </conditionalFormatting>
  <conditionalFormatting sqref="T25:T26">
    <cfRule type="expression" dxfId="7" priority="1">
      <formula>ISNUMBER(MATCH(T$25,празд,0))</formula>
    </cfRule>
    <cfRule type="expression" dxfId="6" priority="2">
      <formula>ISNUMBER(MATCH(T$25,допнер,0))</formula>
    </cfRule>
    <cfRule type="expression" dxfId="5" priority="3">
      <formula>WEEKDAY(T$25,2)&gt;5</formula>
    </cfRule>
  </conditionalFormatting>
  <dataValidations disablePrompts="1" count="2">
    <dataValidation type="list" allowBlank="1" showInputMessage="1" showErrorMessage="1" sqref="AB20:AC20">
      <formula1>год</formula1>
    </dataValidation>
    <dataValidation type="list" showInputMessage="1" showErrorMessage="1" sqref="W20:Z20">
      <formula1>месяц</formula1>
    </dataValidation>
  </dataValidations>
  <pageMargins left="0.27559055118110237" right="0.27559055118110237" top="0.27559055118110237" bottom="0.27559055118110237" header="0" footer="0"/>
  <pageSetup paperSize="8" scale="97" fitToHeight="10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9" sqref="H9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152" t="s">
        <v>71</v>
      </c>
      <c r="B1" s="152">
        <v>1</v>
      </c>
      <c r="C1" s="152">
        <v>2010</v>
      </c>
      <c r="E1" s="152" t="s">
        <v>72</v>
      </c>
      <c r="F1" s="152" t="s">
        <v>73</v>
      </c>
      <c r="G1" s="152" t="s">
        <v>74</v>
      </c>
      <c r="H1" s="152" t="s">
        <v>75</v>
      </c>
      <c r="I1" s="153" t="s">
        <v>76</v>
      </c>
    </row>
    <row r="2" spans="1:9" ht="13.5" x14ac:dyDescent="0.25">
      <c r="A2" s="152" t="s">
        <v>77</v>
      </c>
      <c r="B2" s="152">
        <v>2</v>
      </c>
      <c r="C2" s="152">
        <v>2011</v>
      </c>
      <c r="E2" s="154"/>
      <c r="F2" s="155"/>
      <c r="G2" s="155"/>
      <c r="H2" s="155"/>
      <c r="I2" s="156"/>
    </row>
    <row r="3" spans="1:9" ht="15.75" x14ac:dyDescent="0.2">
      <c r="A3" s="152" t="s">
        <v>78</v>
      </c>
      <c r="B3" s="152">
        <v>3</v>
      </c>
      <c r="C3" s="152">
        <v>2012</v>
      </c>
      <c r="E3" s="157" t="s">
        <v>79</v>
      </c>
      <c r="F3" s="158"/>
      <c r="G3" s="159">
        <v>41640</v>
      </c>
      <c r="H3" s="160">
        <v>41761</v>
      </c>
      <c r="I3" s="161"/>
    </row>
    <row r="4" spans="1:9" ht="15.75" x14ac:dyDescent="0.2">
      <c r="A4" s="152" t="s">
        <v>80</v>
      </c>
      <c r="B4" s="152">
        <v>4</v>
      </c>
      <c r="C4" s="152">
        <v>2013</v>
      </c>
      <c r="E4" s="157" t="s">
        <v>79</v>
      </c>
      <c r="F4" s="158"/>
      <c r="G4" s="159">
        <v>41641</v>
      </c>
      <c r="H4" s="160">
        <v>41438</v>
      </c>
      <c r="I4" s="161"/>
    </row>
    <row r="5" spans="1:9" ht="15.75" x14ac:dyDescent="0.2">
      <c r="A5" s="152" t="s">
        <v>53</v>
      </c>
      <c r="B5" s="152">
        <v>5</v>
      </c>
      <c r="C5" s="152">
        <v>2014</v>
      </c>
      <c r="E5" s="157" t="s">
        <v>79</v>
      </c>
      <c r="F5" s="158"/>
      <c r="G5" s="159">
        <v>41642</v>
      </c>
      <c r="H5" s="160">
        <v>41769</v>
      </c>
      <c r="I5" s="161"/>
    </row>
    <row r="6" spans="1:9" ht="15.75" x14ac:dyDescent="0.25">
      <c r="A6" s="152" t="s">
        <v>81</v>
      </c>
      <c r="B6" s="152">
        <v>6</v>
      </c>
      <c r="C6" s="152">
        <v>2015</v>
      </c>
      <c r="E6" s="157" t="s">
        <v>79</v>
      </c>
      <c r="F6" s="158"/>
      <c r="G6" s="159">
        <v>41643</v>
      </c>
      <c r="H6" s="162">
        <v>41639</v>
      </c>
      <c r="I6" s="161"/>
    </row>
    <row r="7" spans="1:9" ht="15.75" x14ac:dyDescent="0.2">
      <c r="A7" s="152" t="s">
        <v>82</v>
      </c>
      <c r="B7" s="152">
        <v>7</v>
      </c>
      <c r="C7" s="152">
        <v>2016</v>
      </c>
      <c r="E7" s="157" t="s">
        <v>79</v>
      </c>
      <c r="F7" s="158"/>
      <c r="G7" s="159">
        <v>41644</v>
      </c>
      <c r="H7" s="157"/>
      <c r="I7" s="163"/>
    </row>
    <row r="8" spans="1:9" ht="15.75" x14ac:dyDescent="0.2">
      <c r="A8" s="152" t="s">
        <v>83</v>
      </c>
      <c r="B8" s="152">
        <v>8</v>
      </c>
      <c r="C8" s="152">
        <v>2017</v>
      </c>
      <c r="E8" s="157" t="s">
        <v>79</v>
      </c>
      <c r="F8" s="158"/>
      <c r="G8" s="159">
        <v>41645</v>
      </c>
      <c r="H8" s="157"/>
      <c r="I8" s="164"/>
    </row>
    <row r="9" spans="1:9" ht="15.75" x14ac:dyDescent="0.2">
      <c r="A9" s="152" t="s">
        <v>84</v>
      </c>
      <c r="B9" s="152">
        <v>9</v>
      </c>
      <c r="C9" s="152">
        <v>2018</v>
      </c>
      <c r="E9" s="157" t="s">
        <v>85</v>
      </c>
      <c r="F9" s="158"/>
      <c r="G9" s="159">
        <v>41646</v>
      </c>
      <c r="H9" s="160">
        <v>41218</v>
      </c>
      <c r="I9" s="164"/>
    </row>
    <row r="10" spans="1:9" ht="15.75" x14ac:dyDescent="0.2">
      <c r="A10" s="152" t="s">
        <v>86</v>
      </c>
      <c r="B10" s="152">
        <v>10</v>
      </c>
      <c r="C10" s="152">
        <v>2019</v>
      </c>
      <c r="E10" s="157" t="s">
        <v>79</v>
      </c>
      <c r="F10" s="158"/>
      <c r="G10" s="159">
        <v>41647</v>
      </c>
      <c r="H10" s="157"/>
      <c r="I10" s="165"/>
    </row>
    <row r="11" spans="1:9" ht="15.75" x14ac:dyDescent="0.2">
      <c r="A11" s="152" t="s">
        <v>87</v>
      </c>
      <c r="B11" s="152">
        <v>11</v>
      </c>
      <c r="C11" s="152">
        <v>2020</v>
      </c>
      <c r="E11" s="157"/>
      <c r="F11" s="158"/>
      <c r="G11" s="159"/>
      <c r="H11" s="157"/>
      <c r="I11" s="165"/>
    </row>
    <row r="12" spans="1:9" ht="15.75" x14ac:dyDescent="0.2">
      <c r="A12" s="152" t="s">
        <v>88</v>
      </c>
      <c r="B12" s="152">
        <v>12</v>
      </c>
      <c r="C12" s="152">
        <v>2021</v>
      </c>
      <c r="E12" s="157" t="s">
        <v>89</v>
      </c>
      <c r="F12" s="158">
        <f t="shared" ref="F12:F17" si="0">G12-1</f>
        <v>41692</v>
      </c>
      <c r="G12" s="159">
        <v>41693</v>
      </c>
      <c r="H12" s="157"/>
      <c r="I12" s="165"/>
    </row>
    <row r="13" spans="1:9" ht="15.75" x14ac:dyDescent="0.2">
      <c r="E13" s="157" t="s">
        <v>90</v>
      </c>
      <c r="F13" s="158">
        <f t="shared" si="0"/>
        <v>41705</v>
      </c>
      <c r="G13" s="159">
        <v>41706</v>
      </c>
      <c r="H13" s="157"/>
      <c r="I13" s="165"/>
    </row>
    <row r="14" spans="1:9" ht="15.75" x14ac:dyDescent="0.2">
      <c r="E14" s="157" t="s">
        <v>91</v>
      </c>
      <c r="F14" s="158">
        <f t="shared" si="0"/>
        <v>41759</v>
      </c>
      <c r="G14" s="159">
        <v>41760</v>
      </c>
      <c r="H14" s="157"/>
      <c r="I14" s="165"/>
    </row>
    <row r="15" spans="1:9" ht="15.75" x14ac:dyDescent="0.2">
      <c r="E15" s="157" t="s">
        <v>92</v>
      </c>
      <c r="F15" s="158">
        <f t="shared" si="0"/>
        <v>41767</v>
      </c>
      <c r="G15" s="159">
        <v>41768</v>
      </c>
      <c r="H15" s="157"/>
      <c r="I15" s="166"/>
    </row>
    <row r="16" spans="1:9" ht="15.75" x14ac:dyDescent="0.2">
      <c r="E16" s="157" t="s">
        <v>93</v>
      </c>
      <c r="F16" s="158">
        <f t="shared" si="0"/>
        <v>41801</v>
      </c>
      <c r="G16" s="159">
        <v>41802</v>
      </c>
      <c r="H16" s="157"/>
      <c r="I16" s="166"/>
    </row>
    <row r="17" spans="5:9" ht="15.75" x14ac:dyDescent="0.2">
      <c r="E17" s="157" t="s">
        <v>94</v>
      </c>
      <c r="F17" s="158">
        <f t="shared" si="0"/>
        <v>41946</v>
      </c>
      <c r="G17" s="159">
        <v>41947</v>
      </c>
      <c r="H17" s="157"/>
      <c r="I17" s="166"/>
    </row>
    <row r="18" spans="5:9" ht="15.75" x14ac:dyDescent="0.25">
      <c r="E18" s="167"/>
      <c r="F18" s="158">
        <f>G18-1</f>
        <v>41639</v>
      </c>
      <c r="G18" s="159">
        <v>41640</v>
      </c>
      <c r="H18" s="168"/>
      <c r="I18" s="166"/>
    </row>
    <row r="19" spans="5:9" ht="15.75" x14ac:dyDescent="0.25">
      <c r="E19" s="167"/>
      <c r="F19" s="167"/>
      <c r="G19" s="159"/>
      <c r="H19" s="169"/>
      <c r="I19" s="170">
        <v>41272</v>
      </c>
    </row>
    <row r="20" spans="5:9" ht="13.5" x14ac:dyDescent="0.25">
      <c r="E20" s="167"/>
      <c r="F20" s="167"/>
      <c r="G20" s="167"/>
      <c r="H20" s="168"/>
      <c r="I20" s="166"/>
    </row>
    <row r="21" spans="5:9" ht="13.5" x14ac:dyDescent="0.25">
      <c r="E21" s="167"/>
      <c r="F21" s="167"/>
      <c r="G21" s="167"/>
      <c r="H21" s="168"/>
      <c r="I21" s="166"/>
    </row>
    <row r="22" spans="5:9" ht="13.5" x14ac:dyDescent="0.25">
      <c r="E22" s="167"/>
      <c r="F22" s="167"/>
      <c r="G22" s="167"/>
      <c r="H22" s="168"/>
      <c r="I22" s="166"/>
    </row>
    <row r="23" spans="5:9" ht="13.5" x14ac:dyDescent="0.25">
      <c r="E23" s="167"/>
      <c r="F23" s="167"/>
      <c r="G23" s="167"/>
      <c r="H23" s="168"/>
      <c r="I23" s="166"/>
    </row>
  </sheetData>
  <conditionalFormatting sqref="G3:G17">
    <cfRule type="cellIs" dxfId="4" priority="5" stopIfTrue="1" operator="equal">
      <formula>0</formula>
    </cfRule>
  </conditionalFormatting>
  <conditionalFormatting sqref="F3:F17">
    <cfRule type="cellIs" dxfId="3" priority="4" stopIfTrue="1" operator="lessThanOrEqual">
      <formula>0</formula>
    </cfRule>
  </conditionalFormatting>
  <conditionalFormatting sqref="G18">
    <cfRule type="cellIs" dxfId="2" priority="3" stopIfTrue="1" operator="equal">
      <formula>0</formula>
    </cfRule>
  </conditionalFormatting>
  <conditionalFormatting sqref="F18">
    <cfRule type="cellIs" dxfId="1" priority="2" stopIfTrue="1" operator="lessThanOr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сторожа</vt:lpstr>
      <vt:lpstr>всяки</vt:lpstr>
      <vt:lpstr>сторожа!Заголовки_для_печати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Иваныч</dc:creator>
  <cp:lastModifiedBy>Elena</cp:lastModifiedBy>
  <dcterms:created xsi:type="dcterms:W3CDTF">2014-06-20T05:32:03Z</dcterms:created>
  <dcterms:modified xsi:type="dcterms:W3CDTF">2014-06-20T07:22:01Z</dcterms:modified>
</cp:coreProperties>
</file>