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10"/>
  </bookViews>
  <sheets>
    <sheet name="Лист1" sheetId="8" r:id="rId1"/>
    <sheet name="график январь" sheetId="1" r:id="rId2"/>
    <sheet name="график февраль" sheetId="4" r:id="rId3"/>
    <sheet name="график март" sheetId="5" r:id="rId4"/>
    <sheet name="табель январь" sheetId="2" r:id="rId5"/>
    <sheet name="табель февраль" sheetId="6" r:id="rId6"/>
    <sheet name="табель март" sheetId="7" r:id="rId7"/>
  </sheets>
  <externalReferences>
    <externalReference r:id="rId8"/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4" i="2" l="1"/>
  <c r="C31" i="7" l="1"/>
  <c r="C29" i="7"/>
  <c r="C27" i="7"/>
  <c r="C25" i="7"/>
  <c r="C23" i="7"/>
  <c r="C21" i="7"/>
  <c r="C19" i="7"/>
  <c r="C17" i="7"/>
  <c r="C15" i="7"/>
  <c r="C13" i="7"/>
  <c r="C31" i="6"/>
  <c r="C29" i="6"/>
  <c r="C27" i="6"/>
  <c r="C25" i="6"/>
  <c r="C23" i="6"/>
  <c r="C21" i="6"/>
  <c r="C19" i="6"/>
  <c r="C17" i="6"/>
  <c r="C15" i="6"/>
  <c r="C13" i="6"/>
  <c r="AP31" i="6" a="1"/>
  <c r="AP31" i="6" s="1"/>
  <c r="AP29" i="6" a="1"/>
  <c r="AP29" i="6" s="1"/>
  <c r="AP27" i="6" a="1"/>
  <c r="AP27" i="6" s="1"/>
  <c r="AP25" i="6" a="1"/>
  <c r="AP25" i="6" s="1"/>
  <c r="AP23" i="6" a="1"/>
  <c r="AP23" i="6" s="1"/>
  <c r="AP21" i="6" a="1"/>
  <c r="AP21" i="6" s="1"/>
  <c r="AP19" i="6" a="1"/>
  <c r="AP19" i="6" s="1"/>
  <c r="AP17" i="6" a="1"/>
  <c r="AP17" i="6" s="1"/>
  <c r="AP15" i="6" a="1"/>
  <c r="AP15" i="6" s="1"/>
  <c r="AP13" i="6" a="1"/>
  <c r="AP13" i="6" s="1"/>
  <c r="AP31" i="2" a="1"/>
  <c r="AP31" i="2" s="1"/>
  <c r="AP29" i="2" a="1"/>
  <c r="AP29" i="2" s="1"/>
  <c r="AP27" i="2" a="1"/>
  <c r="AP27" i="2" s="1"/>
  <c r="AP25" i="2" a="1"/>
  <c r="AP25" i="2" s="1"/>
  <c r="AP23" i="2" a="1"/>
  <c r="AP23" i="2" s="1"/>
  <c r="AP21" i="2" a="1"/>
  <c r="AP21" i="2" s="1"/>
  <c r="AP19" i="2" a="1"/>
  <c r="AP19" i="2" s="1"/>
  <c r="AP17" i="2" a="1"/>
  <c r="AP17" i="2" s="1"/>
  <c r="AP15" i="2" a="1"/>
  <c r="AP15" i="2" s="1"/>
  <c r="AP13" i="2" a="1"/>
  <c r="AP13" i="2" s="1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S32" i="7"/>
  <c r="R32" i="7"/>
  <c r="Q32" i="7"/>
  <c r="P32" i="7"/>
  <c r="O32" i="7"/>
  <c r="N32" i="7"/>
  <c r="M32" i="7"/>
  <c r="L32" i="7"/>
  <c r="AP31" i="7" s="1"/>
  <c r="K32" i="7"/>
  <c r="J32" i="7"/>
  <c r="I32" i="7"/>
  <c r="H32" i="7"/>
  <c r="G32" i="7"/>
  <c r="F32" i="7"/>
  <c r="E32" i="7"/>
  <c r="T31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S30" i="7"/>
  <c r="R30" i="7"/>
  <c r="Q30" i="7"/>
  <c r="P30" i="7"/>
  <c r="O30" i="7"/>
  <c r="N30" i="7"/>
  <c r="M30" i="7"/>
  <c r="L30" i="7"/>
  <c r="AP29" i="7" s="1"/>
  <c r="K30" i="7"/>
  <c r="J30" i="7"/>
  <c r="I30" i="7"/>
  <c r="H30" i="7"/>
  <c r="G30" i="7"/>
  <c r="F30" i="7"/>
  <c r="E30" i="7"/>
  <c r="T29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AP27" i="7" s="1"/>
  <c r="K28" i="7"/>
  <c r="J28" i="7"/>
  <c r="I28" i="7"/>
  <c r="H28" i="7"/>
  <c r="T28" i="7" s="1" a="1"/>
  <c r="T28" i="7" s="1"/>
  <c r="G28" i="7"/>
  <c r="F28" i="7"/>
  <c r="E28" i="7"/>
  <c r="T27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S26" i="7"/>
  <c r="R26" i="7"/>
  <c r="Q26" i="7"/>
  <c r="P26" i="7"/>
  <c r="O26" i="7"/>
  <c r="N26" i="7"/>
  <c r="M26" i="7"/>
  <c r="L26" i="7"/>
  <c r="AP25" i="7" s="1"/>
  <c r="K26" i="7"/>
  <c r="J26" i="7"/>
  <c r="I26" i="7"/>
  <c r="H26" i="7"/>
  <c r="G26" i="7"/>
  <c r="F26" i="7"/>
  <c r="E26" i="7"/>
  <c r="T25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S24" i="7"/>
  <c r="R24" i="7"/>
  <c r="Q24" i="7"/>
  <c r="P24" i="7"/>
  <c r="O24" i="7"/>
  <c r="N24" i="7"/>
  <c r="M24" i="7"/>
  <c r="L24" i="7"/>
  <c r="AP23" i="7" s="1"/>
  <c r="K24" i="7"/>
  <c r="J24" i="7"/>
  <c r="I24" i="7"/>
  <c r="H24" i="7"/>
  <c r="T24" i="7" s="1" a="1"/>
  <c r="T24" i="7" s="1"/>
  <c r="G24" i="7"/>
  <c r="F24" i="7"/>
  <c r="E24" i="7"/>
  <c r="T23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S22" i="7"/>
  <c r="R22" i="7"/>
  <c r="Q22" i="7"/>
  <c r="P22" i="7"/>
  <c r="O22" i="7"/>
  <c r="N22" i="7"/>
  <c r="M22" i="7"/>
  <c r="L22" i="7"/>
  <c r="AP21" i="7" s="1"/>
  <c r="K22" i="7"/>
  <c r="J22" i="7"/>
  <c r="I22" i="7"/>
  <c r="H22" i="7"/>
  <c r="G22" i="7"/>
  <c r="F22" i="7"/>
  <c r="E22" i="7"/>
  <c r="T21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S20" i="7"/>
  <c r="R20" i="7"/>
  <c r="Q20" i="7"/>
  <c r="P20" i="7"/>
  <c r="O20" i="7"/>
  <c r="N20" i="7"/>
  <c r="M20" i="7"/>
  <c r="L20" i="7"/>
  <c r="AP19" i="7" s="1"/>
  <c r="K20" i="7"/>
  <c r="J20" i="7"/>
  <c r="I20" i="7"/>
  <c r="H20" i="7"/>
  <c r="T20" i="7" s="1" a="1"/>
  <c r="T20" i="7" s="1"/>
  <c r="G20" i="7"/>
  <c r="F20" i="7"/>
  <c r="E20" i="7"/>
  <c r="T19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S18" i="7"/>
  <c r="R18" i="7"/>
  <c r="Q18" i="7"/>
  <c r="P18" i="7"/>
  <c r="O18" i="7"/>
  <c r="N18" i="7"/>
  <c r="M18" i="7"/>
  <c r="L18" i="7"/>
  <c r="AP17" i="7" s="1"/>
  <c r="K18" i="7"/>
  <c r="J18" i="7"/>
  <c r="I18" i="7"/>
  <c r="H18" i="7"/>
  <c r="G18" i="7"/>
  <c r="F18" i="7"/>
  <c r="E18" i="7"/>
  <c r="T17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S16" i="7"/>
  <c r="R16" i="7"/>
  <c r="Q16" i="7"/>
  <c r="P16" i="7"/>
  <c r="O16" i="7"/>
  <c r="N16" i="7"/>
  <c r="M16" i="7"/>
  <c r="L16" i="7"/>
  <c r="AP15" i="7" s="1"/>
  <c r="K16" i="7"/>
  <c r="J16" i="7"/>
  <c r="I16" i="7"/>
  <c r="H16" i="7"/>
  <c r="T16" i="7" s="1" a="1"/>
  <c r="T16" i="7" s="1"/>
  <c r="G16" i="7"/>
  <c r="F16" i="7"/>
  <c r="E16" i="7"/>
  <c r="T15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U14" i="7"/>
  <c r="F14" i="7"/>
  <c r="G14" i="7"/>
  <c r="H14" i="7"/>
  <c r="I14" i="7"/>
  <c r="J14" i="7"/>
  <c r="K14" i="7"/>
  <c r="L14" i="7"/>
  <c r="AP13" i="7" s="1"/>
  <c r="M14" i="7"/>
  <c r="N14" i="7"/>
  <c r="O14" i="7"/>
  <c r="P14" i="7"/>
  <c r="Q14" i="7"/>
  <c r="R14" i="7"/>
  <c r="S14" i="7"/>
  <c r="E14" i="7"/>
  <c r="AI12" i="4"/>
  <c r="AI14" i="4"/>
  <c r="AI16" i="4"/>
  <c r="AI18" i="4"/>
  <c r="AI20" i="4"/>
  <c r="AI22" i="4"/>
  <c r="AI24" i="4"/>
  <c r="AI26" i="4"/>
  <c r="AI28" i="4"/>
  <c r="AI10" i="4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AM14" i="5"/>
  <c r="AL14" i="5"/>
  <c r="AL16" i="5"/>
  <c r="AL18" i="5"/>
  <c r="AL22" i="5"/>
  <c r="AL24" i="5"/>
  <c r="AL26" i="5"/>
  <c r="AL10" i="5"/>
  <c r="AM14" i="4"/>
  <c r="AM24" i="4"/>
  <c r="AO14" i="4"/>
  <c r="AO24" i="4"/>
  <c r="AR12" i="1"/>
  <c r="AR14" i="1"/>
  <c r="AR18" i="1"/>
  <c r="AR20" i="1"/>
  <c r="AR22" i="1"/>
  <c r="AR24" i="1"/>
  <c r="AR26" i="1"/>
  <c r="AL10" i="4"/>
  <c r="T18" i="7" l="1" a="1"/>
  <c r="T18" i="7" s="1"/>
  <c r="T22" i="7" a="1"/>
  <c r="T22" i="7" s="1"/>
  <c r="T26" i="7" a="1"/>
  <c r="T26" i="7" s="1"/>
  <c r="T30" i="7" a="1"/>
  <c r="T30" i="7" s="1"/>
  <c r="T32" i="7" a="1"/>
  <c r="T32" i="7" s="1"/>
  <c r="BC13" i="2" l="1" a="1"/>
  <c r="AK13" i="2"/>
  <c r="BC15" i="2"/>
  <c r="AK31" i="2"/>
  <c r="AK29" i="2"/>
  <c r="AK27" i="2"/>
  <c r="AK25" i="2"/>
  <c r="AK23" i="2"/>
  <c r="AK21" i="2"/>
  <c r="AK19" i="2"/>
  <c r="AK17" i="2"/>
  <c r="AK18" i="2" a="1"/>
  <c r="AK18" i="2" s="1"/>
  <c r="AK15" i="2"/>
  <c r="T31" i="2"/>
  <c r="T29" i="2"/>
  <c r="T27" i="2"/>
  <c r="T25" i="2"/>
  <c r="T23" i="2"/>
  <c r="T21" i="2"/>
  <c r="T19" i="2"/>
  <c r="T17" i="2"/>
  <c r="T15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I12" i="1" a="1"/>
  <c r="AI14" i="1" a="1"/>
  <c r="AI16" i="1" a="1"/>
  <c r="AI18" i="1" a="1"/>
  <c r="AI20" i="1" a="1"/>
  <c r="AI22" i="1" a="1"/>
  <c r="AI24" i="1" a="1"/>
  <c r="AI26" i="1" a="1"/>
  <c r="AI28" i="1" a="1"/>
  <c r="AI10" i="1" a="1"/>
  <c r="AO43" i="7"/>
  <c r="AN43" i="7"/>
  <c r="AK32" i="7" a="1"/>
  <c r="AK32" i="7" s="1"/>
  <c r="AM31" i="7" s="1"/>
  <c r="AO31" i="7" a="1"/>
  <c r="AO31" i="7" s="1"/>
  <c r="AQ31" i="7"/>
  <c r="AK31" i="7"/>
  <c r="AL31" i="7" s="1"/>
  <c r="AU31" i="7"/>
  <c r="B31" i="7"/>
  <c r="AK30" i="7" a="1"/>
  <c r="AK30" i="7" s="1"/>
  <c r="AM29" i="7" s="1"/>
  <c r="AO29" i="7" a="1"/>
  <c r="AO29" i="7" s="1"/>
  <c r="AK29" i="7"/>
  <c r="AL29" i="7" s="1"/>
  <c r="AR30" i="7"/>
  <c r="B29" i="7"/>
  <c r="AK28" i="7" a="1"/>
  <c r="AK28" i="7" s="1"/>
  <c r="AM27" i="7" s="1"/>
  <c r="AR29" i="7"/>
  <c r="AT29" i="7" s="1"/>
  <c r="AK27" i="7"/>
  <c r="AR28" i="7"/>
  <c r="B27" i="7"/>
  <c r="AK26" i="7" a="1"/>
  <c r="AK26" i="7" s="1"/>
  <c r="AQ25" i="7"/>
  <c r="AK25" i="7"/>
  <c r="AR26" i="7"/>
  <c r="B25" i="7"/>
  <c r="AK24" i="7" a="1"/>
  <c r="AK24" i="7" s="1"/>
  <c r="AK23" i="7"/>
  <c r="AL23" i="7" s="1"/>
  <c r="AU23" i="7"/>
  <c r="B23" i="7"/>
  <c r="AK22" i="7" a="1"/>
  <c r="AK22" i="7" s="1"/>
  <c r="AK21" i="7"/>
  <c r="AL21" i="7" s="1"/>
  <c r="AR22" i="7"/>
  <c r="B21" i="7"/>
  <c r="AR20" i="7"/>
  <c r="AK20" i="7" a="1"/>
  <c r="AK20" i="7" s="1"/>
  <c r="AQ19" i="7"/>
  <c r="AK19" i="7"/>
  <c r="AL19" i="7" s="1"/>
  <c r="AU19" i="7"/>
  <c r="B19" i="7"/>
  <c r="AK18" i="7" a="1"/>
  <c r="AK18" i="7" s="1"/>
  <c r="AM17" i="7" s="1"/>
  <c r="AR19" i="7"/>
  <c r="AU17" i="7"/>
  <c r="AK17" i="7"/>
  <c r="AL17" i="7" s="1"/>
  <c r="AR18" i="7"/>
  <c r="AQ17" i="7"/>
  <c r="B17" i="7"/>
  <c r="AK16" i="7" a="1"/>
  <c r="AK16" i="7" s="1"/>
  <c r="AM15" i="7" s="1"/>
  <c r="AU15" i="7"/>
  <c r="AK15" i="7"/>
  <c r="AL15" i="7" s="1"/>
  <c r="AR16" i="7"/>
  <c r="AQ15" i="7"/>
  <c r="B15" i="7"/>
  <c r="A15" i="7"/>
  <c r="A17" i="7" s="1"/>
  <c r="A19" i="7" s="1"/>
  <c r="A21" i="7" s="1"/>
  <c r="A23" i="7" s="1"/>
  <c r="A25" i="7" s="1"/>
  <c r="A27" i="7" s="1"/>
  <c r="A29" i="7" s="1"/>
  <c r="A31" i="7" s="1"/>
  <c r="B14" i="7"/>
  <c r="AQ13" i="7"/>
  <c r="AK13" i="7"/>
  <c r="T13" i="7"/>
  <c r="AU13" i="7" s="1"/>
  <c r="B13" i="7"/>
  <c r="E12" i="7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U14" i="6"/>
  <c r="BC15" i="6" s="1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E14" i="6"/>
  <c r="AO43" i="6"/>
  <c r="AN43" i="6"/>
  <c r="AK32" i="6" a="1"/>
  <c r="AK32" i="6" s="1"/>
  <c r="T32" i="6" a="1"/>
  <c r="T32" i="6" s="1"/>
  <c r="AO31" i="6" s="1" a="1"/>
  <c r="AO31" i="6" s="1"/>
  <c r="AQ31" i="6"/>
  <c r="AK31" i="6"/>
  <c r="T31" i="6"/>
  <c r="AU31" i="6" s="1"/>
  <c r="B31" i="6"/>
  <c r="AK30" i="6" a="1"/>
  <c r="AK30" i="6" s="1"/>
  <c r="T30" i="6"/>
  <c r="AO29" i="6" s="1" a="1"/>
  <c r="AO29" i="6" s="1"/>
  <c r="T30" i="6" a="1"/>
  <c r="AK29" i="6"/>
  <c r="T29" i="6"/>
  <c r="AR30" i="6" s="1"/>
  <c r="B29" i="6"/>
  <c r="AK28" i="6" a="1"/>
  <c r="AK28" i="6" s="1"/>
  <c r="T28" i="6" a="1"/>
  <c r="T28" i="6" s="1"/>
  <c r="AK27" i="6"/>
  <c r="T27" i="6"/>
  <c r="AR28" i="6" s="1"/>
  <c r="AT28" i="6"/>
  <c r="B27" i="6"/>
  <c r="AK26" i="6"/>
  <c r="AK26" i="6" a="1"/>
  <c r="T26" i="6" a="1"/>
  <c r="T26" i="6" s="1"/>
  <c r="AK25" i="6"/>
  <c r="T25" i="6"/>
  <c r="AR26" i="6" s="1"/>
  <c r="AQ25" i="6"/>
  <c r="B25" i="6"/>
  <c r="AK24" i="6" a="1"/>
  <c r="AK24" i="6" s="1"/>
  <c r="T24" i="6" a="1"/>
  <c r="T24" i="6" s="1"/>
  <c r="AQ23" i="6"/>
  <c r="AK23" i="6"/>
  <c r="T23" i="6"/>
  <c r="AU23" i="6" s="1"/>
  <c r="B23" i="6"/>
  <c r="AK22" i="6" a="1"/>
  <c r="AK22" i="6" s="1"/>
  <c r="T22" i="6" a="1"/>
  <c r="T22" i="6" s="1"/>
  <c r="AK21" i="6"/>
  <c r="T21" i="6"/>
  <c r="AR22" i="6" s="1"/>
  <c r="B21" i="6"/>
  <c r="AK20" i="6" a="1"/>
  <c r="AK20" i="6" s="1"/>
  <c r="T20" i="6" a="1"/>
  <c r="T20" i="6" s="1"/>
  <c r="AK19" i="6"/>
  <c r="T19" i="6"/>
  <c r="AR20" i="6" s="1"/>
  <c r="B19" i="6"/>
  <c r="AK18" i="6" a="1"/>
  <c r="AK18" i="6" s="1"/>
  <c r="T18" i="6" a="1"/>
  <c r="T18" i="6" s="1"/>
  <c r="AR19" i="6" s="1"/>
  <c r="AT19" i="6" s="1"/>
  <c r="AK17" i="6"/>
  <c r="T17" i="6"/>
  <c r="AR18" i="6" s="1"/>
  <c r="AQ17" i="6"/>
  <c r="B17" i="6"/>
  <c r="AK16" i="6" a="1"/>
  <c r="AK16" i="6" s="1"/>
  <c r="T16" i="6" a="1"/>
  <c r="T16" i="6" s="1"/>
  <c r="AK15" i="6"/>
  <c r="T15" i="6"/>
  <c r="AU15" i="6" s="1"/>
  <c r="AQ15" i="6"/>
  <c r="B15" i="6"/>
  <c r="A15" i="6"/>
  <c r="A17" i="6" s="1"/>
  <c r="A19" i="6" s="1"/>
  <c r="A21" i="6" s="1"/>
  <c r="A23" i="6" s="1"/>
  <c r="A25" i="6" s="1"/>
  <c r="A27" i="6" s="1"/>
  <c r="A29" i="6" s="1"/>
  <c r="A31" i="6" s="1"/>
  <c r="S14" i="6"/>
  <c r="B14" i="6"/>
  <c r="AQ13" i="6"/>
  <c r="AL13" i="6"/>
  <c r="AK13" i="6"/>
  <c r="T13" i="6"/>
  <c r="AU13" i="6" s="1"/>
  <c r="B13" i="6"/>
  <c r="E12" i="6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AJ12" i="6" s="1"/>
  <c r="AK12" i="6" s="1"/>
  <c r="AL12" i="6" s="1"/>
  <c r="AM12" i="6" s="1"/>
  <c r="AN12" i="6" s="1"/>
  <c r="AO12" i="6" s="1"/>
  <c r="AP12" i="6" s="1"/>
  <c r="AQ12" i="6" s="1"/>
  <c r="AR12" i="6" s="1"/>
  <c r="AS12" i="6" s="1"/>
  <c r="AT12" i="6" s="1"/>
  <c r="AU12" i="6" s="1"/>
  <c r="B36" i="5"/>
  <c r="B35" i="5"/>
  <c r="AK28" i="5"/>
  <c r="AT28" i="5" s="1"/>
  <c r="AJ28" i="5"/>
  <c r="AL28" i="5" s="1"/>
  <c r="AK26" i="5"/>
  <c r="AT26" i="5" s="1"/>
  <c r="AJ26" i="5"/>
  <c r="AK24" i="5"/>
  <c r="AT24" i="5" s="1"/>
  <c r="AJ24" i="5"/>
  <c r="AK22" i="5"/>
  <c r="AT22" i="5" s="1"/>
  <c r="AJ22" i="5"/>
  <c r="AK20" i="5"/>
  <c r="AT20" i="5" s="1"/>
  <c r="AJ20" i="5"/>
  <c r="AL20" i="5" s="1"/>
  <c r="AK18" i="5"/>
  <c r="AT18" i="5" s="1"/>
  <c r="AJ18" i="5"/>
  <c r="AK16" i="5"/>
  <c r="AT16" i="5" s="1"/>
  <c r="AJ16" i="5"/>
  <c r="AK14" i="5"/>
  <c r="AT14" i="5" s="1"/>
  <c r="AJ14" i="5"/>
  <c r="AK12" i="5"/>
  <c r="AT12" i="5" s="1"/>
  <c r="AJ12" i="5"/>
  <c r="AK10" i="5"/>
  <c r="AT10" i="5" s="1"/>
  <c r="AJ10" i="5"/>
  <c r="B36" i="4"/>
  <c r="B35" i="4"/>
  <c r="AL28" i="4"/>
  <c r="AK28" i="4"/>
  <c r="AT28" i="4" s="1"/>
  <c r="AJ28" i="4"/>
  <c r="AL26" i="4"/>
  <c r="AK26" i="4"/>
  <c r="AT26" i="4" s="1"/>
  <c r="AJ26" i="4"/>
  <c r="AL24" i="4"/>
  <c r="AK24" i="4"/>
  <c r="AT24" i="4" s="1"/>
  <c r="AJ24" i="4"/>
  <c r="AL22" i="4"/>
  <c r="AK22" i="4"/>
  <c r="AT22" i="4" s="1"/>
  <c r="AJ22" i="4"/>
  <c r="AL20" i="4"/>
  <c r="AK20" i="4"/>
  <c r="AT20" i="4" s="1"/>
  <c r="AJ20" i="4"/>
  <c r="AL18" i="4"/>
  <c r="AK18" i="4"/>
  <c r="AT18" i="4" s="1"/>
  <c r="AJ18" i="4"/>
  <c r="AL16" i="4"/>
  <c r="AK16" i="4"/>
  <c r="AT16" i="4" s="1"/>
  <c r="AJ16" i="4"/>
  <c r="AL14" i="4"/>
  <c r="AK14" i="4"/>
  <c r="AT14" i="4" s="1"/>
  <c r="AJ14" i="4"/>
  <c r="AL12" i="4"/>
  <c r="AK12" i="4"/>
  <c r="AT12" i="4" s="1"/>
  <c r="AM12" i="4" s="1"/>
  <c r="AO12" i="4" s="1"/>
  <c r="AJ12" i="4"/>
  <c r="AK10" i="4"/>
  <c r="AT10" i="4" s="1"/>
  <c r="AJ10" i="4"/>
  <c r="AT20" i="7" l="1"/>
  <c r="AT22" i="7"/>
  <c r="AT20" i="6"/>
  <c r="AR27" i="6"/>
  <c r="AT27" i="6" s="1"/>
  <c r="AM25" i="6"/>
  <c r="AO21" i="6" a="1"/>
  <c r="AO21" i="6" s="1"/>
  <c r="AM21" i="6"/>
  <c r="AL25" i="6"/>
  <c r="AM29" i="6"/>
  <c r="AM15" i="6"/>
  <c r="AL17" i="6"/>
  <c r="AL21" i="6"/>
  <c r="AL15" i="6"/>
  <c r="AM17" i="6"/>
  <c r="AL29" i="6"/>
  <c r="AM31" i="6"/>
  <c r="AM26" i="5"/>
  <c r="AO26" i="5" s="1"/>
  <c r="AM26" i="4"/>
  <c r="AO26" i="4" s="1"/>
  <c r="AM24" i="5"/>
  <c r="AO24" i="5" s="1"/>
  <c r="AM22" i="5"/>
  <c r="AO22" i="5" s="1"/>
  <c r="AM22" i="4"/>
  <c r="AO22" i="4" s="1"/>
  <c r="AM20" i="5"/>
  <c r="AO20" i="5" s="1"/>
  <c r="AM20" i="4"/>
  <c r="AO20" i="4" s="1"/>
  <c r="AM18" i="4"/>
  <c r="AO18" i="4" s="1"/>
  <c r="AM18" i="5"/>
  <c r="AO18" i="5" s="1"/>
  <c r="AM12" i="5"/>
  <c r="AQ21" i="7"/>
  <c r="T14" i="7" a="1"/>
  <c r="T14" i="7" s="1"/>
  <c r="AO13" i="7" s="1" a="1"/>
  <c r="AO13" i="7" s="1"/>
  <c r="AO15" i="7" a="1"/>
  <c r="AO15" i="7" s="1"/>
  <c r="AR17" i="7"/>
  <c r="AM25" i="7"/>
  <c r="AR21" i="7"/>
  <c r="AT21" i="7" s="1"/>
  <c r="AO19" i="7" a="1"/>
  <c r="AO19" i="7" s="1"/>
  <c r="AO21" i="7" a="1"/>
  <c r="AO21" i="7" s="1"/>
  <c r="AR23" i="7"/>
  <c r="AT23" i="7" s="1"/>
  <c r="AM19" i="7"/>
  <c r="AM21" i="7"/>
  <c r="AT28" i="7"/>
  <c r="AR13" i="7"/>
  <c r="AT13" i="7" s="1"/>
  <c r="AO23" i="7" a="1"/>
  <c r="AO23" i="7" s="1"/>
  <c r="AM23" i="7"/>
  <c r="AR25" i="7"/>
  <c r="AT25" i="7" s="1"/>
  <c r="AR27" i="7"/>
  <c r="AT27" i="7" s="1"/>
  <c r="AO25" i="7" a="1"/>
  <c r="AO25" i="7" s="1"/>
  <c r="AL13" i="7"/>
  <c r="AR14" i="7"/>
  <c r="AT14" i="7" s="1"/>
  <c r="AT18" i="7"/>
  <c r="AT19" i="7"/>
  <c r="AU21" i="7"/>
  <c r="AQ23" i="7"/>
  <c r="AR24" i="7"/>
  <c r="AT26" i="7"/>
  <c r="AO27" i="7" a="1"/>
  <c r="AO27" i="7" s="1"/>
  <c r="AU29" i="7"/>
  <c r="AR32" i="7"/>
  <c r="AT32" i="7" s="1"/>
  <c r="AT16" i="7"/>
  <c r="AO17" i="7" a="1"/>
  <c r="AO17" i="7" s="1"/>
  <c r="AT17" i="7"/>
  <c r="AT24" i="7"/>
  <c r="AU27" i="7"/>
  <c r="AQ29" i="7"/>
  <c r="AR31" i="7"/>
  <c r="AT31" i="7" s="1"/>
  <c r="AU25" i="7"/>
  <c r="AL27" i="7"/>
  <c r="AQ27" i="7"/>
  <c r="AT30" i="7"/>
  <c r="AK14" i="7" a="1"/>
  <c r="AK14" i="7" s="1"/>
  <c r="AL25" i="7"/>
  <c r="T14" i="6" a="1"/>
  <c r="T14" i="6" s="1"/>
  <c r="AO13" i="6" s="1" a="1"/>
  <c r="AO13" i="6" s="1"/>
  <c r="AO15" i="6" a="1"/>
  <c r="AO15" i="6" s="1"/>
  <c r="AR17" i="6"/>
  <c r="AR29" i="6"/>
  <c r="AO27" i="6" a="1"/>
  <c r="AO27" i="6" s="1"/>
  <c r="AR21" i="6"/>
  <c r="AT21" i="6" s="1"/>
  <c r="AO19" i="6" a="1"/>
  <c r="AO19" i="6" s="1"/>
  <c r="AO23" i="6" a="1"/>
  <c r="AO23" i="6" s="1"/>
  <c r="AR25" i="6"/>
  <c r="AT25" i="6" s="1"/>
  <c r="AM27" i="6"/>
  <c r="AM19" i="6"/>
  <c r="AM23" i="6"/>
  <c r="AT29" i="6"/>
  <c r="AR14" i="6"/>
  <c r="AT14" i="6" s="1"/>
  <c r="AR16" i="6"/>
  <c r="AT16" i="6" s="1"/>
  <c r="AT18" i="6"/>
  <c r="AU21" i="6"/>
  <c r="AL23" i="6"/>
  <c r="AR24" i="6"/>
  <c r="AT24" i="6" s="1"/>
  <c r="AT26" i="6"/>
  <c r="AU29" i="6"/>
  <c r="AL31" i="6"/>
  <c r="AR32" i="6"/>
  <c r="AT32" i="6" s="1"/>
  <c r="AO17" i="6" a="1"/>
  <c r="AO17" i="6" s="1"/>
  <c r="AT17" i="6"/>
  <c r="AU19" i="6"/>
  <c r="AQ21" i="6"/>
  <c r="AR23" i="6"/>
  <c r="AT23" i="6" s="1"/>
  <c r="AO25" i="6" a="1"/>
  <c r="AO25" i="6" s="1"/>
  <c r="AU27" i="6"/>
  <c r="AQ29" i="6"/>
  <c r="AR31" i="6"/>
  <c r="AT31" i="6" s="1"/>
  <c r="AR13" i="6"/>
  <c r="AT13" i="6" s="1"/>
  <c r="AK14" i="6" a="1"/>
  <c r="AK14" i="6" s="1"/>
  <c r="AU17" i="6"/>
  <c r="AL19" i="6"/>
  <c r="AQ19" i="6"/>
  <c r="AT22" i="6"/>
  <c r="AU25" i="6"/>
  <c r="AL27" i="6"/>
  <c r="AQ27" i="6"/>
  <c r="AT30" i="6"/>
  <c r="AO14" i="5"/>
  <c r="AR15" i="7" l="1"/>
  <c r="AT15" i="7" s="1"/>
  <c r="AM13" i="7"/>
  <c r="AM13" i="6"/>
  <c r="AR15" i="6"/>
  <c r="AT15" i="6" s="1"/>
  <c r="V14" i="2" l="1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U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5" i="2" l="1"/>
  <c r="AQ15" i="2" s="1"/>
  <c r="B31" i="2"/>
  <c r="B29" i="2"/>
  <c r="B27" i="2"/>
  <c r="B25" i="2"/>
  <c r="B23" i="2"/>
  <c r="B21" i="2"/>
  <c r="B19" i="2"/>
  <c r="B17" i="2"/>
  <c r="B15" i="2"/>
  <c r="C17" i="2"/>
  <c r="C19" i="2"/>
  <c r="C21" i="2"/>
  <c r="C23" i="2"/>
  <c r="C25" i="2"/>
  <c r="C27" i="2"/>
  <c r="C29" i="2"/>
  <c r="C31" i="2"/>
  <c r="C13" i="2"/>
  <c r="B14" i="2"/>
  <c r="B13" i="2"/>
  <c r="AO43" i="2"/>
  <c r="AN43" i="2"/>
  <c r="AK32" i="2" a="1"/>
  <c r="AK32" i="2" s="1"/>
  <c r="T32" i="2" a="1"/>
  <c r="T32" i="2" s="1"/>
  <c r="AO31" i="2" s="1" a="1"/>
  <c r="AO31" i="2" s="1"/>
  <c r="AI28" i="1" s="1"/>
  <c r="AQ31" i="2"/>
  <c r="AL31" i="2"/>
  <c r="AU31" i="2"/>
  <c r="AR30" i="2"/>
  <c r="AK30" i="2" a="1"/>
  <c r="AK30" i="2" s="1"/>
  <c r="T30" i="2" a="1"/>
  <c r="T30" i="2" s="1"/>
  <c r="AU29" i="2"/>
  <c r="AQ29" i="2"/>
  <c r="AL29" i="2"/>
  <c r="AK28" i="2" a="1"/>
  <c r="AK28" i="2" s="1"/>
  <c r="T28" i="2" a="1"/>
  <c r="T28" i="2" s="1"/>
  <c r="AQ27" i="2"/>
  <c r="AR28" i="2"/>
  <c r="AK26" i="2" a="1"/>
  <c r="AK26" i="2" s="1"/>
  <c r="T26" i="2" a="1"/>
  <c r="T26" i="2" s="1"/>
  <c r="AU25" i="2"/>
  <c r="AQ25" i="2"/>
  <c r="AL25" i="2"/>
  <c r="AR26" i="2"/>
  <c r="AT26" i="2" s="1"/>
  <c r="AR24" i="2"/>
  <c r="AT24" i="2" s="1"/>
  <c r="AK24" i="2" a="1"/>
  <c r="AK24" i="2" s="1"/>
  <c r="T24" i="2" a="1"/>
  <c r="T24" i="2" s="1"/>
  <c r="AO23" i="2" s="1" a="1"/>
  <c r="AO23" i="2" s="1"/>
  <c r="AI20" i="1" s="1"/>
  <c r="AQ23" i="2"/>
  <c r="AL23" i="2"/>
  <c r="AU23" i="2"/>
  <c r="AR22" i="2"/>
  <c r="AK22" i="2" a="1"/>
  <c r="AK22" i="2" s="1"/>
  <c r="T22" i="2" a="1"/>
  <c r="T22" i="2" s="1"/>
  <c r="AU21" i="2"/>
  <c r="AQ21" i="2"/>
  <c r="AL21" i="2"/>
  <c r="AK20" i="2" a="1"/>
  <c r="AK20" i="2" s="1"/>
  <c r="T20" i="2" a="1"/>
  <c r="T20" i="2" s="1"/>
  <c r="AQ19" i="2"/>
  <c r="AR20" i="2"/>
  <c r="T18" i="2" a="1"/>
  <c r="T18" i="2" s="1"/>
  <c r="AQ17" i="2"/>
  <c r="AU17" i="2"/>
  <c r="AK16" i="2" a="1"/>
  <c r="AK16" i="2" s="1"/>
  <c r="T16" i="2" a="1"/>
  <c r="T16" i="2" s="1"/>
  <c r="AU15" i="2"/>
  <c r="A15" i="2"/>
  <c r="A17" i="2" s="1"/>
  <c r="A19" i="2" s="1"/>
  <c r="A21" i="2" s="1"/>
  <c r="A23" i="2" s="1"/>
  <c r="A25" i="2" s="1"/>
  <c r="A27" i="2" s="1"/>
  <c r="A29" i="2" s="1"/>
  <c r="A31" i="2" s="1"/>
  <c r="AK14" i="2" a="1"/>
  <c r="AK14" i="2" s="1"/>
  <c r="T14" i="2" a="1"/>
  <c r="T14" i="2" s="1"/>
  <c r="AQ13" i="2"/>
  <c r="E12" i="2"/>
  <c r="B36" i="1"/>
  <c r="B35" i="1"/>
  <c r="AK28" i="1"/>
  <c r="AR28" i="1" s="1"/>
  <c r="AJ28" i="1"/>
  <c r="AL28" i="1" s="1"/>
  <c r="AM26" i="1"/>
  <c r="AK26" i="1"/>
  <c r="AJ26" i="1"/>
  <c r="AL26" i="1" s="1"/>
  <c r="AM24" i="1"/>
  <c r="AK24" i="1"/>
  <c r="AJ24" i="1"/>
  <c r="AL24" i="1" s="1"/>
  <c r="AM22" i="1"/>
  <c r="AK22" i="1"/>
  <c r="AJ22" i="1"/>
  <c r="AL22" i="1" s="1"/>
  <c r="AK20" i="1"/>
  <c r="AM20" i="1" s="1"/>
  <c r="AJ20" i="1"/>
  <c r="AL20" i="1" s="1"/>
  <c r="AK18" i="1"/>
  <c r="AM18" i="1" s="1"/>
  <c r="AJ18" i="1"/>
  <c r="AL18" i="1" s="1"/>
  <c r="AK16" i="1"/>
  <c r="AR16" i="1" s="1"/>
  <c r="AJ16" i="1"/>
  <c r="AL16" i="1" s="1"/>
  <c r="AM14" i="1"/>
  <c r="AK14" i="1"/>
  <c r="AJ14" i="1"/>
  <c r="AL14" i="1" s="1"/>
  <c r="AM12" i="1"/>
  <c r="AK12" i="1"/>
  <c r="AJ12" i="1"/>
  <c r="AK10" i="1"/>
  <c r="AJ10" i="1"/>
  <c r="AL10" i="1" s="1"/>
  <c r="AM28" i="4" l="1"/>
  <c r="AO28" i="4" s="1"/>
  <c r="AM28" i="5"/>
  <c r="AO28" i="5" s="1"/>
  <c r="AM28" i="1"/>
  <c r="AM16" i="1"/>
  <c r="AM16" i="5"/>
  <c r="AO16" i="5" s="1"/>
  <c r="AM16" i="4"/>
  <c r="AO16" i="4" s="1"/>
  <c r="AL12" i="1"/>
  <c r="AL12" i="5"/>
  <c r="AO12" i="5" s="1"/>
  <c r="AM10" i="1"/>
  <c r="AR10" i="1"/>
  <c r="AT22" i="2"/>
  <c r="AM31" i="2"/>
  <c r="AR31" i="2"/>
  <c r="AT31" i="2" s="1"/>
  <c r="AO29" i="2" a="1"/>
  <c r="AO29" i="2" s="1"/>
  <c r="AI26" i="1" s="1"/>
  <c r="AM29" i="2"/>
  <c r="AO27" i="2" a="1"/>
  <c r="AO27" i="2" s="1"/>
  <c r="AI24" i="1" s="1"/>
  <c r="AR29" i="2"/>
  <c r="AT29" i="2" s="1"/>
  <c r="AM27" i="2"/>
  <c r="AM25" i="2"/>
  <c r="AO19" i="2" a="1"/>
  <c r="AO19" i="2" s="1"/>
  <c r="AI16" i="1" s="1"/>
  <c r="AR21" i="2"/>
  <c r="AT21" i="2" s="1"/>
  <c r="AM19" i="2"/>
  <c r="AO15" i="2" a="1"/>
  <c r="AO15" i="2" s="1"/>
  <c r="AI12" i="1" s="1"/>
  <c r="AM15" i="2"/>
  <c r="AL17" i="2"/>
  <c r="AR18" i="2"/>
  <c r="AT18" i="2" s="1"/>
  <c r="AL15" i="2"/>
  <c r="AR16" i="2"/>
  <c r="AT16" i="2" s="1"/>
  <c r="AR15" i="2"/>
  <c r="AT15" i="2" s="1"/>
  <c r="AO13" i="2" a="1"/>
  <c r="AO13" i="2" s="1"/>
  <c r="AM13" i="2"/>
  <c r="AT28" i="2"/>
  <c r="AT30" i="2"/>
  <c r="AT20" i="2"/>
  <c r="AR19" i="2"/>
  <c r="AT19" i="2" s="1"/>
  <c r="AO17" i="2" a="1"/>
  <c r="AO17" i="2" s="1"/>
  <c r="AI14" i="1" s="1"/>
  <c r="AR27" i="2"/>
  <c r="AT27" i="2" s="1"/>
  <c r="AO25" i="2" a="1"/>
  <c r="AO25" i="2" s="1"/>
  <c r="AI22" i="1" s="1"/>
  <c r="AM17" i="2"/>
  <c r="AM21" i="2"/>
  <c r="AO21" i="2" a="1"/>
  <c r="AO21" i="2" s="1"/>
  <c r="AI18" i="1" s="1"/>
  <c r="AR23" i="2"/>
  <c r="AT23" i="2" s="1"/>
  <c r="AR32" i="2"/>
  <c r="AT32" i="2" s="1"/>
  <c r="AU19" i="2"/>
  <c r="AM23" i="2"/>
  <c r="AU27" i="2"/>
  <c r="AR17" i="2"/>
  <c r="AT17" i="2" s="1"/>
  <c r="AL19" i="2"/>
  <c r="AR25" i="2"/>
  <c r="AT25" i="2" s="1"/>
  <c r="AL27" i="2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O4" i="1" l="1"/>
  <c r="AI10" i="1"/>
  <c r="AM10" i="5"/>
  <c r="AO10" i="5" s="1"/>
  <c r="AM10" i="4"/>
  <c r="AO10" i="4" s="1"/>
  <c r="AR13" i="2"/>
  <c r="AT13" i="2" s="1"/>
  <c r="BC13" i="2"/>
  <c r="T13" i="2"/>
  <c r="AL13" i="2" s="1"/>
  <c r="AU13" i="2" l="1"/>
  <c r="AR14" i="2"/>
  <c r="AT14" i="2" s="1"/>
</calcChain>
</file>

<file path=xl/sharedStrings.xml><?xml version="1.0" encoding="utf-8"?>
<sst xmlns="http://schemas.openxmlformats.org/spreadsheetml/2006/main" count="1295" uniqueCount="90">
  <si>
    <t>Согласовано</t>
  </si>
  <si>
    <t>Утверждаю</t>
  </si>
  <si>
    <t>Председатель ППО</t>
  </si>
  <si>
    <t>Главный врач                               Т.А. Шалайко</t>
  </si>
  <si>
    <t>График рабочего времени на ЯНВАРЬ 2022 Г</t>
  </si>
  <si>
    <t>Фамилия, Имя, Отчество, должность (профессия)</t>
  </si>
  <si>
    <t>Объем занятой ставки</t>
  </si>
  <si>
    <t xml:space="preserve"> Календарные числа месяца с указанием времени начала  и     окончания работы (час./мин.)</t>
  </si>
  <si>
    <t>праздничные часов в текущем месяце</t>
  </si>
  <si>
    <t>ночные в текущем месяце</t>
  </si>
  <si>
    <t>Расчетная месячная норма рабочего времени, час.</t>
  </si>
  <si>
    <t>Фактически отработанное время  за текущий месяц, час.</t>
  </si>
  <si>
    <t>Норма рабочего времени с нарастающим итогом за отчетный период</t>
  </si>
  <si>
    <t>Фактически отработанное время с нарастающим итогом за отчетный период</t>
  </si>
  <si>
    <t>подпись работника</t>
  </si>
  <si>
    <t>Количество рабочих дней по норме</t>
  </si>
  <si>
    <t>Количество часов в день по норме</t>
  </si>
  <si>
    <t>Количество предпраздничных дней</t>
  </si>
  <si>
    <t>Всего дней</t>
  </si>
  <si>
    <t>перерыв мин.</t>
  </si>
  <si>
    <t>Васканова В.Г.</t>
  </si>
  <si>
    <t>уборщик служ. помещений 2 разряда</t>
  </si>
  <si>
    <t>Шевцова О.Ю.</t>
  </si>
  <si>
    <t>Иванющенко Л.М.</t>
  </si>
  <si>
    <t>О</t>
  </si>
  <si>
    <t>Федяева О.К.</t>
  </si>
  <si>
    <t>Панкратова А.М.</t>
  </si>
  <si>
    <t>График составлен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</si>
  <si>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</si>
  <si>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Руководитель структурного подразделения</t>
  </si>
  <si>
    <t xml:space="preserve">Табель № </t>
  </si>
  <si>
    <t>страница</t>
  </si>
  <si>
    <t>из</t>
  </si>
  <si>
    <t xml:space="preserve">               страница</t>
  </si>
  <si>
    <t>Номер по порядку</t>
  </si>
  <si>
    <t>Фамилия инициалы,   профессия (должность)</t>
  </si>
  <si>
    <t>Учётный номер</t>
  </si>
  <si>
    <t>Числа месяца</t>
  </si>
  <si>
    <t>Итого отработано за месяц</t>
  </si>
  <si>
    <t xml:space="preserve">Количество неявок, дней </t>
  </si>
  <si>
    <t>Из них по причинам</t>
  </si>
  <si>
    <t>Количество выходных и праздничных дней</t>
  </si>
  <si>
    <t>расчет рабочих дней и часов</t>
  </si>
  <si>
    <r>
      <t>ДО</t>
    </r>
    <r>
      <rPr>
        <sz val="1"/>
        <color indexed="8"/>
        <rFont val="Times New Roman"/>
        <family val="1"/>
        <charset val="204"/>
      </rPr>
      <t>В</t>
    </r>
  </si>
  <si>
    <t>15/2</t>
  </si>
  <si>
    <t>Ставка</t>
  </si>
  <si>
    <t>Табельный номер</t>
  </si>
  <si>
    <r>
      <t xml:space="preserve">Итого отработано за </t>
    </r>
    <r>
      <rPr>
        <sz val="10"/>
        <color indexed="8"/>
        <rFont val="Calibri"/>
        <family val="2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половину месяца</t>
    </r>
  </si>
  <si>
    <t>итого отработано за II половину  месяца</t>
  </si>
  <si>
    <t>дней</t>
  </si>
  <si>
    <t>часов</t>
  </si>
  <si>
    <t>код</t>
  </si>
  <si>
    <t>количество часов</t>
  </si>
  <si>
    <t>9/6</t>
  </si>
  <si>
    <t>всего</t>
  </si>
  <si>
    <t>из них</t>
  </si>
  <si>
    <t>сверхур.</t>
  </si>
  <si>
    <t>ночных</t>
  </si>
  <si>
    <t>выходных, праздничных</t>
  </si>
  <si>
    <t>норма часов</t>
  </si>
  <si>
    <t>В</t>
  </si>
  <si>
    <t>Ф/Н</t>
  </si>
  <si>
    <t>ф</t>
  </si>
  <si>
    <t>Б</t>
  </si>
  <si>
    <t>Уборщик служебных помещений 2 разряда</t>
  </si>
  <si>
    <t>ДО</t>
  </si>
  <si>
    <t>Ф</t>
  </si>
  <si>
    <t xml:space="preserve">        специалист по персоналу</t>
  </si>
  <si>
    <t xml:space="preserve">         Калмыкова Н.А.</t>
  </si>
  <si>
    <t>исполнитель</t>
  </si>
  <si>
    <t>Алексеев А.Г.</t>
  </si>
  <si>
    <t>30.12.2021Г.</t>
  </si>
  <si>
    <t xml:space="preserve">           зам гл. врача по э.в.</t>
  </si>
  <si>
    <t>Первухин  А.В.</t>
  </si>
  <si>
    <t>главный бухгалтер</t>
  </si>
  <si>
    <t>Ивахник Л.К.</t>
  </si>
  <si>
    <t>-</t>
  </si>
  <si>
    <t>График рабочего времени на февраль 2022 Г</t>
  </si>
  <si>
    <t>разница часов</t>
  </si>
  <si>
    <t>Факт. отраб. тек. за мес. (час)</t>
  </si>
  <si>
    <t>График рабочего времени на март 2022 Г</t>
  </si>
  <si>
    <t>ДО.</t>
  </si>
  <si>
    <t>РП/Н</t>
  </si>
  <si>
    <t>пример</t>
  </si>
  <si>
    <t>ф/н</t>
  </si>
  <si>
    <t>РП</t>
  </si>
  <si>
    <t xml:space="preserve">Если есть возможность чтобы над цыфрами ставились буквенные обазначения </t>
  </si>
  <si>
    <t>15/2 или 9/6</t>
  </si>
  <si>
    <t>Первый пункт на данный момент самый важный</t>
  </si>
  <si>
    <t>чтобы в табеле указывало 15/2 и9/6 и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</si>
</sst>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"/>
    <numFmt numFmtId="166" formatCode="[$-419]0.00"/>
    <numFmt numFmtId="167" formatCode="[hh]&quot;:&quot;mm"/>
    <numFmt numFmtId="168" formatCode="0.0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0"/>
      <color rgb="FF000000"/>
      <name val="Arial Cyr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theme="6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18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3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CBF498"/>
      </patternFill>
    </fill>
    <fill>
      <patternFill patternType="solid">
        <fgColor rgb="FFFFFF00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rgb="FF92D050"/>
      </patternFill>
    </fill>
    <fill>
      <patternFill patternType="solid">
        <fgColor rgb="FFCBF498"/>
        <bgColor rgb="FFCBF49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Border="0" applyProtection="0"/>
    <xf numFmtId="164" fontId="6" fillId="0" borderId="0" applyBorder="0" applyProtection="0"/>
    <xf numFmtId="0" fontId="1" fillId="0" borderId="0"/>
  </cellStyleXfs>
  <cellXfs count="5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6" fillId="0" borderId="0" xfId="1" applyFont="1" applyFill="1" applyAlignment="1" applyProtection="1">
      <alignment wrapText="1"/>
      <protection locked="0"/>
    </xf>
    <xf numFmtId="164" fontId="5" fillId="0" borderId="0" xfId="1" applyFont="1" applyFill="1" applyAlignment="1">
      <alignment wrapText="1"/>
    </xf>
    <xf numFmtId="0" fontId="3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/>
    <xf numFmtId="164" fontId="12" fillId="0" borderId="0" xfId="1" applyFont="1" applyFill="1" applyAlignment="1" applyProtection="1">
      <alignment wrapText="1"/>
      <protection locked="0"/>
    </xf>
    <xf numFmtId="165" fontId="8" fillId="3" borderId="3" xfId="1" applyNumberFormat="1" applyFont="1" applyFill="1" applyBorder="1" applyAlignment="1">
      <alignment horizontal="center" vertical="center" wrapText="1"/>
    </xf>
    <xf numFmtId="165" fontId="8" fillId="3" borderId="4" xfId="1" applyNumberFormat="1" applyFont="1" applyFill="1" applyBorder="1" applyAlignment="1">
      <alignment horizontal="center" vertical="center" wrapText="1"/>
    </xf>
    <xf numFmtId="165" fontId="8" fillId="4" borderId="4" xfId="1" applyNumberFormat="1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center" vertical="center" wrapText="1"/>
    </xf>
    <xf numFmtId="165" fontId="8" fillId="6" borderId="4" xfId="1" applyNumberFormat="1" applyFont="1" applyFill="1" applyBorder="1" applyAlignment="1">
      <alignment horizontal="center" vertical="center" wrapText="1"/>
    </xf>
    <xf numFmtId="165" fontId="10" fillId="4" borderId="4" xfId="1" applyNumberFormat="1" applyFont="1" applyFill="1" applyBorder="1" applyAlignment="1">
      <alignment horizontal="center" vertical="center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49" fontId="8" fillId="7" borderId="6" xfId="1" applyNumberFormat="1" applyFont="1" applyFill="1" applyBorder="1" applyAlignment="1">
      <alignment horizontal="center" vertical="center" textRotation="90" wrapText="1"/>
    </xf>
    <xf numFmtId="49" fontId="8" fillId="7" borderId="7" xfId="1" applyNumberFormat="1" applyFont="1" applyFill="1" applyBorder="1" applyAlignment="1">
      <alignment horizontal="center" vertical="center" textRotation="90" wrapText="1"/>
    </xf>
    <xf numFmtId="49" fontId="8" fillId="0" borderId="7" xfId="1" applyNumberFormat="1" applyFont="1" applyFill="1" applyBorder="1" applyAlignment="1">
      <alignment horizontal="center" vertical="center" textRotation="90" wrapText="1"/>
    </xf>
    <xf numFmtId="164" fontId="12" fillId="0" borderId="8" xfId="2" applyFont="1" applyFill="1" applyBorder="1" applyAlignment="1" applyProtection="1">
      <alignment horizontal="center" vertical="center" wrapText="1"/>
      <protection locked="0"/>
    </xf>
    <xf numFmtId="164" fontId="12" fillId="3" borderId="9" xfId="2" applyFont="1" applyFill="1" applyBorder="1" applyAlignment="1" applyProtection="1">
      <alignment horizontal="center" vertical="center" wrapText="1"/>
      <protection locked="0"/>
    </xf>
    <xf numFmtId="164" fontId="12" fillId="4" borderId="9" xfId="2" applyFont="1" applyFill="1" applyBorder="1" applyAlignment="1" applyProtection="1">
      <alignment horizontal="center" vertical="center" wrapText="1"/>
      <protection locked="0"/>
    </xf>
    <xf numFmtId="164" fontId="12" fillId="8" borderId="9" xfId="2" applyFont="1" applyFill="1" applyBorder="1" applyAlignment="1" applyProtection="1">
      <alignment horizontal="center" vertical="center" wrapText="1"/>
      <protection locked="0"/>
    </xf>
    <xf numFmtId="164" fontId="12" fillId="9" borderId="9" xfId="2" applyFont="1" applyFill="1" applyBorder="1" applyAlignment="1" applyProtection="1">
      <alignment horizontal="center" vertical="center" wrapText="1"/>
      <protection locked="0"/>
    </xf>
    <xf numFmtId="164" fontId="12" fillId="4" borderId="10" xfId="2" applyFont="1" applyFill="1" applyBorder="1" applyAlignment="1" applyProtection="1">
      <alignment horizontal="center" vertical="center" wrapText="1"/>
      <protection locked="0"/>
    </xf>
    <xf numFmtId="164" fontId="12" fillId="0" borderId="11" xfId="2" applyFont="1" applyFill="1" applyBorder="1" applyAlignment="1" applyProtection="1">
      <alignment horizontal="center" vertical="center" wrapText="1"/>
      <protection locked="0"/>
    </xf>
    <xf numFmtId="164" fontId="12" fillId="0" borderId="9" xfId="2" applyFont="1" applyFill="1" applyBorder="1" applyAlignment="1" applyProtection="1">
      <alignment horizontal="center" vertical="center" wrapText="1"/>
      <protection locked="0"/>
    </xf>
    <xf numFmtId="164" fontId="12" fillId="0" borderId="0" xfId="1" applyFont="1" applyFill="1" applyAlignment="1" applyProtection="1">
      <alignment horizontal="center" vertical="top" wrapText="1"/>
      <protection locked="0"/>
    </xf>
    <xf numFmtId="164" fontId="10" fillId="0" borderId="12" xfId="2" applyFont="1" applyFill="1" applyBorder="1" applyAlignment="1" applyProtection="1">
      <alignment horizontal="center" vertical="center"/>
      <protection locked="0"/>
    </xf>
    <xf numFmtId="167" fontId="10" fillId="3" borderId="13" xfId="1" applyNumberFormat="1" applyFont="1" applyFill="1" applyBorder="1" applyAlignment="1" applyProtection="1">
      <alignment horizontal="center" wrapText="1"/>
      <protection locked="0"/>
    </xf>
    <xf numFmtId="167" fontId="10" fillId="4" borderId="13" xfId="1" applyNumberFormat="1" applyFont="1" applyFill="1" applyBorder="1" applyAlignment="1" applyProtection="1">
      <alignment horizontal="center" wrapText="1"/>
      <protection locked="0"/>
    </xf>
    <xf numFmtId="167" fontId="10" fillId="8" borderId="13" xfId="1" applyNumberFormat="1" applyFont="1" applyFill="1" applyBorder="1" applyAlignment="1" applyProtection="1">
      <alignment horizontal="center" wrapText="1"/>
      <protection locked="0"/>
    </xf>
    <xf numFmtId="167" fontId="10" fillId="9" borderId="13" xfId="1" applyNumberFormat="1" applyFont="1" applyFill="1" applyBorder="1" applyAlignment="1" applyProtection="1">
      <alignment horizontal="center" wrapText="1"/>
      <protection locked="0"/>
    </xf>
    <xf numFmtId="164" fontId="10" fillId="0" borderId="17" xfId="2" applyFont="1" applyFill="1" applyBorder="1" applyAlignment="1" applyProtection="1">
      <alignment horizontal="center" vertical="center"/>
      <protection locked="0"/>
    </xf>
    <xf numFmtId="167" fontId="10" fillId="3" borderId="7" xfId="1" applyNumberFormat="1" applyFont="1" applyFill="1" applyBorder="1" applyAlignment="1" applyProtection="1">
      <alignment horizontal="center" wrapText="1"/>
      <protection locked="0"/>
    </xf>
    <xf numFmtId="167" fontId="10" fillId="4" borderId="7" xfId="1" applyNumberFormat="1" applyFont="1" applyFill="1" applyBorder="1" applyAlignment="1" applyProtection="1">
      <alignment horizontal="center" wrapText="1"/>
      <protection locked="0"/>
    </xf>
    <xf numFmtId="167" fontId="10" fillId="8" borderId="7" xfId="1" applyNumberFormat="1" applyFont="1" applyFill="1" applyBorder="1" applyAlignment="1" applyProtection="1">
      <alignment horizontal="center" wrapText="1"/>
      <protection locked="0"/>
    </xf>
    <xf numFmtId="167" fontId="10" fillId="9" borderId="7" xfId="1" applyNumberFormat="1" applyFont="1" applyFill="1" applyBorder="1" applyAlignment="1" applyProtection="1">
      <alignment horizontal="center" wrapText="1"/>
      <protection locked="0"/>
    </xf>
    <xf numFmtId="164" fontId="10" fillId="0" borderId="20" xfId="2" applyFont="1" applyFill="1" applyBorder="1" applyAlignment="1" applyProtection="1">
      <alignment horizontal="center" vertical="center"/>
      <protection locked="0"/>
    </xf>
    <xf numFmtId="164" fontId="10" fillId="0" borderId="21" xfId="2" applyFont="1" applyFill="1" applyBorder="1" applyAlignment="1" applyProtection="1">
      <alignment horizontal="center" vertical="center"/>
      <protection locked="0"/>
    </xf>
    <xf numFmtId="167" fontId="10" fillId="3" borderId="22" xfId="1" applyNumberFormat="1" applyFont="1" applyFill="1" applyBorder="1" applyAlignment="1" applyProtection="1">
      <alignment horizontal="center" wrapText="1"/>
      <protection locked="0"/>
    </xf>
    <xf numFmtId="167" fontId="10" fillId="4" borderId="22" xfId="1" applyNumberFormat="1" applyFont="1" applyFill="1" applyBorder="1" applyAlignment="1" applyProtection="1">
      <alignment horizontal="center" wrapText="1"/>
      <protection locked="0"/>
    </xf>
    <xf numFmtId="167" fontId="10" fillId="8" borderId="22" xfId="1" applyNumberFormat="1" applyFont="1" applyFill="1" applyBorder="1" applyAlignment="1" applyProtection="1">
      <alignment horizontal="center" wrapText="1"/>
      <protection locked="0"/>
    </xf>
    <xf numFmtId="167" fontId="10" fillId="9" borderId="22" xfId="1" applyNumberFormat="1" applyFont="1" applyFill="1" applyBorder="1" applyAlignment="1" applyProtection="1">
      <alignment horizontal="center" wrapText="1"/>
      <protection locked="0"/>
    </xf>
    <xf numFmtId="167" fontId="10" fillId="4" borderId="16" xfId="1" applyNumberFormat="1" applyFont="1" applyFill="1" applyBorder="1" applyAlignment="1" applyProtection="1">
      <alignment horizontal="center" wrapText="1"/>
      <protection locked="0"/>
    </xf>
    <xf numFmtId="167" fontId="10" fillId="8" borderId="25" xfId="1" applyNumberFormat="1" applyFont="1" applyFill="1" applyBorder="1" applyAlignment="1" applyProtection="1">
      <alignment horizontal="center" wrapText="1"/>
      <protection locked="0"/>
    </xf>
    <xf numFmtId="167" fontId="10" fillId="9" borderId="25" xfId="1" applyNumberFormat="1" applyFont="1" applyFill="1" applyBorder="1" applyAlignment="1" applyProtection="1">
      <alignment horizontal="center" wrapText="1"/>
      <protection locked="0"/>
    </xf>
    <xf numFmtId="167" fontId="10" fillId="3" borderId="25" xfId="1" applyNumberFormat="1" applyFont="1" applyFill="1" applyBorder="1" applyAlignment="1" applyProtection="1">
      <alignment horizontal="center" wrapText="1"/>
      <protection locked="0"/>
    </xf>
    <xf numFmtId="167" fontId="10" fillId="4" borderId="25" xfId="1" applyNumberFormat="1" applyFont="1" applyFill="1" applyBorder="1" applyAlignment="1" applyProtection="1">
      <alignment horizontal="center" wrapText="1"/>
      <protection locked="0"/>
    </xf>
    <xf numFmtId="167" fontId="10" fillId="4" borderId="26" xfId="1" applyNumberFormat="1" applyFont="1" applyFill="1" applyBorder="1" applyAlignment="1" applyProtection="1">
      <alignment horizontal="center" wrapText="1"/>
      <protection locked="0"/>
    </xf>
    <xf numFmtId="164" fontId="10" fillId="0" borderId="27" xfId="2" applyFont="1" applyFill="1" applyBorder="1" applyAlignment="1" applyProtection="1">
      <alignment horizontal="center" vertical="center"/>
      <protection locked="0"/>
    </xf>
    <xf numFmtId="167" fontId="10" fillId="4" borderId="4" xfId="1" applyNumberFormat="1" applyFont="1" applyFill="1" applyBorder="1" applyAlignment="1" applyProtection="1">
      <alignment horizontal="center" wrapText="1"/>
      <protection locked="0"/>
    </xf>
    <xf numFmtId="167" fontId="10" fillId="8" borderId="4" xfId="1" applyNumberFormat="1" applyFont="1" applyFill="1" applyBorder="1" applyAlignment="1" applyProtection="1">
      <alignment horizontal="center" wrapText="1"/>
      <protection locked="0"/>
    </xf>
    <xf numFmtId="167" fontId="10" fillId="9" borderId="4" xfId="1" applyNumberFormat="1" applyFont="1" applyFill="1" applyBorder="1" applyAlignment="1" applyProtection="1">
      <alignment horizontal="center" wrapText="1"/>
      <protection locked="0"/>
    </xf>
    <xf numFmtId="167" fontId="10" fillId="3" borderId="4" xfId="1" applyNumberFormat="1" applyFont="1" applyFill="1" applyBorder="1" applyAlignment="1" applyProtection="1">
      <alignment horizontal="center" wrapText="1"/>
      <protection locked="0"/>
    </xf>
    <xf numFmtId="167" fontId="10" fillId="4" borderId="28" xfId="1" applyNumberFormat="1" applyFont="1" applyFill="1" applyBorder="1" applyAlignment="1" applyProtection="1">
      <alignment horizontal="center" wrapText="1"/>
      <protection locked="0"/>
    </xf>
    <xf numFmtId="167" fontId="10" fillId="3" borderId="9" xfId="1" applyNumberFormat="1" applyFont="1" applyFill="1" applyBorder="1" applyAlignment="1" applyProtection="1">
      <alignment horizontal="center" wrapText="1"/>
      <protection locked="0"/>
    </xf>
    <xf numFmtId="167" fontId="10" fillId="4" borderId="9" xfId="1" applyNumberFormat="1" applyFont="1" applyFill="1" applyBorder="1" applyAlignment="1" applyProtection="1">
      <alignment horizontal="center" wrapText="1"/>
      <protection locked="0"/>
    </xf>
    <xf numFmtId="167" fontId="10" fillId="8" borderId="9" xfId="1" applyNumberFormat="1" applyFont="1" applyFill="1" applyBorder="1" applyAlignment="1" applyProtection="1">
      <alignment horizontal="center" wrapText="1"/>
      <protection locked="0"/>
    </xf>
    <xf numFmtId="167" fontId="10" fillId="9" borderId="9" xfId="1" applyNumberFormat="1" applyFont="1" applyFill="1" applyBorder="1" applyAlignment="1" applyProtection="1">
      <alignment horizontal="center" wrapText="1"/>
      <protection locked="0"/>
    </xf>
    <xf numFmtId="167" fontId="10" fillId="4" borderId="29" xfId="1" applyNumberFormat="1" applyFont="1" applyFill="1" applyBorder="1" applyAlignment="1" applyProtection="1">
      <alignment horizontal="center" wrapText="1"/>
      <protection locked="0"/>
    </xf>
    <xf numFmtId="164" fontId="10" fillId="0" borderId="30" xfId="2" applyFont="1" applyFill="1" applyBorder="1" applyAlignment="1" applyProtection="1">
      <alignment horizontal="center" vertical="center"/>
      <protection locked="0"/>
    </xf>
    <xf numFmtId="167" fontId="10" fillId="8" borderId="31" xfId="1" applyNumberFormat="1" applyFont="1" applyFill="1" applyBorder="1" applyAlignment="1" applyProtection="1">
      <alignment horizontal="center" wrapText="1"/>
      <protection locked="0"/>
    </xf>
    <xf numFmtId="167" fontId="10" fillId="4" borderId="31" xfId="1" applyNumberFormat="1" applyFont="1" applyFill="1" applyBorder="1" applyAlignment="1" applyProtection="1">
      <alignment horizontal="center" wrapText="1"/>
      <protection locked="0"/>
    </xf>
    <xf numFmtId="167" fontId="10" fillId="3" borderId="1" xfId="1" applyNumberFormat="1" applyFont="1" applyFill="1" applyBorder="1" applyAlignment="1" applyProtection="1">
      <alignment horizontal="center" wrapText="1"/>
      <protection locked="0"/>
    </xf>
    <xf numFmtId="167" fontId="10" fillId="4" borderId="1" xfId="1" applyNumberFormat="1" applyFont="1" applyFill="1" applyBorder="1" applyAlignment="1" applyProtection="1">
      <alignment horizontal="center" wrapText="1"/>
      <protection locked="0"/>
    </xf>
    <xf numFmtId="167" fontId="10" fillId="8" borderId="1" xfId="1" applyNumberFormat="1" applyFont="1" applyFill="1" applyBorder="1" applyAlignment="1" applyProtection="1">
      <alignment horizontal="center" wrapText="1"/>
      <protection locked="0"/>
    </xf>
    <xf numFmtId="167" fontId="10" fillId="9" borderId="1" xfId="1" applyNumberFormat="1" applyFont="1" applyFill="1" applyBorder="1" applyAlignment="1" applyProtection="1">
      <alignment horizontal="center" wrapText="1"/>
      <protection locked="0"/>
    </xf>
    <xf numFmtId="167" fontId="10" fillId="3" borderId="33" xfId="1" applyNumberFormat="1" applyFont="1" applyFill="1" applyBorder="1" applyAlignment="1" applyProtection="1">
      <alignment horizontal="center" wrapText="1"/>
      <protection locked="0"/>
    </xf>
    <xf numFmtId="167" fontId="10" fillId="4" borderId="33" xfId="1" applyNumberFormat="1" applyFont="1" applyFill="1" applyBorder="1" applyAlignment="1" applyProtection="1">
      <alignment horizontal="center" wrapText="1"/>
      <protection locked="0"/>
    </xf>
    <xf numFmtId="167" fontId="10" fillId="8" borderId="33" xfId="1" applyNumberFormat="1" applyFont="1" applyFill="1" applyBorder="1" applyAlignment="1" applyProtection="1">
      <alignment horizontal="center" wrapText="1"/>
      <protection locked="0"/>
    </xf>
    <xf numFmtId="167" fontId="10" fillId="9" borderId="33" xfId="1" applyNumberFormat="1" applyFont="1" applyFill="1" applyBorder="1" applyAlignment="1" applyProtection="1">
      <alignment horizontal="center" wrapText="1"/>
      <protection locked="0"/>
    </xf>
    <xf numFmtId="167" fontId="10" fillId="3" borderId="35" xfId="1" applyNumberFormat="1" applyFont="1" applyFill="1" applyBorder="1" applyAlignment="1" applyProtection="1">
      <alignment horizontal="center" wrapText="1"/>
      <protection locked="0"/>
    </xf>
    <xf numFmtId="167" fontId="10" fillId="4" borderId="35" xfId="1" applyNumberFormat="1" applyFont="1" applyFill="1" applyBorder="1" applyAlignment="1" applyProtection="1">
      <alignment horizontal="center" wrapText="1"/>
      <protection locked="0"/>
    </xf>
    <xf numFmtId="167" fontId="10" fillId="8" borderId="35" xfId="1" applyNumberFormat="1" applyFont="1" applyFill="1" applyBorder="1" applyAlignment="1" applyProtection="1">
      <alignment horizontal="center" wrapText="1"/>
      <protection locked="0"/>
    </xf>
    <xf numFmtId="167" fontId="10" fillId="9" borderId="35" xfId="1" applyNumberFormat="1" applyFont="1" applyFill="1" applyBorder="1" applyAlignment="1" applyProtection="1">
      <alignment horizontal="center" wrapText="1"/>
      <protection locked="0"/>
    </xf>
    <xf numFmtId="164" fontId="10" fillId="0" borderId="0" xfId="2" applyFont="1" applyFill="1" applyBorder="1" applyAlignment="1" applyProtection="1">
      <alignment horizontal="center" vertical="center"/>
      <protection locked="0"/>
    </xf>
    <xf numFmtId="166" fontId="10" fillId="10" borderId="0" xfId="2" applyNumberFormat="1" applyFont="1" applyFill="1" applyBorder="1" applyAlignment="1" applyProtection="1">
      <alignment horizontal="center" vertical="center" wrapText="1"/>
      <protection locked="0"/>
    </xf>
    <xf numFmtId="167" fontId="10" fillId="4" borderId="0" xfId="1" applyNumberFormat="1" applyFont="1" applyFill="1" applyBorder="1" applyAlignment="1" applyProtection="1">
      <alignment horizontal="center" wrapText="1"/>
      <protection locked="0"/>
    </xf>
    <xf numFmtId="167" fontId="10" fillId="8" borderId="0" xfId="1" applyNumberFormat="1" applyFont="1" applyFill="1" applyBorder="1" applyAlignment="1" applyProtection="1">
      <alignment horizontal="center" wrapText="1"/>
      <protection locked="0"/>
    </xf>
    <xf numFmtId="164" fontId="11" fillId="0" borderId="0" xfId="1" applyFont="1" applyFill="1" applyBorder="1" applyAlignment="1" applyProtection="1">
      <alignment horizontal="center" wrapText="1"/>
      <protection locked="0"/>
    </xf>
    <xf numFmtId="166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65" fontId="13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2" fontId="14" fillId="0" borderId="37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/>
    <xf numFmtId="0" fontId="15" fillId="0" borderId="0" xfId="0" applyFont="1" applyFill="1" applyBorder="1"/>
    <xf numFmtId="0" fontId="14" fillId="0" borderId="0" xfId="0" applyFont="1" applyFill="1" applyBorder="1" applyAlignment="1"/>
    <xf numFmtId="0" fontId="14" fillId="8" borderId="0" xfId="0" applyFont="1" applyFill="1" applyBorder="1" applyAlignment="1"/>
    <xf numFmtId="164" fontId="12" fillId="0" borderId="0" xfId="1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/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7" fillId="0" borderId="0" xfId="0" applyFont="1" applyFill="1" applyBorder="1"/>
    <xf numFmtId="0" fontId="18" fillId="0" borderId="0" xfId="3" applyFont="1" applyFill="1" applyBorder="1" applyAlignment="1">
      <alignment horizontal="left" vertical="center"/>
    </xf>
    <xf numFmtId="2" fontId="18" fillId="0" borderId="0" xfId="3" applyNumberFormat="1" applyFont="1" applyFill="1" applyBorder="1" applyAlignment="1">
      <alignment horizontal="center" vertical="center" shrinkToFit="1"/>
    </xf>
    <xf numFmtId="2" fontId="18" fillId="0" borderId="37" xfId="3" applyNumberFormat="1" applyFont="1" applyFill="1" applyBorder="1" applyAlignment="1">
      <alignment horizontal="center" vertical="center" shrinkToFit="1"/>
    </xf>
    <xf numFmtId="0" fontId="16" fillId="0" borderId="37" xfId="0" applyFont="1" applyFill="1" applyBorder="1"/>
    <xf numFmtId="0" fontId="19" fillId="0" borderId="37" xfId="3" applyFont="1" applyFill="1" applyBorder="1"/>
    <xf numFmtId="164" fontId="10" fillId="8" borderId="0" xfId="2" applyFont="1" applyFill="1" applyBorder="1" applyAlignment="1" applyProtection="1">
      <alignment horizontal="center" vertical="center"/>
      <protection locked="0"/>
    </xf>
    <xf numFmtId="166" fontId="8" fillId="11" borderId="0" xfId="2" applyNumberFormat="1" applyFont="1" applyFill="1" applyBorder="1" applyAlignment="1" applyProtection="1">
      <alignment horizontal="center" vertical="center" wrapText="1"/>
      <protection locked="0"/>
    </xf>
    <xf numFmtId="165" fontId="13" fillId="8" borderId="0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49" fontId="27" fillId="8" borderId="33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9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2" fillId="0" borderId="49" xfId="0" applyFont="1" applyFill="1" applyBorder="1" applyAlignment="1">
      <alignment horizontal="center" vertical="center" wrapText="1"/>
    </xf>
    <xf numFmtId="1" fontId="35" fillId="8" borderId="42" xfId="0" applyNumberFormat="1" applyFont="1" applyFill="1" applyBorder="1" applyAlignment="1">
      <alignment horizontal="center" vertical="center" shrinkToFit="1"/>
    </xf>
    <xf numFmtId="2" fontId="35" fillId="8" borderId="42" xfId="0" applyNumberFormat="1" applyFont="1" applyFill="1" applyBorder="1" applyAlignment="1">
      <alignment horizontal="center" vertical="center" shrinkToFit="1"/>
    </xf>
    <xf numFmtId="1" fontId="36" fillId="8" borderId="51" xfId="0" applyNumberFormat="1" applyFont="1" applyFill="1" applyBorder="1" applyAlignment="1">
      <alignment horizontal="center" vertical="center" shrinkToFit="1"/>
    </xf>
    <xf numFmtId="1" fontId="38" fillId="8" borderId="35" xfId="0" applyNumberFormat="1" applyFont="1" applyFill="1" applyBorder="1" applyAlignment="1">
      <alignment horizontal="center" vertical="center" shrinkToFit="1"/>
    </xf>
    <xf numFmtId="1" fontId="35" fillId="8" borderId="0" xfId="0" applyNumberFormat="1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wrapText="1"/>
    </xf>
    <xf numFmtId="1" fontId="36" fillId="8" borderId="57" xfId="0" applyNumberFormat="1" applyFont="1" applyFill="1" applyBorder="1" applyAlignment="1">
      <alignment horizontal="center" vertical="center" shrinkToFit="1"/>
    </xf>
    <xf numFmtId="1" fontId="39" fillId="0" borderId="0" xfId="0" applyNumberFormat="1" applyFont="1" applyAlignment="1">
      <alignment horizontal="center" vertical="center"/>
    </xf>
    <xf numFmtId="1" fontId="38" fillId="8" borderId="55" xfId="0" applyNumberFormat="1" applyFont="1" applyFill="1" applyBorder="1" applyAlignment="1">
      <alignment horizontal="center" vertical="center" shrinkToFit="1"/>
    </xf>
    <xf numFmtId="1" fontId="38" fillId="8" borderId="14" xfId="0" applyNumberFormat="1" applyFont="1" applyFill="1" applyBorder="1" applyAlignment="1">
      <alignment horizontal="center" vertical="center" shrinkToFit="1"/>
    </xf>
    <xf numFmtId="1" fontId="38" fillId="8" borderId="18" xfId="0" applyNumberFormat="1" applyFont="1" applyFill="1" applyBorder="1" applyAlignment="1">
      <alignment horizontal="center" vertical="center" shrinkToFit="1"/>
    </xf>
    <xf numFmtId="1" fontId="27" fillId="0" borderId="49" xfId="0" applyNumberFormat="1" applyFont="1" applyFill="1" applyBorder="1" applyAlignment="1">
      <alignment vertical="center" shrinkToFit="1"/>
    </xf>
    <xf numFmtId="0" fontId="40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1" fontId="35" fillId="8" borderId="33" xfId="0" applyNumberFormat="1" applyFont="1" applyFill="1" applyBorder="1" applyAlignment="1">
      <alignment horizontal="center" vertical="center" shrinkToFit="1"/>
    </xf>
    <xf numFmtId="1" fontId="27" fillId="0" borderId="55" xfId="0" applyNumberFormat="1" applyFont="1" applyFill="1" applyBorder="1" applyAlignment="1">
      <alignment vertical="center" shrinkToFit="1"/>
    </xf>
    <xf numFmtId="0" fontId="41" fillId="0" borderId="0" xfId="0" applyFont="1" applyFill="1" applyAlignment="1">
      <alignment horizontal="center" vertical="center"/>
    </xf>
    <xf numFmtId="168" fontId="36" fillId="8" borderId="57" xfId="0" applyNumberFormat="1" applyFont="1" applyFill="1" applyBorder="1" applyAlignment="1">
      <alignment horizontal="center" vertical="center" shrinkToFit="1"/>
    </xf>
    <xf numFmtId="1" fontId="35" fillId="8" borderId="55" xfId="0" applyNumberFormat="1" applyFont="1" applyFill="1" applyBorder="1" applyAlignment="1">
      <alignment horizontal="center" vertical="center" shrinkToFit="1"/>
    </xf>
    <xf numFmtId="1" fontId="35" fillId="8" borderId="14" xfId="0" applyNumberFormat="1" applyFont="1" applyFill="1" applyBorder="1" applyAlignment="1">
      <alignment horizontal="center" vertical="center" shrinkToFit="1"/>
    </xf>
    <xf numFmtId="1" fontId="35" fillId="8" borderId="18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/>
    </xf>
    <xf numFmtId="168" fontId="35" fillId="8" borderId="18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5" xfId="0" applyFont="1" applyFill="1" applyBorder="1" applyAlignment="1">
      <alignment horizontal="center" vertical="center" textRotation="90" wrapText="1"/>
    </xf>
    <xf numFmtId="1" fontId="38" fillId="8" borderId="1" xfId="0" applyNumberFormat="1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/>
    <xf numFmtId="0" fontId="17" fillId="0" borderId="0" xfId="0" applyFont="1" applyFill="1"/>
    <xf numFmtId="0" fontId="43" fillId="0" borderId="49" xfId="0" applyFont="1" applyFill="1" applyBorder="1" applyAlignment="1"/>
    <xf numFmtId="49" fontId="4" fillId="0" borderId="49" xfId="0" applyNumberFormat="1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2" fontId="35" fillId="8" borderId="33" xfId="0" applyNumberFormat="1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27" fillId="8" borderId="49" xfId="0" applyNumberFormat="1" applyFont="1" applyFill="1" applyBorder="1" applyAlignment="1">
      <alignment horizontal="center" vertical="center" shrinkToFit="1"/>
    </xf>
    <xf numFmtId="1" fontId="27" fillId="8" borderId="55" xfId="0" applyNumberFormat="1" applyFont="1" applyFill="1" applyBorder="1" applyAlignment="1">
      <alignment horizontal="center" vertical="center" shrinkToFit="1"/>
    </xf>
    <xf numFmtId="1" fontId="27" fillId="0" borderId="49" xfId="0" applyNumberFormat="1" applyFont="1" applyFill="1" applyBorder="1" applyAlignment="1">
      <alignment horizontal="center" vertical="center" shrinkToFit="1"/>
    </xf>
    <xf numFmtId="1" fontId="27" fillId="0" borderId="55" xfId="0" applyNumberFormat="1" applyFont="1" applyFill="1" applyBorder="1" applyAlignment="1">
      <alignment horizontal="center" vertical="center" shrinkToFit="1"/>
    </xf>
    <xf numFmtId="49" fontId="4" fillId="0" borderId="49" xfId="0" applyNumberFormat="1" applyFont="1" applyFill="1" applyBorder="1" applyAlignment="1">
      <alignment horizontal="center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165" fontId="8" fillId="4" borderId="3" xfId="1" applyNumberFormat="1" applyFont="1" applyFill="1" applyBorder="1" applyAlignment="1">
      <alignment horizontal="center" vertical="center" wrapText="1"/>
    </xf>
    <xf numFmtId="49" fontId="8" fillId="0" borderId="60" xfId="1" applyNumberFormat="1" applyFont="1" applyFill="1" applyBorder="1" applyAlignment="1" applyProtection="1">
      <alignment horizontal="center" vertical="center" textRotation="90" wrapText="1"/>
      <protection hidden="1"/>
    </xf>
    <xf numFmtId="49" fontId="8" fillId="8" borderId="7" xfId="1" applyNumberFormat="1" applyFont="1" applyFill="1" applyBorder="1" applyAlignment="1">
      <alignment horizontal="center" vertical="center" textRotation="90" wrapText="1"/>
    </xf>
    <xf numFmtId="49" fontId="8" fillId="2" borderId="7" xfId="1" applyNumberFormat="1" applyFont="1" applyFill="1" applyBorder="1" applyAlignment="1">
      <alignment horizontal="center" vertical="center" textRotation="90" wrapText="1"/>
    </xf>
    <xf numFmtId="164" fontId="12" fillId="0" borderId="9" xfId="2" applyFont="1" applyFill="1" applyBorder="1" applyAlignment="1" applyProtection="1">
      <alignment horizontal="center" vertical="center" wrapText="1"/>
      <protection hidden="1"/>
    </xf>
    <xf numFmtId="167" fontId="10" fillId="4" borderId="61" xfId="1" applyNumberFormat="1" applyFont="1" applyFill="1" applyBorder="1" applyAlignment="1" applyProtection="1">
      <alignment horizontal="center" wrapText="1"/>
      <protection locked="0"/>
    </xf>
    <xf numFmtId="167" fontId="10" fillId="4" borderId="60" xfId="1" applyNumberFormat="1" applyFont="1" applyFill="1" applyBorder="1" applyAlignment="1" applyProtection="1">
      <alignment horizontal="center" wrapText="1"/>
      <protection locked="0"/>
    </xf>
    <xf numFmtId="167" fontId="10" fillId="4" borderId="67" xfId="1" applyNumberFormat="1" applyFont="1" applyFill="1" applyBorder="1" applyAlignment="1" applyProtection="1">
      <alignment horizontal="center" wrapText="1"/>
      <protection locked="0"/>
    </xf>
    <xf numFmtId="167" fontId="10" fillId="4" borderId="68" xfId="1" applyNumberFormat="1" applyFont="1" applyFill="1" applyBorder="1" applyAlignment="1" applyProtection="1">
      <alignment horizontal="center" wrapText="1"/>
      <protection locked="0"/>
    </xf>
    <xf numFmtId="167" fontId="10" fillId="4" borderId="5" xfId="1" applyNumberFormat="1" applyFont="1" applyFill="1" applyBorder="1" applyAlignment="1" applyProtection="1">
      <alignment horizontal="center" wrapText="1"/>
      <protection locked="0"/>
    </xf>
    <xf numFmtId="167" fontId="10" fillId="4" borderId="10" xfId="1" applyNumberFormat="1" applyFont="1" applyFill="1" applyBorder="1" applyAlignment="1" applyProtection="1">
      <alignment horizontal="center" wrapText="1"/>
      <protection locked="0"/>
    </xf>
    <xf numFmtId="167" fontId="10" fillId="4" borderId="69" xfId="1" applyNumberFormat="1" applyFont="1" applyFill="1" applyBorder="1" applyAlignment="1" applyProtection="1">
      <alignment horizontal="center" wrapText="1"/>
      <protection locked="0"/>
    </xf>
    <xf numFmtId="167" fontId="10" fillId="4" borderId="46" xfId="1" applyNumberFormat="1" applyFont="1" applyFill="1" applyBorder="1" applyAlignment="1" applyProtection="1">
      <alignment horizontal="center" wrapText="1"/>
      <protection locked="0"/>
    </xf>
    <xf numFmtId="167" fontId="10" fillId="4" borderId="70" xfId="1" applyNumberFormat="1" applyFont="1" applyFill="1" applyBorder="1" applyAlignment="1" applyProtection="1">
      <alignment horizontal="center" wrapText="1"/>
      <protection locked="0"/>
    </xf>
    <xf numFmtId="167" fontId="10" fillId="4" borderId="71" xfId="1" applyNumberFormat="1" applyFont="1" applyFill="1" applyBorder="1" applyAlignment="1" applyProtection="1">
      <alignment horizontal="center" wrapText="1"/>
      <protection locked="0"/>
    </xf>
    <xf numFmtId="166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46" fillId="0" borderId="0" xfId="1" applyNumberFormat="1" applyFont="1" applyFill="1" applyBorder="1" applyAlignment="1" applyProtection="1">
      <alignment horizontal="center" wrapText="1"/>
      <protection locked="0"/>
    </xf>
    <xf numFmtId="0" fontId="0" fillId="8" borderId="0" xfId="0" applyFill="1" applyBorder="1"/>
    <xf numFmtId="166" fontId="45" fillId="0" borderId="0" xfId="1" applyNumberFormat="1" applyFont="1" applyFill="1" applyBorder="1" applyAlignment="1" applyProtection="1">
      <alignment horizontal="center" wrapText="1"/>
      <protection locked="0"/>
    </xf>
    <xf numFmtId="164" fontId="46" fillId="0" borderId="0" xfId="1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167" fontId="47" fillId="4" borderId="7" xfId="1" applyNumberFormat="1" applyFont="1" applyFill="1" applyBorder="1" applyAlignment="1" applyProtection="1">
      <alignment horizontal="center" wrapText="1"/>
      <protection locked="0"/>
    </xf>
    <xf numFmtId="167" fontId="47" fillId="4" borderId="22" xfId="1" applyNumberFormat="1" applyFont="1" applyFill="1" applyBorder="1" applyAlignment="1" applyProtection="1">
      <alignment horizontal="center" wrapText="1"/>
      <protection locked="0"/>
    </xf>
    <xf numFmtId="0" fontId="19" fillId="0" borderId="0" xfId="3" applyFont="1" applyFill="1" applyBorder="1"/>
    <xf numFmtId="164" fontId="48" fillId="0" borderId="0" xfId="1" applyFont="1" applyFill="1" applyAlignment="1" applyProtection="1">
      <alignment wrapText="1"/>
      <protection locked="0"/>
    </xf>
    <xf numFmtId="2" fontId="49" fillId="0" borderId="0" xfId="1" applyNumberFormat="1" applyFont="1" applyFill="1" applyAlignment="1" applyProtection="1">
      <alignment horizontal="center" vertical="center" wrapText="1"/>
      <protection locked="0"/>
    </xf>
    <xf numFmtId="1" fontId="28" fillId="8" borderId="42" xfId="0" applyNumberFormat="1" applyFont="1" applyFill="1" applyBorder="1" applyAlignment="1">
      <alignment horizontal="center" vertical="center" shrinkToFit="1"/>
    </xf>
    <xf numFmtId="2" fontId="28" fillId="8" borderId="42" xfId="0" applyNumberFormat="1" applyFont="1" applyFill="1" applyBorder="1" applyAlignment="1">
      <alignment horizontal="center" vertical="center" shrinkToFit="1"/>
    </xf>
    <xf numFmtId="1" fontId="50" fillId="8" borderId="51" xfId="0" applyNumberFormat="1" applyFont="1" applyFill="1" applyBorder="1" applyAlignment="1">
      <alignment horizontal="center" vertical="center" shrinkToFit="1"/>
    </xf>
    <xf numFmtId="1" fontId="23" fillId="8" borderId="49" xfId="0" applyNumberFormat="1" applyFont="1" applyFill="1" applyBorder="1" applyAlignment="1">
      <alignment horizontal="center" vertical="center" shrinkToFit="1"/>
    </xf>
    <xf numFmtId="1" fontId="52" fillId="8" borderId="35" xfId="0" applyNumberFormat="1" applyFont="1" applyFill="1" applyBorder="1" applyAlignment="1">
      <alignment horizontal="center" vertical="center" shrinkToFit="1"/>
    </xf>
    <xf numFmtId="1" fontId="28" fillId="8" borderId="0" xfId="0" applyNumberFormat="1" applyFont="1" applyFill="1" applyBorder="1" applyAlignment="1">
      <alignment horizontal="center" vertical="center" shrinkToFit="1"/>
    </xf>
    <xf numFmtId="2" fontId="28" fillId="8" borderId="33" xfId="0" applyNumberFormat="1" applyFont="1" applyFill="1" applyBorder="1" applyAlignment="1">
      <alignment horizontal="center" vertical="center" shrinkToFit="1"/>
    </xf>
    <xf numFmtId="1" fontId="50" fillId="8" borderId="57" xfId="0" applyNumberFormat="1" applyFont="1" applyFill="1" applyBorder="1" applyAlignment="1">
      <alignment horizontal="center" vertical="center" shrinkToFit="1"/>
    </xf>
    <xf numFmtId="1" fontId="54" fillId="0" borderId="0" xfId="0" applyNumberFormat="1" applyFont="1" applyAlignment="1">
      <alignment horizontal="center" vertical="center"/>
    </xf>
    <xf numFmtId="1" fontId="23" fillId="8" borderId="55" xfId="0" applyNumberFormat="1" applyFont="1" applyFill="1" applyBorder="1" applyAlignment="1">
      <alignment horizontal="center" vertical="center" shrinkToFit="1"/>
    </xf>
    <xf numFmtId="1" fontId="52" fillId="8" borderId="55" xfId="0" applyNumberFormat="1" applyFont="1" applyFill="1" applyBorder="1" applyAlignment="1">
      <alignment horizontal="center" vertical="center" shrinkToFit="1"/>
    </xf>
    <xf numFmtId="1" fontId="52" fillId="8" borderId="14" xfId="0" applyNumberFormat="1" applyFont="1" applyFill="1" applyBorder="1" applyAlignment="1">
      <alignment horizontal="center" vertical="center" shrinkToFit="1"/>
    </xf>
    <xf numFmtId="1" fontId="52" fillId="8" borderId="18" xfId="0" applyNumberFormat="1" applyFont="1" applyFill="1" applyBorder="1" applyAlignment="1">
      <alignment horizontal="center" vertical="center" shrinkToFit="1"/>
    </xf>
    <xf numFmtId="1" fontId="23" fillId="0" borderId="49" xfId="0" applyNumberFormat="1" applyFont="1" applyFill="1" applyBorder="1" applyAlignment="1">
      <alignment vertical="center" shrinkToFit="1"/>
    </xf>
    <xf numFmtId="1" fontId="28" fillId="8" borderId="33" xfId="0" applyNumberFormat="1" applyFont="1" applyFill="1" applyBorder="1" applyAlignment="1">
      <alignment horizontal="center" vertical="center" shrinkToFit="1"/>
    </xf>
    <xf numFmtId="1" fontId="23" fillId="0" borderId="55" xfId="0" applyNumberFormat="1" applyFont="1" applyFill="1" applyBorder="1" applyAlignment="1">
      <alignment vertical="center" shrinkToFit="1"/>
    </xf>
    <xf numFmtId="1" fontId="23" fillId="0" borderId="49" xfId="0" applyNumberFormat="1" applyFont="1" applyFill="1" applyBorder="1" applyAlignment="1">
      <alignment horizontal="center" vertical="center" shrinkToFit="1"/>
    </xf>
    <xf numFmtId="1" fontId="23" fillId="0" borderId="55" xfId="0" applyNumberFormat="1" applyFont="1" applyFill="1" applyBorder="1" applyAlignment="1">
      <alignment horizontal="center" vertical="center" shrinkToFit="1"/>
    </xf>
    <xf numFmtId="168" fontId="50" fillId="8" borderId="57" xfId="0" applyNumberFormat="1" applyFont="1" applyFill="1" applyBorder="1" applyAlignment="1">
      <alignment horizontal="center" vertical="center" shrinkToFit="1"/>
    </xf>
    <xf numFmtId="1" fontId="28" fillId="8" borderId="55" xfId="0" applyNumberFormat="1" applyFont="1" applyFill="1" applyBorder="1" applyAlignment="1">
      <alignment horizontal="center" vertical="center" shrinkToFit="1"/>
    </xf>
    <xf numFmtId="1" fontId="28" fillId="8" borderId="14" xfId="0" applyNumberFormat="1" applyFont="1" applyFill="1" applyBorder="1" applyAlignment="1">
      <alignment horizontal="center" vertical="center" shrinkToFit="1"/>
    </xf>
    <xf numFmtId="1" fontId="28" fillId="8" borderId="18" xfId="0" applyNumberFormat="1" applyFont="1" applyFill="1" applyBorder="1" applyAlignment="1">
      <alignment horizontal="center" vertical="center" shrinkToFit="1"/>
    </xf>
    <xf numFmtId="1" fontId="28" fillId="8" borderId="49" xfId="0" applyNumberFormat="1" applyFont="1" applyFill="1" applyBorder="1" applyAlignment="1">
      <alignment horizontal="center" vertical="center" shrinkToFit="1"/>
    </xf>
    <xf numFmtId="2" fontId="28" fillId="8" borderId="49" xfId="0" applyNumberFormat="1" applyFont="1" applyFill="1" applyBorder="1" applyAlignment="1">
      <alignment horizontal="center" vertical="center" shrinkToFit="1"/>
    </xf>
    <xf numFmtId="168" fontId="28" fillId="8" borderId="18" xfId="0" applyNumberFormat="1" applyFont="1" applyFill="1" applyBorder="1" applyAlignment="1">
      <alignment horizontal="center" vertical="center" shrinkToFit="1"/>
    </xf>
    <xf numFmtId="1" fontId="52" fillId="8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14" fontId="57" fillId="0" borderId="0" xfId="0" applyNumberFormat="1" applyFont="1" applyFill="1"/>
    <xf numFmtId="0" fontId="57" fillId="0" borderId="0" xfId="0" applyFont="1" applyFill="1"/>
    <xf numFmtId="0" fontId="24" fillId="0" borderId="14" xfId="0" applyFont="1" applyFill="1" applyBorder="1" applyAlignment="1">
      <alignment vertical="center"/>
    </xf>
    <xf numFmtId="2" fontId="24" fillId="0" borderId="18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167" fontId="10" fillId="12" borderId="13" xfId="1" applyNumberFormat="1" applyFont="1" applyFill="1" applyBorder="1" applyAlignment="1" applyProtection="1">
      <alignment horizontal="center" wrapText="1"/>
      <protection locked="0"/>
    </xf>
    <xf numFmtId="167" fontId="10" fillId="13" borderId="7" xfId="1" applyNumberFormat="1" applyFont="1" applyFill="1" applyBorder="1" applyAlignment="1" applyProtection="1">
      <alignment horizontal="center" wrapText="1"/>
      <protection locked="0"/>
    </xf>
    <xf numFmtId="167" fontId="10" fillId="13" borderId="13" xfId="1" applyNumberFormat="1" applyFont="1" applyFill="1" applyBorder="1" applyAlignment="1" applyProtection="1">
      <alignment horizontal="center" wrapText="1"/>
      <protection locked="0"/>
    </xf>
    <xf numFmtId="167" fontId="10" fillId="13" borderId="9" xfId="1" applyNumberFormat="1" applyFont="1" applyFill="1" applyBorder="1" applyAlignment="1" applyProtection="1">
      <alignment horizontal="center" wrapText="1"/>
      <protection locked="0"/>
    </xf>
    <xf numFmtId="167" fontId="10" fillId="12" borderId="9" xfId="1" applyNumberFormat="1" applyFont="1" applyFill="1" applyBorder="1" applyAlignment="1" applyProtection="1">
      <alignment horizontal="center" wrapText="1"/>
      <protection locked="0"/>
    </xf>
    <xf numFmtId="167" fontId="10" fillId="12" borderId="1" xfId="1" applyNumberFormat="1" applyFont="1" applyFill="1" applyBorder="1" applyAlignment="1" applyProtection="1">
      <alignment horizontal="center" wrapText="1"/>
      <protection locked="0"/>
    </xf>
    <xf numFmtId="167" fontId="10" fillId="12" borderId="33" xfId="1" applyNumberFormat="1" applyFont="1" applyFill="1" applyBorder="1" applyAlignment="1" applyProtection="1">
      <alignment horizontal="center" wrapText="1"/>
      <protection locked="0"/>
    </xf>
    <xf numFmtId="167" fontId="10" fillId="12" borderId="7" xfId="1" applyNumberFormat="1" applyFont="1" applyFill="1" applyBorder="1" applyAlignment="1" applyProtection="1">
      <alignment horizontal="center" wrapText="1"/>
      <protection locked="0"/>
    </xf>
    <xf numFmtId="167" fontId="47" fillId="12" borderId="7" xfId="1" applyNumberFormat="1" applyFont="1" applyFill="1" applyBorder="1" applyAlignment="1" applyProtection="1">
      <alignment horizontal="center" wrapText="1"/>
      <protection locked="0"/>
    </xf>
    <xf numFmtId="167" fontId="47" fillId="12" borderId="60" xfId="1" applyNumberFormat="1" applyFont="1" applyFill="1" applyBorder="1" applyAlignment="1" applyProtection="1">
      <alignment horizontal="center" wrapText="1"/>
      <protection locked="0"/>
    </xf>
    <xf numFmtId="167" fontId="10" fillId="12" borderId="22" xfId="1" applyNumberFormat="1" applyFont="1" applyFill="1" applyBorder="1" applyAlignment="1" applyProtection="1">
      <alignment horizontal="center" wrapText="1"/>
      <protection locked="0"/>
    </xf>
    <xf numFmtId="167" fontId="47" fillId="12" borderId="22" xfId="1" applyNumberFormat="1" applyFont="1" applyFill="1" applyBorder="1" applyAlignment="1" applyProtection="1">
      <alignment horizontal="center" wrapText="1"/>
      <protection locked="0"/>
    </xf>
    <xf numFmtId="167" fontId="10" fillId="13" borderId="22" xfId="1" applyNumberFormat="1" applyFont="1" applyFill="1" applyBorder="1" applyAlignment="1" applyProtection="1">
      <alignment horizontal="center" wrapText="1"/>
      <protection locked="0"/>
    </xf>
    <xf numFmtId="167" fontId="10" fillId="12" borderId="67" xfId="1" applyNumberFormat="1" applyFont="1" applyFill="1" applyBorder="1" applyAlignment="1" applyProtection="1">
      <alignment horizontal="center" wrapText="1"/>
      <protection locked="0"/>
    </xf>
    <xf numFmtId="167" fontId="10" fillId="13" borderId="1" xfId="1" applyNumberFormat="1" applyFont="1" applyFill="1" applyBorder="1" applyAlignment="1" applyProtection="1">
      <alignment horizontal="center" wrapText="1"/>
      <protection locked="0"/>
    </xf>
    <xf numFmtId="167" fontId="10" fillId="13" borderId="33" xfId="1" applyNumberFormat="1" applyFont="1" applyFill="1" applyBorder="1" applyAlignment="1" applyProtection="1">
      <alignment horizontal="center" wrapText="1"/>
      <protection locked="0"/>
    </xf>
    <xf numFmtId="0" fontId="20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56" fillId="8" borderId="37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166" fontId="10" fillId="10" borderId="72" xfId="2" applyNumberFormat="1" applyFont="1" applyFill="1" applyBorder="1" applyAlignment="1" applyProtection="1">
      <alignment vertical="center" wrapText="1"/>
      <protection locked="0"/>
    </xf>
    <xf numFmtId="166" fontId="10" fillId="10" borderId="4" xfId="2" applyNumberFormat="1" applyFont="1" applyFill="1" applyBorder="1" applyAlignment="1" applyProtection="1">
      <alignment vertical="center" wrapText="1"/>
      <protection locked="0"/>
    </xf>
    <xf numFmtId="1" fontId="53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53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10" fillId="0" borderId="7" xfId="2" applyNumberFormat="1" applyFont="1" applyFill="1" applyBorder="1" applyAlignment="1" applyProtection="1">
      <alignment horizontal="center" vertical="center" wrapText="1"/>
      <protection hidden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textRotation="90" wrapText="1"/>
    </xf>
    <xf numFmtId="49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1" applyFont="1" applyFill="1" applyBorder="1" applyAlignment="1" applyProtection="1">
      <alignment horizontal="center" vertical="center" wrapText="1"/>
      <protection locked="0"/>
    </xf>
    <xf numFmtId="164" fontId="11" fillId="0" borderId="1" xfId="1" applyFont="1" applyFill="1" applyBorder="1" applyAlignment="1" applyProtection="1">
      <alignment horizontal="center" vertical="center" wrapText="1"/>
      <protection locked="0"/>
    </xf>
    <xf numFmtId="166" fontId="10" fillId="10" borderId="13" xfId="2" applyNumberFormat="1" applyFont="1" applyFill="1" applyBorder="1" applyAlignment="1" applyProtection="1">
      <alignment horizontal="center" vertical="center" wrapText="1"/>
      <protection locked="0"/>
    </xf>
    <xf numFmtId="166" fontId="10" fillId="10" borderId="7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Font="1" applyFill="1" applyBorder="1" applyAlignment="1" applyProtection="1">
      <alignment horizontal="center" wrapText="1"/>
      <protection locked="0"/>
    </xf>
    <xf numFmtId="164" fontId="11" fillId="0" borderId="18" xfId="1" applyFont="1" applyFill="1" applyBorder="1" applyAlignment="1" applyProtection="1">
      <alignment horizontal="center" wrapText="1"/>
      <protection locked="0"/>
    </xf>
    <xf numFmtId="166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/>
    <xf numFmtId="0" fontId="0" fillId="0" borderId="19" xfId="0" applyFill="1" applyBorder="1"/>
    <xf numFmtId="166" fontId="10" fillId="10" borderId="22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23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5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/>
    <xf numFmtId="0" fontId="0" fillId="0" borderId="7" xfId="0" applyFill="1" applyBorder="1"/>
    <xf numFmtId="165" fontId="13" fillId="0" borderId="13" xfId="2" applyNumberFormat="1" applyFont="1" applyFill="1" applyBorder="1" applyAlignment="1">
      <alignment horizontal="center" vertical="center" wrapText="1"/>
    </xf>
    <xf numFmtId="165" fontId="13" fillId="0" borderId="7" xfId="2" applyNumberFormat="1" applyFont="1" applyFill="1" applyBorder="1" applyAlignment="1">
      <alignment horizontal="center" vertical="center" wrapText="1"/>
    </xf>
    <xf numFmtId="166" fontId="10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166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22" xfId="2" applyNumberFormat="1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4" xfId="0" applyFill="1" applyBorder="1"/>
    <xf numFmtId="165" fontId="13" fillId="0" borderId="3" xfId="2" applyNumberFormat="1" applyFont="1" applyFill="1" applyBorder="1" applyAlignment="1">
      <alignment horizontal="center" vertical="center" wrapText="1"/>
    </xf>
    <xf numFmtId="165" fontId="13" fillId="0" borderId="6" xfId="2" applyNumberFormat="1" applyFont="1" applyFill="1" applyBorder="1" applyAlignment="1">
      <alignment horizontal="center" vertical="center" wrapText="1"/>
    </xf>
    <xf numFmtId="166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/>
    <xf numFmtId="165" fontId="13" fillId="0" borderId="11" xfId="2" applyNumberFormat="1" applyFont="1" applyFill="1" applyBorder="1" applyAlignment="1">
      <alignment horizontal="center" vertical="center" wrapText="1"/>
    </xf>
    <xf numFmtId="166" fontId="10" fillId="10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/>
    <xf numFmtId="165" fontId="13" fillId="0" borderId="9" xfId="2" applyNumberFormat="1" applyFont="1" applyFill="1" applyBorder="1" applyAlignment="1">
      <alignment horizontal="center" vertical="center" wrapText="1"/>
    </xf>
    <xf numFmtId="16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2" applyNumberFormat="1" applyFont="1" applyFill="1" applyBorder="1" applyAlignment="1">
      <alignment horizontal="center" vertical="center" wrapText="1"/>
    </xf>
    <xf numFmtId="165" fontId="13" fillId="0" borderId="33" xfId="2" applyNumberFormat="1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4" xfId="0" applyFill="1" applyBorder="1"/>
    <xf numFmtId="166" fontId="10" fillId="10" borderId="4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/>
    <xf numFmtId="165" fontId="13" fillId="0" borderId="35" xfId="2" applyNumberFormat="1" applyFont="1" applyFill="1" applyBorder="1" applyAlignment="1">
      <alignment horizontal="center" vertical="center" wrapText="1"/>
    </xf>
    <xf numFmtId="166" fontId="10" fillId="0" borderId="22" xfId="2" applyNumberFormat="1" applyFont="1" applyFill="1" applyBorder="1" applyAlignment="1" applyProtection="1">
      <alignment horizontal="center" vertical="center" wrapText="1"/>
      <protection hidden="1"/>
    </xf>
    <xf numFmtId="165" fontId="13" fillId="8" borderId="1" xfId="2" applyNumberFormat="1" applyFont="1" applyFill="1" applyBorder="1" applyAlignment="1">
      <alignment horizontal="center" vertical="center" wrapText="1"/>
    </xf>
    <xf numFmtId="165" fontId="13" fillId="8" borderId="33" xfId="2" applyNumberFormat="1" applyFont="1" applyFill="1" applyBorder="1" applyAlignment="1">
      <alignment horizontal="center" vertical="center" wrapText="1"/>
    </xf>
    <xf numFmtId="0" fontId="0" fillId="8" borderId="46" xfId="0" applyFill="1" applyBorder="1"/>
    <xf numFmtId="0" fontId="0" fillId="8" borderId="70" xfId="0" applyFill="1" applyBorder="1"/>
    <xf numFmtId="166" fontId="28" fillId="0" borderId="49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164" fontId="12" fillId="0" borderId="14" xfId="1" applyFont="1" applyFill="1" applyBorder="1" applyAlignment="1" applyProtection="1">
      <alignment horizontal="center" wrapText="1"/>
      <protection locked="0"/>
    </xf>
    <xf numFmtId="164" fontId="12" fillId="0" borderId="18" xfId="1" applyFont="1" applyFill="1" applyBorder="1" applyAlignment="1" applyProtection="1">
      <alignment horizontal="center" wrapText="1"/>
      <protection locked="0"/>
    </xf>
    <xf numFmtId="2" fontId="44" fillId="0" borderId="62" xfId="0" applyNumberFormat="1" applyFont="1" applyFill="1" applyBorder="1" applyAlignment="1">
      <alignment horizontal="center" vertical="top" wrapText="1"/>
    </xf>
    <xf numFmtId="0" fontId="44" fillId="0" borderId="64" xfId="0" applyFont="1" applyFill="1" applyBorder="1" applyAlignment="1">
      <alignment horizontal="center" vertical="top" wrapText="1"/>
    </xf>
    <xf numFmtId="164" fontId="12" fillId="0" borderId="14" xfId="1" applyFont="1" applyFill="1" applyBorder="1" applyAlignment="1" applyProtection="1">
      <alignment horizontal="center" vertical="center" wrapText="1"/>
      <protection locked="0"/>
    </xf>
    <xf numFmtId="164" fontId="12" fillId="0" borderId="18" xfId="1" applyFont="1" applyFill="1" applyBorder="1" applyAlignment="1" applyProtection="1">
      <alignment horizontal="center" vertical="center" wrapText="1"/>
      <protection locked="0"/>
    </xf>
    <xf numFmtId="166" fontId="10" fillId="0" borderId="6" xfId="2" applyNumberFormat="1" applyFont="1" applyFill="1" applyBorder="1" applyAlignment="1" applyProtection="1">
      <alignment horizontal="center" vertical="center" wrapText="1"/>
      <protection hidden="1"/>
    </xf>
    <xf numFmtId="166" fontId="10" fillId="0" borderId="23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60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7" xfId="1" applyNumberFormat="1" applyFont="1" applyFill="1" applyBorder="1" applyAlignment="1" applyProtection="1">
      <alignment horizontal="center" vertical="center" wrapText="1"/>
      <protection hidden="1"/>
    </xf>
    <xf numFmtId="166" fontId="45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45" fillId="0" borderId="18" xfId="1" applyNumberFormat="1" applyFont="1" applyFill="1" applyBorder="1" applyAlignment="1" applyProtection="1">
      <alignment horizontal="center" vertical="center" wrapText="1"/>
      <protection locked="0"/>
    </xf>
    <xf numFmtId="165" fontId="13" fillId="8" borderId="35" xfId="2" applyNumberFormat="1" applyFont="1" applyFill="1" applyBorder="1" applyAlignment="1">
      <alignment horizontal="center" vertical="center" wrapText="1"/>
    </xf>
    <xf numFmtId="0" fontId="0" fillId="8" borderId="71" xfId="0" applyFill="1" applyBorder="1"/>
    <xf numFmtId="166" fontId="10" fillId="0" borderId="15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61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2" applyNumberFormat="1" applyFont="1" applyFill="1" applyBorder="1" applyAlignment="1" applyProtection="1">
      <alignment horizontal="center" vertical="center" wrapText="1"/>
      <protection hidden="1"/>
    </xf>
    <xf numFmtId="165" fontId="13" fillId="8" borderId="13" xfId="2" applyNumberFormat="1" applyFont="1" applyFill="1" applyBorder="1" applyAlignment="1">
      <alignment horizontal="center" vertical="center" wrapText="1"/>
    </xf>
    <xf numFmtId="165" fontId="13" fillId="8" borderId="9" xfId="2" applyNumberFormat="1" applyFont="1" applyFill="1" applyBorder="1" applyAlignment="1">
      <alignment horizontal="center" vertical="center" wrapText="1"/>
    </xf>
    <xf numFmtId="0" fontId="0" fillId="8" borderId="61" xfId="0" applyFill="1" applyBorder="1"/>
    <xf numFmtId="0" fontId="0" fillId="8" borderId="10" xfId="0" applyFill="1" applyBorder="1"/>
    <xf numFmtId="166" fontId="10" fillId="0" borderId="3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13" fillId="8" borderId="7" xfId="2" applyNumberFormat="1" applyFont="1" applyFill="1" applyBorder="1" applyAlignment="1">
      <alignment horizontal="center" vertical="center" wrapText="1"/>
    </xf>
    <xf numFmtId="165" fontId="13" fillId="8" borderId="22" xfId="2" applyNumberFormat="1" applyFont="1" applyFill="1" applyBorder="1" applyAlignment="1">
      <alignment horizontal="center" vertical="center" wrapText="1"/>
    </xf>
    <xf numFmtId="0" fontId="0" fillId="8" borderId="60" xfId="0" applyFill="1" applyBorder="1"/>
    <xf numFmtId="0" fontId="0" fillId="8" borderId="67" xfId="0" applyFill="1" applyBorder="1"/>
    <xf numFmtId="167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7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6" fontId="45" fillId="0" borderId="49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2" applyNumberFormat="1" applyFont="1" applyFill="1" applyBorder="1" applyAlignment="1" applyProtection="1">
      <alignment horizontal="center" vertical="center" wrapText="1"/>
      <protection hidden="1"/>
    </xf>
    <xf numFmtId="165" fontId="13" fillId="8" borderId="6" xfId="2" applyNumberFormat="1" applyFont="1" applyFill="1" applyBorder="1" applyAlignment="1">
      <alignment horizontal="center" vertical="center" wrapText="1"/>
    </xf>
    <xf numFmtId="165" fontId="13" fillId="8" borderId="11" xfId="2" applyNumberFormat="1" applyFont="1" applyFill="1" applyBorder="1" applyAlignment="1">
      <alignment horizontal="center" vertical="center" wrapText="1"/>
    </xf>
    <xf numFmtId="165" fontId="13" fillId="8" borderId="3" xfId="2" applyNumberFormat="1" applyFont="1" applyFill="1" applyBorder="1" applyAlignment="1">
      <alignment horizontal="center" vertical="center" wrapText="1"/>
    </xf>
    <xf numFmtId="0" fontId="0" fillId="8" borderId="5" xfId="0" applyFill="1" applyBorder="1"/>
    <xf numFmtId="166" fontId="10" fillId="0" borderId="11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45" fillId="8" borderId="65" xfId="1" applyNumberFormat="1" applyFont="1" applyFill="1" applyBorder="1" applyAlignment="1" applyProtection="1">
      <alignment horizontal="center" vertical="center" wrapText="1"/>
      <protection locked="0"/>
    </xf>
    <xf numFmtId="166" fontId="45" fillId="8" borderId="58" xfId="1" applyNumberFormat="1" applyFont="1" applyFill="1" applyBorder="1" applyAlignment="1" applyProtection="1">
      <alignment horizontal="center" vertical="center" wrapText="1"/>
      <protection locked="0"/>
    </xf>
    <xf numFmtId="166" fontId="45" fillId="0" borderId="52" xfId="1" applyNumberFormat="1" applyFont="1" applyFill="1" applyBorder="1" applyAlignment="1" applyProtection="1">
      <alignment horizontal="center" vertical="center" wrapText="1"/>
      <protection locked="0"/>
    </xf>
    <xf numFmtId="166" fontId="45" fillId="0" borderId="63" xfId="1" applyNumberFormat="1" applyFont="1" applyFill="1" applyBorder="1" applyAlignment="1" applyProtection="1">
      <alignment horizontal="center" vertical="center" wrapText="1"/>
      <protection locked="0"/>
    </xf>
    <xf numFmtId="166" fontId="45" fillId="0" borderId="65" xfId="1" applyNumberFormat="1" applyFont="1" applyFill="1" applyBorder="1" applyAlignment="1" applyProtection="1">
      <alignment horizontal="center" vertical="center" wrapText="1"/>
      <protection locked="0"/>
    </xf>
    <xf numFmtId="166" fontId="45" fillId="0" borderId="58" xfId="1" applyNumberFormat="1" applyFont="1" applyFill="1" applyBorder="1" applyAlignment="1" applyProtection="1">
      <alignment horizontal="center" vertical="center" wrapText="1"/>
      <protection locked="0"/>
    </xf>
    <xf numFmtId="166" fontId="28" fillId="0" borderId="52" xfId="0" applyNumberFormat="1" applyFont="1" applyFill="1" applyBorder="1" applyAlignment="1">
      <alignment horizontal="center" vertical="center" wrapText="1"/>
    </xf>
    <xf numFmtId="166" fontId="28" fillId="0" borderId="63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6" fontId="10" fillId="10" borderId="72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31" xfId="2" applyNumberFormat="1" applyFont="1" applyFill="1" applyBorder="1" applyAlignment="1" applyProtection="1">
      <alignment horizontal="center" vertical="center" wrapText="1"/>
      <protection hidden="1"/>
    </xf>
    <xf numFmtId="165" fontId="13" fillId="8" borderId="14" xfId="2" applyNumberFormat="1" applyFont="1" applyFill="1" applyBorder="1" applyAlignment="1">
      <alignment horizontal="center" vertical="center" wrapText="1"/>
    </xf>
    <xf numFmtId="165" fontId="13" fillId="8" borderId="55" xfId="2" applyNumberFormat="1" applyFont="1" applyFill="1" applyBorder="1" applyAlignment="1">
      <alignment horizontal="center" vertical="center" wrapText="1"/>
    </xf>
    <xf numFmtId="0" fontId="0" fillId="8" borderId="66" xfId="0" applyFill="1" applyBorder="1"/>
    <xf numFmtId="0" fontId="0" fillId="8" borderId="59" xfId="0" applyFill="1" applyBorder="1"/>
    <xf numFmtId="166" fontId="28" fillId="0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 applyProtection="1">
      <alignment horizontal="center" vertical="center" wrapText="1"/>
      <protection locked="0"/>
    </xf>
    <xf numFmtId="166" fontId="46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4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3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/>
    <xf numFmtId="164" fontId="12" fillId="0" borderId="1" xfId="1" applyFont="1" applyFill="1" applyBorder="1" applyAlignment="1" applyProtection="1">
      <alignment horizontal="center" wrapText="1"/>
      <protection locked="0"/>
    </xf>
    <xf numFmtId="166" fontId="10" fillId="0" borderId="7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72" xfId="0" applyFill="1" applyBorder="1"/>
    <xf numFmtId="166" fontId="10" fillId="0" borderId="72" xfId="2" applyNumberFormat="1" applyFont="1" applyFill="1" applyBorder="1" applyAlignment="1" applyProtection="1">
      <alignment horizontal="center" vertical="center" wrapText="1"/>
      <protection hidden="1"/>
    </xf>
    <xf numFmtId="165" fontId="13" fillId="8" borderId="49" xfId="2" applyNumberFormat="1" applyFont="1" applyFill="1" applyBorder="1" applyAlignment="1">
      <alignment horizontal="center" vertical="center" wrapText="1"/>
    </xf>
    <xf numFmtId="165" fontId="13" fillId="8" borderId="18" xfId="2" applyNumberFormat="1" applyFont="1" applyFill="1" applyBorder="1" applyAlignment="1">
      <alignment horizontal="center" vertical="center" wrapText="1"/>
    </xf>
    <xf numFmtId="0" fontId="0" fillId="8" borderId="53" xfId="0" applyFill="1" applyBorder="1"/>
    <xf numFmtId="0" fontId="0" fillId="8" borderId="64" xfId="0" applyFill="1" applyBorder="1"/>
    <xf numFmtId="165" fontId="13" fillId="8" borderId="72" xfId="2" applyNumberFormat="1" applyFont="1" applyFill="1" applyBorder="1" applyAlignment="1">
      <alignment horizontal="center" vertical="center" wrapText="1"/>
    </xf>
    <xf numFmtId="165" fontId="13" fillId="8" borderId="75" xfId="2" applyNumberFormat="1" applyFont="1" applyFill="1" applyBorder="1" applyAlignment="1">
      <alignment horizontal="center" vertical="center" wrapText="1"/>
    </xf>
    <xf numFmtId="0" fontId="0" fillId="8" borderId="73" xfId="0" applyFill="1" applyBorder="1"/>
    <xf numFmtId="0" fontId="0" fillId="8" borderId="76" xfId="0" applyFill="1" applyBorder="1"/>
    <xf numFmtId="165" fontId="13" fillId="8" borderId="31" xfId="2" applyNumberFormat="1" applyFont="1" applyFill="1" applyBorder="1" applyAlignment="1">
      <alignment horizontal="center" vertical="center" wrapText="1"/>
    </xf>
    <xf numFmtId="0" fontId="0" fillId="8" borderId="29" xfId="0" applyFill="1" applyBorder="1"/>
    <xf numFmtId="0" fontId="0" fillId="8" borderId="74" xfId="0" applyFill="1" applyBorder="1"/>
    <xf numFmtId="165" fontId="13" fillId="8" borderId="4" xfId="2" applyNumberFormat="1" applyFont="1" applyFill="1" applyBorder="1" applyAlignment="1">
      <alignment horizontal="center" vertical="center" wrapText="1"/>
    </xf>
    <xf numFmtId="0" fontId="0" fillId="8" borderId="28" xfId="0" applyFill="1" applyBorder="1"/>
    <xf numFmtId="166" fontId="46" fillId="0" borderId="49" xfId="1" applyNumberFormat="1" applyFont="1" applyFill="1" applyBorder="1" applyAlignment="1" applyProtection="1">
      <alignment horizontal="center" vertical="center" wrapText="1"/>
      <protection locked="0"/>
    </xf>
    <xf numFmtId="166" fontId="46" fillId="0" borderId="66" xfId="1" applyNumberFormat="1" applyFont="1" applyFill="1" applyBorder="1" applyAlignment="1" applyProtection="1">
      <alignment horizontal="center" vertical="center" wrapText="1"/>
      <protection locked="0"/>
    </xf>
    <xf numFmtId="166" fontId="46" fillId="0" borderId="59" xfId="1" applyNumberFormat="1" applyFont="1" applyFill="1" applyBorder="1" applyAlignment="1" applyProtection="1">
      <alignment horizontal="center" vertical="center" wrapText="1"/>
      <protection locked="0"/>
    </xf>
    <xf numFmtId="165" fontId="13" fillId="8" borderId="20" xfId="2" applyNumberFormat="1" applyFont="1" applyFill="1" applyBorder="1" applyAlignment="1">
      <alignment horizontal="center" vertical="center" wrapText="1"/>
    </xf>
    <xf numFmtId="165" fontId="13" fillId="8" borderId="21" xfId="2" applyNumberFormat="1" applyFont="1" applyFill="1" applyBorder="1" applyAlignment="1">
      <alignment horizontal="center" vertical="center" wrapText="1"/>
    </xf>
    <xf numFmtId="166" fontId="46" fillId="0" borderId="53" xfId="1" applyNumberFormat="1" applyFont="1" applyFill="1" applyBorder="1" applyAlignment="1" applyProtection="1">
      <alignment horizontal="center" vertical="center" wrapText="1"/>
      <protection locked="0"/>
    </xf>
    <xf numFmtId="166" fontId="46" fillId="0" borderId="64" xfId="1" applyNumberFormat="1" applyFont="1" applyFill="1" applyBorder="1" applyAlignment="1" applyProtection="1">
      <alignment horizontal="center" vertical="center" wrapText="1"/>
      <protection locked="0"/>
    </xf>
    <xf numFmtId="166" fontId="47" fillId="10" borderId="7" xfId="2" applyNumberFormat="1" applyFont="1" applyFill="1" applyBorder="1" applyAlignment="1" applyProtection="1">
      <alignment horizontal="center" vertical="center" wrapText="1"/>
      <protection locked="0"/>
    </xf>
    <xf numFmtId="166" fontId="47" fillId="10" borderId="22" xfId="2" applyNumberFormat="1" applyFont="1" applyFill="1" applyBorder="1" applyAlignment="1" applyProtection="1">
      <alignment horizontal="center" vertical="center" wrapText="1"/>
      <protection locked="0"/>
    </xf>
    <xf numFmtId="2" fontId="44" fillId="0" borderId="53" xfId="0" applyNumberFormat="1" applyFont="1" applyFill="1" applyBorder="1" applyAlignment="1">
      <alignment horizontal="center" vertical="center" wrapText="1"/>
    </xf>
    <xf numFmtId="2" fontId="44" fillId="0" borderId="64" xfId="0" applyNumberFormat="1" applyFont="1" applyFill="1" applyBorder="1" applyAlignment="1">
      <alignment horizontal="center" vertical="center" wrapText="1"/>
    </xf>
    <xf numFmtId="1" fontId="23" fillId="8" borderId="49" xfId="0" applyNumberFormat="1" applyFont="1" applyFill="1" applyBorder="1" applyAlignment="1">
      <alignment horizontal="center" vertical="center" shrinkToFit="1"/>
    </xf>
    <xf numFmtId="1" fontId="23" fillId="8" borderId="55" xfId="0" applyNumberFormat="1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textRotation="90" wrapText="1"/>
    </xf>
    <xf numFmtId="0" fontId="24" fillId="0" borderId="42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23" fillId="9" borderId="14" xfId="0" applyFont="1" applyFill="1" applyBorder="1" applyAlignment="1">
      <alignment horizontal="center" wrapText="1"/>
    </xf>
    <xf numFmtId="0" fontId="23" fillId="9" borderId="42" xfId="0" applyFont="1" applyFill="1" applyBorder="1" applyAlignment="1">
      <alignment horizontal="center" wrapText="1"/>
    </xf>
    <xf numFmtId="0" fontId="23" fillId="9" borderId="18" xfId="0" applyFont="1" applyFill="1" applyBorder="1" applyAlignment="1">
      <alignment horizont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25" fillId="0" borderId="42" xfId="0" applyFont="1" applyFill="1" applyBorder="1" applyAlignment="1">
      <alignment horizontal="center" vertical="center" textRotation="90" wrapText="1"/>
    </xf>
    <xf numFmtId="0" fontId="25" fillId="0" borderId="18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49" fontId="8" fillId="7" borderId="42" xfId="1" applyNumberFormat="1" applyFont="1" applyFill="1" applyBorder="1" applyAlignment="1">
      <alignment horizontal="center" vertical="center" textRotation="90" wrapText="1"/>
    </xf>
    <xf numFmtId="49" fontId="8" fillId="7" borderId="18" xfId="1" applyNumberFormat="1" applyFont="1" applyFill="1" applyBorder="1" applyAlignment="1">
      <alignment horizontal="center" vertical="center" textRotation="90" wrapText="1"/>
    </xf>
    <xf numFmtId="0" fontId="29" fillId="0" borderId="14" xfId="0" applyFont="1" applyFill="1" applyBorder="1" applyAlignment="1">
      <alignment horizontal="center" vertical="center" textRotation="90" wrapText="1"/>
    </xf>
    <xf numFmtId="0" fontId="29" fillId="0" borderId="42" xfId="0" applyFont="1" applyFill="1" applyBorder="1" applyAlignment="1">
      <alignment horizontal="center" vertical="center" textRotation="90" wrapText="1"/>
    </xf>
    <xf numFmtId="0" fontId="29" fillId="0" borderId="18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wrapText="1"/>
    </xf>
    <xf numFmtId="0" fontId="23" fillId="8" borderId="42" xfId="0" applyFont="1" applyFill="1" applyBorder="1" applyAlignment="1">
      <alignment horizontal="center" wrapText="1"/>
    </xf>
    <xf numFmtId="0" fontId="23" fillId="8" borderId="18" xfId="0" applyFont="1" applyFill="1" applyBorder="1" applyAlignment="1">
      <alignment horizontal="center" wrapText="1"/>
    </xf>
    <xf numFmtId="0" fontId="28" fillId="8" borderId="14" xfId="0" applyFont="1" applyFill="1" applyBorder="1" applyAlignment="1">
      <alignment horizontal="center" wrapText="1"/>
    </xf>
    <xf numFmtId="0" fontId="28" fillId="8" borderId="42" xfId="0" applyFont="1" applyFill="1" applyBorder="1" applyAlignment="1">
      <alignment horizontal="center" wrapText="1"/>
    </xf>
    <xf numFmtId="0" fontId="28" fillId="8" borderId="18" xfId="0" applyFont="1" applyFill="1" applyBorder="1" applyAlignment="1">
      <alignment horizontal="center" wrapText="1"/>
    </xf>
    <xf numFmtId="0" fontId="29" fillId="8" borderId="14" xfId="0" applyFont="1" applyFill="1" applyBorder="1" applyAlignment="1">
      <alignment horizontal="center" textRotation="90" wrapText="1"/>
    </xf>
    <xf numFmtId="0" fontId="29" fillId="8" borderId="42" xfId="0" applyFont="1" applyFill="1" applyBorder="1" applyAlignment="1">
      <alignment horizontal="center" textRotation="90" wrapText="1"/>
    </xf>
    <xf numFmtId="0" fontId="29" fillId="8" borderId="18" xfId="0" applyFont="1" applyFill="1" applyBorder="1" applyAlignment="1">
      <alignment horizontal="center" textRotation="90" wrapText="1"/>
    </xf>
    <xf numFmtId="0" fontId="33" fillId="0" borderId="14" xfId="0" applyFont="1" applyFill="1" applyBorder="1" applyAlignment="1">
      <alignment horizontal="center" vertical="center" textRotation="90" wrapText="1"/>
    </xf>
    <xf numFmtId="0" fontId="33" fillId="0" borderId="18" xfId="0" applyFont="1" applyFill="1" applyBorder="1" applyAlignment="1">
      <alignment horizontal="center" vertical="center" textRotation="90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/>
    </xf>
    <xf numFmtId="2" fontId="28" fillId="0" borderId="56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textRotation="90" wrapText="1"/>
    </xf>
    <xf numFmtId="0" fontId="24" fillId="0" borderId="58" xfId="0" applyFont="1" applyFill="1" applyBorder="1" applyAlignment="1">
      <alignment horizontal="center" vertical="center" textRotation="90" wrapText="1"/>
    </xf>
    <xf numFmtId="1" fontId="51" fillId="0" borderId="50" xfId="0" applyNumberFormat="1" applyFont="1" applyFill="1" applyBorder="1" applyAlignment="1">
      <alignment horizontal="center" vertical="center" shrinkToFit="1"/>
    </xf>
    <xf numFmtId="1" fontId="51" fillId="0" borderId="56" xfId="0" applyNumberFormat="1" applyFont="1" applyFill="1" applyBorder="1" applyAlignment="1">
      <alignment horizontal="center" vertical="center" shrinkToFit="1"/>
    </xf>
    <xf numFmtId="1" fontId="51" fillId="0" borderId="52" xfId="0" applyNumberFormat="1" applyFont="1" applyFill="1" applyBorder="1" applyAlignment="1">
      <alignment horizontal="center" vertical="center" shrinkToFit="1"/>
    </xf>
    <xf numFmtId="1" fontId="51" fillId="0" borderId="58" xfId="0" applyNumberFormat="1" applyFont="1" applyFill="1" applyBorder="1" applyAlignment="1">
      <alignment horizontal="center" vertical="center" shrinkToFit="1"/>
    </xf>
    <xf numFmtId="0" fontId="29" fillId="8" borderId="14" xfId="0" applyFont="1" applyFill="1" applyBorder="1" applyAlignment="1">
      <alignment horizontal="center" vertical="center" textRotation="90" wrapText="1"/>
    </xf>
    <xf numFmtId="0" fontId="29" fillId="8" borderId="42" xfId="0" applyFont="1" applyFill="1" applyBorder="1" applyAlignment="1">
      <alignment horizontal="center" vertical="center" textRotation="90" wrapText="1"/>
    </xf>
    <xf numFmtId="0" fontId="29" fillId="8" borderId="18" xfId="0" applyFont="1" applyFill="1" applyBorder="1" applyAlignment="1">
      <alignment horizontal="center" vertical="center" textRotation="90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1" fontId="52" fillId="8" borderId="53" xfId="0" applyNumberFormat="1" applyFont="1" applyFill="1" applyBorder="1" applyAlignment="1">
      <alignment horizontal="center" vertical="center" shrinkToFit="1"/>
    </xf>
    <xf numFmtId="1" fontId="52" fillId="8" borderId="59" xfId="0" applyNumberFormat="1" applyFont="1" applyFill="1" applyBorder="1" applyAlignment="1">
      <alignment horizontal="center" vertical="center" shrinkToFit="1"/>
    </xf>
    <xf numFmtId="166" fontId="53" fillId="0" borderId="14" xfId="2" applyNumberFormat="1" applyFont="1" applyFill="1" applyBorder="1" applyAlignment="1" applyProtection="1">
      <alignment horizontal="center" vertical="center" wrapText="1"/>
      <protection locked="0"/>
    </xf>
    <xf numFmtId="166" fontId="53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Fill="1" applyBorder="1" applyAlignment="1">
      <alignment horizontal="center"/>
    </xf>
    <xf numFmtId="0" fontId="55" fillId="0" borderId="18" xfId="0" applyFont="1" applyFill="1" applyBorder="1" applyAlignment="1">
      <alignment horizontal="center"/>
    </xf>
    <xf numFmtId="168" fontId="51" fillId="0" borderId="52" xfId="0" applyNumberFormat="1" applyFont="1" applyFill="1" applyBorder="1" applyAlignment="1">
      <alignment horizontal="center" vertical="center" shrinkToFit="1"/>
    </xf>
    <xf numFmtId="168" fontId="51" fillId="0" borderId="58" xfId="0" applyNumberFormat="1" applyFont="1" applyFill="1" applyBorder="1" applyAlignment="1">
      <alignment horizontal="center" vertical="center" shrinkToFit="1"/>
    </xf>
    <xf numFmtId="49" fontId="22" fillId="0" borderId="50" xfId="0" applyNumberFormat="1" applyFont="1" applyFill="1" applyBorder="1" applyAlignment="1">
      <alignment horizontal="center" vertical="center" shrinkToFit="1"/>
    </xf>
    <xf numFmtId="49" fontId="22" fillId="0" borderId="56" xfId="0" applyNumberFormat="1" applyFont="1" applyFill="1" applyBorder="1" applyAlignment="1">
      <alignment horizontal="center" vertical="center" shrinkToFit="1"/>
    </xf>
    <xf numFmtId="49" fontId="22" fillId="0" borderId="52" xfId="0" applyNumberFormat="1" applyFont="1" applyFill="1" applyBorder="1" applyAlignment="1">
      <alignment horizontal="center" vertical="center" shrinkToFit="1"/>
    </xf>
    <xf numFmtId="49" fontId="22" fillId="0" borderId="58" xfId="0" applyNumberFormat="1" applyFont="1" applyFill="1" applyBorder="1" applyAlignment="1">
      <alignment horizontal="center" vertical="center" shrinkToFit="1"/>
    </xf>
    <xf numFmtId="0" fontId="4" fillId="0" borderId="49" xfId="0" applyNumberFormat="1" applyFont="1" applyFill="1" applyBorder="1" applyAlignment="1">
      <alignment horizontal="center" vertical="center" shrinkToFit="1"/>
    </xf>
    <xf numFmtId="0" fontId="4" fillId="0" borderId="55" xfId="0" applyNumberFormat="1" applyFont="1" applyFill="1" applyBorder="1" applyAlignment="1">
      <alignment horizontal="center" vertical="center" shrinkToFit="1"/>
    </xf>
    <xf numFmtId="49" fontId="4" fillId="0" borderId="49" xfId="0" applyNumberFormat="1" applyFont="1" applyFill="1" applyBorder="1" applyAlignment="1">
      <alignment horizontal="center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1" fontId="27" fillId="8" borderId="49" xfId="0" applyNumberFormat="1" applyFont="1" applyFill="1" applyBorder="1" applyAlignment="1">
      <alignment horizontal="center" vertical="center" shrinkToFit="1"/>
    </xf>
    <xf numFmtId="1" fontId="27" fillId="8" borderId="55" xfId="0" applyNumberFormat="1" applyFont="1" applyFill="1" applyBorder="1" applyAlignment="1">
      <alignment horizontal="center" vertical="center" shrinkToFit="1"/>
    </xf>
    <xf numFmtId="1" fontId="38" fillId="8" borderId="53" xfId="0" applyNumberFormat="1" applyFont="1" applyFill="1" applyBorder="1" applyAlignment="1">
      <alignment horizontal="center" vertical="center" shrinkToFit="1"/>
    </xf>
    <xf numFmtId="1" fontId="38" fillId="8" borderId="59" xfId="0" applyNumberFormat="1" applyFont="1" applyFill="1" applyBorder="1" applyAlignment="1">
      <alignment horizontal="center" vertical="center" shrinkToFit="1"/>
    </xf>
    <xf numFmtId="166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1" fontId="37" fillId="0" borderId="50" xfId="0" applyNumberFormat="1" applyFont="1" applyFill="1" applyBorder="1" applyAlignment="1">
      <alignment horizontal="center" vertical="center" shrinkToFit="1"/>
    </xf>
    <xf numFmtId="1" fontId="37" fillId="0" borderId="56" xfId="0" applyNumberFormat="1" applyFont="1" applyFill="1" applyBorder="1" applyAlignment="1">
      <alignment horizontal="center" vertical="center" shrinkToFit="1"/>
    </xf>
    <xf numFmtId="168" fontId="37" fillId="0" borderId="52" xfId="0" applyNumberFormat="1" applyFont="1" applyFill="1" applyBorder="1" applyAlignment="1">
      <alignment horizontal="center" vertical="center" shrinkToFit="1"/>
    </xf>
    <xf numFmtId="168" fontId="37" fillId="0" borderId="58" xfId="0" applyNumberFormat="1" applyFont="1" applyFill="1" applyBorder="1" applyAlignment="1">
      <alignment horizontal="center" vertical="center" shrinkToFit="1"/>
    </xf>
    <xf numFmtId="1" fontId="37" fillId="0" borderId="52" xfId="0" applyNumberFormat="1" applyFont="1" applyFill="1" applyBorder="1" applyAlignment="1">
      <alignment horizontal="center" vertical="center" shrinkToFit="1"/>
    </xf>
    <xf numFmtId="1" fontId="37" fillId="0" borderId="58" xfId="0" applyNumberFormat="1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24" fillId="0" borderId="14" xfId="0" applyNumberFormat="1" applyFont="1" applyFill="1" applyBorder="1" applyAlignment="1">
      <alignment horizontal="center" vertical="center"/>
    </xf>
    <xf numFmtId="2" fontId="24" fillId="0" borderId="18" xfId="0" applyNumberFormat="1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wrapText="1"/>
    </xf>
    <xf numFmtId="0" fontId="28" fillId="9" borderId="42" xfId="0" applyFont="1" applyFill="1" applyBorder="1" applyAlignment="1">
      <alignment horizontal="center" wrapText="1"/>
    </xf>
    <xf numFmtId="0" fontId="28" fillId="9" borderId="18" xfId="0" applyFont="1" applyFill="1" applyBorder="1" applyAlignment="1">
      <alignment horizontal="center" wrapText="1"/>
    </xf>
    <xf numFmtId="0" fontId="58" fillId="0" borderId="1" xfId="0" applyFont="1" applyFill="1" applyBorder="1" applyAlignment="1">
      <alignment horizontal="center" vertical="center" wrapText="1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9" fillId="0" borderId="0" xfId="0" applyFont="1"/>
    <xf numFmtId="0" fontId="0" fillId="0" borderId="1" xfId="0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5;&#1088;&#1072;&#1092;%20&#1090;&#1072;&#1073;%20&#1076;&#1086;&#1084;%2020.12\&#1043;&#1056;&#1040;&#1060;&#1048;&#1050;%20&#1089;%20&#1090;&#1072;&#1073;&#1077;&#1083;&#1077;&#1084;%20&#1103;&#1085;&#1074;&#1072;&#1088;&#1100;-&#1084;&#1072;&#1088;&#1090;%20&#1072;&#1093;&#1086;%202022%2022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5;&#1088;&#1072;&#1092;%20&#1090;&#1072;&#1073;%20&#1076;&#1086;&#1084;%2020.12\&#1043;&#1056;&#1040;&#1060;&#1048;&#1050;%20&#1103;&#1085;&#1074;&#1072;&#1088;&#1100;-&#1084;&#1072;&#1088;&#1090;%20&#1072;&#1093;&#1086;%202022%2020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_1_пост"/>
      <sheetName val="Февраль_1_пост"/>
      <sheetName val="Март_1_пост"/>
      <sheetName val="Январь_2_пост"/>
      <sheetName val="Февраль_2_пост"/>
      <sheetName val="Март_2_пост"/>
      <sheetName val="Январь_3_пост"/>
      <sheetName val="Февраль_3_пост"/>
      <sheetName val="Март_3_по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6">
          <cell r="B36">
            <v>20.5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_1_пост"/>
      <sheetName val="Февраль_1_пост"/>
      <sheetName val="Март_1_пост"/>
      <sheetName val="Январь_2_пост"/>
      <sheetName val="Февраль_2_пост"/>
      <sheetName val="Март_2_пост"/>
      <sheetName val="Январь_3_пост"/>
      <sheetName val="Февраль_3_пост"/>
      <sheetName val="Март_3_пост"/>
    </sheetNames>
    <sheetDataSet>
      <sheetData sheetId="0">
        <row r="12">
          <cell r="AJ12">
            <v>48</v>
          </cell>
        </row>
        <row r="14">
          <cell r="AJ14">
            <v>96</v>
          </cell>
        </row>
        <row r="16">
          <cell r="AJ16">
            <v>48</v>
          </cell>
        </row>
        <row r="18">
          <cell r="AJ18">
            <v>66</v>
          </cell>
        </row>
        <row r="20">
          <cell r="AJ20">
            <v>33</v>
          </cell>
        </row>
        <row r="22">
          <cell r="AJ22">
            <v>96</v>
          </cell>
        </row>
        <row r="24">
          <cell r="AJ24">
            <v>48</v>
          </cell>
        </row>
        <row r="26">
          <cell r="AJ26">
            <v>96</v>
          </cell>
        </row>
        <row r="28">
          <cell r="AJ28">
            <v>24</v>
          </cell>
        </row>
      </sheetData>
      <sheetData sheetId="1">
        <row r="12">
          <cell r="AJ12">
            <v>56</v>
          </cell>
        </row>
        <row r="14">
          <cell r="AJ14">
            <v>113</v>
          </cell>
        </row>
        <row r="16">
          <cell r="AJ16">
            <v>56</v>
          </cell>
        </row>
        <row r="18">
          <cell r="AJ18">
            <v>53</v>
          </cell>
        </row>
        <row r="20">
          <cell r="AJ20">
            <v>26</v>
          </cell>
        </row>
        <row r="22">
          <cell r="AJ22">
            <v>59</v>
          </cell>
        </row>
        <row r="24">
          <cell r="AJ24">
            <v>29</v>
          </cell>
        </row>
        <row r="26">
          <cell r="AJ26">
            <v>113</v>
          </cell>
        </row>
        <row r="28">
          <cell r="AJ28">
            <v>56</v>
          </cell>
        </row>
      </sheetData>
      <sheetData sheetId="2"/>
      <sheetData sheetId="3"/>
      <sheetData sheetId="4"/>
      <sheetData sheetId="5"/>
      <sheetData sheetId="6"/>
      <sheetData sheetId="7">
        <row r="34">
          <cell r="B34">
            <v>20.75</v>
          </cell>
        </row>
      </sheetData>
      <sheetData sheetId="8">
        <row r="34">
          <cell r="B34">
            <v>20.25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H14" sqref="H14"/>
    </sheetView>
  </sheetViews>
  <sheetFormatPr defaultRowHeight="15" x14ac:dyDescent="0.25"/>
  <cols>
    <col min="13" max="13" width="13.28515625" customWidth="1"/>
    <col min="14" max="14" width="11.140625" customWidth="1"/>
  </cols>
  <sheetData>
    <row r="1" spans="1:15" x14ac:dyDescent="0.25">
      <c r="A1" s="532"/>
    </row>
    <row r="2" spans="1:15" x14ac:dyDescent="0.25">
      <c r="A2" s="532"/>
      <c r="C2" s="533"/>
      <c r="D2" s="533"/>
      <c r="E2" s="533"/>
    </row>
    <row r="3" spans="1:15" x14ac:dyDescent="0.25">
      <c r="C3">
        <v>1</v>
      </c>
      <c r="D3" t="s">
        <v>89</v>
      </c>
    </row>
    <row r="4" spans="1:15" x14ac:dyDescent="0.25">
      <c r="L4" t="s">
        <v>83</v>
      </c>
    </row>
    <row r="5" spans="1:15" x14ac:dyDescent="0.25">
      <c r="L5" s="534" t="s">
        <v>62</v>
      </c>
      <c r="M5" s="534" t="s">
        <v>84</v>
      </c>
      <c r="N5" s="534" t="s">
        <v>82</v>
      </c>
      <c r="O5" s="537" t="s">
        <v>85</v>
      </c>
    </row>
    <row r="6" spans="1:15" x14ac:dyDescent="0.25">
      <c r="C6">
        <v>2</v>
      </c>
      <c r="D6" t="s">
        <v>86</v>
      </c>
      <c r="L6" s="534">
        <v>15</v>
      </c>
      <c r="M6" s="535" t="s">
        <v>87</v>
      </c>
      <c r="N6" s="534" t="s">
        <v>87</v>
      </c>
      <c r="O6" s="534">
        <v>15</v>
      </c>
    </row>
    <row r="10" spans="1:15" x14ac:dyDescent="0.25">
      <c r="D10" s="536" t="s">
        <v>88</v>
      </c>
      <c r="E10" s="536"/>
      <c r="F10" s="536"/>
      <c r="G10" s="536"/>
      <c r="H10" s="536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A39"/>
  <sheetViews>
    <sheetView topLeftCell="A7" workbookViewId="0">
      <selection activeCell="G18" sqref="G18"/>
    </sheetView>
  </sheetViews>
  <sheetFormatPr defaultColWidth="10" defaultRowHeight="15" x14ac:dyDescent="0.25"/>
  <cols>
    <col min="1" max="1" width="28.85546875" style="4" customWidth="1"/>
    <col min="2" max="2" width="5.7109375" style="4" customWidth="1"/>
    <col min="3" max="3" width="6.7109375" style="4" customWidth="1"/>
    <col min="4" max="4" width="6.5703125" style="4" customWidth="1"/>
    <col min="5" max="6" width="5.5703125" style="4" customWidth="1"/>
    <col min="7" max="8" width="5.7109375" style="4" customWidth="1"/>
    <col min="9" max="11" width="5.5703125" style="4" customWidth="1"/>
    <col min="12" max="12" width="5.7109375" style="4" customWidth="1"/>
    <col min="13" max="13" width="6.28515625" style="4" customWidth="1"/>
    <col min="14" max="14" width="5.7109375" style="4" customWidth="1"/>
    <col min="15" max="15" width="5.42578125" style="4" customWidth="1"/>
    <col min="16" max="16" width="5.5703125" style="4" customWidth="1"/>
    <col min="17" max="18" width="5.42578125" style="4" customWidth="1"/>
    <col min="19" max="19" width="5.7109375" style="4" customWidth="1"/>
    <col min="20" max="20" width="6" style="4" customWidth="1"/>
    <col min="21" max="21" width="5.5703125" style="4" customWidth="1"/>
    <col min="22" max="22" width="5.42578125" style="4" customWidth="1"/>
    <col min="23" max="24" width="5.7109375" style="4" customWidth="1"/>
    <col min="25" max="25" width="5.42578125" style="4" customWidth="1"/>
    <col min="26" max="27" width="6.5703125" style="4" customWidth="1"/>
    <col min="28" max="31" width="5.7109375" style="4" customWidth="1"/>
    <col min="32" max="32" width="6.7109375" style="4" customWidth="1"/>
    <col min="33" max="33" width="6.5703125" style="4" customWidth="1"/>
    <col min="34" max="35" width="7.7109375" style="4" customWidth="1"/>
    <col min="36" max="39" width="9.28515625" style="4" customWidth="1"/>
    <col min="40" max="40" width="23" style="4" customWidth="1"/>
    <col min="41" max="41" width="9.28515625" style="4" customWidth="1"/>
    <col min="42" max="42" width="9.7109375" style="4" customWidth="1"/>
    <col min="43" max="43" width="8.140625" style="4" customWidth="1"/>
    <col min="44" max="44" width="15.7109375" style="4" customWidth="1"/>
    <col min="45" max="45" width="14.7109375" style="4" customWidth="1"/>
    <col min="46" max="46" width="4.28515625" style="4" customWidth="1"/>
    <col min="47" max="47" width="2.7109375" style="4" customWidth="1"/>
    <col min="48" max="201" width="0.7109375" style="4" customWidth="1"/>
    <col min="202" max="1015" width="0.7109375" style="5" customWidth="1"/>
    <col min="1016" max="1016" width="10" customWidth="1"/>
  </cols>
  <sheetData>
    <row r="1" spans="1:48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 t="s">
        <v>1</v>
      </c>
      <c r="AK1" s="2"/>
      <c r="AL1" s="2"/>
    </row>
    <row r="2" spans="1:48" ht="2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8" ht="21" x14ac:dyDescent="0.35">
      <c r="A3" s="1" t="s">
        <v>2</v>
      </c>
      <c r="B3" s="2"/>
      <c r="C3" s="2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1" t="s">
        <v>3</v>
      </c>
      <c r="AE3" s="2"/>
      <c r="AF3" s="2"/>
      <c r="AG3" s="2"/>
      <c r="AH3" s="2"/>
      <c r="AI3" s="2"/>
      <c r="AJ3" s="2"/>
      <c r="AK3" s="2"/>
      <c r="AL3" s="2"/>
    </row>
    <row r="4" spans="1:48" ht="20.45" x14ac:dyDescent="0.3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O4" s="4">
        <f>'табель январь'!AO13</f>
        <v>32</v>
      </c>
    </row>
    <row r="5" spans="1:48" ht="20.25" x14ac:dyDescent="0.3">
      <c r="A5" s="8" t="s">
        <v>4</v>
      </c>
      <c r="B5" s="8"/>
      <c r="C5" s="1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7" spans="1:48" s="9" customFormat="1" ht="46.15" customHeight="1" x14ac:dyDescent="0.2">
      <c r="A7" s="273" t="s">
        <v>5</v>
      </c>
      <c r="B7" s="274" t="s">
        <v>6</v>
      </c>
      <c r="C7" s="275" t="s">
        <v>7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7" t="s">
        <v>8</v>
      </c>
      <c r="AI7" s="277" t="s">
        <v>9</v>
      </c>
      <c r="AJ7" s="277" t="s">
        <v>10</v>
      </c>
      <c r="AK7" s="277" t="s">
        <v>11</v>
      </c>
      <c r="AL7" s="277" t="s">
        <v>12</v>
      </c>
      <c r="AM7" s="277" t="s">
        <v>13</v>
      </c>
      <c r="AN7" s="278" t="s">
        <v>14</v>
      </c>
    </row>
    <row r="8" spans="1:48" s="9" customFormat="1" ht="84.6" customHeight="1" x14ac:dyDescent="0.2">
      <c r="A8" s="273"/>
      <c r="B8" s="274"/>
      <c r="C8" s="10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2">
        <v>10</v>
      </c>
      <c r="M8" s="13">
        <v>11</v>
      </c>
      <c r="N8" s="13">
        <v>12</v>
      </c>
      <c r="O8" s="13">
        <v>13</v>
      </c>
      <c r="P8" s="13">
        <v>14</v>
      </c>
      <c r="Q8" s="14">
        <v>15</v>
      </c>
      <c r="R8" s="11">
        <v>16</v>
      </c>
      <c r="S8" s="15">
        <v>17</v>
      </c>
      <c r="T8" s="16">
        <v>18</v>
      </c>
      <c r="U8" s="13">
        <v>19</v>
      </c>
      <c r="V8" s="13">
        <v>20</v>
      </c>
      <c r="W8" s="13">
        <v>21</v>
      </c>
      <c r="X8" s="14">
        <v>22</v>
      </c>
      <c r="Y8" s="11">
        <v>23</v>
      </c>
      <c r="Z8" s="12">
        <v>24</v>
      </c>
      <c r="AA8" s="13">
        <v>25</v>
      </c>
      <c r="AB8" s="13">
        <v>26</v>
      </c>
      <c r="AC8" s="13">
        <v>27</v>
      </c>
      <c r="AD8" s="13">
        <v>28</v>
      </c>
      <c r="AE8" s="14">
        <v>29</v>
      </c>
      <c r="AF8" s="11">
        <v>30</v>
      </c>
      <c r="AG8" s="17">
        <v>31</v>
      </c>
      <c r="AH8" s="277"/>
      <c r="AI8" s="277"/>
      <c r="AJ8" s="277"/>
      <c r="AK8" s="277"/>
      <c r="AL8" s="277"/>
      <c r="AM8" s="277"/>
      <c r="AN8" s="278"/>
      <c r="AO8" s="18" t="s">
        <v>15</v>
      </c>
      <c r="AP8" s="19" t="s">
        <v>16</v>
      </c>
      <c r="AQ8" s="19" t="s">
        <v>17</v>
      </c>
      <c r="AR8" s="185" t="s">
        <v>79</v>
      </c>
      <c r="AU8" s="20" t="s">
        <v>18</v>
      </c>
      <c r="AV8" s="19" t="s">
        <v>19</v>
      </c>
    </row>
    <row r="9" spans="1:48" s="29" customFormat="1" ht="10.5" customHeight="1" thickBot="1" x14ac:dyDescent="0.3">
      <c r="A9" s="21">
        <v>1</v>
      </c>
      <c r="B9" s="21">
        <v>2</v>
      </c>
      <c r="C9" s="22">
        <v>9</v>
      </c>
      <c r="D9" s="22">
        <v>10</v>
      </c>
      <c r="E9" s="22">
        <v>11</v>
      </c>
      <c r="F9" s="22">
        <v>12</v>
      </c>
      <c r="G9" s="22">
        <v>13</v>
      </c>
      <c r="H9" s="22">
        <v>14</v>
      </c>
      <c r="I9" s="22">
        <v>15</v>
      </c>
      <c r="J9" s="22">
        <v>16</v>
      </c>
      <c r="K9" s="22">
        <v>17</v>
      </c>
      <c r="L9" s="23">
        <v>18</v>
      </c>
      <c r="M9" s="24">
        <v>19</v>
      </c>
      <c r="N9" s="24">
        <v>20</v>
      </c>
      <c r="O9" s="24">
        <v>21</v>
      </c>
      <c r="P9" s="24">
        <v>22</v>
      </c>
      <c r="Q9" s="25">
        <v>23</v>
      </c>
      <c r="R9" s="22">
        <v>24</v>
      </c>
      <c r="S9" s="23">
        <v>25</v>
      </c>
      <c r="T9" s="24">
        <v>26</v>
      </c>
      <c r="U9" s="24">
        <v>27</v>
      </c>
      <c r="V9" s="24">
        <v>28</v>
      </c>
      <c r="W9" s="24">
        <v>29</v>
      </c>
      <c r="X9" s="25">
        <v>30</v>
      </c>
      <c r="Y9" s="22">
        <v>31</v>
      </c>
      <c r="Z9" s="23">
        <v>32</v>
      </c>
      <c r="AA9" s="24">
        <v>33</v>
      </c>
      <c r="AB9" s="24">
        <v>34</v>
      </c>
      <c r="AC9" s="24">
        <v>35</v>
      </c>
      <c r="AD9" s="24">
        <v>36</v>
      </c>
      <c r="AE9" s="25">
        <v>37</v>
      </c>
      <c r="AF9" s="22">
        <v>38</v>
      </c>
      <c r="AG9" s="26">
        <v>39</v>
      </c>
      <c r="AH9" s="26">
        <v>40</v>
      </c>
      <c r="AI9" s="26">
        <v>41</v>
      </c>
      <c r="AJ9" s="26">
        <v>42</v>
      </c>
      <c r="AK9" s="26">
        <v>43</v>
      </c>
      <c r="AL9" s="26">
        <v>44</v>
      </c>
      <c r="AM9" s="26">
        <v>45</v>
      </c>
      <c r="AN9" s="26">
        <v>46</v>
      </c>
      <c r="AO9" s="27">
        <v>3</v>
      </c>
      <c r="AP9" s="28">
        <v>4</v>
      </c>
      <c r="AQ9" s="28">
        <v>5</v>
      </c>
      <c r="AR9" s="188">
        <v>7</v>
      </c>
      <c r="AU9" s="28">
        <v>40</v>
      </c>
      <c r="AV9" s="28">
        <v>41</v>
      </c>
    </row>
    <row r="10" spans="1:48" s="9" customFormat="1" ht="12.75" customHeight="1" x14ac:dyDescent="0.2">
      <c r="A10" s="30" t="s">
        <v>20</v>
      </c>
      <c r="B10" s="279">
        <v>1</v>
      </c>
      <c r="C10" s="31">
        <v>0.375</v>
      </c>
      <c r="D10" s="31">
        <v>0</v>
      </c>
      <c r="E10" s="31"/>
      <c r="F10" s="31"/>
      <c r="G10" s="31"/>
      <c r="H10" s="31">
        <v>0.375</v>
      </c>
      <c r="I10" s="31">
        <v>0</v>
      </c>
      <c r="J10" s="31"/>
      <c r="K10" s="31"/>
      <c r="L10" s="32"/>
      <c r="M10" s="33"/>
      <c r="N10" s="33"/>
      <c r="O10" s="33"/>
      <c r="P10" s="33"/>
      <c r="Q10" s="34"/>
      <c r="R10" s="31">
        <v>0.375</v>
      </c>
      <c r="S10" s="32">
        <v>0</v>
      </c>
      <c r="T10" s="33"/>
      <c r="U10" s="33"/>
      <c r="V10" s="33"/>
      <c r="W10" s="33"/>
      <c r="X10" s="34"/>
      <c r="Y10" s="31"/>
      <c r="Z10" s="32"/>
      <c r="AA10" s="33"/>
      <c r="AB10" s="32">
        <v>0.375</v>
      </c>
      <c r="AC10" s="32">
        <v>0</v>
      </c>
      <c r="AD10" s="33"/>
      <c r="AE10" s="34"/>
      <c r="AF10" s="31"/>
      <c r="AG10" s="32"/>
      <c r="AH10" s="281"/>
      <c r="AI10" s="269">
        <f t="array" ref="AI10">'табель январь'!AO13</f>
        <v>32</v>
      </c>
      <c r="AJ10" s="283">
        <f>IF(AQ10&gt;0,B10*AO10*AP10-(AQ10*1),B10*AO10*AP10)</f>
        <v>96</v>
      </c>
      <c r="AK10" s="284">
        <f>SUM(C11:AG11)-SUM(C10:AG10)-(AU10*AV10)</f>
        <v>4</v>
      </c>
      <c r="AL10" s="283">
        <f>AJ10</f>
        <v>96</v>
      </c>
      <c r="AM10" s="283">
        <f>(AK10*60*24)/60</f>
        <v>96</v>
      </c>
      <c r="AN10" s="281"/>
      <c r="AO10" s="290">
        <v>16</v>
      </c>
      <c r="AP10" s="291">
        <v>6</v>
      </c>
      <c r="AQ10" s="293"/>
      <c r="AR10" s="271">
        <f>(AK10*60*24)/60</f>
        <v>96</v>
      </c>
      <c r="AU10" s="295">
        <v>8</v>
      </c>
      <c r="AV10" s="285"/>
    </row>
    <row r="11" spans="1:48" s="9" customFormat="1" ht="12.75" customHeight="1" thickBot="1" x14ac:dyDescent="0.25">
      <c r="A11" s="35" t="s">
        <v>21</v>
      </c>
      <c r="B11" s="280"/>
      <c r="C11" s="36">
        <v>1</v>
      </c>
      <c r="D11" s="36">
        <v>0.375</v>
      </c>
      <c r="E11" s="36"/>
      <c r="F11" s="36"/>
      <c r="G11" s="36"/>
      <c r="H11" s="36">
        <v>1</v>
      </c>
      <c r="I11" s="36">
        <v>0.375</v>
      </c>
      <c r="J11" s="36"/>
      <c r="K11" s="36"/>
      <c r="L11" s="37"/>
      <c r="M11" s="38"/>
      <c r="N11" s="38"/>
      <c r="O11" s="38"/>
      <c r="P11" s="38"/>
      <c r="Q11" s="39"/>
      <c r="R11" s="36">
        <v>1</v>
      </c>
      <c r="S11" s="37">
        <v>0.375</v>
      </c>
      <c r="T11" s="38"/>
      <c r="U11" s="38"/>
      <c r="V11" s="38"/>
      <c r="W11" s="38"/>
      <c r="X11" s="39"/>
      <c r="Y11" s="36"/>
      <c r="Z11" s="37"/>
      <c r="AA11" s="38"/>
      <c r="AB11" s="37">
        <v>1</v>
      </c>
      <c r="AC11" s="37">
        <v>0.375</v>
      </c>
      <c r="AD11" s="38"/>
      <c r="AE11" s="39"/>
      <c r="AF11" s="36"/>
      <c r="AG11" s="37"/>
      <c r="AH11" s="282"/>
      <c r="AI11" s="270"/>
      <c r="AJ11" s="283"/>
      <c r="AK11" s="284"/>
      <c r="AL11" s="283"/>
      <c r="AM11" s="283"/>
      <c r="AN11" s="282"/>
      <c r="AO11" s="288"/>
      <c r="AP11" s="292"/>
      <c r="AQ11" s="294"/>
      <c r="AR11" s="272"/>
      <c r="AU11" s="296"/>
      <c r="AV11" s="286"/>
    </row>
    <row r="12" spans="1:48" s="9" customFormat="1" ht="12.75" customHeight="1" x14ac:dyDescent="0.2">
      <c r="A12" s="40" t="s">
        <v>20</v>
      </c>
      <c r="B12" s="280">
        <v>0.5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7">
        <v>0.41666666666666669</v>
      </c>
      <c r="N12" s="37">
        <v>0</v>
      </c>
      <c r="O12" s="38"/>
      <c r="P12" s="38"/>
      <c r="Q12" s="39"/>
      <c r="R12" s="36"/>
      <c r="S12" s="37"/>
      <c r="T12" s="38"/>
      <c r="U12" s="38"/>
      <c r="V12" s="38"/>
      <c r="W12" s="37">
        <v>0.41666666666666669</v>
      </c>
      <c r="X12" s="36">
        <v>0</v>
      </c>
      <c r="Y12" s="36"/>
      <c r="Z12" s="37"/>
      <c r="AA12" s="38"/>
      <c r="AB12" s="38"/>
      <c r="AC12" s="38"/>
      <c r="AD12" s="38"/>
      <c r="AE12" s="39"/>
      <c r="AF12" s="36">
        <v>0.41666666666666669</v>
      </c>
      <c r="AG12" s="37">
        <v>0</v>
      </c>
      <c r="AH12" s="281"/>
      <c r="AI12" s="269">
        <f t="array" ref="AI12">'табель январь'!AO15</f>
        <v>24</v>
      </c>
      <c r="AJ12" s="283">
        <f>IF(AQ12&gt;0,B12*AO12*AP12-(AQ12*1),B12*AO12*AP12)</f>
        <v>48</v>
      </c>
      <c r="AK12" s="284">
        <f>SUM(C13:AG13)-SUM(C12:AG12)-(AU12*AV12)</f>
        <v>2.666666666666667</v>
      </c>
      <c r="AL12" s="283">
        <f t="shared" ref="AL12" si="0">AJ12</f>
        <v>48</v>
      </c>
      <c r="AM12" s="283">
        <f>(AK12*60*24)/60</f>
        <v>64.000000000000014</v>
      </c>
      <c r="AN12" s="281"/>
      <c r="AO12" s="288">
        <v>16</v>
      </c>
      <c r="AP12" s="292">
        <v>6</v>
      </c>
      <c r="AQ12" s="294"/>
      <c r="AR12" s="271">
        <f t="shared" ref="AR12" si="1">(AK12*60*24)/60</f>
        <v>64.000000000000014</v>
      </c>
      <c r="AU12" s="296">
        <v>8</v>
      </c>
      <c r="AV12" s="286"/>
    </row>
    <row r="13" spans="1:48" s="9" customFormat="1" ht="12.75" customHeight="1" thickBot="1" x14ac:dyDescent="0.25">
      <c r="A13" s="41" t="s">
        <v>21</v>
      </c>
      <c r="B13" s="287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43">
        <v>1</v>
      </c>
      <c r="N13" s="43">
        <v>0.29166666666666669</v>
      </c>
      <c r="O13" s="44"/>
      <c r="P13" s="44"/>
      <c r="Q13" s="45"/>
      <c r="R13" s="42"/>
      <c r="S13" s="43"/>
      <c r="T13" s="44"/>
      <c r="U13" s="44"/>
      <c r="V13" s="44"/>
      <c r="W13" s="43">
        <v>1</v>
      </c>
      <c r="X13" s="42">
        <v>0.29166666666666669</v>
      </c>
      <c r="Y13" s="42"/>
      <c r="Z13" s="43"/>
      <c r="AA13" s="44"/>
      <c r="AB13" s="44"/>
      <c r="AC13" s="44"/>
      <c r="AD13" s="44"/>
      <c r="AE13" s="45"/>
      <c r="AF13" s="42">
        <v>1</v>
      </c>
      <c r="AG13" s="43">
        <v>0.33333333333333331</v>
      </c>
      <c r="AH13" s="282"/>
      <c r="AI13" s="270"/>
      <c r="AJ13" s="283"/>
      <c r="AK13" s="284"/>
      <c r="AL13" s="283"/>
      <c r="AM13" s="283"/>
      <c r="AN13" s="282"/>
      <c r="AO13" s="289"/>
      <c r="AP13" s="297"/>
      <c r="AQ13" s="298"/>
      <c r="AR13" s="272"/>
      <c r="AU13" s="300"/>
      <c r="AV13" s="301"/>
    </row>
    <row r="14" spans="1:48" s="9" customFormat="1" ht="12.75" customHeight="1" x14ac:dyDescent="0.2">
      <c r="A14" s="30" t="s">
        <v>22</v>
      </c>
      <c r="B14" s="279">
        <v>1</v>
      </c>
      <c r="C14" s="31"/>
      <c r="D14" s="31">
        <v>0.375</v>
      </c>
      <c r="E14" s="31">
        <v>0</v>
      </c>
      <c r="F14" s="31"/>
      <c r="G14" s="31"/>
      <c r="H14" s="31"/>
      <c r="I14" s="31">
        <v>0.375</v>
      </c>
      <c r="J14" s="31">
        <v>0</v>
      </c>
      <c r="K14" s="31"/>
      <c r="L14" s="32"/>
      <c r="M14" s="33"/>
      <c r="N14" s="33"/>
      <c r="O14" s="33"/>
      <c r="P14" s="33"/>
      <c r="Q14" s="34"/>
      <c r="R14" s="31"/>
      <c r="S14" s="32">
        <v>0.375</v>
      </c>
      <c r="T14" s="32">
        <v>0</v>
      </c>
      <c r="U14" s="33"/>
      <c r="V14" s="33"/>
      <c r="W14" s="33"/>
      <c r="X14" s="34"/>
      <c r="Y14" s="31"/>
      <c r="Z14" s="32"/>
      <c r="AA14" s="33"/>
      <c r="AB14" s="33"/>
      <c r="AC14" s="32">
        <v>0.375</v>
      </c>
      <c r="AD14" s="32">
        <v>0</v>
      </c>
      <c r="AE14" s="34"/>
      <c r="AF14" s="31"/>
      <c r="AG14" s="46"/>
      <c r="AH14" s="281"/>
      <c r="AI14" s="269">
        <f t="array" ref="AI14">'табель январь'!AO17</f>
        <v>32</v>
      </c>
      <c r="AJ14" s="283">
        <f>IF(AQ14&gt;0,B14*AO14*AP14-(AQ14*1),B14*AO14*AP14)</f>
        <v>96</v>
      </c>
      <c r="AK14" s="284">
        <f>SUM(C15:AG15)-SUM(C14:AG14)-(AU14*AV14)</f>
        <v>4</v>
      </c>
      <c r="AL14" s="283">
        <f t="shared" ref="AL14" si="2">AJ14</f>
        <v>96</v>
      </c>
      <c r="AM14" s="283">
        <f>(AK14*60*24)/60</f>
        <v>96</v>
      </c>
      <c r="AN14" s="281"/>
      <c r="AO14" s="290">
        <v>16</v>
      </c>
      <c r="AP14" s="291">
        <v>6</v>
      </c>
      <c r="AQ14" s="293"/>
      <c r="AR14" s="271">
        <f t="shared" ref="AR14" si="3">(AK14*60*24)/60</f>
        <v>96</v>
      </c>
      <c r="AU14" s="303">
        <v>8</v>
      </c>
      <c r="AV14" s="302"/>
    </row>
    <row r="15" spans="1:48" s="9" customFormat="1" ht="12.75" customHeight="1" thickBot="1" x14ac:dyDescent="0.25">
      <c r="A15" s="35" t="s">
        <v>21</v>
      </c>
      <c r="B15" s="280"/>
      <c r="C15" s="36"/>
      <c r="D15" s="36">
        <v>1</v>
      </c>
      <c r="E15" s="36">
        <v>0.375</v>
      </c>
      <c r="F15" s="36"/>
      <c r="G15" s="36"/>
      <c r="H15" s="36"/>
      <c r="I15" s="36">
        <v>1</v>
      </c>
      <c r="J15" s="36">
        <v>0.375</v>
      </c>
      <c r="K15" s="36"/>
      <c r="L15" s="37"/>
      <c r="M15" s="38"/>
      <c r="N15" s="47"/>
      <c r="O15" s="47"/>
      <c r="P15" s="47"/>
      <c r="Q15" s="48"/>
      <c r="R15" s="49"/>
      <c r="S15" s="50">
        <v>1</v>
      </c>
      <c r="T15" s="50">
        <v>0.375</v>
      </c>
      <c r="U15" s="47"/>
      <c r="V15" s="47"/>
      <c r="W15" s="47"/>
      <c r="X15" s="48"/>
      <c r="Y15" s="49"/>
      <c r="Z15" s="50"/>
      <c r="AA15" s="47"/>
      <c r="AB15" s="47"/>
      <c r="AC15" s="50">
        <v>1</v>
      </c>
      <c r="AD15" s="50">
        <v>0.375</v>
      </c>
      <c r="AE15" s="48"/>
      <c r="AF15" s="49"/>
      <c r="AG15" s="51"/>
      <c r="AH15" s="282"/>
      <c r="AI15" s="270"/>
      <c r="AJ15" s="283"/>
      <c r="AK15" s="284"/>
      <c r="AL15" s="283"/>
      <c r="AM15" s="283"/>
      <c r="AN15" s="282"/>
      <c r="AO15" s="288"/>
      <c r="AP15" s="292"/>
      <c r="AQ15" s="294"/>
      <c r="AR15" s="272"/>
      <c r="AU15" s="304"/>
      <c r="AV15" s="294"/>
    </row>
    <row r="16" spans="1:48" s="9" customFormat="1" ht="12.75" customHeight="1" x14ac:dyDescent="0.2">
      <c r="A16" s="52" t="s">
        <v>22</v>
      </c>
      <c r="B16" s="280">
        <v>0.5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/>
      <c r="N16" s="53">
        <v>0.375</v>
      </c>
      <c r="O16" s="53">
        <v>0</v>
      </c>
      <c r="P16" s="54"/>
      <c r="Q16" s="55"/>
      <c r="R16" s="56"/>
      <c r="S16" s="53"/>
      <c r="T16" s="54"/>
      <c r="U16" s="54"/>
      <c r="V16" s="54"/>
      <c r="W16" s="54"/>
      <c r="X16" s="56">
        <v>0.375</v>
      </c>
      <c r="Y16" s="56">
        <v>0</v>
      </c>
      <c r="Z16" s="53"/>
      <c r="AA16" s="54"/>
      <c r="AB16" s="54"/>
      <c r="AC16" s="54"/>
      <c r="AD16" s="54"/>
      <c r="AE16" s="55"/>
      <c r="AF16" s="56"/>
      <c r="AG16" s="57">
        <v>0.375</v>
      </c>
      <c r="AH16" s="281"/>
      <c r="AI16" s="269">
        <f t="array" ref="AI16">'табель январь'!AO19</f>
        <v>18</v>
      </c>
      <c r="AJ16" s="283">
        <f>IF(AQ16&gt;0,B16*AO16*AP16-(AQ16*1),B16*AO16*AP16)</f>
        <v>48</v>
      </c>
      <c r="AK16" s="284">
        <f>SUM(C17:AG17)-SUM(C16:AG16)-(AU16*AV16)</f>
        <v>2.4583333333333335</v>
      </c>
      <c r="AL16" s="283">
        <f t="shared" ref="AL16" si="4">AJ16</f>
        <v>48</v>
      </c>
      <c r="AM16" s="283">
        <f>(AK16*60*24)/60</f>
        <v>59</v>
      </c>
      <c r="AN16" s="281"/>
      <c r="AO16" s="288">
        <v>16</v>
      </c>
      <c r="AP16" s="292">
        <v>6</v>
      </c>
      <c r="AQ16" s="294"/>
      <c r="AR16" s="271">
        <f t="shared" ref="AR16" si="5">(AK16*60*24)/60</f>
        <v>59</v>
      </c>
      <c r="AU16" s="304">
        <v>8</v>
      </c>
      <c r="AV16" s="294"/>
    </row>
    <row r="17" spans="1:48" s="9" customFormat="1" ht="12.75" customHeight="1" thickBot="1" x14ac:dyDescent="0.25">
      <c r="A17" s="52" t="s">
        <v>21</v>
      </c>
      <c r="B17" s="308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60"/>
      <c r="N17" s="59">
        <v>1</v>
      </c>
      <c r="O17" s="59">
        <v>0.29166666666666669</v>
      </c>
      <c r="P17" s="60"/>
      <c r="Q17" s="61"/>
      <c r="R17" s="58"/>
      <c r="S17" s="59"/>
      <c r="T17" s="60"/>
      <c r="U17" s="60"/>
      <c r="V17" s="60"/>
      <c r="W17" s="60"/>
      <c r="X17" s="58">
        <v>1</v>
      </c>
      <c r="Y17" s="58">
        <v>0.29166666666666669</v>
      </c>
      <c r="Z17" s="59"/>
      <c r="AA17" s="60"/>
      <c r="AB17" s="60"/>
      <c r="AC17" s="60"/>
      <c r="AD17" s="60"/>
      <c r="AE17" s="61"/>
      <c r="AF17" s="58"/>
      <c r="AG17" s="62">
        <v>1</v>
      </c>
      <c r="AH17" s="282"/>
      <c r="AI17" s="270"/>
      <c r="AJ17" s="283"/>
      <c r="AK17" s="284"/>
      <c r="AL17" s="283"/>
      <c r="AM17" s="283"/>
      <c r="AN17" s="282"/>
      <c r="AO17" s="299"/>
      <c r="AP17" s="305"/>
      <c r="AQ17" s="306"/>
      <c r="AR17" s="272"/>
      <c r="AU17" s="307"/>
      <c r="AV17" s="306"/>
    </row>
    <row r="18" spans="1:48" s="9" customFormat="1" ht="12.75" customHeight="1" x14ac:dyDescent="0.2">
      <c r="A18" s="30" t="s">
        <v>23</v>
      </c>
      <c r="B18" s="279">
        <v>1</v>
      </c>
      <c r="C18" s="31"/>
      <c r="D18" s="31"/>
      <c r="E18" s="31">
        <v>0.41666666666666669</v>
      </c>
      <c r="F18" s="31">
        <v>0</v>
      </c>
      <c r="G18" s="31"/>
      <c r="H18" s="31"/>
      <c r="I18" s="31"/>
      <c r="J18" s="31">
        <v>0.375</v>
      </c>
      <c r="K18" s="31">
        <v>0</v>
      </c>
      <c r="L18" s="32"/>
      <c r="M18" s="33"/>
      <c r="N18" s="33"/>
      <c r="O18" s="33"/>
      <c r="P18" s="33"/>
      <c r="Q18" s="34"/>
      <c r="R18" s="31"/>
      <c r="S18" s="32"/>
      <c r="T18" s="32"/>
      <c r="U18" s="32"/>
      <c r="V18" s="33"/>
      <c r="W18" s="33"/>
      <c r="X18" s="34"/>
      <c r="Y18" s="31">
        <v>0.41666666666666669</v>
      </c>
      <c r="Z18" s="32">
        <v>0</v>
      </c>
      <c r="AA18" s="245"/>
      <c r="AB18" s="245"/>
      <c r="AC18" s="245"/>
      <c r="AD18" s="245"/>
      <c r="AE18" s="245"/>
      <c r="AF18" s="245"/>
      <c r="AG18" s="245"/>
      <c r="AH18" s="281"/>
      <c r="AI18" s="269">
        <f t="array" ref="AI18">'табель январь'!AO21</f>
        <v>24</v>
      </c>
      <c r="AJ18" s="283">
        <f>IF(AQ18&gt;0,B18*AO18*AP18-(AQ18*1),B18*AO18*AP18)</f>
        <v>66</v>
      </c>
      <c r="AK18" s="284">
        <f>SUM(C19:AG19)-SUM(C18:AG18)-(AU18*AV18)</f>
        <v>2.75</v>
      </c>
      <c r="AL18" s="283">
        <f t="shared" ref="AL18" si="6">AJ18</f>
        <v>66</v>
      </c>
      <c r="AM18" s="283">
        <f>(AK18*60*24)/60</f>
        <v>66</v>
      </c>
      <c r="AN18" s="281"/>
      <c r="AO18" s="290">
        <v>11</v>
      </c>
      <c r="AP18" s="291">
        <v>6</v>
      </c>
      <c r="AQ18" s="293"/>
      <c r="AR18" s="271">
        <f t="shared" ref="AR18" si="7">(AK18*60*24)/60</f>
        <v>66</v>
      </c>
      <c r="AU18" s="295">
        <v>8</v>
      </c>
      <c r="AV18" s="285"/>
    </row>
    <row r="19" spans="1:48" s="9" customFormat="1" ht="12.75" customHeight="1" thickBot="1" x14ac:dyDescent="0.25">
      <c r="A19" s="63" t="s">
        <v>21</v>
      </c>
      <c r="B19" s="280"/>
      <c r="C19" s="36"/>
      <c r="D19" s="36"/>
      <c r="E19" s="36">
        <v>1</v>
      </c>
      <c r="F19" s="36">
        <v>0.29166666666666669</v>
      </c>
      <c r="G19" s="36"/>
      <c r="H19" s="36"/>
      <c r="I19" s="36"/>
      <c r="J19" s="36">
        <v>1</v>
      </c>
      <c r="K19" s="36">
        <v>0.375</v>
      </c>
      <c r="L19" s="37"/>
      <c r="M19" s="38"/>
      <c r="N19" s="38"/>
      <c r="O19" s="38"/>
      <c r="P19" s="38"/>
      <c r="Q19" s="39"/>
      <c r="R19" s="36"/>
      <c r="S19" s="37"/>
      <c r="T19" s="37"/>
      <c r="U19" s="37"/>
      <c r="V19" s="38"/>
      <c r="W19" s="38"/>
      <c r="X19" s="39"/>
      <c r="Y19" s="36">
        <v>1</v>
      </c>
      <c r="Z19" s="37">
        <v>0.29166666666666669</v>
      </c>
      <c r="AA19" s="246"/>
      <c r="AB19" s="246"/>
      <c r="AC19" s="246"/>
      <c r="AD19" s="246"/>
      <c r="AE19" s="246"/>
      <c r="AF19" s="246"/>
      <c r="AG19" s="246"/>
      <c r="AH19" s="282"/>
      <c r="AI19" s="270"/>
      <c r="AJ19" s="283"/>
      <c r="AK19" s="284"/>
      <c r="AL19" s="283"/>
      <c r="AM19" s="283"/>
      <c r="AN19" s="282"/>
      <c r="AO19" s="288"/>
      <c r="AP19" s="292"/>
      <c r="AQ19" s="294"/>
      <c r="AR19" s="272"/>
      <c r="AU19" s="296"/>
      <c r="AV19" s="286"/>
    </row>
    <row r="20" spans="1:48" s="9" customFormat="1" ht="12.75" customHeight="1" x14ac:dyDescent="0.2">
      <c r="A20" s="52" t="s">
        <v>23</v>
      </c>
      <c r="B20" s="280">
        <v>0.5</v>
      </c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8"/>
      <c r="N20" s="38"/>
      <c r="O20" s="37">
        <v>0.41666666666666669</v>
      </c>
      <c r="P20" s="37">
        <v>0</v>
      </c>
      <c r="Q20" s="39"/>
      <c r="R20" s="36"/>
      <c r="S20" s="37"/>
      <c r="T20" s="32">
        <v>0.41666666666666669</v>
      </c>
      <c r="U20" s="32">
        <v>0</v>
      </c>
      <c r="V20" s="38"/>
      <c r="W20" s="38"/>
      <c r="X20" s="39"/>
      <c r="Y20" s="36"/>
      <c r="Z20" s="37"/>
      <c r="AA20" s="245"/>
      <c r="AB20" s="245"/>
      <c r="AC20" s="245"/>
      <c r="AD20" s="245"/>
      <c r="AE20" s="245"/>
      <c r="AF20" s="245"/>
      <c r="AG20" s="245"/>
      <c r="AH20" s="281"/>
      <c r="AI20" s="269">
        <f t="array" ref="AI20">'табель январь'!AO23</f>
        <v>16</v>
      </c>
      <c r="AJ20" s="283">
        <f>IF(AQ20&gt;0,B20*AO20*AP20-(AQ20*1),B20*AO20*AP20)</f>
        <v>33</v>
      </c>
      <c r="AK20" s="284">
        <f>SUM(C21:AG21)-SUM(C20:AG20)-(AU20*AV20)</f>
        <v>1.75</v>
      </c>
      <c r="AL20" s="283">
        <f t="shared" ref="AL20" si="8">AJ20</f>
        <v>33</v>
      </c>
      <c r="AM20" s="283">
        <f>(AK20*60*24)/60</f>
        <v>42</v>
      </c>
      <c r="AN20" s="281"/>
      <c r="AO20" s="288">
        <v>11</v>
      </c>
      <c r="AP20" s="292">
        <v>6</v>
      </c>
      <c r="AQ20" s="294"/>
      <c r="AR20" s="271">
        <f t="shared" ref="AR20" si="9">(AK20*60*24)/60</f>
        <v>42</v>
      </c>
      <c r="AU20" s="296">
        <v>4</v>
      </c>
      <c r="AV20" s="286"/>
    </row>
    <row r="21" spans="1:48" s="9" customFormat="1" ht="12.75" customHeight="1" thickBot="1" x14ac:dyDescent="0.25">
      <c r="A21" s="41" t="s">
        <v>21</v>
      </c>
      <c r="B21" s="287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44"/>
      <c r="N21" s="44"/>
      <c r="O21" s="43">
        <v>1</v>
      </c>
      <c r="P21" s="43">
        <v>0.29166666666666669</v>
      </c>
      <c r="Q21" s="45"/>
      <c r="R21" s="42"/>
      <c r="S21" s="43"/>
      <c r="T21" s="37">
        <v>1</v>
      </c>
      <c r="U21" s="37">
        <v>0.29166666666666669</v>
      </c>
      <c r="V21" s="44"/>
      <c r="W21" s="44"/>
      <c r="X21" s="45"/>
      <c r="Y21" s="42"/>
      <c r="Z21" s="43"/>
      <c r="AA21" s="246"/>
      <c r="AB21" s="246"/>
      <c r="AC21" s="246"/>
      <c r="AD21" s="246"/>
      <c r="AE21" s="246"/>
      <c r="AF21" s="246"/>
      <c r="AG21" s="246"/>
      <c r="AH21" s="282"/>
      <c r="AI21" s="270"/>
      <c r="AJ21" s="283"/>
      <c r="AK21" s="284"/>
      <c r="AL21" s="283"/>
      <c r="AM21" s="283"/>
      <c r="AN21" s="282"/>
      <c r="AO21" s="289"/>
      <c r="AP21" s="297"/>
      <c r="AQ21" s="298"/>
      <c r="AR21" s="272"/>
      <c r="AU21" s="300"/>
      <c r="AV21" s="301"/>
    </row>
    <row r="22" spans="1:48" s="9" customFormat="1" ht="12.75" customHeight="1" x14ac:dyDescent="0.2">
      <c r="A22" s="30" t="s">
        <v>25</v>
      </c>
      <c r="B22" s="279">
        <v>1</v>
      </c>
      <c r="C22" s="31"/>
      <c r="D22" s="31"/>
      <c r="E22" s="31"/>
      <c r="F22" s="31">
        <v>0.375</v>
      </c>
      <c r="G22" s="31">
        <v>0</v>
      </c>
      <c r="H22" s="31"/>
      <c r="I22" s="31"/>
      <c r="J22" s="31"/>
      <c r="K22" s="31">
        <v>0.375</v>
      </c>
      <c r="L22" s="32">
        <v>0</v>
      </c>
      <c r="M22" s="33"/>
      <c r="N22" s="33"/>
      <c r="O22" s="33"/>
      <c r="P22" s="33"/>
      <c r="Q22" s="34"/>
      <c r="R22" s="31"/>
      <c r="S22" s="32"/>
      <c r="T22" s="33"/>
      <c r="U22" s="32">
        <v>0.375</v>
      </c>
      <c r="V22" s="32">
        <v>0</v>
      </c>
      <c r="W22" s="33"/>
      <c r="X22" s="34"/>
      <c r="Y22" s="31"/>
      <c r="Z22" s="32"/>
      <c r="AA22" s="33"/>
      <c r="AB22" s="33"/>
      <c r="AC22" s="33"/>
      <c r="AD22" s="33"/>
      <c r="AE22" s="31">
        <v>0.375</v>
      </c>
      <c r="AF22" s="31">
        <v>0</v>
      </c>
      <c r="AG22" s="32"/>
      <c r="AH22" s="281"/>
      <c r="AI22" s="269">
        <f t="array" ref="AI22">'табель январь'!AO25</f>
        <v>32</v>
      </c>
      <c r="AJ22" s="283">
        <f>IF(AQ22&gt;0,B22*AO22*AP22-(AQ22*1),B22*AO22*AP22)</f>
        <v>96</v>
      </c>
      <c r="AK22" s="284">
        <f>SUM(C23:AG23)-SUM(C22:AG22)-(AU22*AV22)</f>
        <v>4</v>
      </c>
      <c r="AL22" s="283">
        <f t="shared" ref="AL22" si="10">AJ22</f>
        <v>96</v>
      </c>
      <c r="AM22" s="283">
        <f>(AK22*60*24)/60</f>
        <v>96</v>
      </c>
      <c r="AN22" s="281"/>
      <c r="AO22" s="290">
        <v>16</v>
      </c>
      <c r="AP22" s="291">
        <v>6</v>
      </c>
      <c r="AQ22" s="293"/>
      <c r="AR22" s="271">
        <f t="shared" ref="AR22" si="11">(AK22*60*24)/60</f>
        <v>96</v>
      </c>
      <c r="AU22" s="295">
        <v>8</v>
      </c>
      <c r="AV22" s="285"/>
    </row>
    <row r="23" spans="1:48" s="9" customFormat="1" ht="12.75" customHeight="1" thickBot="1" x14ac:dyDescent="0.25">
      <c r="A23" s="41" t="s">
        <v>21</v>
      </c>
      <c r="B23" s="280"/>
      <c r="C23" s="58"/>
      <c r="D23" s="58"/>
      <c r="E23" s="58"/>
      <c r="F23" s="58">
        <v>1</v>
      </c>
      <c r="G23" s="58">
        <v>0.375</v>
      </c>
      <c r="H23" s="58"/>
      <c r="I23" s="58"/>
      <c r="J23" s="58"/>
      <c r="K23" s="58">
        <v>1</v>
      </c>
      <c r="L23" s="59">
        <v>0.375</v>
      </c>
      <c r="M23" s="60"/>
      <c r="N23" s="60"/>
      <c r="O23" s="60"/>
      <c r="P23" s="60"/>
      <c r="Q23" s="61"/>
      <c r="R23" s="58"/>
      <c r="S23" s="59"/>
      <c r="T23" s="60"/>
      <c r="U23" s="59">
        <v>1</v>
      </c>
      <c r="V23" s="59">
        <v>0.375</v>
      </c>
      <c r="W23" s="60"/>
      <c r="X23" s="61"/>
      <c r="Y23" s="58"/>
      <c r="Z23" s="59"/>
      <c r="AA23" s="60"/>
      <c r="AB23" s="60"/>
      <c r="AC23" s="60"/>
      <c r="AD23" s="60"/>
      <c r="AE23" s="58">
        <v>1</v>
      </c>
      <c r="AF23" s="58">
        <v>0.375</v>
      </c>
      <c r="AG23" s="59"/>
      <c r="AH23" s="282"/>
      <c r="AI23" s="270"/>
      <c r="AJ23" s="283"/>
      <c r="AK23" s="284"/>
      <c r="AL23" s="283"/>
      <c r="AM23" s="283"/>
      <c r="AN23" s="282"/>
      <c r="AO23" s="288"/>
      <c r="AP23" s="292"/>
      <c r="AQ23" s="294"/>
      <c r="AR23" s="272"/>
      <c r="AU23" s="310"/>
      <c r="AV23" s="309"/>
    </row>
    <row r="24" spans="1:48" s="9" customFormat="1" ht="12.75" customHeight="1" x14ac:dyDescent="0.2">
      <c r="A24" s="52" t="s">
        <v>25</v>
      </c>
      <c r="B24" s="316">
        <v>0.5</v>
      </c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68"/>
      <c r="N24" s="68"/>
      <c r="O24" s="68"/>
      <c r="P24" s="67">
        <v>0.375</v>
      </c>
      <c r="Q24" s="66">
        <v>0</v>
      </c>
      <c r="R24" s="66"/>
      <c r="S24" s="67"/>
      <c r="T24" s="68"/>
      <c r="U24" s="67"/>
      <c r="V24" s="67"/>
      <c r="W24" s="68"/>
      <c r="X24" s="69"/>
      <c r="Y24" s="66"/>
      <c r="Z24" s="67">
        <v>0.375</v>
      </c>
      <c r="AA24" s="67">
        <v>0</v>
      </c>
      <c r="AB24" s="68"/>
      <c r="AC24" s="68"/>
      <c r="AD24" s="68"/>
      <c r="AE24" s="66"/>
      <c r="AF24" s="66"/>
      <c r="AG24" s="67"/>
      <c r="AH24" s="281"/>
      <c r="AI24" s="269">
        <f t="array" ref="AI24">'табель январь'!AO27</f>
        <v>16</v>
      </c>
      <c r="AJ24" s="283">
        <f>IF(AQ24&gt;0,B24*AO24*AP24-(AQ24*1),B24*AO24*AP24)</f>
        <v>48</v>
      </c>
      <c r="AK24" s="284">
        <f>SUM(C25:AG25)-SUM(C24:AG24)-(AU24*AV24)</f>
        <v>2</v>
      </c>
      <c r="AL24" s="283">
        <f t="shared" ref="AL24" si="12">AJ24</f>
        <v>48</v>
      </c>
      <c r="AM24" s="283">
        <f>(AK24*60*24)/60</f>
        <v>48</v>
      </c>
      <c r="AN24" s="281"/>
      <c r="AO24" s="317">
        <v>16</v>
      </c>
      <c r="AP24" s="311">
        <v>6</v>
      </c>
      <c r="AQ24" s="302"/>
      <c r="AR24" s="271">
        <f t="shared" ref="AR24" si="13">(AK24*60*24)/60</f>
        <v>48</v>
      </c>
      <c r="AU24" s="312">
        <v>8</v>
      </c>
      <c r="AV24" s="314"/>
    </row>
    <row r="25" spans="1:48" s="9" customFormat="1" ht="12.75" customHeight="1" thickBot="1" x14ac:dyDescent="0.25">
      <c r="A25" s="41" t="s">
        <v>21</v>
      </c>
      <c r="B25" s="287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2"/>
      <c r="N25" s="72"/>
      <c r="O25" s="72"/>
      <c r="P25" s="71">
        <v>1</v>
      </c>
      <c r="Q25" s="70">
        <v>0.375</v>
      </c>
      <c r="R25" s="70"/>
      <c r="S25" s="71"/>
      <c r="T25" s="72"/>
      <c r="U25" s="71"/>
      <c r="V25" s="71"/>
      <c r="W25" s="72"/>
      <c r="X25" s="73"/>
      <c r="Y25" s="70"/>
      <c r="Z25" s="71">
        <v>1</v>
      </c>
      <c r="AA25" s="71">
        <v>0.375</v>
      </c>
      <c r="AB25" s="72"/>
      <c r="AC25" s="72"/>
      <c r="AD25" s="72"/>
      <c r="AE25" s="70"/>
      <c r="AF25" s="70"/>
      <c r="AG25" s="71"/>
      <c r="AH25" s="282"/>
      <c r="AI25" s="270"/>
      <c r="AJ25" s="283"/>
      <c r="AK25" s="284"/>
      <c r="AL25" s="283"/>
      <c r="AM25" s="283"/>
      <c r="AN25" s="282"/>
      <c r="AO25" s="289"/>
      <c r="AP25" s="297"/>
      <c r="AQ25" s="298"/>
      <c r="AR25" s="272"/>
      <c r="AU25" s="313"/>
      <c r="AV25" s="315"/>
    </row>
    <row r="26" spans="1:48" s="9" customFormat="1" ht="12.75" customHeight="1" x14ac:dyDescent="0.2">
      <c r="A26" s="30" t="s">
        <v>26</v>
      </c>
      <c r="B26" s="279">
        <v>1</v>
      </c>
      <c r="C26" s="74"/>
      <c r="D26" s="74"/>
      <c r="E26" s="74"/>
      <c r="F26" s="74"/>
      <c r="G26" s="74">
        <v>0.375</v>
      </c>
      <c r="H26" s="74">
        <v>0</v>
      </c>
      <c r="I26" s="74"/>
      <c r="J26" s="74"/>
      <c r="K26" s="74"/>
      <c r="L26" s="75"/>
      <c r="M26" s="76"/>
      <c r="N26" s="76"/>
      <c r="O26" s="76"/>
      <c r="P26" s="75"/>
      <c r="Q26" s="74">
        <v>0.375</v>
      </c>
      <c r="R26" s="74">
        <v>0</v>
      </c>
      <c r="S26" s="75"/>
      <c r="T26" s="76"/>
      <c r="U26" s="75"/>
      <c r="V26" s="75">
        <v>0.375</v>
      </c>
      <c r="W26" s="75">
        <v>0</v>
      </c>
      <c r="X26" s="77"/>
      <c r="Y26" s="74"/>
      <c r="Z26" s="75"/>
      <c r="AA26" s="75"/>
      <c r="AB26" s="76"/>
      <c r="AC26" s="76"/>
      <c r="AD26" s="76"/>
      <c r="AE26" s="74">
        <v>0.375</v>
      </c>
      <c r="AF26" s="74">
        <v>0</v>
      </c>
      <c r="AG26" s="75"/>
      <c r="AH26" s="281"/>
      <c r="AI26" s="269">
        <f t="array" ref="AI26">'табель январь'!AO29</f>
        <v>32</v>
      </c>
      <c r="AJ26" s="283">
        <f>IF(AQ26&gt;0,B26*AO26*AP26-(AQ26*1),B26*AO26*AP26)</f>
        <v>96</v>
      </c>
      <c r="AK26" s="284">
        <f>SUM(C27:AG27)-SUM(C26:AG26)-(AU26*AV26)</f>
        <v>4</v>
      </c>
      <c r="AL26" s="283">
        <f t="shared" ref="AL26" si="14">AJ26</f>
        <v>96</v>
      </c>
      <c r="AM26" s="283">
        <f>(AK26*60*24)/60</f>
        <v>96</v>
      </c>
      <c r="AN26" s="281"/>
      <c r="AO26" s="290">
        <v>16</v>
      </c>
      <c r="AP26" s="291">
        <v>6</v>
      </c>
      <c r="AQ26" s="293"/>
      <c r="AR26" s="271">
        <f t="shared" ref="AR26" si="15">(AK26*60*24)/60</f>
        <v>96</v>
      </c>
      <c r="AU26" s="319">
        <v>8</v>
      </c>
      <c r="AV26" s="318"/>
    </row>
    <row r="27" spans="1:48" s="9" customFormat="1" ht="12.75" customHeight="1" thickBot="1" x14ac:dyDescent="0.25">
      <c r="A27" s="41" t="s">
        <v>21</v>
      </c>
      <c r="B27" s="280"/>
      <c r="C27" s="66"/>
      <c r="D27" s="66"/>
      <c r="E27" s="66"/>
      <c r="F27" s="66"/>
      <c r="G27" s="66">
        <v>1</v>
      </c>
      <c r="H27" s="66">
        <v>0.375</v>
      </c>
      <c r="I27" s="66"/>
      <c r="J27" s="66"/>
      <c r="K27" s="66"/>
      <c r="L27" s="67"/>
      <c r="M27" s="68"/>
      <c r="N27" s="68"/>
      <c r="O27" s="68"/>
      <c r="P27" s="67"/>
      <c r="Q27" s="66">
        <v>1</v>
      </c>
      <c r="R27" s="66">
        <v>0.375</v>
      </c>
      <c r="S27" s="67"/>
      <c r="T27" s="68"/>
      <c r="U27" s="67"/>
      <c r="V27" s="67">
        <v>1</v>
      </c>
      <c r="W27" s="67">
        <v>0.375</v>
      </c>
      <c r="X27" s="69"/>
      <c r="Y27" s="66"/>
      <c r="Z27" s="67"/>
      <c r="AA27" s="67"/>
      <c r="AB27" s="68"/>
      <c r="AC27" s="68"/>
      <c r="AD27" s="68"/>
      <c r="AE27" s="66">
        <v>1</v>
      </c>
      <c r="AF27" s="66">
        <v>0.375</v>
      </c>
      <c r="AG27" s="67"/>
      <c r="AH27" s="282"/>
      <c r="AI27" s="270"/>
      <c r="AJ27" s="283"/>
      <c r="AK27" s="284"/>
      <c r="AL27" s="283"/>
      <c r="AM27" s="283"/>
      <c r="AN27" s="282"/>
      <c r="AO27" s="288"/>
      <c r="AP27" s="292"/>
      <c r="AQ27" s="294"/>
      <c r="AR27" s="272"/>
      <c r="AU27" s="312"/>
      <c r="AV27" s="314"/>
    </row>
    <row r="28" spans="1:48" s="9" customFormat="1" ht="12.75" customHeight="1" x14ac:dyDescent="0.2">
      <c r="A28" s="52" t="s">
        <v>26</v>
      </c>
      <c r="B28" s="280">
        <v>0.25</v>
      </c>
      <c r="C28" s="66">
        <v>0</v>
      </c>
      <c r="D28" s="66"/>
      <c r="E28" s="66"/>
      <c r="F28" s="66"/>
      <c r="G28" s="66"/>
      <c r="H28" s="66"/>
      <c r="I28" s="66"/>
      <c r="J28" s="66"/>
      <c r="K28" s="66"/>
      <c r="L28" s="67">
        <v>0.375</v>
      </c>
      <c r="M28" s="67">
        <v>0</v>
      </c>
      <c r="N28" s="68"/>
      <c r="O28" s="68"/>
      <c r="P28" s="68"/>
      <c r="Q28" s="69"/>
      <c r="R28" s="66"/>
      <c r="S28" s="67"/>
      <c r="T28" s="68"/>
      <c r="U28" s="68"/>
      <c r="V28" s="68"/>
      <c r="W28" s="68"/>
      <c r="X28" s="69"/>
      <c r="Y28" s="66"/>
      <c r="Z28" s="67"/>
      <c r="AA28" s="67">
        <v>0.375</v>
      </c>
      <c r="AB28" s="67">
        <v>0</v>
      </c>
      <c r="AC28" s="68"/>
      <c r="AD28" s="68"/>
      <c r="AE28" s="69"/>
      <c r="AF28" s="66"/>
      <c r="AG28" s="67"/>
      <c r="AH28" s="281"/>
      <c r="AI28" s="269">
        <f t="array" ref="AI28">'табель январь'!AO31</f>
        <v>22</v>
      </c>
      <c r="AJ28" s="283">
        <f>IF(AQ28&gt;0,B28*AO28*AP28-(AQ28*1),B28*AO28*AP28)</f>
        <v>24</v>
      </c>
      <c r="AK28" s="284">
        <f>SUM(C29:AG29)-SUM(C28:AG28)-(AU28*AV28)</f>
        <v>2.125</v>
      </c>
      <c r="AL28" s="283">
        <f t="shared" ref="AL28" si="16">AJ28</f>
        <v>24</v>
      </c>
      <c r="AM28" s="283">
        <f>(AK28*60*24)/60</f>
        <v>51</v>
      </c>
      <c r="AN28" s="281"/>
      <c r="AO28" s="288">
        <v>16</v>
      </c>
      <c r="AP28" s="292">
        <v>6</v>
      </c>
      <c r="AQ28" s="294"/>
      <c r="AR28" s="271">
        <f t="shared" ref="AR28" si="17">(AK28*60*24)/60</f>
        <v>51</v>
      </c>
      <c r="AU28" s="312">
        <v>8</v>
      </c>
      <c r="AV28" s="314"/>
    </row>
    <row r="29" spans="1:48" s="9" customFormat="1" ht="12.75" customHeight="1" thickBot="1" x14ac:dyDescent="0.25">
      <c r="A29" s="41" t="s">
        <v>21</v>
      </c>
      <c r="B29" s="287"/>
      <c r="C29" s="70">
        <v>0.29166666666666669</v>
      </c>
      <c r="D29" s="70"/>
      <c r="E29" s="70"/>
      <c r="F29" s="70"/>
      <c r="G29" s="70"/>
      <c r="H29" s="70"/>
      <c r="I29" s="70"/>
      <c r="J29" s="70"/>
      <c r="K29" s="70"/>
      <c r="L29" s="71">
        <v>1</v>
      </c>
      <c r="M29" s="71">
        <v>0.29166666666666669</v>
      </c>
      <c r="N29" s="72"/>
      <c r="O29" s="72"/>
      <c r="P29" s="72"/>
      <c r="Q29" s="73"/>
      <c r="R29" s="70"/>
      <c r="S29" s="71"/>
      <c r="T29" s="72"/>
      <c r="U29" s="72"/>
      <c r="V29" s="72"/>
      <c r="W29" s="72"/>
      <c r="X29" s="73"/>
      <c r="Y29" s="70"/>
      <c r="Z29" s="71"/>
      <c r="AA29" s="71">
        <v>1</v>
      </c>
      <c r="AB29" s="71">
        <v>0.29166666666666669</v>
      </c>
      <c r="AC29" s="72"/>
      <c r="AD29" s="72"/>
      <c r="AE29" s="73"/>
      <c r="AF29" s="70"/>
      <c r="AG29" s="71"/>
      <c r="AH29" s="282"/>
      <c r="AI29" s="270"/>
      <c r="AJ29" s="283"/>
      <c r="AK29" s="284"/>
      <c r="AL29" s="283"/>
      <c r="AM29" s="283"/>
      <c r="AN29" s="282"/>
      <c r="AO29" s="289"/>
      <c r="AP29" s="297"/>
      <c r="AQ29" s="298"/>
      <c r="AR29" s="272"/>
      <c r="AU29" s="313"/>
      <c r="AV29" s="315"/>
    </row>
    <row r="30" spans="1:48" s="9" customFormat="1" ht="12.75" customHeight="1" x14ac:dyDescent="0.2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1"/>
      <c r="P30" s="81"/>
      <c r="Q30" s="81"/>
      <c r="R30" s="80"/>
      <c r="S30" s="80"/>
      <c r="T30" s="81"/>
      <c r="U30" s="81"/>
      <c r="V30" s="81"/>
      <c r="W30" s="81"/>
      <c r="X30" s="81"/>
      <c r="Y30" s="80"/>
      <c r="Z30" s="80"/>
      <c r="AA30" s="80"/>
      <c r="AB30" s="80"/>
      <c r="AC30" s="81"/>
      <c r="AD30" s="81"/>
      <c r="AE30" s="81"/>
      <c r="AF30" s="80"/>
      <c r="AG30" s="80"/>
      <c r="AH30" s="82"/>
      <c r="AI30" s="82"/>
      <c r="AJ30" s="83"/>
      <c r="AK30" s="84"/>
      <c r="AL30" s="83"/>
      <c r="AM30" s="83"/>
      <c r="AN30" s="82"/>
      <c r="AO30" s="85"/>
      <c r="AP30" s="85"/>
      <c r="AQ30" s="86"/>
      <c r="AU30" s="87"/>
      <c r="AV30" s="86"/>
    </row>
    <row r="31" spans="1:48" s="9" customFormat="1" ht="12.75" customHeight="1" x14ac:dyDescent="0.25">
      <c r="A31" s="78"/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1"/>
      <c r="P31" s="81"/>
      <c r="Q31" s="81"/>
      <c r="R31" s="80"/>
      <c r="S31" s="80"/>
      <c r="T31" s="81"/>
      <c r="U31" s="81"/>
      <c r="V31" s="81"/>
      <c r="W31" s="81"/>
      <c r="X31" s="81"/>
      <c r="Y31" s="80"/>
      <c r="Z31" s="80"/>
      <c r="AA31" s="80"/>
      <c r="AB31" s="80"/>
      <c r="AC31" s="81"/>
      <c r="AD31" s="81"/>
      <c r="AE31" s="81"/>
      <c r="AF31" s="80"/>
      <c r="AG31" s="80"/>
      <c r="AH31" s="82"/>
      <c r="AI31" s="82"/>
      <c r="AJ31" s="83"/>
      <c r="AK31" s="84"/>
      <c r="AL31" s="83"/>
      <c r="AM31" s="83"/>
      <c r="AN31" s="82"/>
      <c r="AO31" s="85"/>
      <c r="AP31" s="85"/>
      <c r="AQ31" s="86"/>
      <c r="AU31" s="87"/>
      <c r="AV31" s="86"/>
    </row>
    <row r="32" spans="1:48" s="9" customFormat="1" ht="12.75" customHeight="1" x14ac:dyDescent="0.3">
      <c r="A32" s="88" t="s">
        <v>27</v>
      </c>
      <c r="B32" s="89"/>
      <c r="C32" s="90"/>
      <c r="D32" s="90"/>
      <c r="E32" s="90"/>
      <c r="F32" s="90"/>
      <c r="G32" s="90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92"/>
      <c r="AI32" s="92"/>
      <c r="AJ32" s="83"/>
      <c r="AK32" s="84"/>
      <c r="AL32" s="83"/>
      <c r="AM32" s="83"/>
      <c r="AN32" s="94"/>
      <c r="AO32" s="85"/>
      <c r="AP32" s="85"/>
      <c r="AQ32" s="86"/>
      <c r="AU32" s="87"/>
      <c r="AV32" s="86"/>
    </row>
    <row r="33" spans="1:1015" s="9" customFormat="1" ht="12.75" customHeight="1" x14ac:dyDescent="0.3">
      <c r="A33" s="95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8"/>
      <c r="AA33" s="98"/>
      <c r="AB33" s="98"/>
      <c r="AC33" s="98"/>
      <c r="AD33" s="98"/>
      <c r="AE33" s="98"/>
      <c r="AF33" s="98"/>
      <c r="AG33" s="97"/>
      <c r="AH33" s="97"/>
      <c r="AI33" s="97" t="s">
        <v>28</v>
      </c>
      <c r="AJ33" s="83"/>
      <c r="AK33" s="84"/>
      <c r="AL33" s="83"/>
      <c r="AM33" s="83"/>
      <c r="AN33" s="94"/>
      <c r="AO33" s="85"/>
      <c r="AP33" s="85"/>
      <c r="AQ33" s="86"/>
      <c r="AU33" s="87"/>
      <c r="AV33" s="86"/>
    </row>
    <row r="34" spans="1:1015" s="9" customFormat="1" ht="17.45" customHeight="1" x14ac:dyDescent="0.3">
      <c r="A34" s="99" t="s">
        <v>29</v>
      </c>
      <c r="B34" s="99"/>
      <c r="C34" s="10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103"/>
      <c r="P34" s="102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83"/>
      <c r="AK34" s="84"/>
      <c r="AL34" s="83"/>
      <c r="AM34" s="83"/>
      <c r="AN34" s="94"/>
      <c r="AO34" s="85"/>
      <c r="AP34" s="85"/>
      <c r="AQ34" s="86"/>
      <c r="AU34" s="87"/>
      <c r="AV34" s="86"/>
    </row>
    <row r="35" spans="1:1015" s="9" customFormat="1" ht="19.5" customHeight="1" x14ac:dyDescent="0.25">
      <c r="A35" s="104"/>
      <c r="B35" s="105">
        <f>B28+B26+B24+B22+B20+B18+B16+B14+B12+B10</f>
        <v>7.25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  <c r="O35" s="81"/>
      <c r="P35" s="81"/>
      <c r="Q35" s="81"/>
      <c r="R35" s="80"/>
      <c r="S35" s="80"/>
      <c r="T35" s="81"/>
      <c r="U35" s="81"/>
      <c r="V35" s="81"/>
      <c r="W35" s="81"/>
      <c r="X35" s="81"/>
      <c r="Y35" s="80"/>
      <c r="Z35" s="80"/>
      <c r="AA35" s="80"/>
      <c r="AB35" s="80"/>
      <c r="AC35" s="81"/>
      <c r="AD35" s="81"/>
      <c r="AE35" s="81"/>
      <c r="AF35" s="80"/>
      <c r="AG35" s="80"/>
      <c r="AH35" s="106"/>
      <c r="AI35" s="86"/>
    </row>
    <row r="36" spans="1:1015" s="9" customFormat="1" ht="19.5" customHeight="1" x14ac:dyDescent="0.25">
      <c r="A36" s="104"/>
      <c r="B36" s="105">
        <f>[1]Январь_3_пост!B36</f>
        <v>20.5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  <c r="O36" s="81"/>
      <c r="P36" s="81"/>
      <c r="Q36" s="81"/>
      <c r="R36" s="80"/>
      <c r="S36" s="80"/>
      <c r="T36" s="81"/>
      <c r="U36" s="81"/>
      <c r="V36" s="81"/>
      <c r="W36" s="81"/>
      <c r="X36" s="81"/>
      <c r="Y36" s="80"/>
      <c r="Z36" s="80"/>
      <c r="AA36" s="80"/>
      <c r="AB36" s="80"/>
      <c r="AC36" s="81"/>
      <c r="AD36" s="81"/>
      <c r="AE36" s="81"/>
      <c r="AF36" s="80"/>
      <c r="AG36" s="80"/>
      <c r="AH36" s="106"/>
      <c r="AI36" s="86"/>
    </row>
    <row r="37" spans="1:1015" s="9" customFormat="1" ht="11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1015" ht="15.95" customHeight="1" x14ac:dyDescent="0.25"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</row>
    <row r="39" spans="1:1015" x14ac:dyDescent="0.25"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</row>
  </sheetData>
  <dataConsolidate/>
  <mergeCells count="150">
    <mergeCell ref="AP28:AP29"/>
    <mergeCell ref="AQ28:AQ29"/>
    <mergeCell ref="AU28:AU29"/>
    <mergeCell ref="AV28:AV29"/>
    <mergeCell ref="AV26:AV27"/>
    <mergeCell ref="B28:B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M26:AM27"/>
    <mergeCell ref="AN26:AN27"/>
    <mergeCell ref="AO26:AO27"/>
    <mergeCell ref="AP26:AP27"/>
    <mergeCell ref="AQ26:AQ27"/>
    <mergeCell ref="AU26:AU27"/>
    <mergeCell ref="AR28:AR29"/>
    <mergeCell ref="AP24:AP25"/>
    <mergeCell ref="AQ24:AQ25"/>
    <mergeCell ref="AU24:AU25"/>
    <mergeCell ref="AV24:AV25"/>
    <mergeCell ref="B26:B27"/>
    <mergeCell ref="AH26:AH27"/>
    <mergeCell ref="AI26:AI27"/>
    <mergeCell ref="AJ26:AJ27"/>
    <mergeCell ref="AK26:AK27"/>
    <mergeCell ref="AL26:AL27"/>
    <mergeCell ref="B24:B25"/>
    <mergeCell ref="AH24:AH25"/>
    <mergeCell ref="AI24:AI25"/>
    <mergeCell ref="AJ24:AJ25"/>
    <mergeCell ref="AK24:AK25"/>
    <mergeCell ref="AL24:AL25"/>
    <mergeCell ref="AM24:AM25"/>
    <mergeCell ref="AN24:AN25"/>
    <mergeCell ref="AO24:AO25"/>
    <mergeCell ref="AR24:AR25"/>
    <mergeCell ref="AR26:AR27"/>
    <mergeCell ref="AP20:AP21"/>
    <mergeCell ref="AQ20:AQ21"/>
    <mergeCell ref="AU20:AU21"/>
    <mergeCell ref="AV20:AV21"/>
    <mergeCell ref="B22:B23"/>
    <mergeCell ref="AH22:AH23"/>
    <mergeCell ref="AI22:AI23"/>
    <mergeCell ref="AJ22:AJ23"/>
    <mergeCell ref="AK22:AK23"/>
    <mergeCell ref="AL22:AL23"/>
    <mergeCell ref="AV22:AV23"/>
    <mergeCell ref="AM22:AM23"/>
    <mergeCell ref="AN22:AN23"/>
    <mergeCell ref="AO22:AO23"/>
    <mergeCell ref="AP22:AP23"/>
    <mergeCell ref="AQ22:AQ23"/>
    <mergeCell ref="AU22:AU23"/>
    <mergeCell ref="B20:B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16:AP17"/>
    <mergeCell ref="AQ16:AQ17"/>
    <mergeCell ref="AU16:AU17"/>
    <mergeCell ref="AV16:AV17"/>
    <mergeCell ref="B18:B19"/>
    <mergeCell ref="AH18:AH19"/>
    <mergeCell ref="AI18:AI19"/>
    <mergeCell ref="AJ18:AJ19"/>
    <mergeCell ref="AK18:AK19"/>
    <mergeCell ref="AL18:AL19"/>
    <mergeCell ref="AV18:AV19"/>
    <mergeCell ref="AM18:AM19"/>
    <mergeCell ref="AN18:AN19"/>
    <mergeCell ref="AO18:AO19"/>
    <mergeCell ref="AP18:AP19"/>
    <mergeCell ref="AQ18:AQ19"/>
    <mergeCell ref="AU18:AU19"/>
    <mergeCell ref="B16:B17"/>
    <mergeCell ref="AH16:AH17"/>
    <mergeCell ref="AI16:AI17"/>
    <mergeCell ref="AJ16:AJ17"/>
    <mergeCell ref="AK16:AK17"/>
    <mergeCell ref="AM16:AM17"/>
    <mergeCell ref="AN16:AN17"/>
    <mergeCell ref="AO16:AO17"/>
    <mergeCell ref="AU12:AU13"/>
    <mergeCell ref="AV12:AV13"/>
    <mergeCell ref="B14:B15"/>
    <mergeCell ref="AH14:AH15"/>
    <mergeCell ref="AI14:AI15"/>
    <mergeCell ref="AJ14:AJ15"/>
    <mergeCell ref="AK14:AK15"/>
    <mergeCell ref="AL14:AL15"/>
    <mergeCell ref="AV14:AV15"/>
    <mergeCell ref="AM14:AM15"/>
    <mergeCell ref="AN14:AN15"/>
    <mergeCell ref="AO14:AO15"/>
    <mergeCell ref="AP14:AP15"/>
    <mergeCell ref="AQ14:AQ15"/>
    <mergeCell ref="AU14:AU15"/>
    <mergeCell ref="AV10:AV11"/>
    <mergeCell ref="B12:B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M10:AM11"/>
    <mergeCell ref="AN10:AN11"/>
    <mergeCell ref="AO10:AO11"/>
    <mergeCell ref="AP10:AP11"/>
    <mergeCell ref="AQ10:AQ11"/>
    <mergeCell ref="AU10:AU11"/>
    <mergeCell ref="AP12:AP13"/>
    <mergeCell ref="AQ12:AQ13"/>
    <mergeCell ref="AI10:AI11"/>
    <mergeCell ref="AR10:AR11"/>
    <mergeCell ref="AR12:AR13"/>
    <mergeCell ref="AR14:AR15"/>
    <mergeCell ref="AR16:AR17"/>
    <mergeCell ref="AR18:AR19"/>
    <mergeCell ref="AR20:AR21"/>
    <mergeCell ref="AR22:AR23"/>
    <mergeCell ref="A7:A8"/>
    <mergeCell ref="B7:B8"/>
    <mergeCell ref="C7:AG7"/>
    <mergeCell ref="AH7:AH8"/>
    <mergeCell ref="AI7:AI8"/>
    <mergeCell ref="AJ7:AJ8"/>
    <mergeCell ref="AK7:AK8"/>
    <mergeCell ref="AL7:AL8"/>
    <mergeCell ref="AM7:AM8"/>
    <mergeCell ref="AN7:AN8"/>
    <mergeCell ref="B10:B11"/>
    <mergeCell ref="AH10:AH11"/>
    <mergeCell ref="AJ10:AJ11"/>
    <mergeCell ref="AK10:AK11"/>
    <mergeCell ref="AL10:AL11"/>
    <mergeCell ref="AL16:AL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X36"/>
  <sheetViews>
    <sheetView topLeftCell="A7" zoomScale="90" zoomScaleNormal="90" workbookViewId="0">
      <pane xSplit="1" topLeftCell="B1" activePane="topRight" state="frozen"/>
      <selection activeCell="A6" sqref="A6"/>
      <selection pane="topRight" activeCell="B10" sqref="B10:B11"/>
    </sheetView>
  </sheetViews>
  <sheetFormatPr defaultColWidth="10.28515625" defaultRowHeight="15" x14ac:dyDescent="0.25"/>
  <cols>
    <col min="1" max="1" width="29.7109375" style="4" customWidth="1"/>
    <col min="2" max="2" width="9" style="4" customWidth="1"/>
    <col min="3" max="3" width="7" style="4" customWidth="1"/>
    <col min="4" max="4" width="6.7109375" style="4" customWidth="1"/>
    <col min="5" max="6" width="5.7109375" style="4" customWidth="1"/>
    <col min="7" max="7" width="5.85546875" style="4" customWidth="1"/>
    <col min="8" max="8" width="6" style="4" customWidth="1"/>
    <col min="9" max="11" width="5.7109375" style="4" customWidth="1"/>
    <col min="12" max="12" width="5.85546875" style="4" customWidth="1"/>
    <col min="13" max="13" width="5.5703125" style="4" customWidth="1"/>
    <col min="14" max="14" width="6" style="4" customWidth="1"/>
    <col min="15" max="15" width="5.5703125" style="4" customWidth="1"/>
    <col min="16" max="16" width="5.7109375" style="4" customWidth="1"/>
    <col min="17" max="18" width="5.5703125" style="4" customWidth="1"/>
    <col min="19" max="19" width="5.85546875" style="4" customWidth="1"/>
    <col min="20" max="20" width="6.140625" style="4" customWidth="1"/>
    <col min="21" max="21" width="5.7109375" style="4" customWidth="1"/>
    <col min="22" max="22" width="5.5703125" style="4" customWidth="1"/>
    <col min="23" max="24" width="5.85546875" style="4" customWidth="1"/>
    <col min="25" max="25" width="5.5703125" style="4" customWidth="1"/>
    <col min="26" max="27" width="6.7109375" style="4" customWidth="1"/>
    <col min="28" max="30" width="5.85546875" style="4" customWidth="1"/>
    <col min="31" max="31" width="6" style="4" hidden="1" customWidth="1"/>
    <col min="32" max="32" width="6.85546875" style="4" hidden="1" customWidth="1"/>
    <col min="33" max="33" width="0.140625" style="4" customWidth="1"/>
    <col min="34" max="34" width="9.140625" style="4" customWidth="1"/>
    <col min="35" max="35" width="8.85546875" style="4" customWidth="1"/>
    <col min="36" max="36" width="9.28515625" style="4" customWidth="1"/>
    <col min="37" max="37" width="9.5703125" style="4" customWidth="1"/>
    <col min="38" max="38" width="8.85546875" style="4" customWidth="1"/>
    <col min="39" max="39" width="12.85546875" style="4" customWidth="1"/>
    <col min="40" max="40" width="18.7109375" style="4" customWidth="1"/>
    <col min="41" max="42" width="12.85546875" style="4" customWidth="1"/>
    <col min="43" max="43" width="9.85546875" style="4" customWidth="1"/>
    <col min="44" max="44" width="9.140625" style="4" customWidth="1"/>
    <col min="45" max="45" width="7.42578125" style="4" customWidth="1"/>
    <col min="46" max="46" width="9.28515625" style="4" customWidth="1"/>
    <col min="47" max="47" width="12.85546875" style="4" customWidth="1"/>
    <col min="48" max="48" width="7.42578125" style="4" customWidth="1"/>
    <col min="49" max="49" width="9.28515625" style="4" customWidth="1"/>
    <col min="50" max="56" width="12.85546875" style="4" customWidth="1"/>
    <col min="57" max="198" width="0.85546875" style="4" customWidth="1"/>
    <col min="199" max="1012" width="0.85546875" style="5" customWidth="1"/>
    <col min="1013" max="1013" width="10.28515625" customWidth="1"/>
  </cols>
  <sheetData>
    <row r="1" spans="1:49" customFormat="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 t="s">
        <v>1</v>
      </c>
      <c r="AK1" s="2"/>
      <c r="AL1" s="2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customFormat="1" ht="20.25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customFormat="1" ht="21" x14ac:dyDescent="0.35">
      <c r="A3" s="1" t="s">
        <v>2</v>
      </c>
      <c r="B3" s="2"/>
      <c r="C3" s="2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1" t="s">
        <v>3</v>
      </c>
      <c r="AE3" s="2"/>
      <c r="AF3" s="2"/>
      <c r="AG3" s="2"/>
      <c r="AH3" s="2"/>
      <c r="AI3" s="2"/>
      <c r="AJ3" s="2"/>
      <c r="AK3" s="2"/>
      <c r="AL3" s="2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customFormat="1" ht="20.25" x14ac:dyDescent="0.3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customFormat="1" ht="20.25" x14ac:dyDescent="0.3">
      <c r="A5" s="8" t="s">
        <v>77</v>
      </c>
      <c r="B5" s="8"/>
      <c r="C5" s="1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7" spans="1:49" s="9" customFormat="1" ht="46.9" customHeight="1" x14ac:dyDescent="0.2">
      <c r="A7" s="273" t="s">
        <v>5</v>
      </c>
      <c r="B7" s="274" t="s">
        <v>6</v>
      </c>
      <c r="C7" s="275" t="s">
        <v>7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7" t="s">
        <v>8</v>
      </c>
      <c r="AI7" s="277" t="s">
        <v>9</v>
      </c>
      <c r="AJ7" s="277" t="s">
        <v>10</v>
      </c>
      <c r="AK7" s="277" t="s">
        <v>11</v>
      </c>
      <c r="AL7" s="277" t="s">
        <v>12</v>
      </c>
      <c r="AM7" s="277" t="s">
        <v>13</v>
      </c>
      <c r="AN7" s="278" t="s">
        <v>14</v>
      </c>
      <c r="AO7" s="373" t="s">
        <v>78</v>
      </c>
    </row>
    <row r="8" spans="1:49" s="9" customFormat="1" ht="63" customHeight="1" x14ac:dyDescent="0.2">
      <c r="A8" s="273"/>
      <c r="B8" s="274"/>
      <c r="C8" s="184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2">
        <v>7</v>
      </c>
      <c r="J8" s="12">
        <v>8</v>
      </c>
      <c r="K8" s="12">
        <v>9</v>
      </c>
      <c r="L8" s="12">
        <v>10</v>
      </c>
      <c r="M8" s="13">
        <v>11</v>
      </c>
      <c r="N8" s="14">
        <v>12</v>
      </c>
      <c r="O8" s="14">
        <v>13</v>
      </c>
      <c r="P8" s="13">
        <v>14</v>
      </c>
      <c r="Q8" s="13">
        <v>15</v>
      </c>
      <c r="R8" s="12">
        <v>16</v>
      </c>
      <c r="S8" s="15">
        <v>17</v>
      </c>
      <c r="T8" s="16">
        <v>18</v>
      </c>
      <c r="U8" s="14">
        <v>19</v>
      </c>
      <c r="V8" s="14">
        <v>20</v>
      </c>
      <c r="W8" s="13">
        <v>21</v>
      </c>
      <c r="X8" s="14">
        <v>22</v>
      </c>
      <c r="Y8" s="11">
        <v>23</v>
      </c>
      <c r="Z8" s="12">
        <v>24</v>
      </c>
      <c r="AA8" s="13">
        <v>25</v>
      </c>
      <c r="AB8" s="14">
        <v>26</v>
      </c>
      <c r="AC8" s="14">
        <v>27</v>
      </c>
      <c r="AD8" s="13">
        <v>28</v>
      </c>
      <c r="AE8" s="14">
        <v>29</v>
      </c>
      <c r="AF8" s="11">
        <v>30</v>
      </c>
      <c r="AG8" s="17">
        <v>31</v>
      </c>
      <c r="AH8" s="277"/>
      <c r="AI8" s="277"/>
      <c r="AJ8" s="277"/>
      <c r="AK8" s="277"/>
      <c r="AL8" s="277"/>
      <c r="AM8" s="277"/>
      <c r="AN8" s="278"/>
      <c r="AO8" s="373"/>
      <c r="AQ8" s="19" t="s">
        <v>15</v>
      </c>
      <c r="AR8" s="19" t="s">
        <v>16</v>
      </c>
      <c r="AS8" s="19" t="s">
        <v>17</v>
      </c>
      <c r="AT8" s="185" t="s">
        <v>79</v>
      </c>
      <c r="AV8" s="186" t="s">
        <v>18</v>
      </c>
      <c r="AW8" s="187" t="s">
        <v>19</v>
      </c>
    </row>
    <row r="9" spans="1:49" s="29" customFormat="1" ht="10.5" customHeight="1" thickBot="1" x14ac:dyDescent="0.3">
      <c r="A9" s="28">
        <v>1</v>
      </c>
      <c r="B9" s="28">
        <v>2</v>
      </c>
      <c r="C9" s="24">
        <v>9</v>
      </c>
      <c r="D9" s="24">
        <v>10</v>
      </c>
      <c r="E9" s="24">
        <v>11</v>
      </c>
      <c r="F9" s="24">
        <v>12</v>
      </c>
      <c r="G9" s="25">
        <v>13</v>
      </c>
      <c r="H9" s="22">
        <v>14</v>
      </c>
      <c r="I9" s="23">
        <v>15</v>
      </c>
      <c r="J9" s="24">
        <v>16</v>
      </c>
      <c r="K9" s="24">
        <v>17</v>
      </c>
      <c r="L9" s="24">
        <v>18</v>
      </c>
      <c r="M9" s="24">
        <v>19</v>
      </c>
      <c r="N9" s="25">
        <v>20</v>
      </c>
      <c r="O9" s="22">
        <v>21</v>
      </c>
      <c r="P9" s="23">
        <v>22</v>
      </c>
      <c r="Q9" s="24">
        <v>23</v>
      </c>
      <c r="R9" s="24">
        <v>24</v>
      </c>
      <c r="S9" s="24">
        <v>25</v>
      </c>
      <c r="T9" s="24">
        <v>26</v>
      </c>
      <c r="U9" s="25">
        <v>27</v>
      </c>
      <c r="V9" s="25">
        <v>28</v>
      </c>
      <c r="W9" s="23">
        <v>29</v>
      </c>
      <c r="X9" s="22">
        <v>30</v>
      </c>
      <c r="Y9" s="22">
        <v>31</v>
      </c>
      <c r="Z9" s="24">
        <v>32</v>
      </c>
      <c r="AA9" s="24">
        <v>33</v>
      </c>
      <c r="AB9" s="25">
        <v>34</v>
      </c>
      <c r="AC9" s="22">
        <v>35</v>
      </c>
      <c r="AD9" s="23">
        <v>36</v>
      </c>
      <c r="AE9" s="24">
        <v>37</v>
      </c>
      <c r="AF9" s="24">
        <v>38</v>
      </c>
      <c r="AG9" s="24">
        <v>39</v>
      </c>
      <c r="AH9" s="26">
        <v>40</v>
      </c>
      <c r="AI9" s="26">
        <v>41</v>
      </c>
      <c r="AJ9" s="26">
        <v>42</v>
      </c>
      <c r="AK9" s="26">
        <v>43</v>
      </c>
      <c r="AL9" s="26">
        <v>44</v>
      </c>
      <c r="AM9" s="26">
        <v>45</v>
      </c>
      <c r="AN9" s="26">
        <v>46</v>
      </c>
      <c r="AO9" s="373"/>
      <c r="AQ9" s="28">
        <v>3</v>
      </c>
      <c r="AR9" s="28">
        <v>4</v>
      </c>
      <c r="AS9" s="28">
        <v>5</v>
      </c>
      <c r="AT9" s="188">
        <v>7</v>
      </c>
      <c r="AV9" s="24">
        <v>40</v>
      </c>
      <c r="AW9" s="24">
        <v>41</v>
      </c>
    </row>
    <row r="10" spans="1:49" s="9" customFormat="1" ht="12.75" customHeight="1" x14ac:dyDescent="0.2">
      <c r="A10" s="30" t="s">
        <v>20</v>
      </c>
      <c r="B10" s="374">
        <v>1</v>
      </c>
      <c r="C10" s="37"/>
      <c r="D10" s="37"/>
      <c r="E10" s="37">
        <v>0.375</v>
      </c>
      <c r="F10" s="37">
        <v>0</v>
      </c>
      <c r="G10" s="37"/>
      <c r="H10" s="37"/>
      <c r="I10" s="37">
        <v>0.375</v>
      </c>
      <c r="J10" s="37">
        <v>0</v>
      </c>
      <c r="K10" s="37"/>
      <c r="L10" s="37"/>
      <c r="M10" s="37">
        <v>0.375</v>
      </c>
      <c r="N10" s="37">
        <v>0</v>
      </c>
      <c r="O10" s="37"/>
      <c r="P10" s="37"/>
      <c r="Q10" s="33"/>
      <c r="R10" s="37">
        <v>0.375</v>
      </c>
      <c r="S10" s="37">
        <v>0</v>
      </c>
      <c r="T10" s="33"/>
      <c r="U10" s="33"/>
      <c r="V10" s="37"/>
      <c r="W10" s="37"/>
      <c r="X10" s="33"/>
      <c r="Y10" s="32"/>
      <c r="Z10" s="37">
        <v>0.375</v>
      </c>
      <c r="AA10" s="37"/>
      <c r="AB10" s="32"/>
      <c r="AC10" s="32"/>
      <c r="AD10" s="37">
        <v>0.45833333333333331</v>
      </c>
      <c r="AE10" s="33"/>
      <c r="AF10" s="32"/>
      <c r="AG10" s="189"/>
      <c r="AH10" s="327"/>
      <c r="AI10" s="331">
        <f>'табель февраль'!AO13</f>
        <v>40</v>
      </c>
      <c r="AJ10" s="341">
        <f>IF(AS10&gt;0,B10*AQ10*AR10-(AS10*1),B10*AQ10*AR10)</f>
        <v>113</v>
      </c>
      <c r="AK10" s="354">
        <f>SUM(C11:AG11)-SUM(C10:AG10)-(AV10*AW10)</f>
        <v>4.7083333333333339</v>
      </c>
      <c r="AL10" s="371">
        <f>AJ10+'график январь'!AJ10:AJ11</f>
        <v>209</v>
      </c>
      <c r="AM10" s="325">
        <f>AT10+'график январь'!AR10:AR11</f>
        <v>209.00000000000003</v>
      </c>
      <c r="AN10" s="327"/>
      <c r="AO10" s="329">
        <f>AM10-AL10</f>
        <v>0</v>
      </c>
      <c r="AQ10" s="291">
        <v>19</v>
      </c>
      <c r="AR10" s="291">
        <v>6</v>
      </c>
      <c r="AS10" s="293">
        <v>1</v>
      </c>
      <c r="AT10" s="271">
        <f>(AK10*60*24)/60</f>
        <v>113.00000000000003</v>
      </c>
      <c r="AV10" s="344">
        <v>8</v>
      </c>
      <c r="AW10" s="346"/>
    </row>
    <row r="11" spans="1:49" s="9" customFormat="1" ht="12.75" customHeight="1" thickBot="1" x14ac:dyDescent="0.25">
      <c r="A11" s="35" t="s">
        <v>21</v>
      </c>
      <c r="B11" s="316"/>
      <c r="C11" s="50"/>
      <c r="D11" s="50"/>
      <c r="E11" s="50">
        <v>1</v>
      </c>
      <c r="F11" s="50">
        <v>0.375</v>
      </c>
      <c r="G11" s="50"/>
      <c r="H11" s="50"/>
      <c r="I11" s="50">
        <v>1</v>
      </c>
      <c r="J11" s="50">
        <v>0.375</v>
      </c>
      <c r="K11" s="50"/>
      <c r="L11" s="50"/>
      <c r="M11" s="50">
        <v>1</v>
      </c>
      <c r="N11" s="50">
        <v>0.375</v>
      </c>
      <c r="O11" s="50"/>
      <c r="P11" s="50"/>
      <c r="Q11" s="47"/>
      <c r="R11" s="50">
        <v>1</v>
      </c>
      <c r="S11" s="50">
        <v>0.375</v>
      </c>
      <c r="T11" s="38"/>
      <c r="U11" s="47"/>
      <c r="V11" s="50"/>
      <c r="W11" s="50"/>
      <c r="X11" s="47"/>
      <c r="Y11" s="50"/>
      <c r="Z11" s="50">
        <v>0.54166666666666663</v>
      </c>
      <c r="AA11" s="50"/>
      <c r="AB11" s="50"/>
      <c r="AC11" s="50"/>
      <c r="AD11" s="50">
        <v>1</v>
      </c>
      <c r="AE11" s="38"/>
      <c r="AF11" s="37"/>
      <c r="AG11" s="190"/>
      <c r="AH11" s="328"/>
      <c r="AI11" s="332"/>
      <c r="AJ11" s="333"/>
      <c r="AK11" s="355"/>
      <c r="AL11" s="372"/>
      <c r="AM11" s="326"/>
      <c r="AN11" s="328"/>
      <c r="AO11" s="330"/>
      <c r="AQ11" s="292"/>
      <c r="AR11" s="292"/>
      <c r="AS11" s="294"/>
      <c r="AT11" s="272"/>
      <c r="AV11" s="350"/>
      <c r="AW11" s="352"/>
    </row>
    <row r="12" spans="1:49" s="9" customFormat="1" ht="12.75" customHeight="1" x14ac:dyDescent="0.2">
      <c r="A12" s="40" t="s">
        <v>20</v>
      </c>
      <c r="B12" s="280">
        <v>0.5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4"/>
      <c r="Q12" s="54"/>
      <c r="R12" s="53"/>
      <c r="S12" s="53"/>
      <c r="T12" s="38"/>
      <c r="U12" s="54"/>
      <c r="V12" s="53">
        <v>0.45833333333333331</v>
      </c>
      <c r="W12" s="53">
        <v>0</v>
      </c>
      <c r="X12" s="53"/>
      <c r="Y12" s="53"/>
      <c r="Z12" s="53">
        <v>0.54166666666666663</v>
      </c>
      <c r="AA12" s="53">
        <v>0</v>
      </c>
      <c r="AB12" s="54"/>
      <c r="AC12" s="54"/>
      <c r="AD12" s="54"/>
      <c r="AE12" s="38"/>
      <c r="AF12" s="37"/>
      <c r="AG12" s="190"/>
      <c r="AH12" s="327"/>
      <c r="AI12" s="331">
        <f>'табель февраль'!AO15</f>
        <v>16</v>
      </c>
      <c r="AJ12" s="333">
        <f>IF(AS12&gt;0,B12*AQ12*AR12-(AS12*1),B12*AQ12*AR12)</f>
        <v>56</v>
      </c>
      <c r="AK12" s="355">
        <f>SUM(C13:AG13)-SUM(C12:AG12)-(AV12*AW12)</f>
        <v>1.6666666666666665</v>
      </c>
      <c r="AL12" s="369">
        <f>[2]Январь_1_пост!AJ12+[2]Февраль_1_пост!AJ12</f>
        <v>104</v>
      </c>
      <c r="AM12" s="325">
        <f>AT12+'график январь'!AR12:AR13</f>
        <v>104</v>
      </c>
      <c r="AN12" s="327"/>
      <c r="AO12" s="329">
        <f t="shared" ref="AO12" si="0">AM12-AL12</f>
        <v>0</v>
      </c>
      <c r="AQ12" s="292">
        <v>19</v>
      </c>
      <c r="AR12" s="292">
        <v>6</v>
      </c>
      <c r="AS12" s="294">
        <v>1</v>
      </c>
      <c r="AT12" s="272">
        <f>(AK12*60*24)/60</f>
        <v>39.999999999999993</v>
      </c>
      <c r="AV12" s="350">
        <v>8</v>
      </c>
      <c r="AW12" s="352"/>
    </row>
    <row r="13" spans="1:49" s="9" customFormat="1" ht="12.75" customHeight="1" thickBot="1" x14ac:dyDescent="0.25">
      <c r="A13" s="41" t="s">
        <v>21</v>
      </c>
      <c r="B13" s="287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4"/>
      <c r="Q13" s="44"/>
      <c r="R13" s="43"/>
      <c r="S13" s="43"/>
      <c r="T13" s="44"/>
      <c r="U13" s="44"/>
      <c r="V13" s="43">
        <v>1</v>
      </c>
      <c r="W13" s="43">
        <v>0.33333333333333331</v>
      </c>
      <c r="X13" s="43"/>
      <c r="Y13" s="43"/>
      <c r="Z13" s="43">
        <v>1</v>
      </c>
      <c r="AA13" s="43">
        <v>0.33333333333333331</v>
      </c>
      <c r="AB13" s="44"/>
      <c r="AC13" s="44"/>
      <c r="AD13" s="44"/>
      <c r="AE13" s="44"/>
      <c r="AF13" s="43"/>
      <c r="AG13" s="191"/>
      <c r="AH13" s="328"/>
      <c r="AI13" s="332"/>
      <c r="AJ13" s="334"/>
      <c r="AK13" s="356"/>
      <c r="AL13" s="370"/>
      <c r="AM13" s="326"/>
      <c r="AN13" s="328"/>
      <c r="AO13" s="330"/>
      <c r="AQ13" s="297"/>
      <c r="AR13" s="297"/>
      <c r="AS13" s="298"/>
      <c r="AT13" s="320"/>
      <c r="AV13" s="351"/>
      <c r="AW13" s="353"/>
    </row>
    <row r="14" spans="1:49" s="9" customFormat="1" ht="12.75" customHeight="1" x14ac:dyDescent="0.2">
      <c r="A14" s="30" t="s">
        <v>22</v>
      </c>
      <c r="B14" s="279">
        <v>1</v>
      </c>
      <c r="C14" s="32">
        <v>0</v>
      </c>
      <c r="D14" s="32"/>
      <c r="E14" s="32"/>
      <c r="F14" s="37">
        <v>0.375</v>
      </c>
      <c r="G14" s="37">
        <v>0</v>
      </c>
      <c r="H14" s="32"/>
      <c r="I14" s="32"/>
      <c r="J14" s="37">
        <v>0.375</v>
      </c>
      <c r="K14" s="37">
        <v>0</v>
      </c>
      <c r="L14" s="32"/>
      <c r="M14" s="33"/>
      <c r="N14" s="37">
        <v>0.375</v>
      </c>
      <c r="O14" s="37">
        <v>0</v>
      </c>
      <c r="P14" s="33"/>
      <c r="Q14" s="33"/>
      <c r="R14" s="32"/>
      <c r="S14" s="37">
        <v>0.375</v>
      </c>
      <c r="T14" s="37"/>
      <c r="U14" s="33"/>
      <c r="V14" s="33"/>
      <c r="W14" s="37"/>
      <c r="X14" s="37"/>
      <c r="Y14" s="32"/>
      <c r="Z14" s="32"/>
      <c r="AA14" s="37">
        <v>0.375</v>
      </c>
      <c r="AB14" s="37">
        <v>0</v>
      </c>
      <c r="AC14" s="32"/>
      <c r="AD14" s="32"/>
      <c r="AE14" s="33"/>
      <c r="AF14" s="32"/>
      <c r="AG14" s="189"/>
      <c r="AH14" s="327"/>
      <c r="AI14" s="331">
        <f>'табель февраль'!AO17</f>
        <v>44</v>
      </c>
      <c r="AJ14" s="341">
        <f>IF(AS14&gt;0,B14*AQ14*AR14-(AS14*1),B14*AQ14*AR14)</f>
        <v>113</v>
      </c>
      <c r="AK14" s="354">
        <f>SUM(C15:AG15)-SUM(C14:AG14)-(AV14*AW14)</f>
        <v>4.708333333333333</v>
      </c>
      <c r="AL14" s="367">
        <f>[2]Январь_1_пост!AJ14+[2]Февраль_1_пост!AJ14</f>
        <v>209</v>
      </c>
      <c r="AM14" s="325">
        <f>AT14+'график январь'!AR14:AR15</f>
        <v>209</v>
      </c>
      <c r="AN14" s="327"/>
      <c r="AO14" s="329">
        <f t="shared" ref="AO14" si="1">AM14-AL14</f>
        <v>0</v>
      </c>
      <c r="AQ14" s="291">
        <v>19</v>
      </c>
      <c r="AR14" s="291">
        <v>6</v>
      </c>
      <c r="AS14" s="293">
        <v>1</v>
      </c>
      <c r="AT14" s="271">
        <f>(AK14*60*24)/60</f>
        <v>113</v>
      </c>
      <c r="AV14" s="361">
        <v>8</v>
      </c>
      <c r="AW14" s="362"/>
    </row>
    <row r="15" spans="1:49" s="9" customFormat="1" ht="12.75" customHeight="1" thickBot="1" x14ac:dyDescent="0.25">
      <c r="A15" s="35" t="s">
        <v>21</v>
      </c>
      <c r="B15" s="280"/>
      <c r="C15" s="37">
        <v>0.375</v>
      </c>
      <c r="D15" s="37"/>
      <c r="E15" s="37"/>
      <c r="F15" s="43">
        <v>1</v>
      </c>
      <c r="G15" s="43">
        <v>0.375</v>
      </c>
      <c r="H15" s="37"/>
      <c r="I15" s="37"/>
      <c r="J15" s="43">
        <v>1</v>
      </c>
      <c r="K15" s="43">
        <v>0.375</v>
      </c>
      <c r="L15" s="37"/>
      <c r="M15" s="38"/>
      <c r="N15" s="43">
        <v>1</v>
      </c>
      <c r="O15" s="43">
        <v>0.375</v>
      </c>
      <c r="P15" s="47"/>
      <c r="Q15" s="47"/>
      <c r="R15" s="50"/>
      <c r="S15" s="50">
        <v>0.70833333333333337</v>
      </c>
      <c r="T15" s="43"/>
      <c r="U15" s="47"/>
      <c r="V15" s="47"/>
      <c r="W15" s="43"/>
      <c r="X15" s="43"/>
      <c r="Y15" s="50"/>
      <c r="Z15" s="50"/>
      <c r="AA15" s="43">
        <v>1</v>
      </c>
      <c r="AB15" s="43">
        <v>0.375</v>
      </c>
      <c r="AC15" s="50"/>
      <c r="AD15" s="50"/>
      <c r="AE15" s="47"/>
      <c r="AF15" s="50"/>
      <c r="AG15" s="192"/>
      <c r="AH15" s="328"/>
      <c r="AI15" s="332"/>
      <c r="AJ15" s="333"/>
      <c r="AK15" s="355"/>
      <c r="AL15" s="368"/>
      <c r="AM15" s="326"/>
      <c r="AN15" s="328"/>
      <c r="AO15" s="330"/>
      <c r="AQ15" s="292"/>
      <c r="AR15" s="292"/>
      <c r="AS15" s="294"/>
      <c r="AT15" s="272"/>
      <c r="AV15" s="359"/>
      <c r="AW15" s="352"/>
    </row>
    <row r="16" spans="1:49" s="9" customFormat="1" ht="12.75" customHeight="1" x14ac:dyDescent="0.2">
      <c r="A16" s="52" t="s">
        <v>22</v>
      </c>
      <c r="B16" s="280">
        <v>0.5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53"/>
      <c r="O16" s="53"/>
      <c r="P16" s="54"/>
      <c r="Q16" s="54"/>
      <c r="R16" s="53"/>
      <c r="S16" s="53">
        <v>0.70833333333333337</v>
      </c>
      <c r="T16" s="53">
        <v>0</v>
      </c>
      <c r="U16" s="54"/>
      <c r="V16" s="54"/>
      <c r="W16" s="37">
        <v>0.33333333333333331</v>
      </c>
      <c r="X16" s="37">
        <v>0</v>
      </c>
      <c r="Y16" s="53"/>
      <c r="Z16" s="53"/>
      <c r="AA16" s="54"/>
      <c r="AB16" s="54"/>
      <c r="AC16" s="54"/>
      <c r="AD16" s="54"/>
      <c r="AE16" s="54"/>
      <c r="AF16" s="53"/>
      <c r="AG16" s="193"/>
      <c r="AH16" s="327"/>
      <c r="AI16" s="331">
        <f>'табель февраль'!AO19</f>
        <v>16</v>
      </c>
      <c r="AJ16" s="333">
        <f>IF(AS16&gt;0,B16*AQ16*AR16-(AS16*1),B16*AQ16*AR16)</f>
        <v>56</v>
      </c>
      <c r="AK16" s="355">
        <f>SUM(C17:AG17)-SUM(C16:AG16)-(AV16*AW16)</f>
        <v>1.7083333333333333</v>
      </c>
      <c r="AL16" s="365">
        <f>[2]Январь_1_пост!AJ16+[2]Февраль_1_пост!AJ16</f>
        <v>104</v>
      </c>
      <c r="AM16" s="325">
        <f>AT16+'график январь'!AR16:AR17</f>
        <v>100</v>
      </c>
      <c r="AN16" s="327"/>
      <c r="AO16" s="329">
        <f t="shared" ref="AO16" si="2">AM16-AL16</f>
        <v>-4</v>
      </c>
      <c r="AQ16" s="292">
        <v>19</v>
      </c>
      <c r="AR16" s="292">
        <v>6</v>
      </c>
      <c r="AS16" s="294">
        <v>1</v>
      </c>
      <c r="AT16" s="272">
        <f>(AK16*60*24)/60</f>
        <v>41</v>
      </c>
      <c r="AV16" s="359">
        <v>8</v>
      </c>
      <c r="AW16" s="352"/>
    </row>
    <row r="17" spans="1:49" s="9" customFormat="1" ht="12.75" customHeight="1" thickBot="1" x14ac:dyDescent="0.25">
      <c r="A17" s="52" t="s">
        <v>21</v>
      </c>
      <c r="B17" s="30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9"/>
      <c r="O17" s="59"/>
      <c r="P17" s="60"/>
      <c r="Q17" s="60"/>
      <c r="R17" s="59"/>
      <c r="S17" s="43">
        <v>1</v>
      </c>
      <c r="T17" s="43">
        <v>0.375</v>
      </c>
      <c r="U17" s="60"/>
      <c r="V17" s="60"/>
      <c r="W17" s="43">
        <v>1</v>
      </c>
      <c r="X17" s="43">
        <v>0.375</v>
      </c>
      <c r="Y17" s="59"/>
      <c r="Z17" s="59"/>
      <c r="AA17" s="60"/>
      <c r="AB17" s="60"/>
      <c r="AC17" s="60"/>
      <c r="AD17" s="60"/>
      <c r="AE17" s="60"/>
      <c r="AF17" s="59"/>
      <c r="AG17" s="194"/>
      <c r="AH17" s="328"/>
      <c r="AI17" s="332"/>
      <c r="AJ17" s="363"/>
      <c r="AK17" s="364"/>
      <c r="AL17" s="366"/>
      <c r="AM17" s="326"/>
      <c r="AN17" s="328"/>
      <c r="AO17" s="330"/>
      <c r="AQ17" s="305"/>
      <c r="AR17" s="305"/>
      <c r="AS17" s="306"/>
      <c r="AT17" s="358"/>
      <c r="AV17" s="360"/>
      <c r="AW17" s="347"/>
    </row>
    <row r="18" spans="1:49" s="9" customFormat="1" ht="12.75" customHeight="1" x14ac:dyDescent="0.2">
      <c r="A18" s="30" t="s">
        <v>23</v>
      </c>
      <c r="B18" s="279">
        <v>1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37">
        <v>0.375</v>
      </c>
      <c r="Q18" s="37">
        <v>0</v>
      </c>
      <c r="R18" s="37"/>
      <c r="S18" s="37"/>
      <c r="T18" s="37">
        <v>0.375</v>
      </c>
      <c r="U18" s="37"/>
      <c r="V18" s="37"/>
      <c r="W18" s="37"/>
      <c r="X18" s="37"/>
      <c r="Y18" s="37"/>
      <c r="Z18" s="32"/>
      <c r="AA18" s="33"/>
      <c r="AB18" s="37">
        <v>0.375</v>
      </c>
      <c r="AC18" s="37">
        <v>0</v>
      </c>
      <c r="AD18" s="33"/>
      <c r="AE18" s="33"/>
      <c r="AF18" s="32"/>
      <c r="AG18" s="189"/>
      <c r="AH18" s="327"/>
      <c r="AI18" s="331">
        <f>'табель февраль'!AO21</f>
        <v>16</v>
      </c>
      <c r="AJ18" s="341">
        <f>IF(AS18&gt;0,B18*AQ18*AR18-(AS18*1),B18*AQ18*AR18)</f>
        <v>53</v>
      </c>
      <c r="AK18" s="354">
        <f>SUM(C19:AG19)-SUM(C18:AG18)-(AV18*AW18)</f>
        <v>2.2083333333333335</v>
      </c>
      <c r="AL18" s="357">
        <f>[2]Январь_1_пост!AJ18+[2]Февраль_1_пост!AJ18</f>
        <v>119</v>
      </c>
      <c r="AM18" s="325">
        <f>AT18+'график январь'!AR18:AR19</f>
        <v>119</v>
      </c>
      <c r="AN18" s="327"/>
      <c r="AO18" s="329">
        <f t="shared" ref="AO18" si="3">AM18-AL18</f>
        <v>0</v>
      </c>
      <c r="AQ18" s="291">
        <v>9</v>
      </c>
      <c r="AR18" s="291">
        <v>6</v>
      </c>
      <c r="AS18" s="293">
        <v>1</v>
      </c>
      <c r="AT18" s="271">
        <f>(AK18*60*24)/60</f>
        <v>53</v>
      </c>
      <c r="AV18" s="344">
        <v>8</v>
      </c>
      <c r="AW18" s="346"/>
    </row>
    <row r="19" spans="1:49" s="9" customFormat="1" ht="12.75" customHeight="1" thickBot="1" x14ac:dyDescent="0.25">
      <c r="A19" s="63" t="s">
        <v>21</v>
      </c>
      <c r="B19" s="280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46"/>
      <c r="N19" s="246"/>
      <c r="O19" s="246"/>
      <c r="P19" s="43">
        <v>1</v>
      </c>
      <c r="Q19" s="43">
        <v>0.375</v>
      </c>
      <c r="R19" s="43"/>
      <c r="S19" s="43"/>
      <c r="T19" s="43">
        <v>0.58333333333333337</v>
      </c>
      <c r="U19" s="43"/>
      <c r="V19" s="43"/>
      <c r="W19" s="43"/>
      <c r="X19" s="43"/>
      <c r="Y19" s="43"/>
      <c r="Z19" s="37"/>
      <c r="AA19" s="38"/>
      <c r="AB19" s="43">
        <v>1</v>
      </c>
      <c r="AC19" s="43">
        <v>0.375</v>
      </c>
      <c r="AD19" s="38"/>
      <c r="AE19" s="38"/>
      <c r="AF19" s="37"/>
      <c r="AG19" s="190"/>
      <c r="AH19" s="328"/>
      <c r="AI19" s="332"/>
      <c r="AJ19" s="333"/>
      <c r="AK19" s="355"/>
      <c r="AL19" s="338"/>
      <c r="AM19" s="326"/>
      <c r="AN19" s="328"/>
      <c r="AO19" s="330"/>
      <c r="AQ19" s="292"/>
      <c r="AR19" s="292"/>
      <c r="AS19" s="294"/>
      <c r="AT19" s="272"/>
      <c r="AV19" s="350"/>
      <c r="AW19" s="352"/>
    </row>
    <row r="20" spans="1:49" s="9" customFormat="1" ht="12.75" customHeight="1" x14ac:dyDescent="0.2">
      <c r="A20" s="52" t="s">
        <v>23</v>
      </c>
      <c r="B20" s="280">
        <v>0.5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38"/>
      <c r="O20" s="37"/>
      <c r="P20" s="37"/>
      <c r="Q20" s="38"/>
      <c r="R20" s="37"/>
      <c r="S20" s="37"/>
      <c r="T20" s="37">
        <v>0.58333333333333337</v>
      </c>
      <c r="U20" s="37">
        <v>0</v>
      </c>
      <c r="V20" s="38"/>
      <c r="W20" s="38"/>
      <c r="X20" s="37">
        <v>0.375</v>
      </c>
      <c r="Y20" s="37">
        <v>0</v>
      </c>
      <c r="Z20" s="37"/>
      <c r="AA20" s="47"/>
      <c r="AB20" s="47"/>
      <c r="AC20" s="47"/>
      <c r="AD20" s="47"/>
      <c r="AE20" s="47"/>
      <c r="AF20" s="50"/>
      <c r="AG20" s="192"/>
      <c r="AH20" s="327"/>
      <c r="AI20" s="331">
        <f>'табель февраль'!AO23</f>
        <v>16</v>
      </c>
      <c r="AJ20" s="333">
        <f>IF(AS20&gt;0,B20*AQ20*AR20-(AS20*1),B20*AQ20*AR20)</f>
        <v>26</v>
      </c>
      <c r="AK20" s="355">
        <f>SUM(C21:AG21)-SUM(C20:AG20)-(AV20*AW20)</f>
        <v>1.7916666666666665</v>
      </c>
      <c r="AL20" s="337">
        <f>[2]Январь_1_пост!AJ20+[2]Февраль_1_пост!AJ20</f>
        <v>59</v>
      </c>
      <c r="AM20" s="325">
        <f>AT20+'график январь'!AR20:AR21</f>
        <v>85</v>
      </c>
      <c r="AN20" s="327"/>
      <c r="AO20" s="329">
        <f t="shared" ref="AO20" si="4">AM20-AL20</f>
        <v>26</v>
      </c>
      <c r="AQ20" s="292">
        <v>9</v>
      </c>
      <c r="AR20" s="292">
        <v>6</v>
      </c>
      <c r="AS20" s="294">
        <v>1</v>
      </c>
      <c r="AT20" s="272">
        <f>(AK20*60*24)/60</f>
        <v>42.999999999999993</v>
      </c>
      <c r="AV20" s="350">
        <v>4</v>
      </c>
      <c r="AW20" s="352"/>
    </row>
    <row r="21" spans="1:49" s="9" customFormat="1" ht="12.75" customHeight="1" thickBot="1" x14ac:dyDescent="0.25">
      <c r="A21" s="41" t="s">
        <v>21</v>
      </c>
      <c r="B21" s="28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44"/>
      <c r="O21" s="43"/>
      <c r="P21" s="43"/>
      <c r="Q21" s="44"/>
      <c r="R21" s="43"/>
      <c r="S21" s="43"/>
      <c r="T21" s="43">
        <v>1</v>
      </c>
      <c r="U21" s="43">
        <v>0.375</v>
      </c>
      <c r="V21" s="44"/>
      <c r="W21" s="44"/>
      <c r="X21" s="43">
        <v>1</v>
      </c>
      <c r="Y21" s="43">
        <v>0.375</v>
      </c>
      <c r="Z21" s="43"/>
      <c r="AA21" s="64"/>
      <c r="AB21" s="64"/>
      <c r="AC21" s="64"/>
      <c r="AD21" s="64"/>
      <c r="AE21" s="64"/>
      <c r="AF21" s="65"/>
      <c r="AG21" s="195"/>
      <c r="AH21" s="328"/>
      <c r="AI21" s="332"/>
      <c r="AJ21" s="334"/>
      <c r="AK21" s="356"/>
      <c r="AL21" s="338"/>
      <c r="AM21" s="326"/>
      <c r="AN21" s="328"/>
      <c r="AO21" s="330"/>
      <c r="AQ21" s="297"/>
      <c r="AR21" s="297"/>
      <c r="AS21" s="298"/>
      <c r="AT21" s="320"/>
      <c r="AV21" s="351"/>
      <c r="AW21" s="353"/>
    </row>
    <row r="22" spans="1:49" s="9" customFormat="1" ht="12.75" customHeight="1" x14ac:dyDescent="0.2">
      <c r="A22" s="30" t="s">
        <v>25</v>
      </c>
      <c r="B22" s="279">
        <v>1</v>
      </c>
      <c r="C22" s="37">
        <v>0.375</v>
      </c>
      <c r="D22" s="37">
        <v>0</v>
      </c>
      <c r="E22" s="37"/>
      <c r="F22" s="32"/>
      <c r="G22" s="37">
        <v>0.375</v>
      </c>
      <c r="H22" s="37">
        <v>0</v>
      </c>
      <c r="I22" s="37"/>
      <c r="J22" s="32"/>
      <c r="K22" s="37">
        <v>0.375</v>
      </c>
      <c r="L22" s="37">
        <v>0</v>
      </c>
      <c r="M22" s="33"/>
      <c r="N22" s="33"/>
      <c r="O22" s="37"/>
      <c r="P22" s="3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32"/>
      <c r="AF22" s="32"/>
      <c r="AG22" s="189"/>
      <c r="AH22" s="327"/>
      <c r="AI22" s="331">
        <f>'табель февраль'!AO25</f>
        <v>24</v>
      </c>
      <c r="AJ22" s="341">
        <f>IF(AS22&gt;0,B22*AQ22*AR22-(AS22*1),B22*AQ22*AR22)</f>
        <v>59</v>
      </c>
      <c r="AK22" s="354">
        <f>SUM(C23:AG23)-SUM(C22:AG22)-(AV22*AW22)</f>
        <v>3</v>
      </c>
      <c r="AL22" s="337">
        <f>[2]Январь_1_пост!AJ22+[2]Февраль_1_пост!AJ22</f>
        <v>155</v>
      </c>
      <c r="AM22" s="325">
        <f>AT22+'график январь'!AR22:AR23</f>
        <v>168</v>
      </c>
      <c r="AN22" s="327"/>
      <c r="AO22" s="329">
        <f t="shared" ref="AO22" si="5">AM22-AL22</f>
        <v>13</v>
      </c>
      <c r="AQ22" s="291">
        <v>10</v>
      </c>
      <c r="AR22" s="291">
        <v>6</v>
      </c>
      <c r="AS22" s="293">
        <v>1</v>
      </c>
      <c r="AT22" s="271">
        <f>(AK22*60*24)/60</f>
        <v>72</v>
      </c>
      <c r="AV22" s="344">
        <v>8</v>
      </c>
      <c r="AW22" s="346"/>
    </row>
    <row r="23" spans="1:49" s="9" customFormat="1" ht="12.75" customHeight="1" thickBot="1" x14ac:dyDescent="0.25">
      <c r="A23" s="41" t="s">
        <v>21</v>
      </c>
      <c r="B23" s="280"/>
      <c r="C23" s="43">
        <v>1</v>
      </c>
      <c r="D23" s="43">
        <v>0.375</v>
      </c>
      <c r="E23" s="43"/>
      <c r="F23" s="59"/>
      <c r="G23" s="43">
        <v>1</v>
      </c>
      <c r="H23" s="43">
        <v>0.375</v>
      </c>
      <c r="I23" s="43"/>
      <c r="J23" s="59"/>
      <c r="K23" s="43">
        <v>1</v>
      </c>
      <c r="L23" s="43">
        <v>0.375</v>
      </c>
      <c r="M23" s="60"/>
      <c r="N23" s="60"/>
      <c r="O23" s="43"/>
      <c r="P23" s="43"/>
      <c r="Q23" s="248"/>
      <c r="R23" s="249"/>
      <c r="S23" s="249"/>
      <c r="T23" s="248"/>
      <c r="U23" s="249"/>
      <c r="V23" s="249"/>
      <c r="W23" s="248"/>
      <c r="X23" s="248"/>
      <c r="Y23" s="249"/>
      <c r="Z23" s="249"/>
      <c r="AA23" s="248"/>
      <c r="AB23" s="248"/>
      <c r="AC23" s="248"/>
      <c r="AD23" s="248"/>
      <c r="AE23" s="59"/>
      <c r="AF23" s="59"/>
      <c r="AG23" s="194"/>
      <c r="AH23" s="328"/>
      <c r="AI23" s="332"/>
      <c r="AJ23" s="333"/>
      <c r="AK23" s="355"/>
      <c r="AL23" s="338"/>
      <c r="AM23" s="326"/>
      <c r="AN23" s="328"/>
      <c r="AO23" s="330"/>
      <c r="AQ23" s="292"/>
      <c r="AR23" s="292"/>
      <c r="AS23" s="294"/>
      <c r="AT23" s="272"/>
      <c r="AV23" s="345"/>
      <c r="AW23" s="347"/>
    </row>
    <row r="24" spans="1:49" s="9" customFormat="1" ht="12.75" customHeight="1" x14ac:dyDescent="0.2">
      <c r="A24" s="52" t="s">
        <v>25</v>
      </c>
      <c r="B24" s="316">
        <v>0.5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8"/>
      <c r="O24" s="37">
        <v>0.375</v>
      </c>
      <c r="P24" s="37">
        <v>0</v>
      </c>
      <c r="Q24" s="67"/>
      <c r="R24" s="67"/>
      <c r="S24" s="67"/>
      <c r="T24" s="68"/>
      <c r="U24" s="67"/>
      <c r="V24" s="67"/>
      <c r="W24" s="68"/>
      <c r="X24" s="68"/>
      <c r="Y24" s="67"/>
      <c r="Z24" s="67"/>
      <c r="AA24" s="67"/>
      <c r="AB24" s="68"/>
      <c r="AC24" s="68"/>
      <c r="AD24" s="68"/>
      <c r="AE24" s="67"/>
      <c r="AF24" s="67"/>
      <c r="AG24" s="196"/>
      <c r="AH24" s="327"/>
      <c r="AI24" s="331">
        <f>'табель февраль'!AO27</f>
        <v>14</v>
      </c>
      <c r="AJ24" s="348">
        <f>IF(AS24&gt;0,B24*AQ24*AR24-(AS24*1),B24*AQ24*AR24)</f>
        <v>29</v>
      </c>
      <c r="AK24" s="349">
        <f>SUM(C25:AG25)-SUM(C24:AG24)-(AV24*AW24)</f>
        <v>1</v>
      </c>
      <c r="AL24" s="337">
        <f>[2]Январь_1_пост!AJ24+[2]Февраль_1_пост!AJ24</f>
        <v>77</v>
      </c>
      <c r="AM24" s="325">
        <f>AT24+'график январь'!AR24:AR25</f>
        <v>72</v>
      </c>
      <c r="AN24" s="327"/>
      <c r="AO24" s="329">
        <f t="shared" ref="AO24" si="6">AM24-AL24</f>
        <v>-5</v>
      </c>
      <c r="AQ24" s="311">
        <v>10</v>
      </c>
      <c r="AR24" s="311">
        <v>6</v>
      </c>
      <c r="AS24" s="302">
        <v>1</v>
      </c>
      <c r="AT24" s="343">
        <f>(AK24*60*24)/60</f>
        <v>24</v>
      </c>
      <c r="AV24" s="321">
        <v>8</v>
      </c>
      <c r="AW24" s="323"/>
    </row>
    <row r="25" spans="1:49" s="9" customFormat="1" ht="12.75" customHeight="1" thickBot="1" x14ac:dyDescent="0.25">
      <c r="A25" s="41" t="s">
        <v>21</v>
      </c>
      <c r="B25" s="287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72"/>
      <c r="O25" s="43">
        <v>1</v>
      </c>
      <c r="P25" s="43">
        <v>0.375</v>
      </c>
      <c r="Q25" s="71"/>
      <c r="R25" s="71"/>
      <c r="S25" s="71"/>
      <c r="T25" s="72"/>
      <c r="U25" s="71"/>
      <c r="V25" s="71"/>
      <c r="W25" s="72"/>
      <c r="X25" s="72"/>
      <c r="Y25" s="71"/>
      <c r="Z25" s="71"/>
      <c r="AA25" s="71"/>
      <c r="AB25" s="72"/>
      <c r="AC25" s="72"/>
      <c r="AD25" s="72"/>
      <c r="AE25" s="71"/>
      <c r="AF25" s="71"/>
      <c r="AG25" s="197"/>
      <c r="AH25" s="328"/>
      <c r="AI25" s="332"/>
      <c r="AJ25" s="334"/>
      <c r="AK25" s="336"/>
      <c r="AL25" s="338"/>
      <c r="AM25" s="326"/>
      <c r="AN25" s="328"/>
      <c r="AO25" s="330"/>
      <c r="AQ25" s="297"/>
      <c r="AR25" s="297"/>
      <c r="AS25" s="298"/>
      <c r="AT25" s="320"/>
      <c r="AV25" s="322"/>
      <c r="AW25" s="324"/>
    </row>
    <row r="26" spans="1:49" s="9" customFormat="1" ht="12.75" customHeight="1" x14ac:dyDescent="0.2">
      <c r="A26" s="30" t="s">
        <v>26</v>
      </c>
      <c r="B26" s="279">
        <v>1</v>
      </c>
      <c r="C26" s="75"/>
      <c r="D26" s="37">
        <v>0.375</v>
      </c>
      <c r="E26" s="37">
        <v>0</v>
      </c>
      <c r="F26" s="37"/>
      <c r="G26" s="75"/>
      <c r="H26" s="37">
        <v>0.375</v>
      </c>
      <c r="I26" s="37">
        <v>0</v>
      </c>
      <c r="J26" s="37"/>
      <c r="K26" s="75"/>
      <c r="L26" s="37">
        <v>0.375</v>
      </c>
      <c r="M26" s="37">
        <v>0</v>
      </c>
      <c r="N26" s="76"/>
      <c r="O26" s="76"/>
      <c r="P26" s="75"/>
      <c r="Q26" s="37">
        <v>0.375</v>
      </c>
      <c r="R26" s="37">
        <v>0</v>
      </c>
      <c r="S26" s="75"/>
      <c r="T26" s="76"/>
      <c r="U26" s="37"/>
      <c r="V26" s="37"/>
      <c r="W26" s="75"/>
      <c r="X26" s="76"/>
      <c r="Y26" s="37"/>
      <c r="Z26" s="37"/>
      <c r="AA26" s="75"/>
      <c r="AB26" s="76"/>
      <c r="AC26" s="37">
        <v>0.375</v>
      </c>
      <c r="AD26" s="37">
        <v>0</v>
      </c>
      <c r="AE26" s="75"/>
      <c r="AF26" s="75"/>
      <c r="AG26" s="198"/>
      <c r="AH26" s="327"/>
      <c r="AI26" s="331">
        <f>'табель февраль'!AO29</f>
        <v>40</v>
      </c>
      <c r="AJ26" s="341">
        <f>IF(AS26&gt;0,B26*AQ26*AR26-(AS26*1),B26*AQ26*AR26)</f>
        <v>113</v>
      </c>
      <c r="AK26" s="342">
        <f>SUM(C27:AG27)-SUM(C26:AG26)-(AV26*AW26)</f>
        <v>5</v>
      </c>
      <c r="AL26" s="337">
        <f>[2]Январь_1_пост!AJ26+[2]Февраль_1_пост!AJ26</f>
        <v>209</v>
      </c>
      <c r="AM26" s="325">
        <f>AT26+'график январь'!AR26:AR27</f>
        <v>216</v>
      </c>
      <c r="AN26" s="327"/>
      <c r="AO26" s="329">
        <f t="shared" ref="AO26" si="7">AM26-AL26</f>
        <v>7</v>
      </c>
      <c r="AQ26" s="291">
        <v>19</v>
      </c>
      <c r="AR26" s="291">
        <v>6</v>
      </c>
      <c r="AS26" s="293">
        <v>1</v>
      </c>
      <c r="AT26" s="271">
        <f>(AK26*60*24)/60</f>
        <v>120</v>
      </c>
      <c r="AV26" s="339">
        <v>8</v>
      </c>
      <c r="AW26" s="340"/>
    </row>
    <row r="27" spans="1:49" s="9" customFormat="1" ht="12.75" customHeight="1" thickBot="1" x14ac:dyDescent="0.25">
      <c r="A27" s="41" t="s">
        <v>21</v>
      </c>
      <c r="B27" s="280"/>
      <c r="C27" s="67"/>
      <c r="D27" s="43">
        <v>1</v>
      </c>
      <c r="E27" s="43">
        <v>0.375</v>
      </c>
      <c r="F27" s="43"/>
      <c r="G27" s="67"/>
      <c r="H27" s="43">
        <v>1</v>
      </c>
      <c r="I27" s="43">
        <v>0.375</v>
      </c>
      <c r="J27" s="43"/>
      <c r="K27" s="67"/>
      <c r="L27" s="43">
        <v>1</v>
      </c>
      <c r="M27" s="43">
        <v>0.375</v>
      </c>
      <c r="N27" s="68"/>
      <c r="O27" s="68"/>
      <c r="P27" s="67"/>
      <c r="Q27" s="43">
        <v>1</v>
      </c>
      <c r="R27" s="43">
        <v>0.375</v>
      </c>
      <c r="S27" s="67"/>
      <c r="T27" s="68"/>
      <c r="U27" s="43"/>
      <c r="V27" s="43"/>
      <c r="W27" s="67"/>
      <c r="X27" s="68"/>
      <c r="Y27" s="43"/>
      <c r="Z27" s="43"/>
      <c r="AA27" s="67"/>
      <c r="AB27" s="68"/>
      <c r="AC27" s="43">
        <v>1</v>
      </c>
      <c r="AD27" s="43">
        <v>0.375</v>
      </c>
      <c r="AE27" s="67"/>
      <c r="AF27" s="67"/>
      <c r="AG27" s="196"/>
      <c r="AH27" s="328"/>
      <c r="AI27" s="332"/>
      <c r="AJ27" s="333"/>
      <c r="AK27" s="335"/>
      <c r="AL27" s="338"/>
      <c r="AM27" s="326"/>
      <c r="AN27" s="328"/>
      <c r="AO27" s="330"/>
      <c r="AQ27" s="292"/>
      <c r="AR27" s="292"/>
      <c r="AS27" s="294"/>
      <c r="AT27" s="272"/>
      <c r="AV27" s="321"/>
      <c r="AW27" s="323"/>
    </row>
    <row r="28" spans="1:49" s="9" customFormat="1" ht="12.75" customHeight="1" x14ac:dyDescent="0.2">
      <c r="A28" s="52" t="s">
        <v>26</v>
      </c>
      <c r="B28" s="280">
        <v>0.5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8"/>
      <c r="P28" s="68"/>
      <c r="Q28" s="68"/>
      <c r="R28" s="67"/>
      <c r="S28" s="67"/>
      <c r="T28" s="68"/>
      <c r="U28" s="37">
        <v>0.375</v>
      </c>
      <c r="V28" s="37">
        <v>0</v>
      </c>
      <c r="W28" s="68"/>
      <c r="X28" s="68"/>
      <c r="Y28" s="37">
        <v>0.375</v>
      </c>
      <c r="Z28" s="37">
        <v>0</v>
      </c>
      <c r="AA28" s="67"/>
      <c r="AB28" s="67"/>
      <c r="AC28" s="68"/>
      <c r="AD28" s="68"/>
      <c r="AE28" s="68"/>
      <c r="AF28" s="67"/>
      <c r="AG28" s="196"/>
      <c r="AH28" s="327"/>
      <c r="AI28" s="331">
        <f>'табель февраль'!AO31</f>
        <v>16</v>
      </c>
      <c r="AJ28" s="333">
        <f>IF(AS28&gt;0,B28*AQ28*AR28-(AS28*1),B28*AQ28*AR28)</f>
        <v>56</v>
      </c>
      <c r="AK28" s="335">
        <f>SUM(C29:AG29)-SUM(C28:AG28)-(AV28*AW28)</f>
        <v>2</v>
      </c>
      <c r="AL28" s="337">
        <f>[2]Январь_1_пост!AJ28+[2]Февраль_1_пост!AJ28</f>
        <v>80</v>
      </c>
      <c r="AM28" s="325">
        <f>AT28+'график январь'!AR28:AR29</f>
        <v>99</v>
      </c>
      <c r="AN28" s="327"/>
      <c r="AO28" s="329">
        <f t="shared" ref="AO28" si="8">AM28-AL28</f>
        <v>19</v>
      </c>
      <c r="AQ28" s="292">
        <v>19</v>
      </c>
      <c r="AR28" s="292">
        <v>6</v>
      </c>
      <c r="AS28" s="294">
        <v>1</v>
      </c>
      <c r="AT28" s="272">
        <f>(AK28*60*24)/60</f>
        <v>48</v>
      </c>
      <c r="AV28" s="321">
        <v>8</v>
      </c>
      <c r="AW28" s="323"/>
    </row>
    <row r="29" spans="1:49" s="9" customFormat="1" ht="12.75" customHeight="1" thickBot="1" x14ac:dyDescent="0.25">
      <c r="A29" s="41" t="s">
        <v>21</v>
      </c>
      <c r="B29" s="287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72"/>
      <c r="P29" s="72"/>
      <c r="Q29" s="72"/>
      <c r="R29" s="71"/>
      <c r="S29" s="71"/>
      <c r="T29" s="72"/>
      <c r="U29" s="43">
        <v>1</v>
      </c>
      <c r="V29" s="43">
        <v>0.375</v>
      </c>
      <c r="W29" s="72"/>
      <c r="X29" s="72"/>
      <c r="Y29" s="43">
        <v>1</v>
      </c>
      <c r="Z29" s="43">
        <v>0.375</v>
      </c>
      <c r="AA29" s="71"/>
      <c r="AB29" s="71"/>
      <c r="AC29" s="72"/>
      <c r="AD29" s="72"/>
      <c r="AE29" s="72"/>
      <c r="AF29" s="71"/>
      <c r="AG29" s="197"/>
      <c r="AH29" s="328"/>
      <c r="AI29" s="332"/>
      <c r="AJ29" s="334"/>
      <c r="AK29" s="336"/>
      <c r="AL29" s="338"/>
      <c r="AM29" s="326"/>
      <c r="AN29" s="328"/>
      <c r="AO29" s="330"/>
      <c r="AQ29" s="297"/>
      <c r="AR29" s="297"/>
      <c r="AS29" s="298"/>
      <c r="AT29" s="320"/>
      <c r="AV29" s="322"/>
      <c r="AW29" s="324"/>
    </row>
    <row r="30" spans="1:49" s="9" customFormat="1" ht="12.75" customHeight="1" x14ac:dyDescent="0.2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1"/>
      <c r="P30" s="81"/>
      <c r="Q30" s="81"/>
      <c r="R30" s="80"/>
      <c r="S30" s="80"/>
      <c r="T30" s="81"/>
      <c r="U30" s="80"/>
      <c r="V30" s="80"/>
      <c r="W30" s="81"/>
      <c r="X30" s="81"/>
      <c r="Y30" s="80"/>
      <c r="Z30" s="80"/>
      <c r="AA30" s="80"/>
      <c r="AB30" s="80"/>
      <c r="AC30" s="81"/>
      <c r="AD30" s="81"/>
      <c r="AE30" s="81"/>
      <c r="AF30" s="80"/>
      <c r="AG30" s="80"/>
      <c r="AH30" s="94"/>
      <c r="AI30" s="94"/>
      <c r="AJ30" s="83"/>
      <c r="AK30" s="84"/>
      <c r="AL30" s="199"/>
      <c r="AM30" s="199"/>
      <c r="AN30" s="94"/>
      <c r="AO30" s="200"/>
      <c r="AQ30" s="85"/>
      <c r="AR30" s="85"/>
      <c r="AS30" s="86"/>
      <c r="AT30" s="83"/>
      <c r="AV30" s="106"/>
      <c r="AW30" s="201"/>
    </row>
    <row r="31" spans="1:49" s="9" customFormat="1" ht="12.75" customHeight="1" x14ac:dyDescent="0.3">
      <c r="A31" s="88" t="s">
        <v>27</v>
      </c>
      <c r="B31" s="89"/>
      <c r="C31" s="90"/>
      <c r="D31" s="90"/>
      <c r="E31" s="90"/>
      <c r="F31" s="90"/>
      <c r="G31" s="90"/>
      <c r="H31" s="90"/>
      <c r="I31" s="91"/>
      <c r="J31" s="91"/>
      <c r="K31" s="91"/>
      <c r="L31" s="91"/>
      <c r="M31" s="91"/>
      <c r="N31" s="91"/>
      <c r="O31" s="91"/>
      <c r="P31" s="91"/>
      <c r="Q31" s="81"/>
      <c r="R31" s="80"/>
      <c r="S31" s="80"/>
      <c r="T31" s="81"/>
      <c r="U31" s="80"/>
      <c r="V31" s="80"/>
      <c r="W31" s="81"/>
      <c r="X31" s="81"/>
      <c r="Y31" s="80"/>
      <c r="Z31" s="80"/>
      <c r="AA31" s="80"/>
      <c r="AB31" s="80"/>
      <c r="AC31" s="81"/>
      <c r="AD31" s="81"/>
      <c r="AE31" s="81"/>
      <c r="AF31" s="80"/>
      <c r="AG31" s="80"/>
      <c r="AH31" s="94"/>
      <c r="AI31" s="94"/>
      <c r="AJ31" s="83"/>
      <c r="AK31" s="84"/>
      <c r="AL31" s="199"/>
      <c r="AM31" s="199"/>
      <c r="AN31" s="94"/>
      <c r="AO31" s="200"/>
      <c r="AQ31" s="85"/>
      <c r="AR31" s="85"/>
      <c r="AS31" s="86"/>
      <c r="AT31" s="83"/>
      <c r="AV31" s="106"/>
      <c r="AW31" s="201"/>
    </row>
    <row r="32" spans="1:49" s="9" customFormat="1" ht="12.75" customHeight="1" x14ac:dyDescent="0.3">
      <c r="A32" s="95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81"/>
      <c r="R32" s="80"/>
      <c r="S32" s="80"/>
      <c r="T32" s="81"/>
      <c r="U32" s="80"/>
      <c r="V32" s="80"/>
      <c r="W32" s="81"/>
      <c r="X32" s="81"/>
      <c r="Y32" s="80"/>
      <c r="Z32" s="80"/>
      <c r="AA32" s="80"/>
      <c r="AB32" s="80"/>
      <c r="AC32" s="81"/>
      <c r="AD32" s="81"/>
      <c r="AE32" s="81"/>
      <c r="AF32" s="80"/>
      <c r="AG32" s="80"/>
      <c r="AH32" s="94"/>
      <c r="AI32" s="94"/>
      <c r="AJ32" s="83"/>
      <c r="AK32" s="84"/>
      <c r="AL32" s="199"/>
      <c r="AM32" s="199"/>
      <c r="AN32" s="94"/>
      <c r="AO32" s="200"/>
      <c r="AQ32" s="85"/>
      <c r="AR32" s="85"/>
      <c r="AS32" s="86"/>
      <c r="AT32" s="83"/>
      <c r="AV32" s="106"/>
      <c r="AW32" s="201"/>
    </row>
    <row r="33" spans="1:198" s="9" customFormat="1" ht="12.75" customHeight="1" x14ac:dyDescent="0.3">
      <c r="A33" s="99" t="s">
        <v>29</v>
      </c>
      <c r="B33" s="99"/>
      <c r="C33" s="100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103"/>
      <c r="P33" s="102"/>
      <c r="Q33" s="81"/>
      <c r="R33" s="80"/>
      <c r="S33" s="80"/>
      <c r="T33" s="81"/>
      <c r="U33" s="80"/>
      <c r="V33" s="80"/>
      <c r="W33" s="81"/>
      <c r="X33" s="81"/>
      <c r="Y33" s="80"/>
      <c r="Z33" s="80"/>
      <c r="AA33" s="80"/>
      <c r="AB33" s="80"/>
      <c r="AC33" s="81"/>
      <c r="AD33" s="81"/>
      <c r="AE33" s="81"/>
      <c r="AF33" s="80"/>
      <c r="AG33" s="80"/>
      <c r="AH33" s="94"/>
      <c r="AI33" s="94"/>
      <c r="AJ33" s="83"/>
      <c r="AK33" s="84"/>
      <c r="AL33" s="199"/>
      <c r="AM33" s="199"/>
      <c r="AN33" s="94"/>
      <c r="AO33" s="200"/>
      <c r="AQ33" s="85"/>
      <c r="AR33" s="85"/>
      <c r="AS33" s="86"/>
      <c r="AT33" s="83"/>
      <c r="AV33" s="106"/>
      <c r="AW33" s="201"/>
    </row>
    <row r="34" spans="1:198" s="9" customFormat="1" ht="12.75" customHeight="1" x14ac:dyDescent="0.25">
      <c r="A34" s="78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81"/>
      <c r="P34" s="81"/>
      <c r="Q34" s="81"/>
      <c r="R34" s="80"/>
      <c r="S34" s="80"/>
      <c r="T34" s="81"/>
      <c r="U34" s="80"/>
      <c r="V34" s="80"/>
      <c r="W34" s="81"/>
      <c r="X34" s="81"/>
      <c r="Y34" s="80"/>
      <c r="Z34" s="80"/>
      <c r="AA34" s="80"/>
      <c r="AB34" s="80"/>
      <c r="AC34" s="81"/>
      <c r="AD34" s="81"/>
      <c r="AE34" s="81"/>
      <c r="AF34" s="80"/>
      <c r="AG34" s="80"/>
      <c r="AH34" s="94"/>
      <c r="AI34" s="94"/>
      <c r="AJ34" s="83"/>
      <c r="AK34" s="84"/>
      <c r="AL34" s="199"/>
      <c r="AM34" s="199"/>
      <c r="AN34" s="94"/>
      <c r="AO34" s="200"/>
      <c r="AQ34" s="85"/>
      <c r="AR34" s="85"/>
      <c r="AS34" s="86"/>
      <c r="AT34" s="83"/>
      <c r="AV34" s="106"/>
      <c r="AW34" s="201"/>
    </row>
    <row r="35" spans="1:198" s="9" customFormat="1" ht="12.75" customHeight="1" x14ac:dyDescent="0.25">
      <c r="A35" s="78"/>
      <c r="B35" s="79">
        <f>B28+B26+B24+B22+B20+B18+B16+B14+B12+B10</f>
        <v>7.5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  <c r="O35" s="81"/>
      <c r="P35" s="81"/>
      <c r="Q35" s="81"/>
      <c r="R35" s="80"/>
      <c r="S35" s="80"/>
      <c r="T35" s="81"/>
      <c r="U35" s="80"/>
      <c r="V35" s="80"/>
      <c r="W35" s="81"/>
      <c r="X35" s="81"/>
      <c r="Y35" s="80"/>
      <c r="Z35" s="80"/>
      <c r="AA35" s="80"/>
      <c r="AB35" s="80"/>
      <c r="AC35" s="81"/>
      <c r="AD35" s="81"/>
      <c r="AE35" s="81"/>
      <c r="AF35" s="80"/>
      <c r="AG35" s="80"/>
      <c r="AH35" s="106"/>
      <c r="AI35" s="201"/>
      <c r="AJ35" s="202"/>
      <c r="AK35" s="202"/>
      <c r="AL35" s="200"/>
    </row>
    <row r="36" spans="1:198" s="5" customFormat="1" ht="26.25" customHeight="1" x14ac:dyDescent="0.2">
      <c r="A36" s="4"/>
      <c r="B36" s="203">
        <f>[2]Февраль_3_пост!B34</f>
        <v>20.75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</row>
  </sheetData>
  <mergeCells count="161">
    <mergeCell ref="A7:A8"/>
    <mergeCell ref="B7:B8"/>
    <mergeCell ref="C7:AG7"/>
    <mergeCell ref="AH7:AH8"/>
    <mergeCell ref="AI7:AI8"/>
    <mergeCell ref="AJ7:AJ8"/>
    <mergeCell ref="AK7:AK8"/>
    <mergeCell ref="AL7:AL8"/>
    <mergeCell ref="AM7:AM8"/>
    <mergeCell ref="AN7:AN8"/>
    <mergeCell ref="AO7:AO9"/>
    <mergeCell ref="B10:B11"/>
    <mergeCell ref="AH10:AH11"/>
    <mergeCell ref="AI10:AI11"/>
    <mergeCell ref="AJ10:AJ11"/>
    <mergeCell ref="AK10:AK11"/>
    <mergeCell ref="AS10:AS11"/>
    <mergeCell ref="AT10:AT11"/>
    <mergeCell ref="AV10:AV11"/>
    <mergeCell ref="AW10:AW11"/>
    <mergeCell ref="B12:B13"/>
    <mergeCell ref="AH12:AH13"/>
    <mergeCell ref="AI12:AI13"/>
    <mergeCell ref="AJ12:AJ13"/>
    <mergeCell ref="AK12:AK13"/>
    <mergeCell ref="AL12:AL13"/>
    <mergeCell ref="AL10:AL11"/>
    <mergeCell ref="AM10:AM11"/>
    <mergeCell ref="AN10:AN11"/>
    <mergeCell ref="AO10:AO11"/>
    <mergeCell ref="AQ10:AQ11"/>
    <mergeCell ref="AR10:AR11"/>
    <mergeCell ref="AT12:AT13"/>
    <mergeCell ref="AV12:AV13"/>
    <mergeCell ref="AW12:AW13"/>
    <mergeCell ref="B14:B15"/>
    <mergeCell ref="AH14:AH15"/>
    <mergeCell ref="AI14:AI15"/>
    <mergeCell ref="AJ14:AJ15"/>
    <mergeCell ref="AK14:AK15"/>
    <mergeCell ref="AL14:AL15"/>
    <mergeCell ref="AM14:AM15"/>
    <mergeCell ref="AM12:AM13"/>
    <mergeCell ref="AN12:AN13"/>
    <mergeCell ref="AO12:AO13"/>
    <mergeCell ref="AQ12:AQ13"/>
    <mergeCell ref="AR12:AR13"/>
    <mergeCell ref="AS12:AS13"/>
    <mergeCell ref="AV14:AV15"/>
    <mergeCell ref="AW14:AW15"/>
    <mergeCell ref="B16:B17"/>
    <mergeCell ref="AH16:AH17"/>
    <mergeCell ref="AI16:AI17"/>
    <mergeCell ref="AJ16:AJ17"/>
    <mergeCell ref="AK16:AK17"/>
    <mergeCell ref="AL16:AL17"/>
    <mergeCell ref="AM16:AM17"/>
    <mergeCell ref="AN16:AN17"/>
    <mergeCell ref="AN14:AN15"/>
    <mergeCell ref="AO14:AO15"/>
    <mergeCell ref="AQ14:AQ15"/>
    <mergeCell ref="AR14:AR15"/>
    <mergeCell ref="AS14:AS15"/>
    <mergeCell ref="AT14:AT15"/>
    <mergeCell ref="AQ18:AQ19"/>
    <mergeCell ref="AR18:AR19"/>
    <mergeCell ref="AS18:AS19"/>
    <mergeCell ref="AT18:AT19"/>
    <mergeCell ref="AV18:AV19"/>
    <mergeCell ref="AW18:AW19"/>
    <mergeCell ref="AW16:AW17"/>
    <mergeCell ref="B18:B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O16:AO17"/>
    <mergeCell ref="AQ16:AQ17"/>
    <mergeCell ref="AR16:AR17"/>
    <mergeCell ref="AS16:AS17"/>
    <mergeCell ref="AT16:AT17"/>
    <mergeCell ref="AV16:AV17"/>
    <mergeCell ref="AT20:AT21"/>
    <mergeCell ref="AV20:AV21"/>
    <mergeCell ref="AW20:AW21"/>
    <mergeCell ref="B22:B23"/>
    <mergeCell ref="AH22:AH23"/>
    <mergeCell ref="AI22:AI23"/>
    <mergeCell ref="AJ22:AJ23"/>
    <mergeCell ref="AK22:AK23"/>
    <mergeCell ref="AL22:AL23"/>
    <mergeCell ref="AM22:AM23"/>
    <mergeCell ref="AM20:AM21"/>
    <mergeCell ref="AN20:AN21"/>
    <mergeCell ref="AO20:AO21"/>
    <mergeCell ref="AQ20:AQ21"/>
    <mergeCell ref="AR20:AR21"/>
    <mergeCell ref="AS20:AS21"/>
    <mergeCell ref="B20:B21"/>
    <mergeCell ref="AH20:AH21"/>
    <mergeCell ref="AI20:AI21"/>
    <mergeCell ref="AJ20:AJ21"/>
    <mergeCell ref="AK20:AK21"/>
    <mergeCell ref="AL20:AL21"/>
    <mergeCell ref="AV22:AV23"/>
    <mergeCell ref="AW22:AW23"/>
    <mergeCell ref="B24:B25"/>
    <mergeCell ref="AH24:AH25"/>
    <mergeCell ref="AI24:AI25"/>
    <mergeCell ref="AJ24:AJ25"/>
    <mergeCell ref="AK24:AK25"/>
    <mergeCell ref="AL24:AL25"/>
    <mergeCell ref="AM24:AM25"/>
    <mergeCell ref="AN24:AN25"/>
    <mergeCell ref="AN22:AN23"/>
    <mergeCell ref="AO22:AO23"/>
    <mergeCell ref="AQ22:AQ23"/>
    <mergeCell ref="AR22:AR23"/>
    <mergeCell ref="AS22:AS23"/>
    <mergeCell ref="AT22:AT23"/>
    <mergeCell ref="AT26:AT27"/>
    <mergeCell ref="AV26:AV27"/>
    <mergeCell ref="AW26:AW27"/>
    <mergeCell ref="AW24:AW25"/>
    <mergeCell ref="B26:B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O24:AO25"/>
    <mergeCell ref="AQ24:AQ25"/>
    <mergeCell ref="AR24:AR25"/>
    <mergeCell ref="AS24:AS25"/>
    <mergeCell ref="AT24:AT25"/>
    <mergeCell ref="AV24:AV25"/>
    <mergeCell ref="B28:B29"/>
    <mergeCell ref="AH28:AH29"/>
    <mergeCell ref="AI28:AI29"/>
    <mergeCell ref="AJ28:AJ29"/>
    <mergeCell ref="AK28:AK29"/>
    <mergeCell ref="AL28:AL29"/>
    <mergeCell ref="AQ26:AQ27"/>
    <mergeCell ref="AR26:AR27"/>
    <mergeCell ref="AS26:AS27"/>
    <mergeCell ref="AT28:AT29"/>
    <mergeCell ref="AV28:AV29"/>
    <mergeCell ref="AW28:AW29"/>
    <mergeCell ref="AM28:AM29"/>
    <mergeCell ref="AN28:AN29"/>
    <mergeCell ref="AO28:AO29"/>
    <mergeCell ref="AQ28:AQ29"/>
    <mergeCell ref="AR28:AR29"/>
    <mergeCell ref="AS28:AS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A36"/>
  <sheetViews>
    <sheetView topLeftCell="A4" zoomScale="60" zoomScaleNormal="60" workbookViewId="0">
      <pane xSplit="1" topLeftCell="B1" activePane="topRight" state="frozen"/>
      <selection activeCell="A4" sqref="A4"/>
      <selection pane="topRight" activeCell="B10" sqref="B10:B11"/>
    </sheetView>
  </sheetViews>
  <sheetFormatPr defaultColWidth="10.28515625" defaultRowHeight="15" x14ac:dyDescent="0.25"/>
  <cols>
    <col min="1" max="1" width="29.7109375" style="4" customWidth="1"/>
    <col min="2" max="2" width="9.140625" style="4" customWidth="1"/>
    <col min="3" max="3" width="7" style="4" customWidth="1"/>
    <col min="4" max="4" width="6.7109375" style="4" customWidth="1"/>
    <col min="5" max="6" width="5.7109375" style="4" customWidth="1"/>
    <col min="7" max="7" width="5.85546875" style="4" customWidth="1"/>
    <col min="8" max="8" width="6" style="4" customWidth="1"/>
    <col min="9" max="11" width="5.7109375" style="4" customWidth="1"/>
    <col min="12" max="12" width="5.85546875" style="4" customWidth="1"/>
    <col min="13" max="13" width="5.5703125" style="4" customWidth="1"/>
    <col min="14" max="14" width="6" style="4" customWidth="1"/>
    <col min="15" max="15" width="5.5703125" style="4" customWidth="1"/>
    <col min="16" max="16" width="5.7109375" style="4" customWidth="1"/>
    <col min="17" max="18" width="5.5703125" style="4" customWidth="1"/>
    <col min="19" max="19" width="5.85546875" style="4" customWidth="1"/>
    <col min="20" max="20" width="6.140625" style="4" customWidth="1"/>
    <col min="21" max="21" width="5.7109375" style="4" customWidth="1"/>
    <col min="22" max="22" width="5.5703125" style="4" customWidth="1"/>
    <col min="23" max="24" width="5.85546875" style="4" customWidth="1"/>
    <col min="25" max="25" width="5.5703125" style="4" customWidth="1"/>
    <col min="26" max="27" width="6.7109375" style="4" customWidth="1"/>
    <col min="28" max="30" width="5.85546875" style="4" customWidth="1"/>
    <col min="31" max="31" width="6" style="4" customWidth="1"/>
    <col min="32" max="32" width="6.85546875" style="4" customWidth="1"/>
    <col min="33" max="33" width="6.7109375" style="4" customWidth="1"/>
    <col min="34" max="34" width="9.42578125" style="4" customWidth="1"/>
    <col min="35" max="35" width="10.85546875" style="4" customWidth="1"/>
    <col min="36" max="36" width="9.5703125" style="4" customWidth="1"/>
    <col min="37" max="37" width="9" style="4" customWidth="1"/>
    <col min="38" max="38" width="10.140625" style="4" customWidth="1"/>
    <col min="39" max="39" width="9.85546875" style="4" customWidth="1"/>
    <col min="40" max="40" width="14.140625" style="4" customWidth="1"/>
    <col min="41" max="42" width="9.85546875" style="4" customWidth="1"/>
    <col min="43" max="43" width="7.140625" style="4" customWidth="1"/>
    <col min="44" max="44" width="6.7109375" style="4" customWidth="1"/>
    <col min="45" max="45" width="7.28515625" style="4" customWidth="1"/>
    <col min="46" max="46" width="8.28515625" style="4" customWidth="1"/>
    <col min="47" max="47" width="9.85546875" style="4" customWidth="1"/>
    <col min="48" max="48" width="1.42578125" style="4" customWidth="1"/>
    <col min="49" max="201" width="0.85546875" style="4" customWidth="1"/>
    <col min="202" max="1015" width="0.85546875" style="5" customWidth="1"/>
    <col min="1016" max="1016" width="10.28515625" customWidth="1"/>
  </cols>
  <sheetData>
    <row r="1" spans="1:49" customFormat="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customFormat="1" ht="20.25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customFormat="1" ht="21" x14ac:dyDescent="0.35">
      <c r="A3" s="1" t="s">
        <v>2</v>
      </c>
      <c r="B3" s="2"/>
      <c r="C3" s="2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1" t="s">
        <v>3</v>
      </c>
      <c r="AE3" s="2"/>
      <c r="AF3" s="2"/>
      <c r="AG3" s="2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customFormat="1" ht="20.25" x14ac:dyDescent="0.3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customFormat="1" ht="20.25" x14ac:dyDescent="0.3">
      <c r="A5" s="8" t="s">
        <v>80</v>
      </c>
      <c r="B5" s="8"/>
      <c r="C5" s="1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7" spans="1:49" s="9" customFormat="1" ht="17.25" customHeight="1" x14ac:dyDescent="0.2">
      <c r="A7" s="273" t="s">
        <v>5</v>
      </c>
      <c r="B7" s="274" t="s">
        <v>6</v>
      </c>
      <c r="C7" s="275" t="s">
        <v>7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7" t="s">
        <v>8</v>
      </c>
      <c r="AI7" s="277" t="s">
        <v>9</v>
      </c>
      <c r="AJ7" s="277" t="s">
        <v>10</v>
      </c>
      <c r="AK7" s="277" t="s">
        <v>11</v>
      </c>
      <c r="AL7" s="277" t="s">
        <v>12</v>
      </c>
      <c r="AM7" s="277" t="s">
        <v>13</v>
      </c>
      <c r="AN7" s="278" t="s">
        <v>14</v>
      </c>
      <c r="AO7" s="373" t="s">
        <v>78</v>
      </c>
      <c r="AP7" s="204"/>
      <c r="AQ7" s="204"/>
      <c r="AR7" s="204"/>
      <c r="AS7" s="204"/>
    </row>
    <row r="8" spans="1:49" s="9" customFormat="1" ht="87.75" customHeight="1" x14ac:dyDescent="0.2">
      <c r="A8" s="273"/>
      <c r="B8" s="274"/>
      <c r="C8" s="184">
        <v>1</v>
      </c>
      <c r="D8" s="12">
        <v>2</v>
      </c>
      <c r="E8" s="12">
        <v>3</v>
      </c>
      <c r="F8" s="12">
        <v>4</v>
      </c>
      <c r="G8" s="12">
        <v>5</v>
      </c>
      <c r="H8" s="11">
        <v>6</v>
      </c>
      <c r="I8" s="11">
        <v>7</v>
      </c>
      <c r="J8" s="11">
        <v>8</v>
      </c>
      <c r="K8" s="12">
        <v>9</v>
      </c>
      <c r="L8" s="12">
        <v>10</v>
      </c>
      <c r="M8" s="13">
        <v>11</v>
      </c>
      <c r="N8" s="14">
        <v>12</v>
      </c>
      <c r="O8" s="14">
        <v>13</v>
      </c>
      <c r="P8" s="13">
        <v>14</v>
      </c>
      <c r="Q8" s="13">
        <v>15</v>
      </c>
      <c r="R8" s="12">
        <v>16</v>
      </c>
      <c r="S8" s="15">
        <v>17</v>
      </c>
      <c r="T8" s="16">
        <v>18</v>
      </c>
      <c r="U8" s="14">
        <v>19</v>
      </c>
      <c r="V8" s="14">
        <v>20</v>
      </c>
      <c r="W8" s="13">
        <v>21</v>
      </c>
      <c r="X8" s="13">
        <v>22</v>
      </c>
      <c r="Y8" s="12">
        <v>23</v>
      </c>
      <c r="Z8" s="12">
        <v>24</v>
      </c>
      <c r="AA8" s="13">
        <v>25</v>
      </c>
      <c r="AB8" s="14">
        <v>26</v>
      </c>
      <c r="AC8" s="14">
        <v>27</v>
      </c>
      <c r="AD8" s="13">
        <v>28</v>
      </c>
      <c r="AE8" s="13">
        <v>29</v>
      </c>
      <c r="AF8" s="12">
        <v>30</v>
      </c>
      <c r="AG8" s="17">
        <v>31</v>
      </c>
      <c r="AH8" s="277"/>
      <c r="AI8" s="277"/>
      <c r="AJ8" s="277"/>
      <c r="AK8" s="277"/>
      <c r="AL8" s="277"/>
      <c r="AM8" s="277"/>
      <c r="AN8" s="278"/>
      <c r="AO8" s="373"/>
      <c r="AP8" s="204"/>
      <c r="AQ8" s="19" t="s">
        <v>15</v>
      </c>
      <c r="AR8" s="19" t="s">
        <v>16</v>
      </c>
      <c r="AS8" s="19" t="s">
        <v>17</v>
      </c>
      <c r="AT8" s="185" t="s">
        <v>79</v>
      </c>
      <c r="AV8" s="186" t="s">
        <v>18</v>
      </c>
      <c r="AW8" s="187" t="s">
        <v>19</v>
      </c>
    </row>
    <row r="9" spans="1:49" s="29" customFormat="1" ht="10.5" customHeight="1" thickBot="1" x14ac:dyDescent="0.3">
      <c r="A9" s="28">
        <v>1</v>
      </c>
      <c r="B9" s="28">
        <v>2</v>
      </c>
      <c r="C9" s="24">
        <v>9</v>
      </c>
      <c r="D9" s="24">
        <v>10</v>
      </c>
      <c r="E9" s="24">
        <v>11</v>
      </c>
      <c r="F9" s="24">
        <v>12</v>
      </c>
      <c r="G9" s="24">
        <v>13</v>
      </c>
      <c r="H9" s="22">
        <v>14</v>
      </c>
      <c r="I9" s="22">
        <v>15</v>
      </c>
      <c r="J9" s="25">
        <v>16</v>
      </c>
      <c r="K9" s="24">
        <v>17</v>
      </c>
      <c r="L9" s="24">
        <v>18</v>
      </c>
      <c r="M9" s="24">
        <v>19</v>
      </c>
      <c r="N9" s="25">
        <v>20</v>
      </c>
      <c r="O9" s="22">
        <v>21</v>
      </c>
      <c r="P9" s="23">
        <v>22</v>
      </c>
      <c r="Q9" s="24">
        <v>23</v>
      </c>
      <c r="R9" s="24">
        <v>24</v>
      </c>
      <c r="S9" s="24">
        <v>25</v>
      </c>
      <c r="T9" s="24">
        <v>26</v>
      </c>
      <c r="U9" s="25">
        <v>27</v>
      </c>
      <c r="V9" s="25">
        <v>28</v>
      </c>
      <c r="W9" s="23">
        <v>29</v>
      </c>
      <c r="X9" s="23">
        <v>30</v>
      </c>
      <c r="Y9" s="23">
        <v>31</v>
      </c>
      <c r="Z9" s="24">
        <v>32</v>
      </c>
      <c r="AA9" s="24">
        <v>33</v>
      </c>
      <c r="AB9" s="25">
        <v>34</v>
      </c>
      <c r="AC9" s="22">
        <v>35</v>
      </c>
      <c r="AD9" s="23">
        <v>36</v>
      </c>
      <c r="AE9" s="24">
        <v>37</v>
      </c>
      <c r="AF9" s="24">
        <v>38</v>
      </c>
      <c r="AG9" s="24">
        <v>39</v>
      </c>
      <c r="AH9" s="26">
        <v>40</v>
      </c>
      <c r="AI9" s="26">
        <v>41</v>
      </c>
      <c r="AJ9" s="26">
        <v>42</v>
      </c>
      <c r="AK9" s="26">
        <v>43</v>
      </c>
      <c r="AL9" s="26">
        <v>44</v>
      </c>
      <c r="AM9" s="26">
        <v>45</v>
      </c>
      <c r="AN9" s="26">
        <v>46</v>
      </c>
      <c r="AO9" s="373"/>
      <c r="AP9" s="204"/>
      <c r="AQ9" s="28">
        <v>3</v>
      </c>
      <c r="AR9" s="28">
        <v>4</v>
      </c>
      <c r="AS9" s="28">
        <v>5</v>
      </c>
      <c r="AT9" s="188">
        <v>7</v>
      </c>
      <c r="AV9" s="24">
        <v>40</v>
      </c>
      <c r="AW9" s="24">
        <v>41</v>
      </c>
    </row>
    <row r="10" spans="1:49" s="9" customFormat="1" ht="12.75" customHeight="1" x14ac:dyDescent="0.2">
      <c r="A10" s="30" t="s">
        <v>20</v>
      </c>
      <c r="B10" s="267">
        <v>1</v>
      </c>
      <c r="C10" s="37">
        <v>0</v>
      </c>
      <c r="D10" s="37"/>
      <c r="E10" s="37"/>
      <c r="F10" s="37">
        <v>0.375</v>
      </c>
      <c r="G10" s="37">
        <v>0</v>
      </c>
      <c r="H10" s="37"/>
      <c r="I10" s="37"/>
      <c r="J10" s="37"/>
      <c r="K10" s="37">
        <v>0.375</v>
      </c>
      <c r="L10" s="37">
        <v>0</v>
      </c>
      <c r="M10" s="37"/>
      <c r="N10" s="37"/>
      <c r="O10" s="37"/>
      <c r="P10" s="37">
        <v>0.375</v>
      </c>
      <c r="Q10" s="37"/>
      <c r="R10" s="32"/>
      <c r="S10" s="32"/>
      <c r="T10" s="33"/>
      <c r="U10" s="37">
        <v>0.33333333333333331</v>
      </c>
      <c r="V10" s="37">
        <v>0</v>
      </c>
      <c r="W10" s="33"/>
      <c r="X10" s="33"/>
      <c r="Y10" s="32"/>
      <c r="Z10" s="37">
        <v>0.375</v>
      </c>
      <c r="AA10" s="37">
        <v>0</v>
      </c>
      <c r="AB10" s="32"/>
      <c r="AC10" s="32"/>
      <c r="AD10" s="33"/>
      <c r="AE10" s="37">
        <v>0.375</v>
      </c>
      <c r="AF10" s="37">
        <v>0</v>
      </c>
      <c r="AG10" s="189"/>
      <c r="AH10" s="386"/>
      <c r="AI10" s="386"/>
      <c r="AJ10" s="283">
        <f>IF(AS10&gt;0,B10*AQ10*AR10-(AS10*1),B10*AQ10*AR10)</f>
        <v>131</v>
      </c>
      <c r="AK10" s="284">
        <f>SUM(C11:AG11)-SUM(C10:AG10)-(AV10*AW10)</f>
        <v>5.458333333333333</v>
      </c>
      <c r="AL10" s="380">
        <f>AJ10+'график февраль'!AJ10:AJ11+'график январь'!AJ10:AJ11</f>
        <v>340</v>
      </c>
      <c r="AM10" s="380">
        <f>AT10+'график февраль'!AT10:AT11+'график январь'!AR10:AR11</f>
        <v>340</v>
      </c>
      <c r="AN10" s="381"/>
      <c r="AO10" s="412">
        <f>AM10-AL10</f>
        <v>0</v>
      </c>
      <c r="AQ10" s="387">
        <v>22</v>
      </c>
      <c r="AR10" s="387">
        <v>6</v>
      </c>
      <c r="AS10" s="388">
        <v>1</v>
      </c>
      <c r="AT10" s="389">
        <f>(AK10*60*24)/60</f>
        <v>131</v>
      </c>
      <c r="AV10" s="394">
        <v>8</v>
      </c>
      <c r="AW10" s="396"/>
    </row>
    <row r="11" spans="1:49" s="9" customFormat="1" ht="12.75" customHeight="1" thickBot="1" x14ac:dyDescent="0.25">
      <c r="A11" s="35" t="s">
        <v>21</v>
      </c>
      <c r="B11" s="268"/>
      <c r="C11" s="43">
        <v>0.375</v>
      </c>
      <c r="D11" s="43"/>
      <c r="E11" s="43"/>
      <c r="F11" s="43">
        <v>1</v>
      </c>
      <c r="G11" s="43">
        <v>0.375</v>
      </c>
      <c r="H11" s="43"/>
      <c r="I11" s="43"/>
      <c r="J11" s="43"/>
      <c r="K11" s="43">
        <v>1</v>
      </c>
      <c r="L11" s="43">
        <v>0.375</v>
      </c>
      <c r="M11" s="43"/>
      <c r="N11" s="43"/>
      <c r="O11" s="43"/>
      <c r="P11" s="43">
        <v>0.41666666666666669</v>
      </c>
      <c r="Q11" s="43"/>
      <c r="R11" s="37"/>
      <c r="S11" s="37"/>
      <c r="T11" s="38"/>
      <c r="U11" s="43">
        <v>1</v>
      </c>
      <c r="V11" s="43">
        <v>0.375</v>
      </c>
      <c r="W11" s="38"/>
      <c r="X11" s="38"/>
      <c r="Y11" s="37"/>
      <c r="Z11" s="43">
        <v>1</v>
      </c>
      <c r="AA11" s="43">
        <v>0.375</v>
      </c>
      <c r="AB11" s="37"/>
      <c r="AC11" s="37"/>
      <c r="AD11" s="38"/>
      <c r="AE11" s="43">
        <v>1</v>
      </c>
      <c r="AF11" s="43">
        <v>0.375</v>
      </c>
      <c r="AG11" s="190"/>
      <c r="AH11" s="386"/>
      <c r="AI11" s="386"/>
      <c r="AJ11" s="283"/>
      <c r="AK11" s="284"/>
      <c r="AL11" s="380"/>
      <c r="AM11" s="380"/>
      <c r="AN11" s="381"/>
      <c r="AO11" s="413"/>
      <c r="AQ11" s="311"/>
      <c r="AR11" s="311"/>
      <c r="AS11" s="302"/>
      <c r="AT11" s="343"/>
      <c r="AV11" s="401"/>
      <c r="AW11" s="402"/>
    </row>
    <row r="12" spans="1:49" s="9" customFormat="1" ht="12.6" customHeight="1" x14ac:dyDescent="0.2">
      <c r="A12" s="40" t="s">
        <v>20</v>
      </c>
      <c r="B12" s="410">
        <v>0.25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7">
        <v>0.41666666666666669</v>
      </c>
      <c r="Q12" s="205">
        <v>0</v>
      </c>
      <c r="R12" s="37"/>
      <c r="S12" s="37"/>
      <c r="T12" s="38"/>
      <c r="U12" s="37"/>
      <c r="V12" s="205"/>
      <c r="W12" s="37"/>
      <c r="X12" s="37"/>
      <c r="Y12" s="37"/>
      <c r="Z12" s="252"/>
      <c r="AA12" s="253"/>
      <c r="AB12" s="246"/>
      <c r="AC12" s="246"/>
      <c r="AD12" s="246"/>
      <c r="AE12" s="246"/>
      <c r="AF12" s="253"/>
      <c r="AG12" s="254"/>
      <c r="AH12" s="386"/>
      <c r="AI12" s="386"/>
      <c r="AJ12" s="283">
        <f>IF(AS12&gt;0,B12*AQ12*AR12-(AS12*1),B12*AQ12*AR12)</f>
        <v>23</v>
      </c>
      <c r="AK12" s="284">
        <f>SUM(C13:AG13)-SUM(C12:AG12)-(AV12*AW12)</f>
        <v>0.95833333333333326</v>
      </c>
      <c r="AL12" s="380">
        <f>AJ12+'график февраль'!AJ12:AJ13+'график январь'!AJ12:AJ13</f>
        <v>127</v>
      </c>
      <c r="AM12" s="380">
        <f>AT12+'график февраль'!AT12:AT13+'график январь'!AR12:AR13</f>
        <v>127</v>
      </c>
      <c r="AN12" s="381"/>
      <c r="AO12" s="404">
        <f>AM12-AL12</f>
        <v>0</v>
      </c>
      <c r="AQ12" s="305">
        <v>16</v>
      </c>
      <c r="AR12" s="305">
        <v>6</v>
      </c>
      <c r="AS12" s="306">
        <v>1</v>
      </c>
      <c r="AT12" s="358">
        <f>(AK12*60*24)/60</f>
        <v>22.999999999999996</v>
      </c>
      <c r="AV12" s="345">
        <v>8</v>
      </c>
      <c r="AW12" s="399"/>
    </row>
    <row r="13" spans="1:49" s="9" customFormat="1" ht="12.75" customHeight="1" thickBot="1" x14ac:dyDescent="0.25">
      <c r="A13" s="41" t="s">
        <v>21</v>
      </c>
      <c r="B13" s="41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>
        <v>1</v>
      </c>
      <c r="Q13" s="206">
        <v>0.375</v>
      </c>
      <c r="R13" s="43"/>
      <c r="S13" s="43"/>
      <c r="T13" s="44"/>
      <c r="U13" s="43"/>
      <c r="V13" s="206"/>
      <c r="W13" s="43"/>
      <c r="X13" s="43"/>
      <c r="Y13" s="43"/>
      <c r="Z13" s="255"/>
      <c r="AA13" s="256"/>
      <c r="AB13" s="257"/>
      <c r="AC13" s="257"/>
      <c r="AD13" s="257"/>
      <c r="AE13" s="257"/>
      <c r="AF13" s="255"/>
      <c r="AG13" s="258"/>
      <c r="AH13" s="386"/>
      <c r="AI13" s="386"/>
      <c r="AJ13" s="283"/>
      <c r="AK13" s="284"/>
      <c r="AL13" s="380"/>
      <c r="AM13" s="380"/>
      <c r="AN13" s="381"/>
      <c r="AO13" s="405"/>
      <c r="AQ13" s="384"/>
      <c r="AR13" s="384"/>
      <c r="AS13" s="385"/>
      <c r="AT13" s="375"/>
      <c r="AV13" s="398"/>
      <c r="AW13" s="400"/>
    </row>
    <row r="14" spans="1:49" s="9" customFormat="1" ht="12.75" customHeight="1" x14ac:dyDescent="0.2">
      <c r="A14" s="30" t="s">
        <v>22</v>
      </c>
      <c r="B14" s="279">
        <v>1</v>
      </c>
      <c r="C14" s="37">
        <v>0.375</v>
      </c>
      <c r="D14" s="37">
        <v>0</v>
      </c>
      <c r="E14" s="32"/>
      <c r="F14" s="32"/>
      <c r="G14" s="37">
        <v>0.375</v>
      </c>
      <c r="H14" s="37">
        <v>0</v>
      </c>
      <c r="I14" s="32"/>
      <c r="J14" s="32"/>
      <c r="K14" s="32"/>
      <c r="L14" s="37">
        <v>0.375</v>
      </c>
      <c r="M14" s="37">
        <v>0</v>
      </c>
      <c r="N14" s="33"/>
      <c r="O14" s="33"/>
      <c r="P14" s="33"/>
      <c r="Q14" s="37">
        <v>0.375</v>
      </c>
      <c r="R14" s="37">
        <v>0</v>
      </c>
      <c r="S14" s="32"/>
      <c r="T14" s="32"/>
      <c r="U14" s="33"/>
      <c r="V14" s="37">
        <v>0.375</v>
      </c>
      <c r="W14" s="37"/>
      <c r="X14" s="33"/>
      <c r="Y14" s="32"/>
      <c r="Z14" s="32"/>
      <c r="AA14" s="37"/>
      <c r="AB14" s="37"/>
      <c r="AC14" s="32"/>
      <c r="AD14" s="32"/>
      <c r="AE14" s="33"/>
      <c r="AF14" s="37">
        <v>0.375</v>
      </c>
      <c r="AG14" s="190">
        <v>0</v>
      </c>
      <c r="AH14" s="386"/>
      <c r="AI14" s="386"/>
      <c r="AJ14" s="283">
        <f>IF(AS14&gt;0,B14*AQ14*AR14-(AS14*1),B14*AQ14*AR14)</f>
        <v>131</v>
      </c>
      <c r="AK14" s="284">
        <f>SUM(C15:AG15)-SUM(C14:AG14)-(AV14*AW14)</f>
        <v>5.458333333333333</v>
      </c>
      <c r="AL14" s="380">
        <f>AJ14+'график февраль'!AJ14:AJ15+'график январь'!AJ14:AJ15</f>
        <v>340</v>
      </c>
      <c r="AM14" s="380">
        <f>AT14+'график февраль'!AT14:AT15+'график январь'!AR14:AR15</f>
        <v>340</v>
      </c>
      <c r="AN14" s="381"/>
      <c r="AO14" s="408">
        <f>AM14-AL14</f>
        <v>0</v>
      </c>
      <c r="AQ14" s="387">
        <v>22</v>
      </c>
      <c r="AR14" s="387">
        <v>6</v>
      </c>
      <c r="AS14" s="388">
        <v>1</v>
      </c>
      <c r="AT14" s="389">
        <f>(AK14*60*24)/60</f>
        <v>131</v>
      </c>
      <c r="AV14" s="394">
        <v>8</v>
      </c>
      <c r="AW14" s="396"/>
    </row>
    <row r="15" spans="1:49" s="9" customFormat="1" ht="12.75" customHeight="1" thickBot="1" x14ac:dyDescent="0.25">
      <c r="A15" s="35" t="s">
        <v>21</v>
      </c>
      <c r="B15" s="280"/>
      <c r="C15" s="43">
        <v>1</v>
      </c>
      <c r="D15" s="43">
        <v>0.375</v>
      </c>
      <c r="E15" s="37"/>
      <c r="F15" s="37"/>
      <c r="G15" s="43">
        <v>1</v>
      </c>
      <c r="H15" s="43">
        <v>0.375</v>
      </c>
      <c r="I15" s="37"/>
      <c r="J15" s="37"/>
      <c r="K15" s="37"/>
      <c r="L15" s="43">
        <v>1</v>
      </c>
      <c r="M15" s="43">
        <v>0.375</v>
      </c>
      <c r="N15" s="47"/>
      <c r="O15" s="47"/>
      <c r="P15" s="47"/>
      <c r="Q15" s="43">
        <v>1</v>
      </c>
      <c r="R15" s="43">
        <v>0.375</v>
      </c>
      <c r="S15" s="50"/>
      <c r="T15" s="50"/>
      <c r="U15" s="47"/>
      <c r="V15" s="37">
        <v>0.83333333333333337</v>
      </c>
      <c r="W15" s="43"/>
      <c r="X15" s="47"/>
      <c r="Y15" s="50"/>
      <c r="Z15" s="50"/>
      <c r="AA15" s="43"/>
      <c r="AB15" s="43"/>
      <c r="AC15" s="50"/>
      <c r="AD15" s="50"/>
      <c r="AE15" s="47"/>
      <c r="AF15" s="43">
        <v>1</v>
      </c>
      <c r="AG15" s="191">
        <v>0.375</v>
      </c>
      <c r="AH15" s="386"/>
      <c r="AI15" s="386"/>
      <c r="AJ15" s="283"/>
      <c r="AK15" s="284"/>
      <c r="AL15" s="380"/>
      <c r="AM15" s="380"/>
      <c r="AN15" s="381"/>
      <c r="AO15" s="409"/>
      <c r="AQ15" s="311"/>
      <c r="AR15" s="311"/>
      <c r="AS15" s="302"/>
      <c r="AT15" s="343"/>
      <c r="AV15" s="401"/>
      <c r="AW15" s="402"/>
    </row>
    <row r="16" spans="1:49" s="9" customFormat="1" ht="12.75" customHeight="1" x14ac:dyDescent="0.2">
      <c r="A16" s="52" t="s">
        <v>22</v>
      </c>
      <c r="B16" s="280">
        <v>0.25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53"/>
      <c r="O16" s="53"/>
      <c r="P16" s="54"/>
      <c r="Q16" s="54"/>
      <c r="R16" s="53"/>
      <c r="S16" s="53"/>
      <c r="T16" s="54"/>
      <c r="U16" s="54"/>
      <c r="V16" s="37">
        <v>0.83333333333333337</v>
      </c>
      <c r="W16" s="37">
        <v>0</v>
      </c>
      <c r="X16" s="53"/>
      <c r="Y16" s="53"/>
      <c r="Z16" s="53"/>
      <c r="AA16" s="37">
        <v>0.375</v>
      </c>
      <c r="AB16" s="37">
        <v>0</v>
      </c>
      <c r="AC16" s="54"/>
      <c r="AD16" s="54"/>
      <c r="AE16" s="54"/>
      <c r="AF16" s="53"/>
      <c r="AG16" s="193"/>
      <c r="AH16" s="386"/>
      <c r="AI16" s="386"/>
      <c r="AJ16" s="283">
        <f>IF(AS16&gt;0,B16*AQ16*AR16-(AS16*1),B16*AQ16*AR16)</f>
        <v>32</v>
      </c>
      <c r="AK16" s="284">
        <f>SUM(C17:AG17)-SUM(C16:AG16)-(AV16*AW16)</f>
        <v>1.5</v>
      </c>
      <c r="AL16" s="380">
        <f>AJ16+'график февраль'!AJ16:AJ17+'график январь'!AJ16:AJ17</f>
        <v>136</v>
      </c>
      <c r="AM16" s="380">
        <f>AT16+'график февраль'!AT16:AT17+'график январь'!AR16:AR17</f>
        <v>136</v>
      </c>
      <c r="AN16" s="381"/>
      <c r="AO16" s="404">
        <f>AM16-AL16</f>
        <v>0</v>
      </c>
      <c r="AQ16" s="305">
        <v>22</v>
      </c>
      <c r="AR16" s="305">
        <v>6</v>
      </c>
      <c r="AS16" s="306">
        <v>1</v>
      </c>
      <c r="AT16" s="358">
        <f>(AK16*60*24)/60</f>
        <v>36</v>
      </c>
      <c r="AV16" s="406">
        <v>8</v>
      </c>
      <c r="AW16" s="399"/>
    </row>
    <row r="17" spans="1:1015" s="9" customFormat="1" ht="12.75" customHeight="1" thickBot="1" x14ac:dyDescent="0.25">
      <c r="A17" s="52" t="s">
        <v>21</v>
      </c>
      <c r="B17" s="30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9"/>
      <c r="O17" s="59"/>
      <c r="P17" s="60"/>
      <c r="Q17" s="60"/>
      <c r="R17" s="59"/>
      <c r="S17" s="59"/>
      <c r="T17" s="60"/>
      <c r="U17" s="60"/>
      <c r="V17" s="43">
        <v>1</v>
      </c>
      <c r="W17" s="43">
        <v>0.375</v>
      </c>
      <c r="X17" s="59"/>
      <c r="Y17" s="59"/>
      <c r="Z17" s="59"/>
      <c r="AA17" s="43">
        <v>1</v>
      </c>
      <c r="AB17" s="43">
        <v>0.33333333333333331</v>
      </c>
      <c r="AC17" s="60"/>
      <c r="AD17" s="60"/>
      <c r="AE17" s="60"/>
      <c r="AF17" s="59"/>
      <c r="AG17" s="194"/>
      <c r="AH17" s="386"/>
      <c r="AI17" s="386"/>
      <c r="AJ17" s="283"/>
      <c r="AK17" s="284"/>
      <c r="AL17" s="380"/>
      <c r="AM17" s="380"/>
      <c r="AN17" s="381"/>
      <c r="AO17" s="405"/>
      <c r="AQ17" s="384"/>
      <c r="AR17" s="384"/>
      <c r="AS17" s="385"/>
      <c r="AT17" s="375"/>
      <c r="AV17" s="407"/>
      <c r="AW17" s="400"/>
    </row>
    <row r="18" spans="1:1015" s="5" customFormat="1" ht="13.15" customHeight="1" x14ac:dyDescent="0.2">
      <c r="A18" s="30" t="s">
        <v>23</v>
      </c>
      <c r="B18" s="279">
        <v>1</v>
      </c>
      <c r="C18" s="32"/>
      <c r="D18" s="37">
        <v>0.375</v>
      </c>
      <c r="E18" s="37">
        <v>0</v>
      </c>
      <c r="F18" s="32"/>
      <c r="G18" s="32"/>
      <c r="H18" s="37">
        <v>0.375</v>
      </c>
      <c r="I18" s="37">
        <v>0</v>
      </c>
      <c r="J18" s="32"/>
      <c r="K18" s="32"/>
      <c r="L18" s="32"/>
      <c r="M18" s="37">
        <v>0.375</v>
      </c>
      <c r="N18" s="37">
        <v>0</v>
      </c>
      <c r="O18" s="33"/>
      <c r="P18" s="33"/>
      <c r="Q18" s="33"/>
      <c r="R18" s="37">
        <v>0.375</v>
      </c>
      <c r="S18" s="37">
        <v>0</v>
      </c>
      <c r="T18" s="32"/>
      <c r="U18" s="32"/>
      <c r="V18" s="33"/>
      <c r="W18" s="37"/>
      <c r="X18" s="37"/>
      <c r="Y18" s="32"/>
      <c r="Z18" s="32"/>
      <c r="AA18" s="33"/>
      <c r="AB18" s="37">
        <v>0.375</v>
      </c>
      <c r="AC18" s="37">
        <v>0</v>
      </c>
      <c r="AD18" s="33"/>
      <c r="AE18" s="33"/>
      <c r="AF18" s="32"/>
      <c r="AG18" s="190">
        <v>0.375</v>
      </c>
      <c r="AH18" s="386"/>
      <c r="AI18" s="386"/>
      <c r="AJ18" s="283">
        <f>IF(AS18&gt;0,B18*AQ18*AR18-(AS18*1),B18*AQ18*AR18)</f>
        <v>131</v>
      </c>
      <c r="AK18" s="284">
        <f>SUM(C19:AG19)-SUM(C18:AG18)-(AV18*AW18)</f>
        <v>5.458333333333333</v>
      </c>
      <c r="AL18" s="380">
        <f>AJ18+'график февраль'!AJ18:AJ19+'график январь'!AJ18:AJ19</f>
        <v>250</v>
      </c>
      <c r="AM18" s="380">
        <f>AT18+'график февраль'!AT18:AT19+'график январь'!AR18:AR19</f>
        <v>250</v>
      </c>
      <c r="AN18" s="381"/>
      <c r="AO18" s="403">
        <f>AM18-AL18</f>
        <v>0</v>
      </c>
      <c r="AP18" s="4"/>
      <c r="AQ18" s="387">
        <v>22</v>
      </c>
      <c r="AR18" s="387">
        <v>6</v>
      </c>
      <c r="AS18" s="388">
        <v>1</v>
      </c>
      <c r="AT18" s="389">
        <f>(AK18*60*24)/60</f>
        <v>131</v>
      </c>
      <c r="AV18" s="394">
        <v>8</v>
      </c>
      <c r="AW18" s="396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</row>
    <row r="19" spans="1:1015" ht="15.95" customHeight="1" thickBot="1" x14ac:dyDescent="0.3">
      <c r="A19" s="63" t="s">
        <v>21</v>
      </c>
      <c r="B19" s="280"/>
      <c r="C19" s="37"/>
      <c r="D19" s="43">
        <v>1</v>
      </c>
      <c r="E19" s="43">
        <v>0.33333333333333331</v>
      </c>
      <c r="F19" s="37"/>
      <c r="G19" s="37"/>
      <c r="H19" s="43">
        <v>1</v>
      </c>
      <c r="I19" s="43">
        <v>0.33333333333333331</v>
      </c>
      <c r="J19" s="37"/>
      <c r="K19" s="37"/>
      <c r="L19" s="37"/>
      <c r="M19" s="43">
        <v>1</v>
      </c>
      <c r="N19" s="43">
        <v>0.33333333333333331</v>
      </c>
      <c r="O19" s="38"/>
      <c r="P19" s="38"/>
      <c r="Q19" s="38"/>
      <c r="R19" s="43">
        <v>1</v>
      </c>
      <c r="S19" s="43">
        <v>0.33333333333333331</v>
      </c>
      <c r="T19" s="37"/>
      <c r="U19" s="37"/>
      <c r="V19" s="38"/>
      <c r="W19" s="43"/>
      <c r="X19" s="43"/>
      <c r="Y19" s="37"/>
      <c r="Z19" s="37"/>
      <c r="AA19" s="38"/>
      <c r="AB19" s="43">
        <v>1</v>
      </c>
      <c r="AC19" s="43">
        <v>0.375</v>
      </c>
      <c r="AD19" s="38"/>
      <c r="AE19" s="38"/>
      <c r="AF19" s="37"/>
      <c r="AG19" s="191">
        <v>1</v>
      </c>
      <c r="AH19" s="386"/>
      <c r="AI19" s="386"/>
      <c r="AJ19" s="283"/>
      <c r="AK19" s="284"/>
      <c r="AL19" s="380"/>
      <c r="AM19" s="380"/>
      <c r="AN19" s="381"/>
      <c r="AO19" s="383"/>
      <c r="AQ19" s="311"/>
      <c r="AR19" s="311"/>
      <c r="AS19" s="302"/>
      <c r="AT19" s="343"/>
      <c r="AV19" s="401"/>
      <c r="AW19" s="402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</row>
    <row r="20" spans="1:1015" ht="15.95" customHeight="1" x14ac:dyDescent="0.25">
      <c r="A20" s="52" t="s">
        <v>23</v>
      </c>
      <c r="B20" s="280">
        <v>0.5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38"/>
      <c r="O20" s="37"/>
      <c r="P20" s="37"/>
      <c r="Q20" s="38"/>
      <c r="R20" s="37"/>
      <c r="S20" s="37"/>
      <c r="T20" s="38"/>
      <c r="U20" s="38"/>
      <c r="V20" s="38"/>
      <c r="W20" s="37">
        <v>0.375</v>
      </c>
      <c r="X20" s="37">
        <v>0</v>
      </c>
      <c r="Y20" s="37"/>
      <c r="Z20" s="37"/>
      <c r="AA20" s="47"/>
      <c r="AB20" s="37"/>
      <c r="AC20" s="37"/>
      <c r="AD20" s="47"/>
      <c r="AE20" s="47"/>
      <c r="AF20" s="50"/>
      <c r="AG20" s="192"/>
      <c r="AH20" s="386"/>
      <c r="AI20" s="386"/>
      <c r="AJ20" s="283">
        <f>IF(AS20&gt;0,B20*AQ20*AR20-(AS20*1),B20*AQ20*AR20)</f>
        <v>50</v>
      </c>
      <c r="AK20" s="284">
        <f>SUM(C21:AG21)-SUM(C20:AG20)-(AV20*AW20)</f>
        <v>1</v>
      </c>
      <c r="AL20" s="380">
        <f>AJ20+'график февраль'!AJ20:AJ21+'график январь'!AJ20:AJ21</f>
        <v>109</v>
      </c>
      <c r="AM20" s="380">
        <f>AT20+'график февраль'!AT20:AT21+'график январь'!AR20:AR21</f>
        <v>109</v>
      </c>
      <c r="AN20" s="381"/>
      <c r="AO20" s="382">
        <f>AM20-AL20</f>
        <v>0</v>
      </c>
      <c r="AQ20" s="305">
        <v>17</v>
      </c>
      <c r="AR20" s="305">
        <v>6</v>
      </c>
      <c r="AS20" s="306">
        <v>1</v>
      </c>
      <c r="AT20" s="358">
        <f>(AK20*60*24)/60</f>
        <v>24</v>
      </c>
      <c r="AV20" s="345">
        <v>4</v>
      </c>
      <c r="AW20" s="399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</row>
    <row r="21" spans="1:1015" ht="15.95" customHeight="1" thickBot="1" x14ac:dyDescent="0.3">
      <c r="A21" s="41" t="s">
        <v>21</v>
      </c>
      <c r="B21" s="28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44"/>
      <c r="O21" s="43"/>
      <c r="P21" s="43"/>
      <c r="Q21" s="44"/>
      <c r="R21" s="43"/>
      <c r="S21" s="43"/>
      <c r="T21" s="44"/>
      <c r="U21" s="44"/>
      <c r="V21" s="44"/>
      <c r="W21" s="43">
        <v>1</v>
      </c>
      <c r="X21" s="43">
        <v>0.375</v>
      </c>
      <c r="Y21" s="43"/>
      <c r="Z21" s="43"/>
      <c r="AA21" s="64"/>
      <c r="AB21" s="43"/>
      <c r="AC21" s="43"/>
      <c r="AD21" s="64"/>
      <c r="AE21" s="64"/>
      <c r="AF21" s="65"/>
      <c r="AG21" s="195"/>
      <c r="AH21" s="386"/>
      <c r="AI21" s="386"/>
      <c r="AJ21" s="283"/>
      <c r="AK21" s="284"/>
      <c r="AL21" s="380"/>
      <c r="AM21" s="380"/>
      <c r="AN21" s="381"/>
      <c r="AO21" s="383"/>
      <c r="AQ21" s="384"/>
      <c r="AR21" s="384"/>
      <c r="AS21" s="385"/>
      <c r="AT21" s="375"/>
      <c r="AV21" s="398"/>
      <c r="AW21" s="400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</row>
    <row r="22" spans="1:1015" ht="15.95" customHeight="1" x14ac:dyDescent="0.25">
      <c r="A22" s="30" t="s">
        <v>25</v>
      </c>
      <c r="B22" s="279">
        <v>1</v>
      </c>
      <c r="C22" s="245"/>
      <c r="D22" s="245"/>
      <c r="E22" s="245"/>
      <c r="F22" s="245"/>
      <c r="G22" s="245"/>
      <c r="H22" s="245"/>
      <c r="I22" s="245"/>
      <c r="J22" s="37">
        <v>0.375</v>
      </c>
      <c r="K22" s="37">
        <v>0</v>
      </c>
      <c r="L22" s="32"/>
      <c r="M22" s="33"/>
      <c r="N22" s="33"/>
      <c r="O22" s="37">
        <v>0.375</v>
      </c>
      <c r="P22" s="37"/>
      <c r="Q22" s="33"/>
      <c r="R22" s="32"/>
      <c r="S22" s="32"/>
      <c r="T22" s="37">
        <v>0.375</v>
      </c>
      <c r="U22" s="37"/>
      <c r="V22" s="32"/>
      <c r="W22" s="33"/>
      <c r="X22" s="33"/>
      <c r="Y22" s="37">
        <v>0.375</v>
      </c>
      <c r="Z22" s="37">
        <v>0</v>
      </c>
      <c r="AA22" s="33"/>
      <c r="AB22" s="33"/>
      <c r="AC22" s="33"/>
      <c r="AD22" s="37">
        <v>0.375</v>
      </c>
      <c r="AE22" s="37">
        <v>0</v>
      </c>
      <c r="AF22" s="32"/>
      <c r="AG22" s="189"/>
      <c r="AH22" s="386"/>
      <c r="AI22" s="386"/>
      <c r="AJ22" s="283">
        <f>IF(AS22&gt;0,B22*AQ22*AR22-(AS22*1),B22*AQ22*AR22)</f>
        <v>101</v>
      </c>
      <c r="AK22" s="284">
        <f>SUM(C23:AG23)-SUM(C22:AG22)-(AV22*AW22)</f>
        <v>3.6666666666666661</v>
      </c>
      <c r="AL22" s="380">
        <f>AJ22+'график февраль'!AJ22:AJ23+'график январь'!AJ22:AJ23</f>
        <v>256</v>
      </c>
      <c r="AM22" s="380">
        <f>AT22+'график февраль'!AT22:AT23+'график январь'!AR22:AR23</f>
        <v>256</v>
      </c>
      <c r="AN22" s="381"/>
      <c r="AO22" s="382">
        <f>AM22-AL22</f>
        <v>0</v>
      </c>
      <c r="AP22"/>
      <c r="AQ22" s="387">
        <v>17</v>
      </c>
      <c r="AR22" s="387">
        <v>6</v>
      </c>
      <c r="AS22" s="388">
        <v>1</v>
      </c>
      <c r="AT22" s="389">
        <f>(AK22*60*24)/60</f>
        <v>87.999999999999986</v>
      </c>
      <c r="AV22" s="394">
        <v>8</v>
      </c>
      <c r="AW22" s="396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</row>
    <row r="23" spans="1:1015" ht="14.45" customHeight="1" thickBot="1" x14ac:dyDescent="0.3">
      <c r="A23" s="41" t="s">
        <v>21</v>
      </c>
      <c r="B23" s="280"/>
      <c r="C23" s="249"/>
      <c r="D23" s="249"/>
      <c r="E23" s="249"/>
      <c r="F23" s="249"/>
      <c r="G23" s="249"/>
      <c r="H23" s="249"/>
      <c r="I23" s="249"/>
      <c r="J23" s="43">
        <v>1</v>
      </c>
      <c r="K23" s="43">
        <v>0.375</v>
      </c>
      <c r="L23" s="59"/>
      <c r="M23" s="60"/>
      <c r="N23" s="60"/>
      <c r="O23" s="37">
        <v>0.5</v>
      </c>
      <c r="P23" s="43"/>
      <c r="Q23" s="60"/>
      <c r="R23" s="59"/>
      <c r="S23" s="59"/>
      <c r="T23" s="37">
        <v>0.91666666666666663</v>
      </c>
      <c r="U23" s="43"/>
      <c r="V23" s="59"/>
      <c r="W23" s="60"/>
      <c r="X23" s="60"/>
      <c r="Y23" s="43">
        <v>1</v>
      </c>
      <c r="Z23" s="43">
        <v>0.375</v>
      </c>
      <c r="AA23" s="60"/>
      <c r="AB23" s="60"/>
      <c r="AC23" s="60"/>
      <c r="AD23" s="43">
        <v>1</v>
      </c>
      <c r="AE23" s="43">
        <v>0.375</v>
      </c>
      <c r="AF23" s="59"/>
      <c r="AG23" s="194"/>
      <c r="AH23" s="386"/>
      <c r="AI23" s="386"/>
      <c r="AJ23" s="283"/>
      <c r="AK23" s="284"/>
      <c r="AL23" s="380"/>
      <c r="AM23" s="380"/>
      <c r="AN23" s="381"/>
      <c r="AO23" s="383"/>
      <c r="AP23"/>
      <c r="AQ23" s="311"/>
      <c r="AR23" s="311"/>
      <c r="AS23" s="302"/>
      <c r="AT23" s="343"/>
      <c r="AV23" s="395"/>
      <c r="AW23" s="397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</row>
    <row r="24" spans="1:1015" ht="14.25" customHeight="1" x14ac:dyDescent="0.25">
      <c r="A24" s="52" t="s">
        <v>25</v>
      </c>
      <c r="B24" s="316">
        <v>0.25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8"/>
      <c r="O24" s="37">
        <v>0.5</v>
      </c>
      <c r="P24" s="37">
        <v>0</v>
      </c>
      <c r="Q24" s="67"/>
      <c r="R24" s="67"/>
      <c r="S24" s="67"/>
      <c r="T24" s="37">
        <v>0.91666666666666663</v>
      </c>
      <c r="U24" s="37">
        <v>0</v>
      </c>
      <c r="V24" s="67"/>
      <c r="W24" s="68"/>
      <c r="X24" s="68"/>
      <c r="Y24" s="67"/>
      <c r="Z24" s="67"/>
      <c r="AA24" s="67"/>
      <c r="AB24" s="68"/>
      <c r="AC24" s="68"/>
      <c r="AD24" s="68"/>
      <c r="AE24" s="67"/>
      <c r="AF24" s="67"/>
      <c r="AG24" s="196"/>
      <c r="AH24" s="386"/>
      <c r="AI24" s="386"/>
      <c r="AJ24" s="283">
        <f>IF(AS24&gt;0,B24*AQ24*AR24-(AS24*1),B24*AQ24*AR24)</f>
        <v>24.5</v>
      </c>
      <c r="AK24" s="284">
        <f>SUM(C25:AG25)-SUM(C24:AG24)-(AV24*AW24)</f>
        <v>1.2291666666666665</v>
      </c>
      <c r="AL24" s="380">
        <f>AJ24+'график февраль'!AJ24:AJ25+'график январь'!AJ24:AJ25</f>
        <v>101.5</v>
      </c>
      <c r="AM24" s="380">
        <f>AT24+'график февраль'!AT24:AT25+'график январь'!AR24:AR25</f>
        <v>101.5</v>
      </c>
      <c r="AN24" s="381"/>
      <c r="AO24" s="382">
        <f>AM24-AL24</f>
        <v>0</v>
      </c>
      <c r="AQ24" s="305">
        <v>17</v>
      </c>
      <c r="AR24" s="305">
        <v>6</v>
      </c>
      <c r="AS24" s="306">
        <v>1</v>
      </c>
      <c r="AT24" s="358">
        <f>(AK24*60*24)/60</f>
        <v>29.499999999999993</v>
      </c>
      <c r="AV24" s="376">
        <v>8</v>
      </c>
      <c r="AW24" s="378"/>
    </row>
    <row r="25" spans="1:1015" ht="14.25" customHeight="1" thickBot="1" x14ac:dyDescent="0.3">
      <c r="A25" s="41" t="s">
        <v>21</v>
      </c>
      <c r="B25" s="287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72"/>
      <c r="O25" s="43">
        <v>1</v>
      </c>
      <c r="P25" s="43">
        <v>0.33333333333333331</v>
      </c>
      <c r="Q25" s="71"/>
      <c r="R25" s="71"/>
      <c r="S25" s="71"/>
      <c r="T25" s="43">
        <v>1</v>
      </c>
      <c r="U25" s="43">
        <v>0.3125</v>
      </c>
      <c r="V25" s="71"/>
      <c r="W25" s="72"/>
      <c r="X25" s="72"/>
      <c r="Y25" s="71"/>
      <c r="Z25" s="71"/>
      <c r="AA25" s="71"/>
      <c r="AB25" s="72"/>
      <c r="AC25" s="72"/>
      <c r="AD25" s="72"/>
      <c r="AE25" s="71"/>
      <c r="AF25" s="71"/>
      <c r="AG25" s="197"/>
      <c r="AH25" s="386"/>
      <c r="AI25" s="386"/>
      <c r="AJ25" s="283"/>
      <c r="AK25" s="284"/>
      <c r="AL25" s="380"/>
      <c r="AM25" s="380"/>
      <c r="AN25" s="381"/>
      <c r="AO25" s="383"/>
      <c r="AQ25" s="384"/>
      <c r="AR25" s="384"/>
      <c r="AS25" s="385"/>
      <c r="AT25" s="375"/>
      <c r="AV25" s="377"/>
      <c r="AW25" s="379"/>
    </row>
    <row r="26" spans="1:1015" ht="14.25" customHeight="1" x14ac:dyDescent="0.25">
      <c r="A26" s="30" t="s">
        <v>26</v>
      </c>
      <c r="B26" s="279">
        <v>1</v>
      </c>
      <c r="C26" s="75"/>
      <c r="D26" s="75"/>
      <c r="E26" s="37">
        <v>0.375</v>
      </c>
      <c r="F26" s="37">
        <v>0</v>
      </c>
      <c r="G26" s="75"/>
      <c r="H26" s="75"/>
      <c r="I26" s="37">
        <v>0.375</v>
      </c>
      <c r="J26" s="37">
        <v>0</v>
      </c>
      <c r="K26" s="75"/>
      <c r="L26" s="75"/>
      <c r="M26" s="76"/>
      <c r="N26" s="37">
        <v>0.375</v>
      </c>
      <c r="O26" s="37">
        <v>0</v>
      </c>
      <c r="P26" s="75"/>
      <c r="Q26" s="75"/>
      <c r="R26" s="75"/>
      <c r="S26" s="37">
        <v>0.375</v>
      </c>
      <c r="T26" s="37">
        <v>0</v>
      </c>
      <c r="U26" s="75"/>
      <c r="V26" s="75"/>
      <c r="W26" s="75"/>
      <c r="X26" s="37">
        <v>0.375</v>
      </c>
      <c r="Y26" s="37"/>
      <c r="Z26" s="75"/>
      <c r="AA26" s="75"/>
      <c r="AB26" s="76"/>
      <c r="AC26" s="37">
        <v>0.375</v>
      </c>
      <c r="AD26" s="37"/>
      <c r="AE26" s="75"/>
      <c r="AF26" s="75"/>
      <c r="AG26" s="198"/>
      <c r="AH26" s="386"/>
      <c r="AI26" s="386"/>
      <c r="AJ26" s="283">
        <f>IF(AS26&gt;0,B26*AQ26*AR26-(AS26*1),B26*AQ26*AR26)</f>
        <v>131</v>
      </c>
      <c r="AK26" s="284">
        <f>SUM(C27:AG27)-SUM(C26:AG26)-(AV26*AW26)</f>
        <v>5.166666666666667</v>
      </c>
      <c r="AL26" s="380">
        <f>AJ26+'график февраль'!AJ26:AJ27+'график январь'!AJ26:AJ27</f>
        <v>340</v>
      </c>
      <c r="AM26" s="380">
        <f>AT26+'график февраль'!AT26:AT27+'график январь'!AR26:AR27</f>
        <v>340</v>
      </c>
      <c r="AN26" s="381"/>
      <c r="AO26" s="382">
        <f>AM26-AL26</f>
        <v>0</v>
      </c>
      <c r="AQ26" s="387">
        <v>22</v>
      </c>
      <c r="AR26" s="387">
        <v>6</v>
      </c>
      <c r="AS26" s="388">
        <v>1</v>
      </c>
      <c r="AT26" s="389">
        <f>(AK26*60*24)/60</f>
        <v>124</v>
      </c>
      <c r="AV26" s="390">
        <v>8</v>
      </c>
      <c r="AW26" s="392"/>
    </row>
    <row r="27" spans="1:1015" ht="14.25" customHeight="1" thickBot="1" x14ac:dyDescent="0.3">
      <c r="A27" s="41" t="s">
        <v>21</v>
      </c>
      <c r="B27" s="280"/>
      <c r="C27" s="67"/>
      <c r="D27" s="67"/>
      <c r="E27" s="43">
        <v>1</v>
      </c>
      <c r="F27" s="43">
        <v>0.375</v>
      </c>
      <c r="G27" s="67"/>
      <c r="H27" s="67"/>
      <c r="I27" s="43">
        <v>1</v>
      </c>
      <c r="J27" s="43">
        <v>0.375</v>
      </c>
      <c r="K27" s="67"/>
      <c r="L27" s="67"/>
      <c r="M27" s="68"/>
      <c r="N27" s="43">
        <v>1</v>
      </c>
      <c r="O27" s="43">
        <v>0.375</v>
      </c>
      <c r="P27" s="67"/>
      <c r="Q27" s="67"/>
      <c r="R27" s="67"/>
      <c r="S27" s="43">
        <v>1</v>
      </c>
      <c r="T27" s="43">
        <v>0.375</v>
      </c>
      <c r="U27" s="67"/>
      <c r="V27" s="67"/>
      <c r="W27" s="67"/>
      <c r="X27" s="43">
        <v>1</v>
      </c>
      <c r="Y27" s="43"/>
      <c r="Z27" s="67"/>
      <c r="AA27" s="67"/>
      <c r="AB27" s="68"/>
      <c r="AC27" s="37">
        <v>0.91666666666666663</v>
      </c>
      <c r="AD27" s="43"/>
      <c r="AE27" s="67"/>
      <c r="AF27" s="67"/>
      <c r="AG27" s="196"/>
      <c r="AH27" s="386"/>
      <c r="AI27" s="386"/>
      <c r="AJ27" s="283"/>
      <c r="AK27" s="284"/>
      <c r="AL27" s="380"/>
      <c r="AM27" s="380"/>
      <c r="AN27" s="381"/>
      <c r="AO27" s="383"/>
      <c r="AQ27" s="311"/>
      <c r="AR27" s="311"/>
      <c r="AS27" s="302"/>
      <c r="AT27" s="343"/>
      <c r="AV27" s="391"/>
      <c r="AW27" s="393"/>
    </row>
    <row r="28" spans="1:1015" ht="14.25" customHeight="1" x14ac:dyDescent="0.25">
      <c r="A28" s="52" t="s">
        <v>26</v>
      </c>
      <c r="B28" s="280">
        <v>0.5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9"/>
      <c r="O28" s="259"/>
      <c r="P28" s="259"/>
      <c r="Q28" s="259"/>
      <c r="R28" s="67"/>
      <c r="S28" s="67"/>
      <c r="T28" s="68"/>
      <c r="U28" s="68"/>
      <c r="V28" s="68"/>
      <c r="W28" s="68"/>
      <c r="X28" s="68"/>
      <c r="Y28" s="37">
        <v>0</v>
      </c>
      <c r="Z28" s="67"/>
      <c r="AA28" s="67"/>
      <c r="AB28" s="67"/>
      <c r="AC28" s="37">
        <v>0.91666666666666663</v>
      </c>
      <c r="AD28" s="37">
        <v>0</v>
      </c>
      <c r="AE28" s="68"/>
      <c r="AF28" s="67"/>
      <c r="AG28" s="196"/>
      <c r="AH28" s="386"/>
      <c r="AI28" s="386"/>
      <c r="AJ28" s="283">
        <f>IF(AS28&gt;0,B28*AQ28*AR28-(AS28*1),B28*AQ28*AR28)</f>
        <v>38</v>
      </c>
      <c r="AK28" s="284">
        <f>SUM(C29:AG29)-SUM(C28:AG28)-(AV28*AW28)</f>
        <v>0.79166666666666663</v>
      </c>
      <c r="AL28" s="380">
        <f>AJ28+'график февраль'!AJ28:AJ29+'график январь'!AJ28:AJ29</f>
        <v>118</v>
      </c>
      <c r="AM28" s="380">
        <f>AT28+'график февраль'!AT28:AT29+'график январь'!AR28:AR29</f>
        <v>118</v>
      </c>
      <c r="AN28" s="381"/>
      <c r="AO28" s="382">
        <f>AM28-AL28</f>
        <v>0</v>
      </c>
      <c r="AQ28" s="305">
        <v>13</v>
      </c>
      <c r="AR28" s="305">
        <v>6</v>
      </c>
      <c r="AS28" s="306">
        <v>1</v>
      </c>
      <c r="AT28" s="358">
        <f>(AK28*60*24)/60</f>
        <v>19</v>
      </c>
      <c r="AV28" s="376">
        <v>8</v>
      </c>
      <c r="AW28" s="378"/>
    </row>
    <row r="29" spans="1:1015" ht="14.25" customHeight="1" thickBot="1" x14ac:dyDescent="0.3">
      <c r="A29" s="41" t="s">
        <v>21</v>
      </c>
      <c r="B29" s="287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60"/>
      <c r="O29" s="260"/>
      <c r="P29" s="260"/>
      <c r="Q29" s="260"/>
      <c r="R29" s="71"/>
      <c r="S29" s="71"/>
      <c r="T29" s="72"/>
      <c r="U29" s="72"/>
      <c r="V29" s="72"/>
      <c r="W29" s="72"/>
      <c r="X29" s="72"/>
      <c r="Y29" s="43">
        <v>0.33333333333333331</v>
      </c>
      <c r="Z29" s="71"/>
      <c r="AA29" s="71"/>
      <c r="AB29" s="71"/>
      <c r="AC29" s="43">
        <v>1</v>
      </c>
      <c r="AD29" s="43">
        <v>0.375</v>
      </c>
      <c r="AE29" s="72"/>
      <c r="AF29" s="71"/>
      <c r="AG29" s="197"/>
      <c r="AH29" s="386"/>
      <c r="AI29" s="386"/>
      <c r="AJ29" s="283"/>
      <c r="AK29" s="284"/>
      <c r="AL29" s="380"/>
      <c r="AM29" s="380"/>
      <c r="AN29" s="381"/>
      <c r="AO29" s="383"/>
      <c r="AQ29" s="384"/>
      <c r="AR29" s="384"/>
      <c r="AS29" s="385"/>
      <c r="AT29" s="375"/>
      <c r="AV29" s="377"/>
      <c r="AW29" s="379"/>
    </row>
    <row r="30" spans="1:1015" ht="14.25" customHeight="1" x14ac:dyDescent="0.2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1"/>
      <c r="P30" s="81"/>
      <c r="Q30" s="81"/>
      <c r="R30" s="80"/>
      <c r="S30" s="80"/>
      <c r="T30" s="81"/>
      <c r="U30" s="81"/>
      <c r="V30" s="81"/>
      <c r="W30" s="81"/>
      <c r="X30" s="81"/>
      <c r="Y30" s="80"/>
      <c r="Z30" s="80"/>
      <c r="AA30" s="80"/>
      <c r="AB30" s="80"/>
      <c r="AC30" s="80"/>
      <c r="AD30" s="80"/>
      <c r="AE30" s="81"/>
      <c r="AF30" s="80"/>
      <c r="AG30" s="80"/>
      <c r="AH30" s="94"/>
      <c r="AI30" s="94"/>
      <c r="AJ30" s="83"/>
      <c r="AK30" s="84"/>
      <c r="AL30" s="202"/>
      <c r="AM30" s="202"/>
      <c r="AN30" s="94"/>
      <c r="AO30" s="200"/>
      <c r="AQ30" s="85"/>
      <c r="AR30" s="85"/>
      <c r="AS30" s="86"/>
      <c r="AT30" s="83"/>
      <c r="AV30" s="106"/>
      <c r="AW30" s="201"/>
    </row>
    <row r="31" spans="1:1015" ht="14.25" customHeight="1" x14ac:dyDescent="0.3">
      <c r="A31" s="88" t="s">
        <v>27</v>
      </c>
      <c r="B31" s="89"/>
      <c r="C31" s="90"/>
      <c r="D31" s="90"/>
      <c r="E31" s="90"/>
      <c r="F31" s="90"/>
      <c r="G31" s="90"/>
      <c r="H31" s="90"/>
      <c r="I31" s="91"/>
      <c r="J31" s="91"/>
      <c r="K31" s="91"/>
      <c r="L31" s="91"/>
      <c r="M31" s="91"/>
      <c r="N31" s="91"/>
      <c r="O31" s="91"/>
      <c r="P31" s="91"/>
      <c r="Q31" s="81"/>
      <c r="R31" s="80"/>
      <c r="S31" s="80"/>
      <c r="T31" s="81"/>
      <c r="U31" s="81"/>
      <c r="V31" s="81"/>
      <c r="W31" s="81"/>
      <c r="X31" s="81"/>
      <c r="Y31" s="80"/>
      <c r="Z31" s="80"/>
      <c r="AA31" s="80"/>
      <c r="AB31" s="80"/>
      <c r="AC31" s="80"/>
      <c r="AD31" s="80"/>
      <c r="AE31" s="81"/>
      <c r="AF31" s="80"/>
      <c r="AG31" s="80"/>
      <c r="AH31" s="94"/>
      <c r="AI31" s="94"/>
      <c r="AJ31" s="83"/>
      <c r="AK31" s="84"/>
      <c r="AL31" s="202"/>
      <c r="AM31" s="202"/>
      <c r="AN31" s="94"/>
      <c r="AO31" s="200"/>
      <c r="AQ31" s="85"/>
      <c r="AR31" s="85"/>
      <c r="AS31" s="86"/>
      <c r="AT31" s="83"/>
      <c r="AV31" s="106"/>
      <c r="AW31" s="201"/>
    </row>
    <row r="32" spans="1:1015" ht="14.25" customHeight="1" x14ac:dyDescent="0.3">
      <c r="A32" s="95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81"/>
      <c r="R32" s="80"/>
      <c r="S32" s="80"/>
      <c r="T32" s="81"/>
      <c r="U32" s="81"/>
      <c r="V32" s="81"/>
      <c r="W32" s="81"/>
      <c r="X32" s="81"/>
      <c r="Y32" s="80"/>
      <c r="Z32" s="80"/>
      <c r="AA32" s="80"/>
      <c r="AB32" s="80"/>
      <c r="AC32" s="80"/>
      <c r="AD32" s="80"/>
      <c r="AE32" s="81"/>
      <c r="AF32" s="80"/>
      <c r="AG32" s="80"/>
      <c r="AH32" s="94"/>
      <c r="AI32" s="94"/>
      <c r="AJ32" s="83"/>
      <c r="AK32" s="84"/>
      <c r="AL32" s="202"/>
      <c r="AM32" s="202"/>
      <c r="AN32" s="94"/>
      <c r="AO32" s="200"/>
      <c r="AQ32" s="85"/>
      <c r="AR32" s="85"/>
      <c r="AS32" s="86"/>
      <c r="AT32" s="83"/>
      <c r="AV32" s="106"/>
      <c r="AW32" s="201"/>
    </row>
    <row r="33" spans="1:49" customFormat="1" ht="14.25" customHeight="1" x14ac:dyDescent="0.3">
      <c r="A33" s="99" t="s">
        <v>29</v>
      </c>
      <c r="B33" s="99"/>
      <c r="C33" s="100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103"/>
      <c r="P33" s="102"/>
      <c r="Q33" s="81"/>
      <c r="R33" s="80"/>
      <c r="S33" s="80"/>
      <c r="T33" s="81"/>
      <c r="U33" s="81"/>
      <c r="V33" s="81"/>
      <c r="W33" s="81"/>
      <c r="X33" s="81"/>
      <c r="Y33" s="80"/>
      <c r="Z33" s="80"/>
      <c r="AA33" s="80"/>
      <c r="AB33" s="80"/>
      <c r="AC33" s="80"/>
      <c r="AD33" s="80"/>
      <c r="AE33" s="81"/>
      <c r="AF33" s="80"/>
      <c r="AG33" s="80"/>
      <c r="AH33" s="94"/>
      <c r="AI33" s="94"/>
      <c r="AJ33" s="83"/>
      <c r="AK33" s="84"/>
      <c r="AL33" s="202"/>
      <c r="AM33" s="202"/>
      <c r="AN33" s="94"/>
      <c r="AO33" s="200"/>
      <c r="AP33" s="4"/>
      <c r="AQ33" s="85"/>
      <c r="AR33" s="85"/>
      <c r="AS33" s="86"/>
      <c r="AT33" s="83"/>
      <c r="AU33" s="4"/>
      <c r="AV33" s="106"/>
      <c r="AW33" s="201"/>
    </row>
    <row r="34" spans="1:49" customFormat="1" ht="14.25" customHeight="1" x14ac:dyDescent="0.3">
      <c r="A34" s="99"/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95"/>
      <c r="O34" s="207"/>
      <c r="P34" s="95"/>
      <c r="Q34" s="81"/>
      <c r="R34" s="80"/>
      <c r="S34" s="80"/>
      <c r="T34" s="81"/>
      <c r="U34" s="81"/>
      <c r="V34" s="81"/>
      <c r="W34" s="81"/>
      <c r="X34" s="81"/>
      <c r="Y34" s="80"/>
      <c r="Z34" s="80"/>
      <c r="AA34" s="80"/>
      <c r="AB34" s="80"/>
      <c r="AC34" s="80"/>
      <c r="AD34" s="80"/>
      <c r="AE34" s="81"/>
      <c r="AF34" s="80"/>
      <c r="AG34" s="80"/>
      <c r="AH34" s="94"/>
      <c r="AI34" s="94"/>
      <c r="AJ34" s="83"/>
      <c r="AK34" s="84"/>
      <c r="AL34" s="202"/>
      <c r="AM34" s="202"/>
      <c r="AN34" s="94"/>
      <c r="AO34" s="200"/>
      <c r="AP34" s="4"/>
      <c r="AQ34" s="85"/>
      <c r="AR34" s="85"/>
      <c r="AS34" s="86"/>
      <c r="AT34" s="83"/>
      <c r="AU34" s="4"/>
      <c r="AV34" s="106"/>
      <c r="AW34" s="201"/>
    </row>
    <row r="35" spans="1:49" customFormat="1" ht="18" x14ac:dyDescent="0.25">
      <c r="A35" s="4"/>
      <c r="B35" s="208">
        <f>B28+B26+B24+B22+B20+B18+B16+B14+B12+B10</f>
        <v>6.75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1:49" customFormat="1" ht="23.25" customHeight="1" x14ac:dyDescent="0.25">
      <c r="A36" s="4"/>
      <c r="B36" s="209">
        <f>[2]Март_3_пост!B34</f>
        <v>20.25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</sheetData>
  <mergeCells count="160">
    <mergeCell ref="A7:A8"/>
    <mergeCell ref="B7:B8"/>
    <mergeCell ref="C7:AG7"/>
    <mergeCell ref="AH7:AH8"/>
    <mergeCell ref="AI7:AI8"/>
    <mergeCell ref="AJ7:AJ8"/>
    <mergeCell ref="AK7:AK8"/>
    <mergeCell ref="AL7:AL8"/>
    <mergeCell ref="AM7:AM8"/>
    <mergeCell ref="AN7:AN8"/>
    <mergeCell ref="AO7:AO9"/>
    <mergeCell ref="AH10:AH11"/>
    <mergeCell ref="AI10:AI11"/>
    <mergeCell ref="AJ10:AJ11"/>
    <mergeCell ref="AK10:AK11"/>
    <mergeCell ref="AS10:AS11"/>
    <mergeCell ref="AT10:AT11"/>
    <mergeCell ref="AV10:AV11"/>
    <mergeCell ref="AW10:AW11"/>
    <mergeCell ref="B12:B13"/>
    <mergeCell ref="AH12:AH13"/>
    <mergeCell ref="AI12:AI13"/>
    <mergeCell ref="AJ12:AJ13"/>
    <mergeCell ref="AK12:AK13"/>
    <mergeCell ref="AL12:AL13"/>
    <mergeCell ref="AL10:AL11"/>
    <mergeCell ref="AM10:AM11"/>
    <mergeCell ref="AN10:AN11"/>
    <mergeCell ref="AO10:AO11"/>
    <mergeCell ref="AQ10:AQ11"/>
    <mergeCell ref="AR10:AR11"/>
    <mergeCell ref="AT12:AT13"/>
    <mergeCell ref="AV12:AV13"/>
    <mergeCell ref="AW12:AW13"/>
    <mergeCell ref="B14:B15"/>
    <mergeCell ref="AH14:AH15"/>
    <mergeCell ref="AI14:AI15"/>
    <mergeCell ref="AJ14:AJ15"/>
    <mergeCell ref="AK14:AK15"/>
    <mergeCell ref="AL14:AL15"/>
    <mergeCell ref="AM14:AM15"/>
    <mergeCell ref="AM12:AM13"/>
    <mergeCell ref="AN12:AN13"/>
    <mergeCell ref="AO12:AO13"/>
    <mergeCell ref="AQ12:AQ13"/>
    <mergeCell ref="AR12:AR13"/>
    <mergeCell ref="AS12:AS13"/>
    <mergeCell ref="AV14:AV15"/>
    <mergeCell ref="AW14:AW15"/>
    <mergeCell ref="B16:B17"/>
    <mergeCell ref="AH16:AH17"/>
    <mergeCell ref="AI16:AI17"/>
    <mergeCell ref="AJ16:AJ17"/>
    <mergeCell ref="AK16:AK17"/>
    <mergeCell ref="AL16:AL17"/>
    <mergeCell ref="AM16:AM17"/>
    <mergeCell ref="AN16:AN17"/>
    <mergeCell ref="AN14:AN15"/>
    <mergeCell ref="AO14:AO15"/>
    <mergeCell ref="AQ14:AQ15"/>
    <mergeCell ref="AR14:AR15"/>
    <mergeCell ref="AS14:AS15"/>
    <mergeCell ref="AT14:AT15"/>
    <mergeCell ref="AQ18:AQ19"/>
    <mergeCell ref="AR18:AR19"/>
    <mergeCell ref="AS18:AS19"/>
    <mergeCell ref="AT18:AT19"/>
    <mergeCell ref="AV18:AV19"/>
    <mergeCell ref="AW18:AW19"/>
    <mergeCell ref="AW16:AW17"/>
    <mergeCell ref="B18:B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O16:AO17"/>
    <mergeCell ref="AQ16:AQ17"/>
    <mergeCell ref="AR16:AR17"/>
    <mergeCell ref="AS16:AS17"/>
    <mergeCell ref="AT16:AT17"/>
    <mergeCell ref="AV16:AV17"/>
    <mergeCell ref="AT20:AT21"/>
    <mergeCell ref="AV20:AV21"/>
    <mergeCell ref="AW20:AW21"/>
    <mergeCell ref="B22:B23"/>
    <mergeCell ref="AH22:AH23"/>
    <mergeCell ref="AI22:AI23"/>
    <mergeCell ref="AJ22:AJ23"/>
    <mergeCell ref="AK22:AK23"/>
    <mergeCell ref="AL22:AL23"/>
    <mergeCell ref="AM22:AM23"/>
    <mergeCell ref="AM20:AM21"/>
    <mergeCell ref="AN20:AN21"/>
    <mergeCell ref="AO20:AO21"/>
    <mergeCell ref="AQ20:AQ21"/>
    <mergeCell ref="AR20:AR21"/>
    <mergeCell ref="AS20:AS21"/>
    <mergeCell ref="B20:B21"/>
    <mergeCell ref="AH20:AH21"/>
    <mergeCell ref="AI20:AI21"/>
    <mergeCell ref="AJ20:AJ21"/>
    <mergeCell ref="AK20:AK21"/>
    <mergeCell ref="AL20:AL21"/>
    <mergeCell ref="AV22:AV23"/>
    <mergeCell ref="AW22:AW23"/>
    <mergeCell ref="B24:B25"/>
    <mergeCell ref="AH24:AH25"/>
    <mergeCell ref="AI24:AI25"/>
    <mergeCell ref="AJ24:AJ25"/>
    <mergeCell ref="AK24:AK25"/>
    <mergeCell ref="AL24:AL25"/>
    <mergeCell ref="AM24:AM25"/>
    <mergeCell ref="AN24:AN25"/>
    <mergeCell ref="AN22:AN23"/>
    <mergeCell ref="AO22:AO23"/>
    <mergeCell ref="AQ22:AQ23"/>
    <mergeCell ref="AR22:AR23"/>
    <mergeCell ref="AS22:AS23"/>
    <mergeCell ref="AT22:AT23"/>
    <mergeCell ref="AT26:AT27"/>
    <mergeCell ref="AV26:AV27"/>
    <mergeCell ref="AW26:AW27"/>
    <mergeCell ref="AW24:AW25"/>
    <mergeCell ref="B26:B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O24:AO25"/>
    <mergeCell ref="AQ24:AQ25"/>
    <mergeCell ref="AR24:AR25"/>
    <mergeCell ref="AS24:AS25"/>
    <mergeCell ref="AT24:AT25"/>
    <mergeCell ref="AV24:AV25"/>
    <mergeCell ref="B28:B29"/>
    <mergeCell ref="AH28:AH29"/>
    <mergeCell ref="AI28:AI29"/>
    <mergeCell ref="AJ28:AJ29"/>
    <mergeCell ref="AK28:AK29"/>
    <mergeCell ref="AL28:AL29"/>
    <mergeCell ref="AQ26:AQ27"/>
    <mergeCell ref="AR26:AR27"/>
    <mergeCell ref="AS26:AS27"/>
    <mergeCell ref="AT28:AT29"/>
    <mergeCell ref="AV28:AV29"/>
    <mergeCell ref="AW28:AW29"/>
    <mergeCell ref="AM28:AM29"/>
    <mergeCell ref="AN28:AN29"/>
    <mergeCell ref="AO28:AO29"/>
    <mergeCell ref="AQ28:AQ29"/>
    <mergeCell ref="AR28:AR29"/>
    <mergeCell ref="AS28:AS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44"/>
  <sheetViews>
    <sheetView topLeftCell="A13" zoomScale="80" zoomScaleNormal="80" workbookViewId="0">
      <selection activeCell="E13" sqref="E13"/>
    </sheetView>
  </sheetViews>
  <sheetFormatPr defaultColWidth="8.85546875" defaultRowHeight="15" x14ac:dyDescent="0.25"/>
  <cols>
    <col min="1" max="1" width="4.5703125" style="116" customWidth="1"/>
    <col min="2" max="2" width="34.85546875" style="116" customWidth="1"/>
    <col min="3" max="3" width="7.140625" style="116" customWidth="1"/>
    <col min="4" max="4" width="5.42578125" style="116" customWidth="1"/>
    <col min="5" max="12" width="5.85546875" style="116" customWidth="1"/>
    <col min="13" max="13" width="5.85546875" style="266" customWidth="1"/>
    <col min="14" max="20" width="5.85546875" style="116" customWidth="1"/>
    <col min="21" max="36" width="5.7109375" style="116" customWidth="1"/>
    <col min="37" max="37" width="14.28515625" style="116" customWidth="1"/>
    <col min="38" max="39" width="5" style="116" customWidth="1"/>
    <col min="40" max="42" width="4.5703125" style="116" customWidth="1"/>
    <col min="43" max="45" width="5" style="116" customWidth="1"/>
    <col min="46" max="46" width="5.28515625" style="116" customWidth="1"/>
    <col min="47" max="48" width="5" style="116" customWidth="1"/>
    <col min="49" max="49" width="7.42578125" style="116" customWidth="1"/>
    <col min="50" max="50" width="5.7109375" style="116" customWidth="1"/>
    <col min="51" max="51" width="8" style="116" customWidth="1"/>
    <col min="52" max="52" width="5" style="116" customWidth="1"/>
    <col min="53" max="54" width="9.140625" style="116" customWidth="1"/>
    <col min="55" max="55" width="13.85546875" style="116" customWidth="1"/>
    <col min="56" max="57" width="9.140625" style="116" customWidth="1"/>
    <col min="58" max="16384" width="8.85546875" style="116"/>
  </cols>
  <sheetData>
    <row r="1" spans="1:56" s="107" customFormat="1" ht="23.25" x14ac:dyDescent="0.25">
      <c r="B1" s="107" t="s">
        <v>30</v>
      </c>
      <c r="C1" s="108"/>
      <c r="D1" s="107" t="s">
        <v>31</v>
      </c>
      <c r="G1" s="462"/>
      <c r="H1" s="462"/>
      <c r="I1" s="107" t="s">
        <v>32</v>
      </c>
      <c r="J1" s="462"/>
      <c r="K1" s="462"/>
      <c r="M1" s="261"/>
      <c r="O1" s="109"/>
      <c r="P1" s="109"/>
      <c r="Q1" s="109"/>
      <c r="R1" s="109"/>
      <c r="S1" s="109"/>
      <c r="T1" s="109"/>
      <c r="W1" s="107" t="s">
        <v>30</v>
      </c>
      <c r="Y1" s="107" t="s">
        <v>33</v>
      </c>
      <c r="AB1" s="462"/>
      <c r="AC1" s="462"/>
      <c r="AD1" s="107" t="s">
        <v>32</v>
      </c>
      <c r="AE1" s="463"/>
      <c r="AF1" s="463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110"/>
      <c r="AW1" s="110"/>
      <c r="AX1" s="110"/>
      <c r="AY1" s="110"/>
      <c r="AZ1" s="110"/>
    </row>
    <row r="2" spans="1:56" s="111" customFormat="1" ht="15.6" x14ac:dyDescent="0.3">
      <c r="K2" s="112"/>
      <c r="M2" s="262"/>
    </row>
    <row r="3" spans="1:56" x14ac:dyDescent="0.25">
      <c r="A3" s="431" t="s">
        <v>34</v>
      </c>
      <c r="B3" s="489" t="s">
        <v>35</v>
      </c>
      <c r="C3" s="416" t="s">
        <v>36</v>
      </c>
      <c r="D3" s="417"/>
      <c r="E3" s="420" t="s">
        <v>37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4"/>
      <c r="AL3" s="424" t="s">
        <v>38</v>
      </c>
      <c r="AM3" s="425"/>
      <c r="AN3" s="425"/>
      <c r="AO3" s="425"/>
      <c r="AP3" s="425"/>
      <c r="AQ3" s="426"/>
      <c r="AR3" s="449" t="s">
        <v>39</v>
      </c>
      <c r="AS3" s="424" t="s">
        <v>40</v>
      </c>
      <c r="AT3" s="426"/>
      <c r="AU3" s="449" t="s">
        <v>41</v>
      </c>
      <c r="AV3" s="115"/>
      <c r="AW3" s="430" t="s">
        <v>42</v>
      </c>
      <c r="AX3" s="430"/>
      <c r="AY3" s="430"/>
      <c r="AZ3" s="115"/>
    </row>
    <row r="4" spans="1:56" ht="28.5" thickBot="1" x14ac:dyDescent="0.3">
      <c r="A4" s="432"/>
      <c r="B4" s="490"/>
      <c r="C4" s="418"/>
      <c r="D4" s="419"/>
      <c r="E4" s="422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8"/>
      <c r="AL4" s="427"/>
      <c r="AM4" s="428"/>
      <c r="AN4" s="428"/>
      <c r="AO4" s="428"/>
      <c r="AP4" s="428"/>
      <c r="AQ4" s="429"/>
      <c r="AR4" s="450"/>
      <c r="AS4" s="427"/>
      <c r="AT4" s="429"/>
      <c r="AU4" s="450"/>
      <c r="AV4" s="115"/>
      <c r="AW4" s="430"/>
      <c r="AX4" s="430"/>
      <c r="AY4" s="430"/>
      <c r="AZ4" s="115"/>
      <c r="BA4" s="116" t="s">
        <v>43</v>
      </c>
      <c r="BB4" s="119" t="s">
        <v>44</v>
      </c>
    </row>
    <row r="5" spans="1:56" x14ac:dyDescent="0.25">
      <c r="A5" s="432"/>
      <c r="B5" s="490"/>
      <c r="C5" s="431" t="s">
        <v>45</v>
      </c>
      <c r="D5" s="431" t="s">
        <v>46</v>
      </c>
      <c r="E5" s="434">
        <v>1</v>
      </c>
      <c r="F5" s="434">
        <v>2</v>
      </c>
      <c r="G5" s="434">
        <v>3</v>
      </c>
      <c r="H5" s="434">
        <v>4</v>
      </c>
      <c r="I5" s="434">
        <v>5</v>
      </c>
      <c r="J5" s="434">
        <v>6</v>
      </c>
      <c r="K5" s="434">
        <v>7</v>
      </c>
      <c r="L5" s="434">
        <v>8</v>
      </c>
      <c r="M5" s="434">
        <v>9</v>
      </c>
      <c r="N5" s="465">
        <v>10</v>
      </c>
      <c r="O5" s="465">
        <v>11</v>
      </c>
      <c r="P5" s="465">
        <v>12</v>
      </c>
      <c r="Q5" s="468">
        <v>13</v>
      </c>
      <c r="R5" s="465">
        <v>14</v>
      </c>
      <c r="S5" s="434">
        <v>15</v>
      </c>
      <c r="T5" s="471" t="s">
        <v>47</v>
      </c>
      <c r="U5" s="434">
        <v>16</v>
      </c>
      <c r="V5" s="465">
        <v>17</v>
      </c>
      <c r="W5" s="465">
        <v>18</v>
      </c>
      <c r="X5" s="465">
        <v>19</v>
      </c>
      <c r="Y5" s="465">
        <v>20</v>
      </c>
      <c r="Z5" s="465">
        <v>21</v>
      </c>
      <c r="AA5" s="434">
        <v>22</v>
      </c>
      <c r="AB5" s="434">
        <v>23</v>
      </c>
      <c r="AC5" s="465">
        <v>24</v>
      </c>
      <c r="AD5" s="465">
        <v>25</v>
      </c>
      <c r="AE5" s="465">
        <v>26</v>
      </c>
      <c r="AF5" s="465">
        <v>27</v>
      </c>
      <c r="AG5" s="465">
        <v>28</v>
      </c>
      <c r="AH5" s="434">
        <v>29</v>
      </c>
      <c r="AI5" s="434">
        <v>30</v>
      </c>
      <c r="AJ5" s="465">
        <v>31</v>
      </c>
      <c r="AK5" s="486" t="s">
        <v>48</v>
      </c>
      <c r="AL5" s="456" t="s">
        <v>49</v>
      </c>
      <c r="AM5" s="437" t="s">
        <v>50</v>
      </c>
      <c r="AN5" s="438"/>
      <c r="AO5" s="438"/>
      <c r="AP5" s="438"/>
      <c r="AQ5" s="439"/>
      <c r="AR5" s="450"/>
      <c r="AS5" s="446" t="s">
        <v>51</v>
      </c>
      <c r="AT5" s="449" t="s">
        <v>52</v>
      </c>
      <c r="AU5" s="450"/>
      <c r="AV5" s="115"/>
      <c r="AW5" s="452"/>
      <c r="AX5" s="453"/>
      <c r="AY5" s="452"/>
      <c r="AZ5" s="115"/>
    </row>
    <row r="6" spans="1:56" ht="28.5" thickBot="1" x14ac:dyDescent="0.3">
      <c r="A6" s="432"/>
      <c r="B6" s="490"/>
      <c r="C6" s="432"/>
      <c r="D6" s="432"/>
      <c r="E6" s="435"/>
      <c r="F6" s="435"/>
      <c r="G6" s="435"/>
      <c r="H6" s="435"/>
      <c r="I6" s="435"/>
      <c r="J6" s="435"/>
      <c r="K6" s="435"/>
      <c r="L6" s="435"/>
      <c r="M6" s="435"/>
      <c r="N6" s="466"/>
      <c r="O6" s="466"/>
      <c r="P6" s="466"/>
      <c r="Q6" s="469"/>
      <c r="R6" s="466"/>
      <c r="S6" s="435"/>
      <c r="T6" s="472"/>
      <c r="U6" s="435"/>
      <c r="V6" s="466"/>
      <c r="W6" s="466"/>
      <c r="X6" s="466"/>
      <c r="Y6" s="466"/>
      <c r="Z6" s="466"/>
      <c r="AA6" s="435"/>
      <c r="AB6" s="435"/>
      <c r="AC6" s="466"/>
      <c r="AD6" s="466"/>
      <c r="AE6" s="466"/>
      <c r="AF6" s="466"/>
      <c r="AG6" s="466"/>
      <c r="AH6" s="435"/>
      <c r="AI6" s="435"/>
      <c r="AJ6" s="466"/>
      <c r="AK6" s="487"/>
      <c r="AL6" s="457"/>
      <c r="AM6" s="440"/>
      <c r="AN6" s="441"/>
      <c r="AO6" s="441"/>
      <c r="AP6" s="441"/>
      <c r="AQ6" s="442"/>
      <c r="AR6" s="450"/>
      <c r="AS6" s="447"/>
      <c r="AT6" s="450"/>
      <c r="AU6" s="450"/>
      <c r="AV6" s="115"/>
      <c r="AW6" s="452"/>
      <c r="AX6" s="453"/>
      <c r="AY6" s="452"/>
      <c r="AZ6" s="115"/>
      <c r="BB6" s="119" t="s">
        <v>53</v>
      </c>
    </row>
    <row r="7" spans="1:56" x14ac:dyDescent="0.25">
      <c r="A7" s="432"/>
      <c r="B7" s="490"/>
      <c r="C7" s="432"/>
      <c r="D7" s="432"/>
      <c r="E7" s="435"/>
      <c r="F7" s="435"/>
      <c r="G7" s="435"/>
      <c r="H7" s="435"/>
      <c r="I7" s="435"/>
      <c r="J7" s="435"/>
      <c r="K7" s="435"/>
      <c r="L7" s="435"/>
      <c r="M7" s="435"/>
      <c r="N7" s="466"/>
      <c r="O7" s="466"/>
      <c r="P7" s="466"/>
      <c r="Q7" s="469"/>
      <c r="R7" s="466"/>
      <c r="S7" s="435"/>
      <c r="T7" s="472"/>
      <c r="U7" s="435"/>
      <c r="V7" s="466"/>
      <c r="W7" s="466"/>
      <c r="X7" s="466"/>
      <c r="Y7" s="466"/>
      <c r="Z7" s="466"/>
      <c r="AA7" s="435"/>
      <c r="AB7" s="435"/>
      <c r="AC7" s="466"/>
      <c r="AD7" s="466"/>
      <c r="AE7" s="466"/>
      <c r="AF7" s="466"/>
      <c r="AG7" s="466"/>
      <c r="AH7" s="435"/>
      <c r="AI7" s="435"/>
      <c r="AJ7" s="466"/>
      <c r="AK7" s="487"/>
      <c r="AL7" s="457"/>
      <c r="AM7" s="440"/>
      <c r="AN7" s="441"/>
      <c r="AO7" s="441"/>
      <c r="AP7" s="441"/>
      <c r="AQ7" s="442"/>
      <c r="AR7" s="450"/>
      <c r="AS7" s="447"/>
      <c r="AT7" s="450"/>
      <c r="AU7" s="450"/>
      <c r="AV7" s="115"/>
      <c r="AW7" s="452"/>
      <c r="AX7" s="453"/>
      <c r="AY7" s="452"/>
      <c r="AZ7" s="115"/>
    </row>
    <row r="8" spans="1:56" x14ac:dyDescent="0.25">
      <c r="A8" s="432"/>
      <c r="B8" s="490"/>
      <c r="C8" s="432"/>
      <c r="D8" s="432"/>
      <c r="E8" s="435"/>
      <c r="F8" s="435"/>
      <c r="G8" s="435"/>
      <c r="H8" s="435"/>
      <c r="I8" s="435"/>
      <c r="J8" s="435"/>
      <c r="K8" s="435"/>
      <c r="L8" s="435"/>
      <c r="M8" s="435"/>
      <c r="N8" s="466"/>
      <c r="O8" s="466"/>
      <c r="P8" s="466"/>
      <c r="Q8" s="469"/>
      <c r="R8" s="466"/>
      <c r="S8" s="435"/>
      <c r="T8" s="472"/>
      <c r="U8" s="435"/>
      <c r="V8" s="466"/>
      <c r="W8" s="466"/>
      <c r="X8" s="466"/>
      <c r="Y8" s="466"/>
      <c r="Z8" s="466"/>
      <c r="AA8" s="435"/>
      <c r="AB8" s="435"/>
      <c r="AC8" s="466"/>
      <c r="AD8" s="466"/>
      <c r="AE8" s="466"/>
      <c r="AF8" s="466"/>
      <c r="AG8" s="466"/>
      <c r="AH8" s="435"/>
      <c r="AI8" s="435"/>
      <c r="AJ8" s="466"/>
      <c r="AK8" s="487"/>
      <c r="AL8" s="457"/>
      <c r="AM8" s="443"/>
      <c r="AN8" s="444"/>
      <c r="AO8" s="444"/>
      <c r="AP8" s="444"/>
      <c r="AQ8" s="445"/>
      <c r="AR8" s="450"/>
      <c r="AS8" s="447"/>
      <c r="AT8" s="450"/>
      <c r="AU8" s="450"/>
      <c r="AV8" s="115"/>
      <c r="AW8" s="454" t="s">
        <v>15</v>
      </c>
      <c r="AX8" s="454" t="s">
        <v>16</v>
      </c>
      <c r="AY8" s="454" t="s">
        <v>17</v>
      </c>
      <c r="AZ8" s="115"/>
    </row>
    <row r="9" spans="1:56" x14ac:dyDescent="0.25">
      <c r="A9" s="432"/>
      <c r="B9" s="490"/>
      <c r="C9" s="432"/>
      <c r="D9" s="432"/>
      <c r="E9" s="435"/>
      <c r="F9" s="435"/>
      <c r="G9" s="435"/>
      <c r="H9" s="435"/>
      <c r="I9" s="435"/>
      <c r="J9" s="435"/>
      <c r="K9" s="435"/>
      <c r="L9" s="435"/>
      <c r="M9" s="435"/>
      <c r="N9" s="466"/>
      <c r="O9" s="466"/>
      <c r="P9" s="466"/>
      <c r="Q9" s="469"/>
      <c r="R9" s="466"/>
      <c r="S9" s="435"/>
      <c r="T9" s="472"/>
      <c r="U9" s="435"/>
      <c r="V9" s="466"/>
      <c r="W9" s="466"/>
      <c r="X9" s="466"/>
      <c r="Y9" s="466"/>
      <c r="Z9" s="466"/>
      <c r="AA9" s="435"/>
      <c r="AB9" s="435"/>
      <c r="AC9" s="466"/>
      <c r="AD9" s="466"/>
      <c r="AE9" s="466"/>
      <c r="AF9" s="466"/>
      <c r="AG9" s="466"/>
      <c r="AH9" s="435"/>
      <c r="AI9" s="435"/>
      <c r="AJ9" s="466"/>
      <c r="AK9" s="487"/>
      <c r="AL9" s="457"/>
      <c r="AM9" s="456" t="s">
        <v>54</v>
      </c>
      <c r="AN9" s="459" t="s">
        <v>55</v>
      </c>
      <c r="AO9" s="460"/>
      <c r="AP9" s="460"/>
      <c r="AQ9" s="461"/>
      <c r="AR9" s="450"/>
      <c r="AS9" s="447"/>
      <c r="AT9" s="450"/>
      <c r="AU9" s="450"/>
      <c r="AV9" s="115"/>
      <c r="AW9" s="454"/>
      <c r="AX9" s="454"/>
      <c r="AY9" s="454"/>
      <c r="AZ9" s="115"/>
    </row>
    <row r="10" spans="1:56" x14ac:dyDescent="0.25">
      <c r="A10" s="432"/>
      <c r="B10" s="490"/>
      <c r="C10" s="432"/>
      <c r="D10" s="432"/>
      <c r="E10" s="435"/>
      <c r="F10" s="435"/>
      <c r="G10" s="435"/>
      <c r="H10" s="435"/>
      <c r="I10" s="435"/>
      <c r="J10" s="435"/>
      <c r="K10" s="435"/>
      <c r="L10" s="435"/>
      <c r="M10" s="435"/>
      <c r="N10" s="466"/>
      <c r="O10" s="466"/>
      <c r="P10" s="466"/>
      <c r="Q10" s="469"/>
      <c r="R10" s="466"/>
      <c r="S10" s="435"/>
      <c r="T10" s="472"/>
      <c r="U10" s="435"/>
      <c r="V10" s="466"/>
      <c r="W10" s="466"/>
      <c r="X10" s="466"/>
      <c r="Y10" s="466"/>
      <c r="Z10" s="466"/>
      <c r="AA10" s="435"/>
      <c r="AB10" s="435"/>
      <c r="AC10" s="466"/>
      <c r="AD10" s="466"/>
      <c r="AE10" s="466"/>
      <c r="AF10" s="466"/>
      <c r="AG10" s="466"/>
      <c r="AH10" s="435"/>
      <c r="AI10" s="435"/>
      <c r="AJ10" s="466"/>
      <c r="AK10" s="487"/>
      <c r="AL10" s="457"/>
      <c r="AM10" s="457"/>
      <c r="AN10" s="456" t="s">
        <v>56</v>
      </c>
      <c r="AO10" s="456" t="s">
        <v>57</v>
      </c>
      <c r="AP10" s="474" t="s">
        <v>58</v>
      </c>
      <c r="AQ10" s="456" t="s">
        <v>59</v>
      </c>
      <c r="AR10" s="450"/>
      <c r="AS10" s="447"/>
      <c r="AT10" s="450"/>
      <c r="AU10" s="450"/>
      <c r="AV10" s="115"/>
      <c r="AW10" s="454"/>
      <c r="AX10" s="454"/>
      <c r="AY10" s="454"/>
      <c r="AZ10" s="115"/>
    </row>
    <row r="11" spans="1:56" x14ac:dyDescent="0.25">
      <c r="A11" s="433"/>
      <c r="B11" s="491"/>
      <c r="C11" s="433"/>
      <c r="D11" s="433"/>
      <c r="E11" s="436"/>
      <c r="F11" s="436"/>
      <c r="G11" s="436"/>
      <c r="H11" s="436"/>
      <c r="I11" s="436"/>
      <c r="J11" s="436"/>
      <c r="K11" s="436"/>
      <c r="L11" s="436"/>
      <c r="M11" s="436"/>
      <c r="N11" s="467"/>
      <c r="O11" s="467"/>
      <c r="P11" s="467"/>
      <c r="Q11" s="470"/>
      <c r="R11" s="467"/>
      <c r="S11" s="436"/>
      <c r="T11" s="473"/>
      <c r="U11" s="436"/>
      <c r="V11" s="467"/>
      <c r="W11" s="467"/>
      <c r="X11" s="467"/>
      <c r="Y11" s="467"/>
      <c r="Z11" s="467"/>
      <c r="AA11" s="436"/>
      <c r="AB11" s="436"/>
      <c r="AC11" s="467"/>
      <c r="AD11" s="467"/>
      <c r="AE11" s="467"/>
      <c r="AF11" s="467"/>
      <c r="AG11" s="467"/>
      <c r="AH11" s="436"/>
      <c r="AI11" s="436"/>
      <c r="AJ11" s="467"/>
      <c r="AK11" s="488"/>
      <c r="AL11" s="458"/>
      <c r="AM11" s="458"/>
      <c r="AN11" s="458"/>
      <c r="AO11" s="458"/>
      <c r="AP11" s="475"/>
      <c r="AQ11" s="458"/>
      <c r="AR11" s="451"/>
      <c r="AS11" s="448"/>
      <c r="AT11" s="451"/>
      <c r="AU11" s="451"/>
      <c r="AV11" s="115"/>
      <c r="AW11" s="455"/>
      <c r="AX11" s="455"/>
      <c r="AY11" s="455"/>
      <c r="AZ11" s="115"/>
    </row>
    <row r="12" spans="1:56" ht="15.75" thickBot="1" x14ac:dyDescent="0.3">
      <c r="A12" s="120">
        <v>1</v>
      </c>
      <c r="B12" s="120">
        <v>2</v>
      </c>
      <c r="C12" s="120">
        <v>3</v>
      </c>
      <c r="D12" s="120">
        <v>4</v>
      </c>
      <c r="E12" s="122">
        <f>D12+1</f>
        <v>5</v>
      </c>
      <c r="F12" s="122">
        <f t="shared" ref="F12:AU12" si="0">E12+1</f>
        <v>6</v>
      </c>
      <c r="G12" s="122">
        <f t="shared" si="0"/>
        <v>7</v>
      </c>
      <c r="H12" s="122">
        <f t="shared" si="0"/>
        <v>8</v>
      </c>
      <c r="I12" s="122">
        <f t="shared" si="0"/>
        <v>9</v>
      </c>
      <c r="J12" s="122">
        <f t="shared" si="0"/>
        <v>10</v>
      </c>
      <c r="K12" s="122">
        <f t="shared" si="0"/>
        <v>11</v>
      </c>
      <c r="L12" s="122">
        <f t="shared" si="0"/>
        <v>12</v>
      </c>
      <c r="M12" s="122">
        <f t="shared" si="0"/>
        <v>13</v>
      </c>
      <c r="N12" s="121">
        <f t="shared" si="0"/>
        <v>14</v>
      </c>
      <c r="O12" s="121">
        <f t="shared" si="0"/>
        <v>15</v>
      </c>
      <c r="P12" s="121">
        <f t="shared" si="0"/>
        <v>16</v>
      </c>
      <c r="Q12" s="121">
        <f t="shared" si="0"/>
        <v>17</v>
      </c>
      <c r="R12" s="121">
        <f t="shared" si="0"/>
        <v>18</v>
      </c>
      <c r="S12" s="122">
        <f t="shared" si="0"/>
        <v>19</v>
      </c>
      <c r="T12" s="121">
        <f t="shared" si="0"/>
        <v>20</v>
      </c>
      <c r="U12" s="122">
        <f t="shared" si="0"/>
        <v>21</v>
      </c>
      <c r="V12" s="121">
        <f t="shared" si="0"/>
        <v>22</v>
      </c>
      <c r="W12" s="121">
        <f t="shared" si="0"/>
        <v>23</v>
      </c>
      <c r="X12" s="121">
        <f t="shared" si="0"/>
        <v>24</v>
      </c>
      <c r="Y12" s="121">
        <f t="shared" si="0"/>
        <v>25</v>
      </c>
      <c r="Z12" s="121">
        <f t="shared" si="0"/>
        <v>26</v>
      </c>
      <c r="AA12" s="122">
        <f t="shared" si="0"/>
        <v>27</v>
      </c>
      <c r="AB12" s="122">
        <f t="shared" si="0"/>
        <v>28</v>
      </c>
      <c r="AC12" s="121">
        <f t="shared" si="0"/>
        <v>29</v>
      </c>
      <c r="AD12" s="121">
        <f t="shared" si="0"/>
        <v>30</v>
      </c>
      <c r="AE12" s="121">
        <f t="shared" si="0"/>
        <v>31</v>
      </c>
      <c r="AF12" s="121">
        <f t="shared" si="0"/>
        <v>32</v>
      </c>
      <c r="AG12" s="121">
        <f t="shared" si="0"/>
        <v>33</v>
      </c>
      <c r="AH12" s="122">
        <f t="shared" si="0"/>
        <v>34</v>
      </c>
      <c r="AI12" s="122">
        <f t="shared" si="0"/>
        <v>35</v>
      </c>
      <c r="AJ12" s="121">
        <f t="shared" si="0"/>
        <v>36</v>
      </c>
      <c r="AK12" s="121">
        <f t="shared" si="0"/>
        <v>37</v>
      </c>
      <c r="AL12" s="123">
        <f t="shared" si="0"/>
        <v>38</v>
      </c>
      <c r="AM12" s="123">
        <f t="shared" si="0"/>
        <v>39</v>
      </c>
      <c r="AN12" s="123">
        <f t="shared" si="0"/>
        <v>40</v>
      </c>
      <c r="AO12" s="123">
        <f t="shared" si="0"/>
        <v>41</v>
      </c>
      <c r="AP12" s="123">
        <f t="shared" si="0"/>
        <v>42</v>
      </c>
      <c r="AQ12" s="123">
        <f t="shared" si="0"/>
        <v>43</v>
      </c>
      <c r="AR12" s="123">
        <f t="shared" si="0"/>
        <v>44</v>
      </c>
      <c r="AS12" s="123">
        <f t="shared" si="0"/>
        <v>45</v>
      </c>
      <c r="AT12" s="123">
        <f t="shared" si="0"/>
        <v>46</v>
      </c>
      <c r="AU12" s="123">
        <f t="shared" si="0"/>
        <v>47</v>
      </c>
      <c r="AV12" s="124"/>
      <c r="AZ12" s="124"/>
      <c r="BA12" s="125"/>
    </row>
    <row r="13" spans="1:56" ht="30.6" customHeight="1" x14ac:dyDescent="0.25">
      <c r="A13" s="476">
        <v>1</v>
      </c>
      <c r="B13" s="126" t="str">
        <f>'график январь'!A10</f>
        <v>Васканова В.Г.</v>
      </c>
      <c r="C13" s="478">
        <f>'график январь'!B10</f>
        <v>1</v>
      </c>
      <c r="D13" s="480">
        <v>671</v>
      </c>
      <c r="E13" s="210" t="e">
        <f>IF('табель январь'!E14*15=0,('табель январь'!E13),"В"),IF('табель январь'!E14*15=15,('табель январь'!E13),"Ф/Н")</f>
        <v>#VALUE!</v>
      </c>
      <c r="F13" s="210" t="s">
        <v>82</v>
      </c>
      <c r="G13" s="210" t="s">
        <v>60</v>
      </c>
      <c r="H13" s="210" t="s">
        <v>60</v>
      </c>
      <c r="I13" s="210" t="s">
        <v>60</v>
      </c>
      <c r="J13" s="210" t="s">
        <v>82</v>
      </c>
      <c r="K13" s="210" t="s">
        <v>82</v>
      </c>
      <c r="L13" s="210" t="s">
        <v>60</v>
      </c>
      <c r="M13" s="210" t="s">
        <v>60</v>
      </c>
      <c r="N13" s="211" t="s">
        <v>60</v>
      </c>
      <c r="O13" s="211" t="s">
        <v>60</v>
      </c>
      <c r="P13" s="210" t="s">
        <v>60</v>
      </c>
      <c r="Q13" s="210" t="s">
        <v>60</v>
      </c>
      <c r="R13" s="210" t="s">
        <v>60</v>
      </c>
      <c r="S13" s="210" t="s">
        <v>60</v>
      </c>
      <c r="T13" s="212">
        <f>SUMPRODUCT(COUNTIF(E13:S13,{"РП";"РП/Н";"Ф";"Ф/Н"}))</f>
        <v>3</v>
      </c>
      <c r="U13" s="211" t="s">
        <v>61</v>
      </c>
      <c r="V13" s="211" t="s">
        <v>61</v>
      </c>
      <c r="W13" s="210" t="s">
        <v>60</v>
      </c>
      <c r="X13" s="210" t="s">
        <v>60</v>
      </c>
      <c r="Y13" s="210" t="s">
        <v>60</v>
      </c>
      <c r="Z13" s="210" t="s">
        <v>60</v>
      </c>
      <c r="AA13" s="210" t="s">
        <v>60</v>
      </c>
      <c r="AB13" s="210" t="s">
        <v>60</v>
      </c>
      <c r="AC13" s="210" t="s">
        <v>60</v>
      </c>
      <c r="AD13" s="210" t="s">
        <v>60</v>
      </c>
      <c r="AE13" s="211" t="s">
        <v>61</v>
      </c>
      <c r="AF13" s="211" t="s">
        <v>61</v>
      </c>
      <c r="AG13" s="210" t="s">
        <v>60</v>
      </c>
      <c r="AH13" s="210" t="s">
        <v>60</v>
      </c>
      <c r="AI13" s="210" t="s">
        <v>60</v>
      </c>
      <c r="AJ13" s="210" t="s">
        <v>60</v>
      </c>
      <c r="AK13" s="212">
        <f>SUMPRODUCT(COUNTIF(U13:AJ13,{"Ф";"Ф/Н";"РП";"РП/Н"}))</f>
        <v>4</v>
      </c>
      <c r="AL13" s="482">
        <f>AK13+T13</f>
        <v>7</v>
      </c>
      <c r="AM13" s="484">
        <f>AK14+T14</f>
        <v>96</v>
      </c>
      <c r="AN13" s="213"/>
      <c r="AO13" s="414">
        <f t="array" ref="AO13">SUM(IFERROR(--MID($E14:$AJ14,SEARCH("/",$E14:$AJ14)+1,2),0))</f>
        <v>32</v>
      </c>
      <c r="AP13" s="414">
        <f t="array" ref="AP13">SUM(IFERROR(--LEFTB($E14:$L14,SEARCH("/",$E14:$L14)-1),$E14:$L14))</f>
        <v>48</v>
      </c>
      <c r="AQ13" s="414">
        <f>IF(AY14&gt;0,C13*AW13*AX13-(AY14*1),C13*AW13*AX13)</f>
        <v>132</v>
      </c>
      <c r="AR13" s="214">
        <f>SUMPRODUCT(COUNTIF(E12:AJ12,{"О";"ДО"}))</f>
        <v>0</v>
      </c>
      <c r="AS13" s="214" t="s">
        <v>63</v>
      </c>
      <c r="AT13" s="214">
        <f>AX13*C13*AR13</f>
        <v>0</v>
      </c>
      <c r="AU13" s="494">
        <f>SUMPRODUCT(COUNTIF(E13:AJ13,{"В";"РП";"РП/Н"}))</f>
        <v>26</v>
      </c>
      <c r="AV13" s="215"/>
      <c r="AW13" s="496">
        <v>22</v>
      </c>
      <c r="AX13" s="496">
        <v>6</v>
      </c>
      <c r="AY13" s="492"/>
      <c r="AZ13" s="131"/>
      <c r="BC13" s="140">
        <f t="array" ref="BC13">SUMPRODUCT(COUNTIF(E13:S13,{"РП";"РП/Н"}))</f>
        <v>3</v>
      </c>
      <c r="BD13" s="242"/>
    </row>
    <row r="14" spans="1:56" ht="30.75" customHeight="1" thickBot="1" x14ac:dyDescent="0.3">
      <c r="A14" s="477"/>
      <c r="B14" s="132" t="str">
        <f>'график январь'!A11</f>
        <v>уборщик служ. помещений 2 разряда</v>
      </c>
      <c r="C14" s="479"/>
      <c r="D14" s="481"/>
      <c r="E14" s="216" t="str">
        <f>IF('график январь'!C11*24=24,CONCATENATE(HOUR('график январь'!C11-'график январь'!C10),"/","2"),IF('график январь'!C11*24=0,HOUR('график январь'!C11-'график январь'!C10),CONCATENATE(HOUR('график январь'!C11-'график январь'!C10),"/","6")))</f>
        <v>15/2</v>
      </c>
      <c r="F14" s="216" t="str">
        <f>IF('график январь'!D11*24=24,CONCATENATE(HOUR('график январь'!D11-'график январь'!D10),"/","2"),IF('график январь'!D11*24=0,HOUR('график январь'!D11-'график январь'!D10),CONCATENATE(HOUR('график январь'!D11-'график январь'!D10),"/","6")))</f>
        <v>9/6</v>
      </c>
      <c r="G14" s="216">
        <f>IF('график январь'!E11*24=24,CONCATENATE(HOUR('график январь'!E11-'график январь'!E10),"/","2"),IF('график январь'!E11*24=0,HOUR('график январь'!E11-'график январь'!E10),CONCATENATE(HOUR('график январь'!E11-'график январь'!E10),"/","6")))</f>
        <v>0</v>
      </c>
      <c r="H14" s="216">
        <f>IF('график январь'!F11*24=24,CONCATENATE(HOUR('график январь'!F11-'график январь'!F10),"/","2"),IF('график январь'!F11*24=0,HOUR('график январь'!F11-'график январь'!F10),CONCATENATE(HOUR('график январь'!F11-'график январь'!F10),"/","6")))</f>
        <v>0</v>
      </c>
      <c r="I14" s="216">
        <f>IF('график январь'!G11*24=24,CONCATENATE(HOUR('график январь'!G11-'график январь'!G10),"/","2"),IF('график январь'!G11*24=0,HOUR('график январь'!G11-'график январь'!G10),CONCATENATE(HOUR('график январь'!G11-'график январь'!G10),"/","6")))</f>
        <v>0</v>
      </c>
      <c r="J14" s="216" t="str">
        <f>IF('график январь'!H11*24=24,CONCATENATE(HOUR('график январь'!H11-'график январь'!H10),"/","2"),IF('график январь'!H11*24=0,HOUR('график январь'!H11-'график январь'!H10),CONCATENATE(HOUR('график январь'!H11-'график январь'!H10),"/","6")))</f>
        <v>15/2</v>
      </c>
      <c r="K14" s="216" t="str">
        <f>IF('график январь'!I11*24=24,CONCATENATE(HOUR('график январь'!I11-'график январь'!I10),"/","2"),IF('график январь'!I11*24=0,HOUR('график январь'!I11-'график январь'!I10),CONCATENATE(HOUR('график январь'!I11-'график январь'!I10),"/","6")))</f>
        <v>9/6</v>
      </c>
      <c r="L14" s="216">
        <f>IF('график январь'!J11*24=24,CONCATENATE(HOUR('график январь'!J11-'график январь'!J10),"/","2"),IF('график январь'!J11*24=0,HOUR('график январь'!J11-'график январь'!J10),CONCATENATE(HOUR('график январь'!J11-'график январь'!J10),"/","6")))</f>
        <v>0</v>
      </c>
      <c r="M14" s="216">
        <f>IF('график январь'!K11*24=24,CONCATENATE(HOUR('график январь'!K11-'график январь'!K10),"/","2"),IF('график январь'!K11*24=0,HOUR('график январь'!K11-'график январь'!K10),CONCATENATE(HOUR('график январь'!K11-'график январь'!K10),"/","6")))</f>
        <v>0</v>
      </c>
      <c r="N14" s="216">
        <f>IF('график январь'!L11*24=24,CONCATENATE(HOUR('график январь'!L11-'график январь'!L10),"/","2"),IF('график январь'!L11*24=0,HOUR('график январь'!L11-'график январь'!L10),CONCATENATE(HOUR('график январь'!L11-'график январь'!L10),"/","6")))</f>
        <v>0</v>
      </c>
      <c r="O14" s="216">
        <f>IF('график январь'!M11*24=24,CONCATENATE(HOUR('график январь'!M11-'график январь'!M10),"/","2"),IF('график январь'!M11*24=0,HOUR('график январь'!M11-'график январь'!M10),CONCATENATE(HOUR('график январь'!M11-'график январь'!M10),"/","6")))</f>
        <v>0</v>
      </c>
      <c r="P14" s="216">
        <f>IF('график январь'!N11*24=24,CONCATENATE(HOUR('график январь'!N11-'график январь'!N10),"/","2"),IF('график январь'!N11*24=0,HOUR('график январь'!N11-'график январь'!N10),CONCATENATE(HOUR('график январь'!N11-'график январь'!N10),"/","6")))</f>
        <v>0</v>
      </c>
      <c r="Q14" s="216">
        <f>IF('график январь'!O11*24=24,CONCATENATE(HOUR('график январь'!O11-'график январь'!O10),"/","2"),IF('график январь'!O11*24=0,HOUR('график январь'!O11-'график январь'!O10),CONCATENATE(HOUR('график январь'!O11-'график январь'!O10),"/","6")))</f>
        <v>0</v>
      </c>
      <c r="R14" s="216">
        <f>IF('график январь'!P11*24=24,CONCATENATE(HOUR('график январь'!P11-'график январь'!P10),"/","2"),IF('график январь'!P11*24=0,HOUR('график январь'!P11-'график январь'!P10),CONCATENATE(HOUR('график январь'!P11-'график январь'!P10),"/","6")))</f>
        <v>0</v>
      </c>
      <c r="S14" s="216">
        <f>IF('график январь'!Q11*24=24,CONCATENATE(HOUR('график январь'!Q11-'график январь'!Q10),"/","2"),IF('график январь'!Q11*24=0,HOUR('график январь'!Q11-'график январь'!Q10),CONCATENATE(HOUR('график январь'!Q11-'график январь'!Q10),"/","6")))</f>
        <v>0</v>
      </c>
      <c r="T14" s="217">
        <f t="array" ref="T14">SUM(IFERROR(--LEFTB($E14:$S14,SEARCH("/",$E14:$S14)-1),$E14:$S14))</f>
        <v>48</v>
      </c>
      <c r="U14" s="216" t="str">
        <f>IF('график январь'!R11*24=24,CONCATENATE(HOUR('график январь'!R11-'график январь'!R10),"/","2"),IF('график январь'!R11*24=0,HOUR('график январь'!R11-'график январь'!R10),CONCATENATE(HOUR('график январь'!R11-'график январь'!R10),"/","6")))</f>
        <v>15/2</v>
      </c>
      <c r="V14" s="216" t="str">
        <f>IF('график январь'!S11*24=24,CONCATENATE(HOUR('график январь'!S11-'график январь'!S10),"/","2"),IF('график январь'!S11*24=0,HOUR('график январь'!S11-'график январь'!S10),CONCATENATE(HOUR('график январь'!S11-'график январь'!S10),"/","6")))</f>
        <v>9/6</v>
      </c>
      <c r="W14" s="216">
        <f>IF('график январь'!T11*24=24,CONCATENATE(HOUR('график январь'!T11-'график январь'!T10),"/","2"),IF('график январь'!T11*24=0,HOUR('график январь'!T11-'график январь'!T10),CONCATENATE(HOUR('график январь'!T11-'график январь'!T10),"/","6")))</f>
        <v>0</v>
      </c>
      <c r="X14" s="216">
        <f>IF('график январь'!U11*24=24,CONCATENATE(HOUR('график январь'!U11-'график январь'!U10),"/","2"),IF('график январь'!U11*24=0,HOUR('график январь'!U11-'график январь'!U10),CONCATENATE(HOUR('график январь'!U11-'график январь'!U10),"/","6")))</f>
        <v>0</v>
      </c>
      <c r="Y14" s="216">
        <f>IF('график январь'!V11*24=24,CONCATENATE(HOUR('график январь'!V11-'график январь'!V10),"/","2"),IF('график январь'!V11*24=0,HOUR('график январь'!V11-'график январь'!V10),CONCATENATE(HOUR('график январь'!V11-'график январь'!V10),"/","6")))</f>
        <v>0</v>
      </c>
      <c r="Z14" s="216">
        <f>IF('график январь'!W11*24=24,CONCATENATE(HOUR('график январь'!W11-'график январь'!W10),"/","2"),IF('график январь'!W11*24=0,HOUR('график январь'!W11-'график январь'!W10),CONCATENATE(HOUR('график январь'!W11-'график январь'!W10),"/","6")))</f>
        <v>0</v>
      </c>
      <c r="AA14" s="216">
        <f>IF('график январь'!X11*24=24,CONCATENATE(HOUR('график январь'!X11-'график январь'!X10),"/","2"),IF('график январь'!X11*24=0,HOUR('график январь'!X11-'график январь'!X10),CONCATENATE(HOUR('график январь'!X11-'график январь'!X10),"/","6")))</f>
        <v>0</v>
      </c>
      <c r="AB14" s="216">
        <f>IF('график январь'!Y11*24=24,CONCATENATE(HOUR('график январь'!Y11-'график январь'!Y10),"/","2"),IF('график январь'!Y11*24=0,HOUR('график январь'!Y11-'график январь'!Y10),CONCATENATE(HOUR('график январь'!Y11-'график январь'!Y10),"/","6")))</f>
        <v>0</v>
      </c>
      <c r="AC14" s="216">
        <f>IF('график январь'!Z11*24=24,CONCATENATE(HOUR('график январь'!Z11-'график январь'!Z10),"/","2"),IF('график январь'!Z11*24=0,HOUR('график январь'!Z11-'график январь'!Z10),CONCATENATE(HOUR('график январь'!Z11-'график январь'!Z10),"/","6")))</f>
        <v>0</v>
      </c>
      <c r="AD14" s="216">
        <f>IF('график январь'!AA11*24=24,CONCATENATE(HOUR('график январь'!AA11-'график январь'!AA10),"/","2"),IF('график январь'!AA11*24=0,HOUR('график январь'!AA11-'график январь'!AA10),CONCATENATE(HOUR('график январь'!AA11-'график январь'!AA10),"/","6")))</f>
        <v>0</v>
      </c>
      <c r="AE14" s="216" t="str">
        <f>IF('график январь'!AB11*24=24,CONCATENATE(HOUR('график январь'!AB11-'график январь'!AB10),"/","2"),IF('график январь'!AB11*24=0,HOUR('график январь'!AB11-'график январь'!AB10),CONCATENATE(HOUR('график январь'!AB11-'график январь'!AB10),"/","6")))</f>
        <v>15/2</v>
      </c>
      <c r="AF14" s="216" t="str">
        <f>IF('график январь'!AC11*24=24,CONCATENATE(HOUR('график январь'!AC11-'график январь'!AC10),"/","2"),IF('график январь'!AC11*24=0,HOUR('график январь'!AC11-'график январь'!AC10),CONCATENATE(HOUR('график январь'!AC11-'график январь'!AC10),"/","6")))</f>
        <v>9/6</v>
      </c>
      <c r="AG14" s="216">
        <f>IF('график январь'!AD11*24=24,CONCATENATE(HOUR('график январь'!AD11-'график январь'!AD10),"/","2"),IF('график январь'!AD11*24=0,HOUR('график январь'!AD11-'график январь'!AD10),CONCATENATE(HOUR('график январь'!AD11-'график январь'!AD10),"/","6")))</f>
        <v>0</v>
      </c>
      <c r="AH14" s="216">
        <f>IF('график январь'!AE11*24=24,CONCATENATE(HOUR('график январь'!AE11-'график январь'!AE10),"/","2"),IF('график январь'!AE11*24=0,HOUR('график январь'!AE11-'график январь'!AE10),CONCATENATE(HOUR('график январь'!AE11-'график январь'!AE10),"/","6")))</f>
        <v>0</v>
      </c>
      <c r="AI14" s="216">
        <f>IF('график январь'!AF11*24=24,CONCATENATE(HOUR('график январь'!AF11-'график январь'!AF10),"/","2"),IF('график январь'!AF11*24=0,HOUR('график январь'!AF11-'график январь'!AF10),CONCATENATE(HOUR('график январь'!AF11-'график январь'!AF10),"/","6")))</f>
        <v>0</v>
      </c>
      <c r="AJ14" s="216">
        <f>IF('график январь'!AG11*24=24,CONCATENATE(HOUR('график январь'!AG11-'график январь'!AG10),"/","2"),IF('график январь'!AG11*24=0,HOUR('график январь'!AG11-'график январь'!AG10),CONCATENATE(HOUR('график январь'!AG11-'график январь'!AG10),"/","6")))</f>
        <v>0</v>
      </c>
      <c r="AK14" s="218">
        <f t="array" ref="AK14">SUM(IFERROR(--LEFTB($U14:$AJ14,SEARCH("/",$U14:$AJ14)-1),$U14:$AJ14))</f>
        <v>48</v>
      </c>
      <c r="AL14" s="483"/>
      <c r="AM14" s="485"/>
      <c r="AN14" s="219"/>
      <c r="AO14" s="415"/>
      <c r="AP14" s="415"/>
      <c r="AQ14" s="415"/>
      <c r="AR14" s="220">
        <f>SUMPRODUCT(COUNTIF(E13:AJ13,{"О";"ДО"}))</f>
        <v>0</v>
      </c>
      <c r="AS14" s="221" t="s">
        <v>24</v>
      </c>
      <c r="AT14" s="222">
        <f>AX13*C13*AR14</f>
        <v>0</v>
      </c>
      <c r="AU14" s="495"/>
      <c r="AV14" s="215"/>
      <c r="AW14" s="497"/>
      <c r="AX14" s="497"/>
      <c r="AY14" s="493"/>
      <c r="AZ14" s="131"/>
      <c r="BC14" s="243"/>
      <c r="BD14" s="244"/>
    </row>
    <row r="15" spans="1:56" ht="24.6" customHeight="1" x14ac:dyDescent="0.25">
      <c r="A15" s="476">
        <f>A13+1</f>
        <v>2</v>
      </c>
      <c r="B15" s="126" t="str">
        <f>'график январь'!A12</f>
        <v>Васканова В.Г.</v>
      </c>
      <c r="C15" s="478">
        <f>'график январь'!B12</f>
        <v>0.5</v>
      </c>
      <c r="D15" s="480">
        <v>672</v>
      </c>
      <c r="E15" s="210" t="s">
        <v>60</v>
      </c>
      <c r="F15" s="210" t="s">
        <v>60</v>
      </c>
      <c r="G15" s="210" t="s">
        <v>60</v>
      </c>
      <c r="H15" s="210" t="s">
        <v>60</v>
      </c>
      <c r="I15" s="210" t="s">
        <v>60</v>
      </c>
      <c r="J15" s="210" t="s">
        <v>60</v>
      </c>
      <c r="K15" s="210" t="s">
        <v>60</v>
      </c>
      <c r="L15" s="210" t="s">
        <v>60</v>
      </c>
      <c r="M15" s="210" t="s">
        <v>60</v>
      </c>
      <c r="N15" s="210" t="s">
        <v>60</v>
      </c>
      <c r="O15" s="210" t="s">
        <v>82</v>
      </c>
      <c r="P15" s="210" t="s">
        <v>82</v>
      </c>
      <c r="Q15" s="210" t="s">
        <v>60</v>
      </c>
      <c r="R15" s="210" t="s">
        <v>60</v>
      </c>
      <c r="S15" s="210" t="s">
        <v>60</v>
      </c>
      <c r="T15" s="212">
        <f>SUMPRODUCT(COUNTIF(E15:S15,{"РП";"РП/Н";"Ф";"Ф/Н"}))</f>
        <v>2</v>
      </c>
      <c r="U15" s="210" t="s">
        <v>60</v>
      </c>
      <c r="V15" s="210" t="s">
        <v>60</v>
      </c>
      <c r="W15" s="210" t="s">
        <v>60</v>
      </c>
      <c r="X15" s="210" t="s">
        <v>60</v>
      </c>
      <c r="Y15" s="210" t="s">
        <v>60</v>
      </c>
      <c r="Z15" s="210" t="s">
        <v>60</v>
      </c>
      <c r="AA15" s="210" t="s">
        <v>60</v>
      </c>
      <c r="AB15" s="210" t="s">
        <v>60</v>
      </c>
      <c r="AC15" s="210" t="s">
        <v>60</v>
      </c>
      <c r="AD15" s="210" t="s">
        <v>61</v>
      </c>
      <c r="AE15" s="210" t="s">
        <v>61</v>
      </c>
      <c r="AF15" s="210" t="s">
        <v>60</v>
      </c>
      <c r="AG15" s="210" t="s">
        <v>60</v>
      </c>
      <c r="AH15" s="210" t="s">
        <v>60</v>
      </c>
      <c r="AI15" s="210" t="s">
        <v>60</v>
      </c>
      <c r="AJ15" s="210" t="s">
        <v>60</v>
      </c>
      <c r="AK15" s="212">
        <f>SUMPRODUCT(COUNTIF(U15:AJ15,{"Ф";"Ф/Н";"РП";"РП/Н"}))</f>
        <v>2</v>
      </c>
      <c r="AL15" s="482">
        <f>AK15+T15</f>
        <v>4</v>
      </c>
      <c r="AM15" s="484">
        <f>AK16+T16</f>
        <v>64</v>
      </c>
      <c r="AN15" s="223"/>
      <c r="AO15" s="414">
        <f t="array" ref="AO15">SUM(IFERROR(--MID($E16:$AJ16,SEARCH("/",$E16:$AJ16)+1,2),0))</f>
        <v>24</v>
      </c>
      <c r="AP15" s="414">
        <f t="array" ref="AP15">SUM(IFERROR(--LEFTB($E16:$L16,SEARCH("/",$E16:$L16)-1),$E16:$L16))</f>
        <v>0</v>
      </c>
      <c r="AQ15" s="414">
        <f>IF(AY16&gt;0,C15*AW15*AX15-(AY16*1),C15*AW15*AX15)</f>
        <v>66</v>
      </c>
      <c r="AR15" s="214">
        <f>SUMPRODUCT(COUNTIF(E14:AJ14,{"О";"ДО"}))</f>
        <v>0</v>
      </c>
      <c r="AS15" s="214" t="s">
        <v>63</v>
      </c>
      <c r="AT15" s="214">
        <f>AX15*C15*AR15</f>
        <v>0</v>
      </c>
      <c r="AU15" s="494">
        <f>SUMPRODUCT(COUNTIF(E15:AJ15,{"В";"РП";"РП/Н"}))</f>
        <v>29</v>
      </c>
      <c r="AV15" s="215"/>
      <c r="AW15" s="496">
        <v>22</v>
      </c>
      <c r="AX15" s="496">
        <v>6</v>
      </c>
      <c r="AY15" s="498"/>
      <c r="AZ15" s="131"/>
      <c r="BA15" s="139"/>
      <c r="BC15" s="140" t="e">
        <f>SUMPRODUCT(--LEFT(U14:AJ14,SEARCH("/",U14:AJ14)-1))+(CONCATENATE(U13:AJ13,"РП","РП/Н"))</f>
        <v>#VALUE!</v>
      </c>
    </row>
    <row r="16" spans="1:56" ht="33.6" customHeight="1" thickBot="1" x14ac:dyDescent="0.3">
      <c r="A16" s="477"/>
      <c r="B16" s="132" t="s">
        <v>64</v>
      </c>
      <c r="C16" s="479"/>
      <c r="D16" s="481"/>
      <c r="E16" s="216">
        <f>IF('график январь'!C13*24=24,CONCATENATE(HOUR('график январь'!C13-'график январь'!C12),"/","2"),IF('график январь'!C13*24=0,HOUR('график январь'!C13-'график январь'!C12),CONCATENATE(HOUR('график январь'!C13-'график январь'!C12),"/","6")))</f>
        <v>0</v>
      </c>
      <c r="F16" s="216">
        <f>IF('график январь'!D13*24=24,CONCATENATE(HOUR('график январь'!D13-'график январь'!D12),"/","2"),IF('график январь'!D13*24=0,HOUR('график январь'!D13-'график январь'!D12),CONCATENATE(HOUR('график январь'!D13-'график январь'!D12),"/","6")))</f>
        <v>0</v>
      </c>
      <c r="G16" s="216">
        <f>IF('график январь'!E13*24=24,CONCATENATE(HOUR('график январь'!E13-'график январь'!E12),"/","2"),IF('график январь'!E13*24=0,HOUR('график январь'!E13-'график январь'!E12),CONCATENATE(HOUR('график январь'!E13-'график январь'!E12),"/","6")))</f>
        <v>0</v>
      </c>
      <c r="H16" s="216">
        <f>IF('график январь'!F13*24=24,CONCATENATE(HOUR('график январь'!F13-'график январь'!F12),"/","2"),IF('график январь'!F13*24=0,HOUR('график январь'!F13-'график январь'!F12),CONCATENATE(HOUR('график январь'!F13-'график январь'!F12),"/","6")))</f>
        <v>0</v>
      </c>
      <c r="I16" s="216">
        <f>IF('график январь'!G13*24=24,CONCATENATE(HOUR('график январь'!G13-'график январь'!G12),"/","2"),IF('график январь'!G13*24=0,HOUR('график январь'!G13-'график январь'!G12),CONCATENATE(HOUR('график январь'!G13-'график январь'!G12),"/","6")))</f>
        <v>0</v>
      </c>
      <c r="J16" s="216">
        <f>IF('график январь'!H13*24=24,CONCATENATE(HOUR('график январь'!H13-'график январь'!H12),"/","2"),IF('график январь'!H13*24=0,HOUR('график январь'!H13-'график январь'!H12),CONCATENATE(HOUR('график январь'!H13-'график январь'!H12),"/","6")))</f>
        <v>0</v>
      </c>
      <c r="K16" s="216">
        <f>IF('график январь'!I13*24=24,CONCATENATE(HOUR('график январь'!I13-'график январь'!I12),"/","2"),IF('график январь'!I13*24=0,HOUR('график январь'!I13-'график январь'!I12),CONCATENATE(HOUR('график январь'!I13-'график январь'!I12),"/","6")))</f>
        <v>0</v>
      </c>
      <c r="L16" s="216">
        <f>IF('график январь'!J13*24=24,CONCATENATE(HOUR('график январь'!J13-'график январь'!J12),"/","2"),IF('график январь'!J13*24=0,HOUR('график январь'!J13-'график январь'!J12),CONCATENATE(HOUR('график январь'!J13-'график январь'!J12),"/","6")))</f>
        <v>0</v>
      </c>
      <c r="M16" s="216">
        <f>IF('график январь'!K13*24=24,CONCATENATE(HOUR('график январь'!K13-'график январь'!K12),"/","2"),IF('график январь'!K13*24=0,HOUR('график январь'!K13-'график январь'!K12),CONCATENATE(HOUR('график январь'!K13-'график январь'!K12),"/","6")))</f>
        <v>0</v>
      </c>
      <c r="N16" s="216">
        <f>IF('график январь'!L13*24=24,CONCATENATE(HOUR('график январь'!L13-'график январь'!L12),"/","2"),IF('график январь'!L13*24=0,HOUR('график январь'!L13-'график январь'!L12),CONCATENATE(HOUR('график январь'!L13-'график январь'!L12),"/","6")))</f>
        <v>0</v>
      </c>
      <c r="O16" s="216" t="str">
        <f>IF('график январь'!M13*24=24,CONCATENATE(HOUR('график январь'!M13-'график январь'!M12),"/","2"),IF('график январь'!M13*24=0,HOUR('график январь'!M13-'график январь'!M12),CONCATENATE(HOUR('график январь'!M13-'график январь'!M12),"/","6")))</f>
        <v>14/2</v>
      </c>
      <c r="P16" s="216" t="str">
        <f>IF('график январь'!N13*24=24,CONCATENATE(HOUR('график январь'!N13-'график январь'!N12),"/","2"),IF('график январь'!N13*24=0,HOUR('график январь'!N13-'график январь'!N12),CONCATENATE(HOUR('график январь'!N13-'график январь'!N12),"/","6")))</f>
        <v>7/6</v>
      </c>
      <c r="Q16" s="216">
        <f>IF('график январь'!O13*24=24,CONCATENATE(HOUR('график январь'!O13-'график январь'!O12),"/","2"),IF('график январь'!O13*24=0,HOUR('график январь'!O13-'график январь'!O12),CONCATENATE(HOUR('график январь'!O13-'график январь'!O12),"/","6")))</f>
        <v>0</v>
      </c>
      <c r="R16" s="216">
        <f>IF('график январь'!P13*24=24,CONCATENATE(HOUR('график январь'!P13-'график январь'!P12),"/","2"),IF('график январь'!P13*24=0,HOUR('график январь'!P13-'график январь'!P12),CONCATENATE(HOUR('график январь'!P13-'график январь'!P12),"/","6")))</f>
        <v>0</v>
      </c>
      <c r="S16" s="216">
        <f>IF('график январь'!Q13*24=24,CONCATENATE(HOUR('график январь'!Q13-'график январь'!Q12),"/","2"),IF('график январь'!Q13*24=0,HOUR('график январь'!Q13-'график январь'!Q12),CONCATENATE(HOUR('график январь'!Q13-'график январь'!Q12),"/","6")))</f>
        <v>0</v>
      </c>
      <c r="T16" s="217">
        <f t="array" ref="T16">SUM(IFERROR(--LEFTB($E16:$S16,SEARCH("/",$E16:$S16)-1),$E16:$S16))</f>
        <v>21</v>
      </c>
      <c r="U16" s="216">
        <f>IF('график январь'!R13*24=24,CONCATENATE(HOUR('график январь'!R13-'график январь'!R12),"/","2"),IF('график январь'!R13*24=0,HOUR('график январь'!R13-'график январь'!R12),CONCATENATE(HOUR('график январь'!R13-'график январь'!R12),"/","6")))</f>
        <v>0</v>
      </c>
      <c r="V16" s="216">
        <f>IF('график январь'!S13*24=24,CONCATENATE(HOUR('график январь'!S13-'график январь'!S12),"/","2"),IF('график январь'!S13*24=0,HOUR('график январь'!S13-'график январь'!S12),CONCATENATE(HOUR('график январь'!S13-'график январь'!S12),"/","6")))</f>
        <v>0</v>
      </c>
      <c r="W16" s="216">
        <f>IF('график январь'!T13*24=24,CONCATENATE(HOUR('график январь'!T13-'график январь'!T12),"/","2"),IF('график январь'!T13*24=0,HOUR('график январь'!T13-'график январь'!T12),CONCATENATE(HOUR('график январь'!T13-'график январь'!T12),"/","6")))</f>
        <v>0</v>
      </c>
      <c r="X16" s="216">
        <f>IF('график январь'!U13*24=24,CONCATENATE(HOUR('график январь'!U13-'график январь'!U12),"/","2"),IF('график январь'!U13*24=0,HOUR('график январь'!U13-'график январь'!U12),CONCATENATE(HOUR('график январь'!U13-'график январь'!U12),"/","6")))</f>
        <v>0</v>
      </c>
      <c r="Y16" s="216">
        <f>IF('график январь'!V13*24=24,CONCATENATE(HOUR('график январь'!V13-'график январь'!V12),"/","2"),IF('график январь'!V13*24=0,HOUR('график январь'!V13-'график январь'!V12),CONCATENATE(HOUR('график январь'!V13-'график январь'!V12),"/","6")))</f>
        <v>0</v>
      </c>
      <c r="Z16" s="216" t="str">
        <f>IF('график январь'!W13*24=24,CONCATENATE(HOUR('график январь'!W13-'график январь'!W12),"/","2"),IF('график январь'!W13*24=0,HOUR('график январь'!W13-'график январь'!W12),CONCATENATE(HOUR('график январь'!W13-'график январь'!W12),"/","6")))</f>
        <v>14/2</v>
      </c>
      <c r="AA16" s="216" t="str">
        <f>IF('график январь'!X13*24=24,CONCATENATE(HOUR('график январь'!X13-'график январь'!X12),"/","2"),IF('график январь'!X13*24=0,HOUR('график январь'!X13-'график январь'!X12),CONCATENATE(HOUR('график январь'!X13-'график январь'!X12),"/","6")))</f>
        <v>7/6</v>
      </c>
      <c r="AB16" s="216">
        <f>IF('график январь'!Y13*24=24,CONCATENATE(HOUR('график январь'!Y13-'график январь'!Y12),"/","2"),IF('график январь'!Y13*24=0,HOUR('график январь'!Y13-'график январь'!Y12),CONCATENATE(HOUR('график январь'!Y13-'график январь'!Y12),"/","6")))</f>
        <v>0</v>
      </c>
      <c r="AC16" s="216">
        <f>IF('график январь'!Z13*24=24,CONCATENATE(HOUR('график январь'!Z13-'график январь'!Z12),"/","2"),IF('график январь'!Z13*24=0,HOUR('график январь'!Z13-'график январь'!Z12),CONCATENATE(HOUR('график январь'!Z13-'график январь'!Z12),"/","6")))</f>
        <v>0</v>
      </c>
      <c r="AD16" s="216">
        <f>IF('график январь'!AA13*24=24,CONCATENATE(HOUR('график январь'!AA13-'график январь'!AA12),"/","2"),IF('график январь'!AA13*24=0,HOUR('график январь'!AA13-'график январь'!AA12),CONCATENATE(HOUR('график январь'!AA13-'график январь'!AA12),"/","6")))</f>
        <v>0</v>
      </c>
      <c r="AE16" s="216">
        <f>IF('график январь'!AB13*24=24,CONCATENATE(HOUR('график январь'!AB13-'график январь'!AB12),"/","2"),IF('график январь'!AB13*24=0,HOUR('график январь'!AB13-'график январь'!AB12),CONCATENATE(HOUR('график январь'!AB13-'график январь'!AB12),"/","6")))</f>
        <v>0</v>
      </c>
      <c r="AF16" s="216">
        <f>IF('график январь'!AC13*24=24,CONCATENATE(HOUR('график январь'!AC13-'график январь'!AC12),"/","2"),IF('график январь'!AC13*24=0,HOUR('график январь'!AC13-'график январь'!AC12),CONCATENATE(HOUR('график январь'!AC13-'график январь'!AC12),"/","6")))</f>
        <v>0</v>
      </c>
      <c r="AG16" s="216">
        <f>IF('график январь'!AD13*24=24,CONCATENATE(HOUR('график январь'!AD13-'график январь'!AD12),"/","2"),IF('график январь'!AD13*24=0,HOUR('график январь'!AD13-'график январь'!AD12),CONCATENATE(HOUR('график январь'!AD13-'график январь'!AD12),"/","6")))</f>
        <v>0</v>
      </c>
      <c r="AH16" s="216">
        <f>IF('график январь'!AE13*24=24,CONCATENATE(HOUR('график январь'!AE13-'график январь'!AE12),"/","2"),IF('график январь'!AE13*24=0,HOUR('график январь'!AE13-'график январь'!AE12),CONCATENATE(HOUR('график январь'!AE13-'график январь'!AE12),"/","6")))</f>
        <v>0</v>
      </c>
      <c r="AI16" s="216" t="str">
        <f>IF('график январь'!AF13*24=24,CONCATENATE(HOUR('график январь'!AF13-'график январь'!AF12),"/","2"),IF('график январь'!AF13*24=0,HOUR('график январь'!AF13-'график январь'!AF12),CONCATENATE(HOUR('график январь'!AF13-'график январь'!AF12),"/","6")))</f>
        <v>14/2</v>
      </c>
      <c r="AJ16" s="216" t="str">
        <f>IF('график январь'!AG13*24=24,CONCATENATE(HOUR('график январь'!AG13-'график январь'!AG12),"/","2"),IF('график январь'!AG13*24=0,HOUR('график январь'!AG13-'график январь'!AG12),CONCATENATE(HOUR('график январь'!AG13-'график январь'!AG12),"/","6")))</f>
        <v>8/6</v>
      </c>
      <c r="AK16" s="218">
        <f t="array" ref="AK16">SUM(IFERROR(--LEFTB($U16:$AJ16,SEARCH("/",$U16:$AJ16)-1),$U16:$AJ16))</f>
        <v>43</v>
      </c>
      <c r="AL16" s="483"/>
      <c r="AM16" s="485"/>
      <c r="AN16" s="225"/>
      <c r="AO16" s="415"/>
      <c r="AP16" s="415"/>
      <c r="AQ16" s="415"/>
      <c r="AR16" s="220">
        <f>SUMPRODUCT(COUNTIF(E15:AJ15,{"О";"ДО"}))</f>
        <v>0</v>
      </c>
      <c r="AS16" s="221" t="s">
        <v>24</v>
      </c>
      <c r="AT16" s="222">
        <f>AX15*C15*AR16</f>
        <v>0</v>
      </c>
      <c r="AU16" s="495"/>
      <c r="AV16" s="215"/>
      <c r="AW16" s="497"/>
      <c r="AX16" s="497"/>
      <c r="AY16" s="499"/>
      <c r="AZ16" s="131"/>
      <c r="BA16" s="139"/>
    </row>
    <row r="17" spans="1:53" ht="28.15" customHeight="1" x14ac:dyDescent="0.25">
      <c r="A17" s="476">
        <f t="shared" ref="A17" si="1">A15+1</f>
        <v>3</v>
      </c>
      <c r="B17" s="126" t="str">
        <f>'график январь'!A14</f>
        <v>Шевцова О.Ю.</v>
      </c>
      <c r="C17" s="478">
        <f>'график январь'!B14</f>
        <v>1</v>
      </c>
      <c r="D17" s="480">
        <v>596</v>
      </c>
      <c r="E17" s="210" t="s">
        <v>60</v>
      </c>
      <c r="F17" s="210" t="s">
        <v>82</v>
      </c>
      <c r="G17" s="210" t="s">
        <v>82</v>
      </c>
      <c r="H17" s="210" t="s">
        <v>60</v>
      </c>
      <c r="I17" s="210" t="s">
        <v>60</v>
      </c>
      <c r="J17" s="210" t="s">
        <v>62</v>
      </c>
      <c r="K17" s="210" t="s">
        <v>82</v>
      </c>
      <c r="L17" s="210" t="s">
        <v>82</v>
      </c>
      <c r="M17" s="210" t="s">
        <v>60</v>
      </c>
      <c r="N17" s="210" t="s">
        <v>60</v>
      </c>
      <c r="O17" s="210" t="s">
        <v>60</v>
      </c>
      <c r="P17" s="210" t="s">
        <v>60</v>
      </c>
      <c r="Q17" s="210" t="s">
        <v>60</v>
      </c>
      <c r="R17" s="210" t="s">
        <v>60</v>
      </c>
      <c r="S17" s="210" t="s">
        <v>60</v>
      </c>
      <c r="T17" s="212">
        <f>SUMPRODUCT(COUNTIF(E17:S17,{"РП";"РП/Н";"Ф";"Ф/Н"}))</f>
        <v>5</v>
      </c>
      <c r="U17" s="211" t="s">
        <v>61</v>
      </c>
      <c r="V17" s="211" t="s">
        <v>61</v>
      </c>
      <c r="W17" s="210" t="s">
        <v>60</v>
      </c>
      <c r="X17" s="210" t="s">
        <v>60</v>
      </c>
      <c r="Y17" s="210" t="s">
        <v>60</v>
      </c>
      <c r="Z17" s="211" t="s">
        <v>61</v>
      </c>
      <c r="AA17" s="211" t="s">
        <v>61</v>
      </c>
      <c r="AB17" s="210" t="s">
        <v>60</v>
      </c>
      <c r="AC17" s="210" t="s">
        <v>60</v>
      </c>
      <c r="AD17" s="210" t="s">
        <v>60</v>
      </c>
      <c r="AE17" s="211" t="s">
        <v>61</v>
      </c>
      <c r="AF17" s="211" t="s">
        <v>61</v>
      </c>
      <c r="AG17" s="210" t="s">
        <v>60</v>
      </c>
      <c r="AH17" s="210" t="s">
        <v>60</v>
      </c>
      <c r="AI17" s="210" t="s">
        <v>60</v>
      </c>
      <c r="AJ17" s="210" t="s">
        <v>60</v>
      </c>
      <c r="AK17" s="212">
        <f>SUMPRODUCT(COUNTIF(U17:AJ17,{"Ф";"Ф/Н";"РП";"РП/Н"}))</f>
        <v>6</v>
      </c>
      <c r="AL17" s="482">
        <f t="shared" ref="AL17" si="2">AK17+T17</f>
        <v>11</v>
      </c>
      <c r="AM17" s="484">
        <f t="shared" ref="AM17" si="3">AK18+T18</f>
        <v>96</v>
      </c>
      <c r="AN17" s="226"/>
      <c r="AO17" s="414">
        <f t="array" ref="AO17">SUM(IFERROR(--MID($E18:$AJ18,SEARCH("/",$E18:$AJ18)+1,2),0))</f>
        <v>32</v>
      </c>
      <c r="AP17" s="414">
        <f t="array" ref="AP17">SUM(IFERROR(--LEFTB($E18:$L18,SEARCH("/",$E18:$L18)-1),$E18:$L18))</f>
        <v>48</v>
      </c>
      <c r="AQ17" s="414">
        <f>IF(AY18&gt;0,C17*AW17*AX17-(AY18*1),C17*AW17*AX17)</f>
        <v>132</v>
      </c>
      <c r="AR17" s="214">
        <f>SUMPRODUCT(COUNTIF(E16:AJ16,{"О";"ДО"}))</f>
        <v>0</v>
      </c>
      <c r="AS17" s="214" t="s">
        <v>63</v>
      </c>
      <c r="AT17" s="214">
        <f>AX17*C17*AR17</f>
        <v>0</v>
      </c>
      <c r="AU17" s="494">
        <f>SUMPRODUCT(COUNTIF(E17:AJ17,{"В";"РП";"РП/Н"}))</f>
        <v>24</v>
      </c>
      <c r="AV17" s="215"/>
      <c r="AW17" s="496">
        <v>22</v>
      </c>
      <c r="AX17" s="496">
        <v>6</v>
      </c>
      <c r="AY17" s="492"/>
      <c r="AZ17" s="131"/>
      <c r="BA17" s="143"/>
    </row>
    <row r="18" spans="1:53" ht="31.5" customHeight="1" thickBot="1" x14ac:dyDescent="0.3">
      <c r="A18" s="477"/>
      <c r="B18" s="132" t="s">
        <v>64</v>
      </c>
      <c r="C18" s="479"/>
      <c r="D18" s="481"/>
      <c r="E18" s="216">
        <f>IF('график январь'!C15*24=24,CONCATENATE(HOUR('график январь'!C15-'график январь'!C14),"/","2"),IF('график январь'!C15*24=0,HOUR('график январь'!C15-'график январь'!C14),CONCATENATE(HOUR('график январь'!C15-'график январь'!C14),"/","6")))</f>
        <v>0</v>
      </c>
      <c r="F18" s="216" t="str">
        <f>IF('график январь'!D15*24=24,CONCATENATE(HOUR('график январь'!D15-'график январь'!D14),"/","2"),IF('график январь'!D15*24=0,HOUR('график январь'!D15-'график январь'!D14),CONCATENATE(HOUR('график январь'!D15-'график январь'!D14),"/","6")))</f>
        <v>15/2</v>
      </c>
      <c r="G18" s="216" t="str">
        <f>IF('график январь'!E15*24=24,CONCATENATE(HOUR('график январь'!E15-'график январь'!E14),"/","2"),IF('график январь'!E15*24=0,HOUR('график январь'!E15-'график январь'!E14),CONCATENATE(HOUR('график январь'!E15-'график январь'!E14),"/","6")))</f>
        <v>9/6</v>
      </c>
      <c r="H18" s="216">
        <f>IF('график январь'!F15*24=24,CONCATENATE(HOUR('график январь'!F15-'график январь'!F14),"/","2"),IF('график январь'!F15*24=0,HOUR('график январь'!F15-'график январь'!F14),CONCATENATE(HOUR('график январь'!F15-'график январь'!F14),"/","6")))</f>
        <v>0</v>
      </c>
      <c r="I18" s="216">
        <f>IF('график январь'!G15*24=24,CONCATENATE(HOUR('график январь'!G15-'график январь'!G14),"/","2"),IF('график январь'!G15*24=0,HOUR('график январь'!G15-'график январь'!G14),CONCATENATE(HOUR('график январь'!G15-'график январь'!G14),"/","6")))</f>
        <v>0</v>
      </c>
      <c r="J18" s="216">
        <f>IF('график январь'!H15*24=24,CONCATENATE(HOUR('график январь'!H15-'график январь'!H14),"/","2"),IF('график январь'!H15*24=0,HOUR('график январь'!H15-'график январь'!H14),CONCATENATE(HOUR('график январь'!H15-'график январь'!H14),"/","6")))</f>
        <v>0</v>
      </c>
      <c r="K18" s="216" t="str">
        <f>IF('график январь'!I15*24=24,CONCATENATE(HOUR('график январь'!I15-'график январь'!I14),"/","2"),IF('график январь'!I15*24=0,HOUR('график январь'!I15-'график январь'!I14),CONCATENATE(HOUR('график январь'!I15-'график январь'!I14),"/","6")))</f>
        <v>15/2</v>
      </c>
      <c r="L18" s="216" t="str">
        <f>IF('график январь'!J15*24=24,CONCATENATE(HOUR('график январь'!J15-'график январь'!J14),"/","2"),IF('график январь'!J15*24=0,HOUR('график январь'!J15-'график январь'!J14),CONCATENATE(HOUR('график январь'!J15-'график январь'!J14),"/","6")))</f>
        <v>9/6</v>
      </c>
      <c r="M18" s="216">
        <f>IF('график январь'!K15*24=24,CONCATENATE(HOUR('график январь'!K15-'график январь'!K14),"/","2"),IF('график январь'!K15*24=0,HOUR('график январь'!K15-'график январь'!K14),CONCATENATE(HOUR('график январь'!K15-'график январь'!K14),"/","6")))</f>
        <v>0</v>
      </c>
      <c r="N18" s="216">
        <f>IF('график январь'!L15*24=24,CONCATENATE(HOUR('график январь'!L15-'график январь'!L14),"/","2"),IF('график январь'!L15*24=0,HOUR('график январь'!L15-'график январь'!L14),CONCATENATE(HOUR('график январь'!L15-'график январь'!L14),"/","6")))</f>
        <v>0</v>
      </c>
      <c r="O18" s="216">
        <f>IF('график январь'!M15*24=24,CONCATENATE(HOUR('график январь'!M15-'график январь'!M14),"/","2"),IF('график январь'!M15*24=0,HOUR('график январь'!M15-'график январь'!M14),CONCATENATE(HOUR('график январь'!M15-'график январь'!M14),"/","6")))</f>
        <v>0</v>
      </c>
      <c r="P18" s="216">
        <f>IF('график январь'!N15*24=24,CONCATENATE(HOUR('график январь'!N15-'график январь'!N14),"/","2"),IF('график январь'!N15*24=0,HOUR('график январь'!N15-'график январь'!N14),CONCATENATE(HOUR('график январь'!N15-'график январь'!N14),"/","6")))</f>
        <v>0</v>
      </c>
      <c r="Q18" s="216">
        <f>IF('график январь'!O15*24=24,CONCATENATE(HOUR('график январь'!O15-'график январь'!O14),"/","2"),IF('график январь'!O15*24=0,HOUR('график январь'!O15-'график январь'!O14),CONCATENATE(HOUR('график январь'!O15-'график январь'!O14),"/","6")))</f>
        <v>0</v>
      </c>
      <c r="R18" s="216">
        <f>IF('график январь'!P15*24=24,CONCATENATE(HOUR('график январь'!P15-'график январь'!P14),"/","2"),IF('график январь'!P15*24=0,HOUR('график январь'!P15-'график январь'!P14),CONCATENATE(HOUR('график январь'!P15-'график январь'!P14),"/","6")))</f>
        <v>0</v>
      </c>
      <c r="S18" s="216">
        <f>IF('график январь'!Q15*24=24,CONCATENATE(HOUR('график январь'!Q15-'график январь'!Q14),"/","2"),IF('график январь'!Q15*24=0,HOUR('график январь'!Q15-'график январь'!Q14),CONCATENATE(HOUR('график январь'!Q15-'график январь'!Q14),"/","6")))</f>
        <v>0</v>
      </c>
      <c r="T18" s="217">
        <f t="array" ref="T18">SUM(IFERROR(--LEFTB($E18:$S18,SEARCH("/",$E18:$S18)-1),$E18:$S18))</f>
        <v>48</v>
      </c>
      <c r="U18" s="216">
        <f>IF('график январь'!R15*24=24,CONCATENATE(HOUR('график январь'!R15-'график январь'!R14),"/","2"),IF('график январь'!R15*24=0,HOUR('график январь'!R15-'график январь'!R14),CONCATENATE(HOUR('график январь'!R15-'график январь'!R14),"/","6")))</f>
        <v>0</v>
      </c>
      <c r="V18" s="216" t="str">
        <f>IF('график январь'!S15*24=24,CONCATENATE(HOUR('график январь'!S15-'график январь'!S14),"/","2"),IF('график январь'!S15*24=0,HOUR('график январь'!S15-'график январь'!S14),CONCATENATE(HOUR('график январь'!S15-'график январь'!S14),"/","6")))</f>
        <v>15/2</v>
      </c>
      <c r="W18" s="216" t="str">
        <f>IF('график январь'!T15*24=24,CONCATENATE(HOUR('график январь'!T15-'график январь'!T14),"/","2"),IF('график январь'!T15*24=0,HOUR('график январь'!T15-'график январь'!T14),CONCATENATE(HOUR('график январь'!T15-'график январь'!T14),"/","6")))</f>
        <v>9/6</v>
      </c>
      <c r="X18" s="216">
        <f>IF('график январь'!U15*24=24,CONCATENATE(HOUR('график январь'!U15-'график январь'!U14),"/","2"),IF('график январь'!U15*24=0,HOUR('график январь'!U15-'график январь'!U14),CONCATENATE(HOUR('график январь'!U15-'график январь'!U14),"/","6")))</f>
        <v>0</v>
      </c>
      <c r="Y18" s="216">
        <f>IF('график январь'!V15*24=24,CONCATENATE(HOUR('график январь'!V15-'график январь'!V14),"/","2"),IF('график январь'!V15*24=0,HOUR('график январь'!V15-'график январь'!V14),CONCATENATE(HOUR('график январь'!V15-'график январь'!V14),"/","6")))</f>
        <v>0</v>
      </c>
      <c r="Z18" s="216">
        <f>IF('график январь'!W15*24=24,CONCATENATE(HOUR('график январь'!W15-'график январь'!W14),"/","2"),IF('график январь'!W15*24=0,HOUR('график январь'!W15-'график январь'!W14),CONCATENATE(HOUR('график январь'!W15-'график январь'!W14),"/","6")))</f>
        <v>0</v>
      </c>
      <c r="AA18" s="216">
        <f>IF('график январь'!X15*24=24,CONCATENATE(HOUR('график январь'!X15-'график январь'!X14),"/","2"),IF('график январь'!X15*24=0,HOUR('график январь'!X15-'график январь'!X14),CONCATENATE(HOUR('график январь'!X15-'график январь'!X14),"/","6")))</f>
        <v>0</v>
      </c>
      <c r="AB18" s="216">
        <f>IF('график январь'!Y15*24=24,CONCATENATE(HOUR('график январь'!Y15-'график январь'!Y14),"/","2"),IF('график январь'!Y15*24=0,HOUR('график январь'!Y15-'график январь'!Y14),CONCATENATE(HOUR('график январь'!Y15-'график январь'!Y14),"/","6")))</f>
        <v>0</v>
      </c>
      <c r="AC18" s="216">
        <f>IF('график январь'!Z15*24=24,CONCATENATE(HOUR('график январь'!Z15-'график январь'!Z14),"/","2"),IF('график январь'!Z15*24=0,HOUR('график январь'!Z15-'график январь'!Z14),CONCATENATE(HOUR('график январь'!Z15-'график январь'!Z14),"/","6")))</f>
        <v>0</v>
      </c>
      <c r="AD18" s="216">
        <f>IF('график январь'!AA15*24=24,CONCATENATE(HOUR('график январь'!AA15-'график январь'!AA14),"/","2"),IF('график январь'!AA15*24=0,HOUR('график январь'!AA15-'график январь'!AA14),CONCATENATE(HOUR('график январь'!AA15-'график январь'!AA14),"/","6")))</f>
        <v>0</v>
      </c>
      <c r="AE18" s="216">
        <f>IF('график январь'!AB15*24=24,CONCATENATE(HOUR('график январь'!AB15-'график январь'!AB14),"/","2"),IF('график январь'!AB15*24=0,HOUR('график январь'!AB15-'график январь'!AB14),CONCATENATE(HOUR('график январь'!AB15-'график январь'!AB14),"/","6")))</f>
        <v>0</v>
      </c>
      <c r="AF18" s="216" t="str">
        <f>IF('график январь'!AC15*24=24,CONCATENATE(HOUR('график январь'!AC15-'график январь'!AC14),"/","2"),IF('график январь'!AC15*24=0,HOUR('график январь'!AC15-'график январь'!AC14),CONCATENATE(HOUR('график январь'!AC15-'график январь'!AC14),"/","6")))</f>
        <v>15/2</v>
      </c>
      <c r="AG18" s="216" t="str">
        <f>IF('график январь'!AD15*24=24,CONCATENATE(HOUR('график январь'!AD15-'график январь'!AD14),"/","2"),IF('график январь'!AD15*24=0,HOUR('график январь'!AD15-'график январь'!AD14),CONCATENATE(HOUR('график январь'!AD15-'график январь'!AD14),"/","6")))</f>
        <v>9/6</v>
      </c>
      <c r="AH18" s="216">
        <f>IF('график январь'!AE15*24=24,CONCATENATE(HOUR('график январь'!AE15-'график январь'!AE14),"/","2"),IF('график январь'!AE15*24=0,HOUR('график январь'!AE15-'график январь'!AE14),CONCATENATE(HOUR('график январь'!AE15-'график январь'!AE14),"/","6")))</f>
        <v>0</v>
      </c>
      <c r="AI18" s="216">
        <f>IF('график январь'!AF15*24=24,CONCATENATE(HOUR('график январь'!AF15-'график январь'!AF14),"/","2"),IF('график январь'!AF15*24=0,HOUR('график январь'!AF15-'график январь'!AF14),CONCATENATE(HOUR('график январь'!AF15-'график январь'!AF14),"/","6")))</f>
        <v>0</v>
      </c>
      <c r="AJ18" s="216">
        <f>IF('график январь'!AG15*24=24,CONCATENATE(HOUR('график январь'!AG15-'график январь'!AG14),"/","2"),IF('график январь'!AG15*24=0,HOUR('график январь'!AG15-'график январь'!AG14),CONCATENATE(HOUR('график январь'!AG15-'график январь'!AG14),"/","6")))</f>
        <v>0</v>
      </c>
      <c r="AK18" s="218">
        <f t="array" ref="AK18">SUM(IFERROR(--LEFTB($U18:$AJ18,SEARCH("/",$U18:$AJ18)-1),$U18:$AJ18))</f>
        <v>48</v>
      </c>
      <c r="AL18" s="483"/>
      <c r="AM18" s="485"/>
      <c r="AN18" s="227"/>
      <c r="AO18" s="415"/>
      <c r="AP18" s="415"/>
      <c r="AQ18" s="415"/>
      <c r="AR18" s="220">
        <f>SUMPRODUCT(COUNTIF(E17:AJ17,{"О";"ДО"}))</f>
        <v>0</v>
      </c>
      <c r="AS18" s="221" t="s">
        <v>24</v>
      </c>
      <c r="AT18" s="222">
        <f>AX17*C17*AR18</f>
        <v>0</v>
      </c>
      <c r="AU18" s="495"/>
      <c r="AV18" s="215"/>
      <c r="AW18" s="497"/>
      <c r="AX18" s="497"/>
      <c r="AY18" s="493"/>
      <c r="AZ18" s="131"/>
      <c r="BA18" s="139"/>
    </row>
    <row r="19" spans="1:53" ht="29.25" customHeight="1" x14ac:dyDescent="0.25">
      <c r="A19" s="476">
        <f t="shared" ref="A19" si="4">A17+1</f>
        <v>4</v>
      </c>
      <c r="B19" s="126" t="str">
        <f>'график январь'!A16</f>
        <v>Шевцова О.Ю.</v>
      </c>
      <c r="C19" s="478">
        <f>'график январь'!B16</f>
        <v>0.5</v>
      </c>
      <c r="D19" s="480">
        <v>616</v>
      </c>
      <c r="E19" s="210" t="s">
        <v>60</v>
      </c>
      <c r="F19" s="210" t="s">
        <v>60</v>
      </c>
      <c r="G19" s="210" t="s">
        <v>60</v>
      </c>
      <c r="H19" s="210" t="s">
        <v>60</v>
      </c>
      <c r="I19" s="210" t="s">
        <v>60</v>
      </c>
      <c r="J19" s="210" t="s">
        <v>61</v>
      </c>
      <c r="K19" s="210" t="s">
        <v>61</v>
      </c>
      <c r="L19" s="210" t="s">
        <v>60</v>
      </c>
      <c r="M19" s="210" t="s">
        <v>60</v>
      </c>
      <c r="N19" s="210" t="s">
        <v>60</v>
      </c>
      <c r="O19" s="210" t="s">
        <v>60</v>
      </c>
      <c r="P19" s="210" t="s">
        <v>60</v>
      </c>
      <c r="Q19" s="210" t="s">
        <v>60</v>
      </c>
      <c r="R19" s="210" t="s">
        <v>60</v>
      </c>
      <c r="S19" s="210" t="s">
        <v>60</v>
      </c>
      <c r="T19" s="212">
        <f>SUMPRODUCT(COUNTIF(E19:S19,{"РП";"РП/Н";"Ф";"Ф/Н"}))</f>
        <v>2</v>
      </c>
      <c r="U19" s="210" t="s">
        <v>60</v>
      </c>
      <c r="V19" s="210" t="s">
        <v>60</v>
      </c>
      <c r="W19" s="210" t="s">
        <v>60</v>
      </c>
      <c r="X19" s="210" t="s">
        <v>60</v>
      </c>
      <c r="Y19" s="210" t="s">
        <v>65</v>
      </c>
      <c r="Z19" s="210" t="s">
        <v>65</v>
      </c>
      <c r="AA19" s="210" t="s">
        <v>65</v>
      </c>
      <c r="AB19" s="210" t="s">
        <v>65</v>
      </c>
      <c r="AC19" s="210" t="s">
        <v>65</v>
      </c>
      <c r="AD19" s="210" t="s">
        <v>81</v>
      </c>
      <c r="AE19" s="210" t="s">
        <v>81</v>
      </c>
      <c r="AF19" s="210" t="s">
        <v>65</v>
      </c>
      <c r="AG19" s="210" t="s">
        <v>65</v>
      </c>
      <c r="AH19" s="210" t="s">
        <v>65</v>
      </c>
      <c r="AI19" s="210" t="s">
        <v>65</v>
      </c>
      <c r="AJ19" s="210" t="s">
        <v>60</v>
      </c>
      <c r="AK19" s="212">
        <f>SUMPRODUCT(COUNTIF(U19:AJ19,{"Ф";"Ф/Н";"РП";"РП/Н"}))</f>
        <v>0</v>
      </c>
      <c r="AL19" s="482">
        <f t="shared" ref="AL19" si="5">AK19+T19</f>
        <v>2</v>
      </c>
      <c r="AM19" s="500">
        <f t="shared" ref="AM19" si="6">AK20+T20</f>
        <v>59</v>
      </c>
      <c r="AN19" s="223"/>
      <c r="AO19" s="414">
        <f t="array" ref="AO19">SUM(IFERROR(--MID($E20:$AJ20,SEARCH("/",$E20:$AJ20)+1,2),0))</f>
        <v>18</v>
      </c>
      <c r="AP19" s="414">
        <f t="array" ref="AP19">SUM(IFERROR(--LEFTB($E20:$L20,SEARCH("/",$E20:$L20)-1),$E20:$L20))</f>
        <v>0</v>
      </c>
      <c r="AQ19" s="414">
        <f>IF(AY20&gt;0,C19*AW19*AX19-(AY20*1),C19*AW19*AX19)</f>
        <v>66</v>
      </c>
      <c r="AR19" s="214">
        <f>SUMPRODUCT(COUNTIF(E18:AJ18,{"О";"ДО"}))</f>
        <v>0</v>
      </c>
      <c r="AS19" s="214" t="s">
        <v>63</v>
      </c>
      <c r="AT19" s="214">
        <f>AX19*C19*AR19</f>
        <v>0</v>
      </c>
      <c r="AU19" s="494">
        <f>SUMPRODUCT(COUNTIF(E19:AJ19,{"В";"РП";"РП/Н"}))</f>
        <v>18</v>
      </c>
      <c r="AV19" s="215"/>
      <c r="AW19" s="496">
        <v>22</v>
      </c>
      <c r="AX19" s="496">
        <v>6</v>
      </c>
      <c r="AY19" s="492"/>
      <c r="AZ19" s="131"/>
      <c r="BA19" s="143"/>
    </row>
    <row r="20" spans="1:53" ht="30" customHeight="1" thickBot="1" x14ac:dyDescent="0.3">
      <c r="A20" s="477"/>
      <c r="B20" s="132" t="s">
        <v>64</v>
      </c>
      <c r="C20" s="479"/>
      <c r="D20" s="481"/>
      <c r="E20" s="216">
        <f>IF('график январь'!C17*24=24,CONCATENATE(HOUR('график январь'!C17-'график январь'!C16),"/","2"),IF('график январь'!C17*24=0,HOUR('график январь'!C17-'график январь'!C16),CONCATENATE(HOUR('график январь'!C17-'график январь'!C16),"/","6")))</f>
        <v>0</v>
      </c>
      <c r="F20" s="216">
        <f>IF('график январь'!D17*24=24,CONCATENATE(HOUR('график январь'!D17-'график январь'!D16),"/","2"),IF('график январь'!D17*24=0,HOUR('график январь'!D17-'график январь'!D16),CONCATENATE(HOUR('график январь'!D17-'график январь'!D16),"/","6")))</f>
        <v>0</v>
      </c>
      <c r="G20" s="216">
        <f>IF('график январь'!E17*24=24,CONCATENATE(HOUR('график январь'!E17-'график январь'!E16),"/","2"),IF('график январь'!E17*24=0,HOUR('график январь'!E17-'график январь'!E16),CONCATENATE(HOUR('график январь'!E17-'график январь'!E16),"/","6")))</f>
        <v>0</v>
      </c>
      <c r="H20" s="216">
        <f>IF('график январь'!F17*24=24,CONCATENATE(HOUR('график январь'!F17-'график январь'!F16),"/","2"),IF('график январь'!F17*24=0,HOUR('график январь'!F17-'график январь'!F16),CONCATENATE(HOUR('график январь'!F17-'график январь'!F16),"/","6")))</f>
        <v>0</v>
      </c>
      <c r="I20" s="216">
        <f>IF('график январь'!G17*24=24,CONCATENATE(HOUR('график январь'!G17-'график январь'!G16),"/","2"),IF('график январь'!G17*24=0,HOUR('график январь'!G17-'график январь'!G16),CONCATENATE(HOUR('график январь'!G17-'график январь'!G16),"/","6")))</f>
        <v>0</v>
      </c>
      <c r="J20" s="216">
        <f>IF('график январь'!H17*24=24,CONCATENATE(HOUR('график январь'!H17-'график январь'!H16),"/","2"),IF('график январь'!H17*24=0,HOUR('график январь'!H17-'график январь'!H16),CONCATENATE(HOUR('график январь'!H17-'график январь'!H16),"/","6")))</f>
        <v>0</v>
      </c>
      <c r="K20" s="216">
        <f>IF('график январь'!I17*24=24,CONCATENATE(HOUR('график январь'!I17-'график январь'!I16),"/","2"),IF('график январь'!I17*24=0,HOUR('график январь'!I17-'график январь'!I16),CONCATENATE(HOUR('график январь'!I17-'график январь'!I16),"/","6")))</f>
        <v>0</v>
      </c>
      <c r="L20" s="216">
        <f>IF('график январь'!J17*24=24,CONCATENATE(HOUR('график январь'!J17-'график январь'!J16),"/","2"),IF('график январь'!J17*24=0,HOUR('график январь'!J17-'график январь'!J16),CONCATENATE(HOUR('график январь'!J17-'график январь'!J16),"/","6")))</f>
        <v>0</v>
      </c>
      <c r="M20" s="216">
        <f>IF('график январь'!K17*24=24,CONCATENATE(HOUR('график январь'!K17-'график январь'!K16),"/","2"),IF('график январь'!K17*24=0,HOUR('график январь'!K17-'график январь'!K16),CONCATENATE(HOUR('график январь'!K17-'график январь'!K16),"/","6")))</f>
        <v>0</v>
      </c>
      <c r="N20" s="216">
        <f>IF('график январь'!L17*24=24,CONCATENATE(HOUR('график январь'!L17-'график январь'!L16),"/","2"),IF('график январь'!L17*24=0,HOUR('график январь'!L17-'график январь'!L16),CONCATENATE(HOUR('график январь'!L17-'график январь'!L16),"/","6")))</f>
        <v>0</v>
      </c>
      <c r="O20" s="216">
        <f>IF('график январь'!M17*24=24,CONCATENATE(HOUR('график январь'!M17-'график январь'!M16),"/","2"),IF('график январь'!M17*24=0,HOUR('график январь'!M17-'график январь'!M16),CONCATENATE(HOUR('график январь'!M17-'график январь'!M16),"/","6")))</f>
        <v>0</v>
      </c>
      <c r="P20" s="216" t="str">
        <f>IF('график январь'!N17*24=24,CONCATENATE(HOUR('график январь'!N17-'график январь'!N16),"/","2"),IF('график январь'!N17*24=0,HOUR('график январь'!N17-'график январь'!N16),CONCATENATE(HOUR('график январь'!N17-'график январь'!N16),"/","6")))</f>
        <v>15/2</v>
      </c>
      <c r="Q20" s="216" t="str">
        <f>IF('график январь'!O17*24=24,CONCATENATE(HOUR('график январь'!O17-'график январь'!O16),"/","2"),IF('график январь'!O17*24=0,HOUR('график январь'!O17-'график январь'!O16),CONCATENATE(HOUR('график январь'!O17-'график январь'!O16),"/","6")))</f>
        <v>7/6</v>
      </c>
      <c r="R20" s="216">
        <f>IF('график январь'!P17*24=24,CONCATENATE(HOUR('график январь'!P17-'график январь'!P16),"/","2"),IF('график январь'!P17*24=0,HOUR('график январь'!P17-'график январь'!P16),CONCATENATE(HOUR('график январь'!P17-'график январь'!P16),"/","6")))</f>
        <v>0</v>
      </c>
      <c r="S20" s="216">
        <f>IF('график январь'!Q17*24=24,CONCATENATE(HOUR('график январь'!Q17-'график январь'!Q16),"/","2"),IF('график январь'!Q17*24=0,HOUR('график январь'!Q17-'график январь'!Q16),CONCATENATE(HOUR('график январь'!Q17-'график январь'!Q16),"/","6")))</f>
        <v>0</v>
      </c>
      <c r="T20" s="228">
        <f t="array" ref="T20">SUM(IFERROR(--LEFTB($E20:$S20,SEARCH("/",$E20:$S20)-1),$E20:$S20))</f>
        <v>22</v>
      </c>
      <c r="U20" s="216">
        <f>IF('график январь'!R17*24=24,CONCATENATE(HOUR('график январь'!R17-'график январь'!R16),"/","2"),IF('график январь'!R17*24=0,HOUR('график январь'!R17-'график январь'!R16),CONCATENATE(HOUR('график январь'!R17-'график январь'!R16),"/","6")))</f>
        <v>0</v>
      </c>
      <c r="V20" s="216">
        <f>IF('график январь'!S17*24=24,CONCATENATE(HOUR('график январь'!S17-'график январь'!S16),"/","2"),IF('график январь'!S17*24=0,HOUR('график январь'!S17-'график январь'!S16),CONCATENATE(HOUR('график январь'!S17-'график январь'!S16),"/","6")))</f>
        <v>0</v>
      </c>
      <c r="W20" s="216">
        <f>IF('график январь'!T17*24=24,CONCATENATE(HOUR('график январь'!T17-'график январь'!T16),"/","2"),IF('график январь'!T17*24=0,HOUR('график январь'!T17-'график январь'!T16),CONCATENATE(HOUR('график январь'!T17-'график январь'!T16),"/","6")))</f>
        <v>0</v>
      </c>
      <c r="X20" s="216">
        <f>IF('график январь'!U17*24=24,CONCATENATE(HOUR('график январь'!U17-'график январь'!U16),"/","2"),IF('график январь'!U17*24=0,HOUR('график январь'!U17-'график январь'!U16),CONCATENATE(HOUR('график январь'!U17-'график январь'!U16),"/","6")))</f>
        <v>0</v>
      </c>
      <c r="Y20" s="216">
        <f>IF('график январь'!V17*24=24,CONCATENATE(HOUR('график январь'!V17-'график январь'!V16),"/","2"),IF('график январь'!V17*24=0,HOUR('график январь'!V17-'график январь'!V16),CONCATENATE(HOUR('график январь'!V17-'график январь'!V16),"/","6")))</f>
        <v>0</v>
      </c>
      <c r="Z20" s="216">
        <f>IF('график январь'!W17*24=24,CONCATENATE(HOUR('график январь'!W17-'график январь'!W16),"/","2"),IF('график январь'!W17*24=0,HOUR('график январь'!W17-'график январь'!W16),CONCATENATE(HOUR('график январь'!W17-'график январь'!W16),"/","6")))</f>
        <v>0</v>
      </c>
      <c r="AA20" s="216" t="str">
        <f>IF('график январь'!X17*24=24,CONCATENATE(HOUR('график январь'!X17-'график январь'!X16),"/","2"),IF('график январь'!X17*24=0,HOUR('график январь'!X17-'график январь'!X16),CONCATENATE(HOUR('график январь'!X17-'график январь'!X16),"/","6")))</f>
        <v>15/2</v>
      </c>
      <c r="AB20" s="216" t="str">
        <f>IF('график январь'!Y17*24=24,CONCATENATE(HOUR('график январь'!Y17-'график январь'!Y16),"/","2"),IF('график январь'!Y17*24=0,HOUR('график январь'!Y17-'график январь'!Y16),CONCATENATE(HOUR('график январь'!Y17-'график январь'!Y16),"/","6")))</f>
        <v>7/6</v>
      </c>
      <c r="AC20" s="216">
        <f>IF('график январь'!Z17*24=24,CONCATENATE(HOUR('график январь'!Z17-'график январь'!Z16),"/","2"),IF('график январь'!Z17*24=0,HOUR('график январь'!Z17-'график январь'!Z16),CONCATENATE(HOUR('график январь'!Z17-'график январь'!Z16),"/","6")))</f>
        <v>0</v>
      </c>
      <c r="AD20" s="216">
        <f>IF('график январь'!AA17*24=24,CONCATENATE(HOUR('график январь'!AA17-'график январь'!AA16),"/","2"),IF('график январь'!AA17*24=0,HOUR('график январь'!AA17-'график январь'!AA16),CONCATENATE(HOUR('график январь'!AA17-'график январь'!AA16),"/","6")))</f>
        <v>0</v>
      </c>
      <c r="AE20" s="216">
        <f>IF('график январь'!AB17*24=24,CONCATENATE(HOUR('график январь'!AB17-'график январь'!AB16),"/","2"),IF('график январь'!AB17*24=0,HOUR('график январь'!AB17-'график январь'!AB16),CONCATENATE(HOUR('график январь'!AB17-'график январь'!AB16),"/","6")))</f>
        <v>0</v>
      </c>
      <c r="AF20" s="216">
        <f>IF('график январь'!AC17*24=24,CONCATENATE(HOUR('график январь'!AC17-'график январь'!AC16),"/","2"),IF('график январь'!AC17*24=0,HOUR('график январь'!AC17-'график январь'!AC16),CONCATENATE(HOUR('график январь'!AC17-'график январь'!AC16),"/","6")))</f>
        <v>0</v>
      </c>
      <c r="AG20" s="216">
        <f>IF('график январь'!AD17*24=24,CONCATENATE(HOUR('график январь'!AD17-'график январь'!AD16),"/","2"),IF('график январь'!AD17*24=0,HOUR('график январь'!AD17-'график январь'!AD16),CONCATENATE(HOUR('график январь'!AD17-'график январь'!AD16),"/","6")))</f>
        <v>0</v>
      </c>
      <c r="AH20" s="216">
        <f>IF('график январь'!AE17*24=24,CONCATENATE(HOUR('график январь'!AE17-'график январь'!AE16),"/","2"),IF('график январь'!AE17*24=0,HOUR('график январь'!AE17-'график январь'!AE16),CONCATENATE(HOUR('график январь'!AE17-'график январь'!AE16),"/","6")))</f>
        <v>0</v>
      </c>
      <c r="AI20" s="216">
        <f>IF('график январь'!AF17*24=24,CONCATENATE(HOUR('график январь'!AF17-'график январь'!AF16),"/","2"),IF('график январь'!AF17*24=0,HOUR('график январь'!AF17-'график январь'!AF16),CONCATENATE(HOUR('график январь'!AF17-'график январь'!AF16),"/","6")))</f>
        <v>0</v>
      </c>
      <c r="AJ20" s="216" t="str">
        <f>IF('график январь'!AG17*24=24,CONCATENATE(HOUR('график январь'!AG17-'график январь'!AG16),"/","2"),IF('график январь'!AG17*24=0,HOUR('график январь'!AG17-'график январь'!AG16),CONCATENATE(HOUR('график январь'!AG17-'график январь'!AG16),"/","6")))</f>
        <v>15/2</v>
      </c>
      <c r="AK20" s="218">
        <f t="array" ref="AK20">SUM(IFERROR(--LEFTB($U20:$AJ20,SEARCH("/",$U20:$AJ20)-1),$U20:$AJ20))</f>
        <v>37</v>
      </c>
      <c r="AL20" s="483"/>
      <c r="AM20" s="501"/>
      <c r="AN20" s="225"/>
      <c r="AO20" s="415"/>
      <c r="AP20" s="415"/>
      <c r="AQ20" s="415"/>
      <c r="AR20" s="229">
        <f>SUMPRODUCT(COUNTIF(E19:AJ19,{"О";"ДО"}))</f>
        <v>9</v>
      </c>
      <c r="AS20" s="230" t="s">
        <v>65</v>
      </c>
      <c r="AT20" s="231">
        <f>AX19*C19*AR20</f>
        <v>27</v>
      </c>
      <c r="AU20" s="495"/>
      <c r="AV20" s="215"/>
      <c r="AW20" s="497"/>
      <c r="AX20" s="497"/>
      <c r="AY20" s="493"/>
      <c r="AZ20" s="131"/>
      <c r="BA20" s="139"/>
    </row>
    <row r="21" spans="1:53" ht="31.5" customHeight="1" x14ac:dyDescent="0.25">
      <c r="A21" s="476">
        <f t="shared" ref="A21" si="7">A19+1</f>
        <v>5</v>
      </c>
      <c r="B21" s="126" t="str">
        <f>'график январь'!A18</f>
        <v>Иванющенко Л.М.</v>
      </c>
      <c r="C21" s="478">
        <f>'график январь'!B18</f>
        <v>1</v>
      </c>
      <c r="D21" s="480">
        <v>637</v>
      </c>
      <c r="E21" s="232" t="s">
        <v>60</v>
      </c>
      <c r="F21" s="232" t="s">
        <v>60</v>
      </c>
      <c r="G21" s="232" t="s">
        <v>61</v>
      </c>
      <c r="H21" s="232" t="s">
        <v>60</v>
      </c>
      <c r="I21" s="232" t="s">
        <v>60</v>
      </c>
      <c r="J21" s="232" t="s">
        <v>60</v>
      </c>
      <c r="K21" s="232" t="s">
        <v>60</v>
      </c>
      <c r="L21" s="232" t="s">
        <v>60</v>
      </c>
      <c r="M21" s="232" t="s">
        <v>60</v>
      </c>
      <c r="N21" s="232" t="s">
        <v>60</v>
      </c>
      <c r="O21" s="232" t="s">
        <v>60</v>
      </c>
      <c r="P21" s="232" t="s">
        <v>61</v>
      </c>
      <c r="Q21" s="232" t="s">
        <v>61</v>
      </c>
      <c r="R21" s="232" t="s">
        <v>60</v>
      </c>
      <c r="S21" s="232" t="s">
        <v>60</v>
      </c>
      <c r="T21" s="212">
        <f>SUMPRODUCT(COUNTIF(E21:S21,{"РП";"РП/Н";"Ф";"Ф/Н"}))</f>
        <v>3</v>
      </c>
      <c r="U21" s="232" t="s">
        <v>60</v>
      </c>
      <c r="V21" s="233" t="s">
        <v>61</v>
      </c>
      <c r="W21" s="233" t="s">
        <v>61</v>
      </c>
      <c r="X21" s="232" t="s">
        <v>60</v>
      </c>
      <c r="Y21" s="232" t="s">
        <v>60</v>
      </c>
      <c r="Z21" s="232" t="s">
        <v>60</v>
      </c>
      <c r="AA21" s="233" t="s">
        <v>61</v>
      </c>
      <c r="AB21" s="233" t="s">
        <v>61</v>
      </c>
      <c r="AC21" s="232" t="s">
        <v>60</v>
      </c>
      <c r="AD21" s="232" t="s">
        <v>60</v>
      </c>
      <c r="AE21" s="232" t="s">
        <v>60</v>
      </c>
      <c r="AF21" s="233" t="s">
        <v>61</v>
      </c>
      <c r="AG21" s="233" t="s">
        <v>61</v>
      </c>
      <c r="AH21" s="232" t="s">
        <v>60</v>
      </c>
      <c r="AI21" s="232" t="s">
        <v>60</v>
      </c>
      <c r="AJ21" s="232" t="s">
        <v>60</v>
      </c>
      <c r="AK21" s="212">
        <f>SUMPRODUCT(COUNTIF(U21:AJ21,{"Ф";"Ф/Н";"РП";"РП/Н"}))</f>
        <v>6</v>
      </c>
      <c r="AL21" s="482">
        <f t="shared" ref="AL21" si="8">AK21+T21</f>
        <v>9</v>
      </c>
      <c r="AM21" s="484">
        <f t="shared" ref="AM21" si="9">AK22+T22</f>
        <v>66</v>
      </c>
      <c r="AN21" s="226"/>
      <c r="AO21" s="414">
        <f t="array" ref="AO21">SUM(IFERROR(--MID($E22:$AJ22,SEARCH("/",$E22:$AJ22)+1,2),0))</f>
        <v>24</v>
      </c>
      <c r="AP21" s="414">
        <f t="array" ref="AP21">SUM(IFERROR(--LEFTB($E22:$L22,SEARCH("/",$E22:$L22)-1),$E22:$L22))</f>
        <v>36</v>
      </c>
      <c r="AQ21" s="414">
        <f>IF(AY22&gt;0,C21*AW21*AX21-(AY22*1),C21*AW21*AX21)</f>
        <v>132</v>
      </c>
      <c r="AR21" s="214">
        <f>SUMPRODUCT(COUNTIF(E20:AJ20,{"О";"ДО"}))</f>
        <v>0</v>
      </c>
      <c r="AS21" s="214" t="s">
        <v>63</v>
      </c>
      <c r="AT21" s="214">
        <f>AX21*C21*AR21</f>
        <v>0</v>
      </c>
      <c r="AU21" s="494">
        <f>SUMPRODUCT(COUNTIF(E21:AJ21,{"В";"РП";"РП/Н"}))</f>
        <v>22</v>
      </c>
      <c r="AV21" s="215"/>
      <c r="AW21" s="496">
        <v>22</v>
      </c>
      <c r="AX21" s="496">
        <v>6</v>
      </c>
      <c r="AY21" s="492"/>
      <c r="AZ21" s="131"/>
      <c r="BA21" s="139"/>
    </row>
    <row r="22" spans="1:53" ht="35.25" customHeight="1" thickBot="1" x14ac:dyDescent="0.3">
      <c r="A22" s="477"/>
      <c r="B22" s="132" t="s">
        <v>64</v>
      </c>
      <c r="C22" s="479"/>
      <c r="D22" s="481"/>
      <c r="E22" s="216">
        <f>IF('график январь'!C19*24=24,CONCATENATE(HOUR('график январь'!C19-'график январь'!C18),"/","2"),IF('график январь'!C19*24=0,HOUR('график январь'!C19-'график январь'!C18),CONCATENATE(HOUR('график январь'!C19-'график январь'!C18),"/","6")))</f>
        <v>0</v>
      </c>
      <c r="F22" s="216">
        <f>IF('график январь'!D19*24=24,CONCATENATE(HOUR('график январь'!D19-'график январь'!D18),"/","2"),IF('график январь'!D19*24=0,HOUR('график январь'!D19-'график январь'!D18),CONCATENATE(HOUR('график январь'!D19-'график январь'!D18),"/","6")))</f>
        <v>0</v>
      </c>
      <c r="G22" s="216" t="str">
        <f>IF('график январь'!E19*24=24,CONCATENATE(HOUR('график январь'!E19-'график январь'!E18),"/","2"),IF('график январь'!E19*24=0,HOUR('график январь'!E19-'график январь'!E18),CONCATENATE(HOUR('график январь'!E19-'график январь'!E18),"/","6")))</f>
        <v>14/2</v>
      </c>
      <c r="H22" s="216" t="str">
        <f>IF('график январь'!F19*24=24,CONCATENATE(HOUR('график январь'!F19-'график январь'!F18),"/","2"),IF('график январь'!F19*24=0,HOUR('график январь'!F19-'график январь'!F18),CONCATENATE(HOUR('график январь'!F19-'график январь'!F18),"/","6")))</f>
        <v>7/6</v>
      </c>
      <c r="I22" s="216">
        <f>IF('график январь'!G19*24=24,CONCATENATE(HOUR('график январь'!G19-'график январь'!G18),"/","2"),IF('график январь'!G19*24=0,HOUR('график январь'!G19-'график январь'!G18),CONCATENATE(HOUR('график январь'!G19-'график январь'!G18),"/","6")))</f>
        <v>0</v>
      </c>
      <c r="J22" s="216">
        <f>IF('график январь'!H19*24=24,CONCATENATE(HOUR('график январь'!H19-'график январь'!H18),"/","2"),IF('график январь'!H19*24=0,HOUR('график январь'!H19-'график январь'!H18),CONCATENATE(HOUR('график январь'!H19-'график январь'!H18),"/","6")))</f>
        <v>0</v>
      </c>
      <c r="K22" s="216">
        <f>IF('график январь'!I19*24=24,CONCATENATE(HOUR('график январь'!I19-'график январь'!I18),"/","2"),IF('график январь'!I19*24=0,HOUR('график январь'!I19-'график январь'!I18),CONCATENATE(HOUR('график январь'!I19-'график январь'!I18),"/","6")))</f>
        <v>0</v>
      </c>
      <c r="L22" s="216" t="str">
        <f>IF('график январь'!J19*24=24,CONCATENATE(HOUR('график январь'!J19-'график январь'!J18),"/","2"),IF('график январь'!J19*24=0,HOUR('график январь'!J19-'график январь'!J18),CONCATENATE(HOUR('график январь'!J19-'график январь'!J18),"/","6")))</f>
        <v>15/2</v>
      </c>
      <c r="M22" s="216" t="str">
        <f>IF('график январь'!K19*24=24,CONCATENATE(HOUR('график январь'!K19-'график январь'!K18),"/","2"),IF('график январь'!K19*24=0,HOUR('график январь'!K19-'график январь'!K18),CONCATENATE(HOUR('график январь'!K19-'график январь'!K18),"/","6")))</f>
        <v>9/6</v>
      </c>
      <c r="N22" s="216">
        <f>IF('график январь'!L19*24=24,CONCATENATE(HOUR('график январь'!L19-'график январь'!L18),"/","2"),IF('график январь'!L19*24=0,HOUR('график январь'!L19-'график январь'!L18),CONCATENATE(HOUR('график январь'!L19-'график январь'!L18),"/","6")))</f>
        <v>0</v>
      </c>
      <c r="O22" s="216">
        <f>IF('график январь'!M19*24=24,CONCATENATE(HOUR('график январь'!M19-'график январь'!M18),"/","2"),IF('график январь'!M19*24=0,HOUR('график январь'!M19-'график январь'!M18),CONCATENATE(HOUR('график январь'!M19-'график январь'!M18),"/","6")))</f>
        <v>0</v>
      </c>
      <c r="P22" s="216">
        <f>IF('график январь'!N19*24=24,CONCATENATE(HOUR('график январь'!N19-'график январь'!N18),"/","2"),IF('график январь'!N19*24=0,HOUR('график январь'!N19-'график январь'!N18),CONCATENATE(HOUR('график январь'!N19-'график январь'!N18),"/","6")))</f>
        <v>0</v>
      </c>
      <c r="Q22" s="216">
        <f>IF('график январь'!O19*24=24,CONCATENATE(HOUR('график январь'!O19-'график январь'!O18),"/","2"),IF('график январь'!O19*24=0,HOUR('график январь'!O19-'график январь'!O18),CONCATENATE(HOUR('график январь'!O19-'график январь'!O18),"/","6")))</f>
        <v>0</v>
      </c>
      <c r="R22" s="216">
        <f>IF('график январь'!P19*24=24,CONCATENATE(HOUR('график январь'!P19-'график январь'!P18),"/","2"),IF('график январь'!P19*24=0,HOUR('график январь'!P19-'график январь'!P18),CONCATENATE(HOUR('график январь'!P19-'график январь'!P18),"/","6")))</f>
        <v>0</v>
      </c>
      <c r="S22" s="216">
        <f>IF('график январь'!Q19*24=24,CONCATENATE(HOUR('график январь'!Q19-'график январь'!Q18),"/","2"),IF('график январь'!Q19*24=0,HOUR('график январь'!Q19-'график январь'!Q18),CONCATENATE(HOUR('график январь'!Q19-'график январь'!Q18),"/","6")))</f>
        <v>0</v>
      </c>
      <c r="T22" s="217">
        <f t="array" ref="T22">SUM(IFERROR(--LEFTB($E22:$S22,SEARCH("/",$E22:$S22)-1),$E22:$S22))</f>
        <v>45</v>
      </c>
      <c r="U22" s="216">
        <f>IF('график январь'!R19*24=24,CONCATENATE(HOUR('график январь'!R19-'график январь'!R18),"/","2"),IF('график январь'!R19*24=0,HOUR('график январь'!R19-'график январь'!R18),CONCATENATE(HOUR('график январь'!R19-'график январь'!R18),"/","6")))</f>
        <v>0</v>
      </c>
      <c r="V22" s="216">
        <f>IF('график январь'!S19*24=24,CONCATENATE(HOUR('график январь'!S19-'график январь'!S18),"/","2"),IF('график январь'!S19*24=0,HOUR('график январь'!S19-'график январь'!S18),CONCATENATE(HOUR('график январь'!S19-'график январь'!S18),"/","6")))</f>
        <v>0</v>
      </c>
      <c r="W22" s="216">
        <f>IF('график январь'!T19*24=24,CONCATENATE(HOUR('график январь'!T19-'график январь'!T18),"/","2"),IF('график январь'!T19*24=0,HOUR('график январь'!T19-'график январь'!T18),CONCATENATE(HOUR('график январь'!T19-'график январь'!T18),"/","6")))</f>
        <v>0</v>
      </c>
      <c r="X22" s="216">
        <f>IF('график январь'!U19*24=24,CONCATENATE(HOUR('график январь'!U19-'график январь'!U18),"/","2"),IF('график январь'!U19*24=0,HOUR('график январь'!U19-'график январь'!U18),CONCATENATE(HOUR('график январь'!U19-'график январь'!U18),"/","6")))</f>
        <v>0</v>
      </c>
      <c r="Y22" s="216">
        <f>IF('график январь'!V19*24=24,CONCATENATE(HOUR('график январь'!V19-'график январь'!V18),"/","2"),IF('график январь'!V19*24=0,HOUR('график январь'!V19-'график январь'!V18),CONCATENATE(HOUR('график январь'!V19-'график январь'!V18),"/","6")))</f>
        <v>0</v>
      </c>
      <c r="Z22" s="216">
        <f>IF('график январь'!W19*24=24,CONCATENATE(HOUR('график январь'!W19-'график январь'!W18),"/","2"),IF('график январь'!W19*24=0,HOUR('график январь'!W19-'график январь'!W18),CONCATENATE(HOUR('график январь'!W19-'график январь'!W18),"/","6")))</f>
        <v>0</v>
      </c>
      <c r="AA22" s="216">
        <f>IF('график январь'!X19*24=24,CONCATENATE(HOUR('график январь'!X19-'график январь'!X18),"/","2"),IF('график январь'!X19*24=0,HOUR('график январь'!X19-'график январь'!X18),CONCATENATE(HOUR('график январь'!X19-'график январь'!X18),"/","6")))</f>
        <v>0</v>
      </c>
      <c r="AB22" s="216" t="str">
        <f>IF('график январь'!Y19*24=24,CONCATENATE(HOUR('график январь'!Y19-'график январь'!Y18),"/","2"),IF('график январь'!Y19*24=0,HOUR('график январь'!Y19-'график январь'!Y18),CONCATENATE(HOUR('график январь'!Y19-'график январь'!Y18),"/","6")))</f>
        <v>14/2</v>
      </c>
      <c r="AC22" s="216" t="str">
        <f>IF('график январь'!Z19*24=24,CONCATENATE(HOUR('график январь'!Z19-'график январь'!Z18),"/","2"),IF('график январь'!Z19*24=0,HOUR('график январь'!Z19-'график январь'!Z18),CONCATENATE(HOUR('график январь'!Z19-'график январь'!Z18),"/","6")))</f>
        <v>7/6</v>
      </c>
      <c r="AD22" s="216">
        <f>IF('график январь'!AA19*24=24,CONCATENATE(HOUR('график январь'!AA19-'график январь'!AA18),"/","2"),IF('график январь'!AA19*24=0,HOUR('график январь'!AA19-'график январь'!AA18),CONCATENATE(HOUR('график январь'!AA19-'график январь'!AA18),"/","6")))</f>
        <v>0</v>
      </c>
      <c r="AE22" s="216">
        <f>IF('график январь'!AB19*24=24,CONCATENATE(HOUR('график январь'!AB19-'график январь'!AB18),"/","2"),IF('график январь'!AB19*24=0,HOUR('график январь'!AB19-'график январь'!AB18),CONCATENATE(HOUR('график январь'!AB19-'график январь'!AB18),"/","6")))</f>
        <v>0</v>
      </c>
      <c r="AF22" s="216">
        <f>IF('график январь'!AC19*24=24,CONCATENATE(HOUR('график январь'!AC19-'график январь'!AC18),"/","2"),IF('график январь'!AC19*24=0,HOUR('график январь'!AC19-'график январь'!AC18),CONCATENATE(HOUR('график январь'!AC19-'график январь'!AC18),"/","6")))</f>
        <v>0</v>
      </c>
      <c r="AG22" s="216">
        <f>IF('график январь'!AD19*24=24,CONCATENATE(HOUR('график январь'!AD19-'график январь'!AD18),"/","2"),IF('график январь'!AD19*24=0,HOUR('график январь'!AD19-'график январь'!AD18),CONCATENATE(HOUR('график январь'!AD19-'график январь'!AD18),"/","6")))</f>
        <v>0</v>
      </c>
      <c r="AH22" s="216">
        <f>IF('график январь'!AE19*24=24,CONCATENATE(HOUR('график январь'!AE19-'график январь'!AE18),"/","2"),IF('график январь'!AE19*24=0,HOUR('график январь'!AE19-'график январь'!AE18),CONCATENATE(HOUR('график январь'!AE19-'график январь'!AE18),"/","6")))</f>
        <v>0</v>
      </c>
      <c r="AI22" s="216">
        <f>IF('график январь'!AF19*24=24,CONCATENATE(HOUR('график январь'!AF19-'график январь'!AF18),"/","2"),IF('график январь'!AF19*24=0,HOUR('график январь'!AF19-'график январь'!AF18),CONCATENATE(HOUR('график январь'!AF19-'график январь'!AF18),"/","6")))</f>
        <v>0</v>
      </c>
      <c r="AJ22" s="216">
        <f>IF('график январь'!AG19*24=24,CONCATENATE(HOUR('график январь'!AG19-'график январь'!AG18),"/","2"),IF('график январь'!AG19*24=0,HOUR('график январь'!AG19-'график январь'!AG18),CONCATENATE(HOUR('график январь'!AG19-'график январь'!AG18),"/","6")))</f>
        <v>0</v>
      </c>
      <c r="AK22" s="218">
        <f t="array" ref="AK22">SUM(IFERROR(--LEFTB($U22:$AJ22,SEARCH("/",$U22:$AJ22)-1),$U22:$AJ22))</f>
        <v>21</v>
      </c>
      <c r="AL22" s="483"/>
      <c r="AM22" s="485"/>
      <c r="AN22" s="227"/>
      <c r="AO22" s="415"/>
      <c r="AP22" s="415"/>
      <c r="AQ22" s="415"/>
      <c r="AR22" s="220">
        <f>SUMPRODUCT(COUNTIF(E21:AJ21,{"О";"ДО"}))</f>
        <v>0</v>
      </c>
      <c r="AS22" s="221" t="s">
        <v>24</v>
      </c>
      <c r="AT22" s="222">
        <f>AX21*C21*AR22</f>
        <v>0</v>
      </c>
      <c r="AU22" s="495"/>
      <c r="AV22" s="215"/>
      <c r="AW22" s="497"/>
      <c r="AX22" s="497"/>
      <c r="AY22" s="493"/>
      <c r="AZ22" s="131"/>
      <c r="BA22" s="139"/>
    </row>
    <row r="23" spans="1:53" ht="31.5" customHeight="1" x14ac:dyDescent="0.25">
      <c r="A23" s="476">
        <f t="shared" ref="A23" si="10">A21+1</f>
        <v>6</v>
      </c>
      <c r="B23" s="126" t="str">
        <f>'график январь'!A20</f>
        <v>Иванющенко Л.М.</v>
      </c>
      <c r="C23" s="478">
        <f>'график январь'!B20</f>
        <v>0.5</v>
      </c>
      <c r="D23" s="480">
        <v>638</v>
      </c>
      <c r="E23" s="210" t="s">
        <v>60</v>
      </c>
      <c r="F23" s="210" t="s">
        <v>60</v>
      </c>
      <c r="G23" s="210" t="s">
        <v>60</v>
      </c>
      <c r="H23" s="210" t="s">
        <v>60</v>
      </c>
      <c r="I23" s="210" t="s">
        <v>60</v>
      </c>
      <c r="J23" s="210" t="s">
        <v>60</v>
      </c>
      <c r="K23" s="210" t="s">
        <v>60</v>
      </c>
      <c r="L23" s="210" t="s">
        <v>60</v>
      </c>
      <c r="M23" s="210" t="s">
        <v>60</v>
      </c>
      <c r="N23" s="210" t="s">
        <v>60</v>
      </c>
      <c r="O23" s="210" t="s">
        <v>60</v>
      </c>
      <c r="P23" s="210" t="s">
        <v>60</v>
      </c>
      <c r="Q23" s="210" t="s">
        <v>60</v>
      </c>
      <c r="R23" s="210" t="s">
        <v>60</v>
      </c>
      <c r="S23" s="210" t="s">
        <v>60</v>
      </c>
      <c r="T23" s="212">
        <f>SUMPRODUCT(COUNTIF(E23:S23,{"РП";"РП/Н";"Ф";"Ф/Н"}))</f>
        <v>0</v>
      </c>
      <c r="U23" s="210" t="s">
        <v>65</v>
      </c>
      <c r="V23" s="210" t="s">
        <v>65</v>
      </c>
      <c r="W23" s="210" t="s">
        <v>81</v>
      </c>
      <c r="X23" s="210" t="s">
        <v>81</v>
      </c>
      <c r="Y23" s="210" t="s">
        <v>65</v>
      </c>
      <c r="Z23" s="210" t="s">
        <v>65</v>
      </c>
      <c r="AA23" s="210" t="s">
        <v>65</v>
      </c>
      <c r="AB23" s="210" t="s">
        <v>65</v>
      </c>
      <c r="AC23" s="210" t="s">
        <v>65</v>
      </c>
      <c r="AD23" s="210" t="s">
        <v>81</v>
      </c>
      <c r="AE23" s="210" t="s">
        <v>81</v>
      </c>
      <c r="AF23" s="210" t="s">
        <v>65</v>
      </c>
      <c r="AG23" s="210" t="s">
        <v>65</v>
      </c>
      <c r="AH23" s="210" t="s">
        <v>65</v>
      </c>
      <c r="AI23" s="210" t="s">
        <v>65</v>
      </c>
      <c r="AJ23" s="210" t="s">
        <v>60</v>
      </c>
      <c r="AK23" s="212">
        <f>SUMPRODUCT(COUNTIF(U23:AJ23,{"Ф";"Ф/Н";"РП";"РП/Н"}))</f>
        <v>0</v>
      </c>
      <c r="AL23" s="482">
        <f t="shared" ref="AL23" si="11">AK23+T23</f>
        <v>0</v>
      </c>
      <c r="AM23" s="500">
        <f t="shared" ref="AM23" si="12">AK24+T24</f>
        <v>42</v>
      </c>
      <c r="AN23" s="223"/>
      <c r="AO23" s="414">
        <f t="array" ref="AO23">SUM(IFERROR(--MID($E24:$AJ24,SEARCH("/",$E24:$AJ24)+1,2),0))</f>
        <v>16</v>
      </c>
      <c r="AP23" s="414">
        <f t="array" ref="AP23">SUM(IFERROR(--LEFTB($E24:$L24,SEARCH("/",$E24:$L24)-1),$E24:$L24))</f>
        <v>0</v>
      </c>
      <c r="AQ23" s="414">
        <f>IF(AY24&gt;0,C23*AW23*AX23-(AY24*1),C23*AW23*AX23)</f>
        <v>66</v>
      </c>
      <c r="AR23" s="214">
        <f>SUMPRODUCT(COUNTIF(E22:AJ22,{"О";"ДО"}))</f>
        <v>0</v>
      </c>
      <c r="AS23" s="214" t="s">
        <v>63</v>
      </c>
      <c r="AT23" s="214">
        <f>AX23*C23*AR23</f>
        <v>0</v>
      </c>
      <c r="AU23" s="494">
        <f>SUMPRODUCT(COUNTIF(E23:AJ23,{"В";"РП";"РП/Н"}))</f>
        <v>16</v>
      </c>
      <c r="AV23" s="215"/>
      <c r="AW23" s="496">
        <v>22</v>
      </c>
      <c r="AX23" s="496">
        <v>6</v>
      </c>
      <c r="AY23" s="492"/>
      <c r="AZ23" s="131"/>
      <c r="BA23" s="148"/>
    </row>
    <row r="24" spans="1:53" ht="33" customHeight="1" thickBot="1" x14ac:dyDescent="0.3">
      <c r="A24" s="477"/>
      <c r="B24" s="132" t="s">
        <v>64</v>
      </c>
      <c r="C24" s="479"/>
      <c r="D24" s="481"/>
      <c r="E24" s="216">
        <f>IF('график январь'!C21*24=24,CONCATENATE(HOUR('график январь'!C21-'график январь'!C20),"/","2"),IF('график январь'!C21*24=0,HOUR('график январь'!C21-'график январь'!C20),CONCATENATE(HOUR('график январь'!C21-'график январь'!C20),"/","6")))</f>
        <v>0</v>
      </c>
      <c r="F24" s="216">
        <f>IF('график январь'!D21*24=24,CONCATENATE(HOUR('график январь'!D21-'график январь'!D20),"/","2"),IF('график январь'!D21*24=0,HOUR('график январь'!D21-'график январь'!D20),CONCATENATE(HOUR('график январь'!D21-'график январь'!D20),"/","6")))</f>
        <v>0</v>
      </c>
      <c r="G24" s="216">
        <f>IF('график январь'!E21*24=24,CONCATENATE(HOUR('график январь'!E21-'график январь'!E20),"/","2"),IF('график январь'!E21*24=0,HOUR('график январь'!E21-'график январь'!E20),CONCATENATE(HOUR('график январь'!E21-'график январь'!E20),"/","6")))</f>
        <v>0</v>
      </c>
      <c r="H24" s="216">
        <f>IF('график январь'!F21*24=24,CONCATENATE(HOUR('график январь'!F21-'график январь'!F20),"/","2"),IF('график январь'!F21*24=0,HOUR('график январь'!F21-'график январь'!F20),CONCATENATE(HOUR('график январь'!F21-'график январь'!F20),"/","6")))</f>
        <v>0</v>
      </c>
      <c r="I24" s="216">
        <f>IF('график январь'!G21*24=24,CONCATENATE(HOUR('график январь'!G21-'график январь'!G20),"/","2"),IF('график январь'!G21*24=0,HOUR('график январь'!G21-'график январь'!G20),CONCATENATE(HOUR('график январь'!G21-'график январь'!G20),"/","6")))</f>
        <v>0</v>
      </c>
      <c r="J24" s="216">
        <f>IF('график январь'!H21*24=24,CONCATENATE(HOUR('график январь'!H21-'график январь'!H20),"/","2"),IF('график январь'!H21*24=0,HOUR('график январь'!H21-'график январь'!H20),CONCATENATE(HOUR('график январь'!H21-'график январь'!H20),"/","6")))</f>
        <v>0</v>
      </c>
      <c r="K24" s="216">
        <f>IF('график январь'!I21*24=24,CONCATENATE(HOUR('график январь'!I21-'график январь'!I20),"/","2"),IF('график январь'!I21*24=0,HOUR('график январь'!I21-'график январь'!I20),CONCATENATE(HOUR('график январь'!I21-'график январь'!I20),"/","6")))</f>
        <v>0</v>
      </c>
      <c r="L24" s="216">
        <f>IF('график январь'!J21*24=24,CONCATENATE(HOUR('график январь'!J21-'график январь'!J20),"/","2"),IF('график январь'!J21*24=0,HOUR('график январь'!J21-'график январь'!J20),CONCATENATE(HOUR('график январь'!J21-'график январь'!J20),"/","6")))</f>
        <v>0</v>
      </c>
      <c r="M24" s="216">
        <f>IF('график январь'!K21*24=24,CONCATENATE(HOUR('график январь'!K21-'график январь'!K20),"/","2"),IF('график январь'!K21*24=0,HOUR('график январь'!K21-'график январь'!K20),CONCATENATE(HOUR('график январь'!K21-'график январь'!K20),"/","6")))</f>
        <v>0</v>
      </c>
      <c r="N24" s="216">
        <f>IF('график январь'!L21*24=24,CONCATENATE(HOUR('график январь'!L21-'график январь'!L20),"/","2"),IF('график январь'!L21*24=0,HOUR('график январь'!L21-'график январь'!L20),CONCATENATE(HOUR('график январь'!L21-'график январь'!L20),"/","6")))</f>
        <v>0</v>
      </c>
      <c r="O24" s="216">
        <f>IF('график январь'!M21*24=24,CONCATENATE(HOUR('график январь'!M21-'график январь'!M20),"/","2"),IF('график январь'!M21*24=0,HOUR('график январь'!M21-'график январь'!M20),CONCATENATE(HOUR('график январь'!M21-'график январь'!M20),"/","6")))</f>
        <v>0</v>
      </c>
      <c r="P24" s="216">
        <f>IF('график январь'!N21*24=24,CONCATENATE(HOUR('график январь'!N21-'график январь'!N20),"/","2"),IF('график январь'!N21*24=0,HOUR('график январь'!N21-'график январь'!N20),CONCATENATE(HOUR('график январь'!N21-'график январь'!N20),"/","6")))</f>
        <v>0</v>
      </c>
      <c r="Q24" s="216" t="str">
        <f>IF('график январь'!O21*24=24,CONCATENATE(HOUR('график январь'!O21-'график январь'!O20),"/","2"),IF('график январь'!O21*24=0,HOUR('график январь'!O21-'график январь'!O20),CONCATENATE(HOUR('график январь'!O21-'график январь'!O20),"/","6")))</f>
        <v>14/2</v>
      </c>
      <c r="R24" s="216" t="str">
        <f>IF('график январь'!P21*24=24,CONCATENATE(HOUR('график январь'!P21-'график январь'!P20),"/","2"),IF('график январь'!P21*24=0,HOUR('график январь'!P21-'график январь'!P20),CONCATENATE(HOUR('график январь'!P21-'график январь'!P20),"/","6")))</f>
        <v>7/6</v>
      </c>
      <c r="S24" s="216">
        <f>IF('график январь'!Q21*24=24,CONCATENATE(HOUR('график январь'!Q21-'график январь'!Q20),"/","2"),IF('график январь'!Q21*24=0,HOUR('график январь'!Q21-'график январь'!Q20),CONCATENATE(HOUR('график январь'!Q21-'график январь'!Q20),"/","6")))</f>
        <v>0</v>
      </c>
      <c r="T24" s="228">
        <f t="array" ref="T24">SUM(IFERROR(--LEFTB($E24:$S24,SEARCH("/",$E24:$S24)-1),$E24:$S24))</f>
        <v>21</v>
      </c>
      <c r="U24" s="216">
        <f>IF('график январь'!R21*24=24,CONCATENATE(HOUR('график январь'!R21-'график январь'!R20),"/","2"),IF('график январь'!R21*24=0,HOUR('график январь'!R21-'график январь'!R20),CONCATENATE(HOUR('график январь'!R21-'график январь'!R20),"/","6")))</f>
        <v>0</v>
      </c>
      <c r="V24" s="216">
        <f>IF('график январь'!S21*24=24,CONCATENATE(HOUR('график январь'!S21-'график январь'!S20),"/","2"),IF('график январь'!S21*24=0,HOUR('график январь'!S21-'график январь'!S20),CONCATENATE(HOUR('график январь'!S21-'график январь'!S20),"/","6")))</f>
        <v>0</v>
      </c>
      <c r="W24" s="216" t="str">
        <f>IF('график январь'!T21*24=24,CONCATENATE(HOUR('график январь'!T21-'график январь'!T20),"/","2"),IF('график январь'!T21*24=0,HOUR('график январь'!T21-'график январь'!T20),CONCATENATE(HOUR('график январь'!T21-'график январь'!T20),"/","6")))</f>
        <v>14/2</v>
      </c>
      <c r="X24" s="216" t="str">
        <f>IF('график январь'!U21*24=24,CONCATENATE(HOUR('график январь'!U21-'график январь'!U20),"/","2"),IF('график январь'!U21*24=0,HOUR('график январь'!U21-'график январь'!U20),CONCATENATE(HOUR('график январь'!U21-'график январь'!U20),"/","6")))</f>
        <v>7/6</v>
      </c>
      <c r="Y24" s="216">
        <f>IF('график январь'!V21*24=24,CONCATENATE(HOUR('график январь'!V21-'график январь'!V20),"/","2"),IF('график январь'!V21*24=0,HOUR('график январь'!V21-'график январь'!V20),CONCATENATE(HOUR('график январь'!V21-'график январь'!V20),"/","6")))</f>
        <v>0</v>
      </c>
      <c r="Z24" s="216">
        <f>IF('график январь'!W21*24=24,CONCATENATE(HOUR('график январь'!W21-'график январь'!W20),"/","2"),IF('график январь'!W21*24=0,HOUR('график январь'!W21-'график январь'!W20),CONCATENATE(HOUR('график январь'!W21-'график январь'!W20),"/","6")))</f>
        <v>0</v>
      </c>
      <c r="AA24" s="216">
        <f>IF('график январь'!X21*24=24,CONCATENATE(HOUR('график январь'!X21-'график январь'!X20),"/","2"),IF('график январь'!X21*24=0,HOUR('график январь'!X21-'график январь'!X20),CONCATENATE(HOUR('график январь'!X21-'график январь'!X20),"/","6")))</f>
        <v>0</v>
      </c>
      <c r="AB24" s="216">
        <f>IF('график январь'!Y21*24=24,CONCATENATE(HOUR('график январь'!Y21-'график январь'!Y20),"/","2"),IF('график январь'!Y21*24=0,HOUR('график январь'!Y21-'график январь'!Y20),CONCATENATE(HOUR('график январь'!Y21-'график январь'!Y20),"/","6")))</f>
        <v>0</v>
      </c>
      <c r="AC24" s="216">
        <f>IF('график январь'!Z21*24=24,CONCATENATE(HOUR('график январь'!Z21-'график январь'!Z20),"/","2"),IF('график январь'!Z21*24=0,HOUR('график январь'!Z21-'график январь'!Z20),CONCATENATE(HOUR('график январь'!Z21-'график январь'!Z20),"/","6")))</f>
        <v>0</v>
      </c>
      <c r="AD24" s="216">
        <f>IF('график январь'!AA21*24=24,CONCATENATE(HOUR('график январь'!AA21-'график январь'!AA20),"/","2"),IF('график январь'!AA21*24=0,HOUR('график январь'!AA21-'график январь'!AA20),CONCATENATE(HOUR('график январь'!AA21-'график январь'!AA20),"/","6")))</f>
        <v>0</v>
      </c>
      <c r="AE24" s="216">
        <f>IF('график январь'!AB21*24=24,CONCATENATE(HOUR('график январь'!AB21-'график январь'!AB20),"/","2"),IF('график январь'!AB21*24=0,HOUR('график январь'!AB21-'график январь'!AB20),CONCATENATE(HOUR('график январь'!AB21-'график январь'!AB20),"/","6")))</f>
        <v>0</v>
      </c>
      <c r="AF24" s="216">
        <f>IF('график январь'!AC21*24=24,CONCATENATE(HOUR('график январь'!AC21-'график январь'!AC20),"/","2"),IF('график январь'!AC21*24=0,HOUR('график январь'!AC21-'график январь'!AC20),CONCATENATE(HOUR('график январь'!AC21-'график январь'!AC20),"/","6")))</f>
        <v>0</v>
      </c>
      <c r="AG24" s="216">
        <f>IF('график январь'!AD21*24=24,CONCATENATE(HOUR('график январь'!AD21-'график январь'!AD20),"/","2"),IF('график январь'!AD21*24=0,HOUR('график январь'!AD21-'график январь'!AD20),CONCATENATE(HOUR('график январь'!AD21-'график январь'!AD20),"/","6")))</f>
        <v>0</v>
      </c>
      <c r="AH24" s="216">
        <f>IF('график январь'!AE21*24=24,CONCATENATE(HOUR('график январь'!AE21-'график январь'!AE20),"/","2"),IF('график январь'!AE21*24=0,HOUR('график январь'!AE21-'график январь'!AE20),CONCATENATE(HOUR('график январь'!AE21-'график январь'!AE20),"/","6")))</f>
        <v>0</v>
      </c>
      <c r="AI24" s="216">
        <f>IF('график январь'!AF21*24=24,CONCATENATE(HOUR('график январь'!AF21-'график январь'!AF20),"/","2"),IF('график январь'!AF21*24=0,HOUR('график январь'!AF21-'график январь'!AF20),CONCATENATE(HOUR('график январь'!AF21-'график январь'!AF20),"/","6")))</f>
        <v>0</v>
      </c>
      <c r="AJ24" s="216">
        <f>IF('график январь'!AG21*24=24,CONCATENATE(HOUR('график январь'!AG21-'график январь'!AG20),"/","2"),IF('график январь'!AG21*24=0,HOUR('график январь'!AG21-'график январь'!AG20),CONCATENATE(HOUR('график январь'!AG21-'график январь'!AG20),"/","6")))</f>
        <v>0</v>
      </c>
      <c r="AK24" s="218">
        <f t="array" ref="AK24">SUM(IFERROR(--LEFTB($U24:$AJ24,SEARCH("/",$U24:$AJ24)-1),$U24:$AJ24))</f>
        <v>21</v>
      </c>
      <c r="AL24" s="483"/>
      <c r="AM24" s="501"/>
      <c r="AN24" s="225"/>
      <c r="AO24" s="415"/>
      <c r="AP24" s="415"/>
      <c r="AQ24" s="415"/>
      <c r="AR24" s="229">
        <f>SUMPRODUCT(COUNTIF(E23:AJ23,{"О";"ДО"}))</f>
        <v>11</v>
      </c>
      <c r="AS24" s="230" t="s">
        <v>65</v>
      </c>
      <c r="AT24" s="234">
        <f>AX23*C23*AR24</f>
        <v>33</v>
      </c>
      <c r="AU24" s="495"/>
      <c r="AV24" s="215"/>
      <c r="AW24" s="497"/>
      <c r="AX24" s="497"/>
      <c r="AY24" s="493"/>
      <c r="AZ24" s="131"/>
      <c r="BA24" s="148"/>
    </row>
    <row r="25" spans="1:53" ht="29.25" customHeight="1" x14ac:dyDescent="0.25">
      <c r="A25" s="476">
        <f t="shared" ref="A25" si="13">A23+1</f>
        <v>7</v>
      </c>
      <c r="B25" s="126" t="str">
        <f>'график январь'!A22</f>
        <v>Федяева О.К.</v>
      </c>
      <c r="C25" s="478">
        <f>'график январь'!B22</f>
        <v>1</v>
      </c>
      <c r="D25" s="150">
        <v>336</v>
      </c>
      <c r="E25" s="210" t="s">
        <v>60</v>
      </c>
      <c r="F25" s="210" t="s">
        <v>60</v>
      </c>
      <c r="G25" s="210" t="s">
        <v>60</v>
      </c>
      <c r="H25" s="210" t="s">
        <v>61</v>
      </c>
      <c r="I25" s="210" t="s">
        <v>60</v>
      </c>
      <c r="J25" s="210" t="s">
        <v>60</v>
      </c>
      <c r="K25" s="210" t="s">
        <v>60</v>
      </c>
      <c r="L25" s="210" t="s">
        <v>66</v>
      </c>
      <c r="M25" s="210" t="s">
        <v>60</v>
      </c>
      <c r="N25" s="210" t="s">
        <v>60</v>
      </c>
      <c r="O25" s="210" t="s">
        <v>60</v>
      </c>
      <c r="P25" s="210" t="s">
        <v>60</v>
      </c>
      <c r="Q25" s="210" t="s">
        <v>61</v>
      </c>
      <c r="R25" s="210" t="s">
        <v>61</v>
      </c>
      <c r="S25" s="210" t="s">
        <v>60</v>
      </c>
      <c r="T25" s="212">
        <f>SUMPRODUCT(COUNTIF(E25:S25,{"РП";"РП/Н";"Ф";"Ф/Н"}))</f>
        <v>4</v>
      </c>
      <c r="U25" s="210" t="s">
        <v>60</v>
      </c>
      <c r="V25" s="210" t="s">
        <v>60</v>
      </c>
      <c r="W25" s="210" t="s">
        <v>61</v>
      </c>
      <c r="X25" s="210" t="s">
        <v>61</v>
      </c>
      <c r="Y25" s="210" t="s">
        <v>60</v>
      </c>
      <c r="Z25" s="210" t="s">
        <v>60</v>
      </c>
      <c r="AA25" s="210" t="s">
        <v>60</v>
      </c>
      <c r="AB25" s="210" t="s">
        <v>61</v>
      </c>
      <c r="AC25" s="210" t="s">
        <v>61</v>
      </c>
      <c r="AD25" s="210" t="s">
        <v>60</v>
      </c>
      <c r="AE25" s="210" t="s">
        <v>60</v>
      </c>
      <c r="AF25" s="210" t="s">
        <v>60</v>
      </c>
      <c r="AG25" s="210" t="s">
        <v>61</v>
      </c>
      <c r="AH25" s="210" t="s">
        <v>61</v>
      </c>
      <c r="AI25" s="210" t="s">
        <v>60</v>
      </c>
      <c r="AJ25" s="210" t="s">
        <v>60</v>
      </c>
      <c r="AK25" s="212">
        <f>SUMPRODUCT(COUNTIF(U25:AJ25,{"Ф";"Ф/Н";"РП";"РП/Н"}))</f>
        <v>6</v>
      </c>
      <c r="AL25" s="482">
        <f t="shared" ref="AL25" si="14">AK25+T25</f>
        <v>10</v>
      </c>
      <c r="AM25" s="484">
        <f t="shared" ref="AM25" si="15">AK26+T26</f>
        <v>96</v>
      </c>
      <c r="AN25" s="226"/>
      <c r="AO25" s="414">
        <f t="array" ref="AO25">SUM(IFERROR(--MID($E26:$AJ26,SEARCH("/",$E26:$AJ26)+1,2),0))</f>
        <v>32</v>
      </c>
      <c r="AP25" s="414">
        <f t="array" ref="AP25">SUM(IFERROR(--LEFTB($E26:$L26,SEARCH("/",$E26:$L26)-1),$E26:$L26))</f>
        <v>24</v>
      </c>
      <c r="AQ25" s="414">
        <f>IF(AY26&gt;0,C25*AW25*AX25-(AY26*1),C25*AW25*AX25)</f>
        <v>132</v>
      </c>
      <c r="AR25" s="214">
        <f>SUMPRODUCT(COUNTIF(E24:AJ24,{"О";"ДО"}))</f>
        <v>0</v>
      </c>
      <c r="AS25" s="214" t="s">
        <v>63</v>
      </c>
      <c r="AT25" s="214">
        <f>AX25*C25*AR25</f>
        <v>0</v>
      </c>
      <c r="AU25" s="494">
        <f>SUMPRODUCT(COUNTIF(E25:AJ25,{"В";"РП";"РП/Н"}))</f>
        <v>21</v>
      </c>
      <c r="AV25" s="215"/>
      <c r="AW25" s="496">
        <v>22</v>
      </c>
      <c r="AX25" s="496">
        <v>6</v>
      </c>
      <c r="AY25" s="492"/>
      <c r="AZ25" s="131"/>
      <c r="BA25" s="139"/>
    </row>
    <row r="26" spans="1:53" ht="37.5" customHeight="1" thickBot="1" x14ac:dyDescent="0.3">
      <c r="A26" s="477"/>
      <c r="B26" s="132" t="s">
        <v>64</v>
      </c>
      <c r="C26" s="479"/>
      <c r="D26" s="151"/>
      <c r="E26" s="216">
        <f>IF('график январь'!C23*24=24,CONCATENATE(HOUR('график январь'!C23-'график январь'!C22),"/","2"),IF('график январь'!C23*24=0,HOUR('график январь'!C23-'график январь'!C22),CONCATENATE(HOUR('график январь'!C23-'график январь'!C22),"/","6")))</f>
        <v>0</v>
      </c>
      <c r="F26" s="216">
        <f>IF('график январь'!D23*24=24,CONCATENATE(HOUR('график январь'!D23-'график январь'!D22),"/","2"),IF('график январь'!D23*24=0,HOUR('график январь'!D23-'график январь'!D22),CONCATENATE(HOUR('график январь'!D23-'график январь'!D22),"/","6")))</f>
        <v>0</v>
      </c>
      <c r="G26" s="216">
        <f>IF('график январь'!E23*24=24,CONCATENATE(HOUR('график январь'!E23-'график январь'!E22),"/","2"),IF('график январь'!E23*24=0,HOUR('график январь'!E23-'график январь'!E22),CONCATENATE(HOUR('график январь'!E23-'график январь'!E22),"/","6")))</f>
        <v>0</v>
      </c>
      <c r="H26" s="216" t="str">
        <f>IF('график январь'!F23*24=24,CONCATENATE(HOUR('график январь'!F23-'график январь'!F22),"/","2"),IF('график январь'!F23*24=0,HOUR('график январь'!F23-'график январь'!F22),CONCATENATE(HOUR('график январь'!F23-'график январь'!F22),"/","6")))</f>
        <v>15/2</v>
      </c>
      <c r="I26" s="216" t="str">
        <f>IF('график январь'!G23*24=24,CONCATENATE(HOUR('график январь'!G23-'график январь'!G22),"/","2"),IF('график январь'!G23*24=0,HOUR('график январь'!G23-'график январь'!G22),CONCATENATE(HOUR('график январь'!G23-'график январь'!G22),"/","6")))</f>
        <v>9/6</v>
      </c>
      <c r="J26" s="216">
        <f>IF('график январь'!H23*24=24,CONCATENATE(HOUR('график январь'!H23-'график январь'!H22),"/","2"),IF('график январь'!H23*24=0,HOUR('график январь'!H23-'график январь'!H22),CONCATENATE(HOUR('график январь'!H23-'график январь'!H22),"/","6")))</f>
        <v>0</v>
      </c>
      <c r="K26" s="216">
        <f>IF('график январь'!I23*24=24,CONCATENATE(HOUR('график январь'!I23-'график январь'!I22),"/","2"),IF('график январь'!I23*24=0,HOUR('график январь'!I23-'график январь'!I22),CONCATENATE(HOUR('график январь'!I23-'график январь'!I22),"/","6")))</f>
        <v>0</v>
      </c>
      <c r="L26" s="216">
        <f>IF('график январь'!J23*24=24,CONCATENATE(HOUR('график январь'!J23-'график январь'!J22),"/","2"),IF('график январь'!J23*24=0,HOUR('график январь'!J23-'график январь'!J22),CONCATENATE(HOUR('график январь'!J23-'график январь'!J22),"/","6")))</f>
        <v>0</v>
      </c>
      <c r="M26" s="216" t="str">
        <f>IF('график январь'!K23*24=24,CONCATENATE(HOUR('график январь'!K23-'график январь'!K22),"/","2"),IF('график январь'!K23*24=0,HOUR('график январь'!K23-'график январь'!K22),CONCATENATE(HOUR('график январь'!K23-'график январь'!K22),"/","6")))</f>
        <v>15/2</v>
      </c>
      <c r="N26" s="216" t="str">
        <f>IF('график январь'!L23*24=24,CONCATENATE(HOUR('график январь'!L23-'график январь'!L22),"/","2"),IF('график январь'!L23*24=0,HOUR('график январь'!L23-'график январь'!L22),CONCATENATE(HOUR('график январь'!L23-'график январь'!L22),"/","6")))</f>
        <v>9/6</v>
      </c>
      <c r="O26" s="216">
        <f>IF('график январь'!M23*24=24,CONCATENATE(HOUR('график январь'!M23-'график январь'!M22),"/","2"),IF('график январь'!M23*24=0,HOUR('график январь'!M23-'график январь'!M22),CONCATENATE(HOUR('график январь'!M23-'график январь'!M22),"/","6")))</f>
        <v>0</v>
      </c>
      <c r="P26" s="216">
        <f>IF('график январь'!N23*24=24,CONCATENATE(HOUR('график январь'!N23-'график январь'!N22),"/","2"),IF('график январь'!N23*24=0,HOUR('график январь'!N23-'график январь'!N22),CONCATENATE(HOUR('график январь'!N23-'график январь'!N22),"/","6")))</f>
        <v>0</v>
      </c>
      <c r="Q26" s="216">
        <f>IF('график январь'!O23*24=24,CONCATENATE(HOUR('график январь'!O23-'график январь'!O22),"/","2"),IF('график январь'!O23*24=0,HOUR('график январь'!O23-'график январь'!O22),CONCATENATE(HOUR('график январь'!O23-'график январь'!O22),"/","6")))</f>
        <v>0</v>
      </c>
      <c r="R26" s="216">
        <f>IF('график январь'!P23*24=24,CONCATENATE(HOUR('график январь'!P23-'график январь'!P22),"/","2"),IF('график январь'!P23*24=0,HOUR('график январь'!P23-'график январь'!P22),CONCATENATE(HOUR('график январь'!P23-'график январь'!P22),"/","6")))</f>
        <v>0</v>
      </c>
      <c r="S26" s="216">
        <f>IF('график январь'!Q23*24=24,CONCATENATE(HOUR('график январь'!Q23-'график январь'!Q22),"/","2"),IF('график январь'!Q23*24=0,HOUR('график январь'!Q23-'график январь'!Q22),CONCATENATE(HOUR('график январь'!Q23-'график январь'!Q22),"/","6")))</f>
        <v>0</v>
      </c>
      <c r="T26" s="217">
        <f t="array" ref="T26">SUM(IFERROR(--LEFTB($E26:$S26,SEARCH("/",$E26:$S26)-1),$E26:$S26))</f>
        <v>48</v>
      </c>
      <c r="U26" s="216">
        <f>IF('график январь'!R23*24=24,CONCATENATE(HOUR('график январь'!R23-'график январь'!R22),"/","2"),IF('график январь'!R23*24=0,HOUR('график январь'!R23-'график январь'!R22),CONCATENATE(HOUR('график январь'!R23-'график январь'!R22),"/","6")))</f>
        <v>0</v>
      </c>
      <c r="V26" s="216">
        <f>IF('график январь'!S23*24=24,CONCATENATE(HOUR('график январь'!S23-'график январь'!S22),"/","2"),IF('график январь'!S23*24=0,HOUR('график январь'!S23-'график январь'!S22),CONCATENATE(HOUR('график январь'!S23-'график январь'!S22),"/","6")))</f>
        <v>0</v>
      </c>
      <c r="W26" s="216">
        <f>IF('график январь'!T23*24=24,CONCATENATE(HOUR('график январь'!T23-'график январь'!T22),"/","2"),IF('график январь'!T23*24=0,HOUR('график январь'!T23-'график январь'!T22),CONCATENATE(HOUR('график январь'!T23-'график январь'!T22),"/","6")))</f>
        <v>0</v>
      </c>
      <c r="X26" s="216" t="str">
        <f>IF('график январь'!U23*24=24,CONCATENATE(HOUR('график январь'!U23-'график январь'!U22),"/","2"),IF('график январь'!U23*24=0,HOUR('график январь'!U23-'график январь'!U22),CONCATENATE(HOUR('график январь'!U23-'график январь'!U22),"/","6")))</f>
        <v>15/2</v>
      </c>
      <c r="Y26" s="216" t="str">
        <f>IF('график январь'!V23*24=24,CONCATENATE(HOUR('график январь'!V23-'график январь'!V22),"/","2"),IF('график январь'!V23*24=0,HOUR('график январь'!V23-'график январь'!V22),CONCATENATE(HOUR('график январь'!V23-'график январь'!V22),"/","6")))</f>
        <v>9/6</v>
      </c>
      <c r="Z26" s="216">
        <f>IF('график январь'!W23*24=24,CONCATENATE(HOUR('график январь'!W23-'график январь'!W22),"/","2"),IF('график январь'!W23*24=0,HOUR('график январь'!W23-'график январь'!W22),CONCATENATE(HOUR('график январь'!W23-'график январь'!W22),"/","6")))</f>
        <v>0</v>
      </c>
      <c r="AA26" s="216">
        <f>IF('график январь'!X23*24=24,CONCATENATE(HOUR('график январь'!X23-'график январь'!X22),"/","2"),IF('график январь'!X23*24=0,HOUR('график январь'!X23-'график январь'!X22),CONCATENATE(HOUR('график январь'!X23-'график январь'!X22),"/","6")))</f>
        <v>0</v>
      </c>
      <c r="AB26" s="216">
        <f>IF('график январь'!Y23*24=24,CONCATENATE(HOUR('график январь'!Y23-'график январь'!Y22),"/","2"),IF('график январь'!Y23*24=0,HOUR('график январь'!Y23-'график январь'!Y22),CONCATENATE(HOUR('график январь'!Y23-'график январь'!Y22),"/","6")))</f>
        <v>0</v>
      </c>
      <c r="AC26" s="216">
        <f>IF('график январь'!Z23*24=24,CONCATENATE(HOUR('график январь'!Z23-'график январь'!Z22),"/","2"),IF('график январь'!Z23*24=0,HOUR('график январь'!Z23-'график январь'!Z22),CONCATENATE(HOUR('график январь'!Z23-'график январь'!Z22),"/","6")))</f>
        <v>0</v>
      </c>
      <c r="AD26" s="216">
        <f>IF('график январь'!AA23*24=24,CONCATENATE(HOUR('график январь'!AA23-'график январь'!AA22),"/","2"),IF('график январь'!AA23*24=0,HOUR('график январь'!AA23-'график январь'!AA22),CONCATENATE(HOUR('график январь'!AA23-'график январь'!AA22),"/","6")))</f>
        <v>0</v>
      </c>
      <c r="AE26" s="216">
        <f>IF('график январь'!AB23*24=24,CONCATENATE(HOUR('график январь'!AB23-'график январь'!AB22),"/","2"),IF('график январь'!AB23*24=0,HOUR('график январь'!AB23-'график январь'!AB22),CONCATENATE(HOUR('график январь'!AB23-'график январь'!AB22),"/","6")))</f>
        <v>0</v>
      </c>
      <c r="AF26" s="216">
        <f>IF('график январь'!AC23*24=24,CONCATENATE(HOUR('график январь'!AC23-'график январь'!AC22),"/","2"),IF('график январь'!AC23*24=0,HOUR('график январь'!AC23-'график январь'!AC22),CONCATENATE(HOUR('график январь'!AC23-'график январь'!AC22),"/","6")))</f>
        <v>0</v>
      </c>
      <c r="AG26" s="216">
        <f>IF('график январь'!AD23*24=24,CONCATENATE(HOUR('график январь'!AD23-'график январь'!AD22),"/","2"),IF('график январь'!AD23*24=0,HOUR('график январь'!AD23-'график январь'!AD22),CONCATENATE(HOUR('график январь'!AD23-'график январь'!AD22),"/","6")))</f>
        <v>0</v>
      </c>
      <c r="AH26" s="216" t="str">
        <f>IF('график январь'!AE23*24=24,CONCATENATE(HOUR('график январь'!AE23-'график январь'!AE22),"/","2"),IF('график январь'!AE23*24=0,HOUR('график январь'!AE23-'график январь'!AE22),CONCATENATE(HOUR('график январь'!AE23-'график январь'!AE22),"/","6")))</f>
        <v>15/2</v>
      </c>
      <c r="AI26" s="216" t="str">
        <f>IF('график январь'!AF23*24=24,CONCATENATE(HOUR('график январь'!AF23-'график январь'!AF22),"/","2"),IF('график январь'!AF23*24=0,HOUR('график январь'!AF23-'график январь'!AF22),CONCATENATE(HOUR('график январь'!AF23-'график январь'!AF22),"/","6")))</f>
        <v>9/6</v>
      </c>
      <c r="AJ26" s="216">
        <f>IF('график январь'!AG23*24=24,CONCATENATE(HOUR('график январь'!AG23-'график январь'!AG22),"/","2"),IF('график январь'!AG23*24=0,HOUR('график январь'!AG23-'график январь'!AG22),CONCATENATE(HOUR('график январь'!AG23-'график январь'!AG22),"/","6")))</f>
        <v>0</v>
      </c>
      <c r="AK26" s="218">
        <f t="array" ref="AK26">SUM(IFERROR(--LEFTB($U26:$AJ26,SEARCH("/",$U26:$AJ26)-1),$U26:$AJ26))</f>
        <v>48</v>
      </c>
      <c r="AL26" s="483"/>
      <c r="AM26" s="485"/>
      <c r="AN26" s="227"/>
      <c r="AO26" s="415"/>
      <c r="AP26" s="415"/>
      <c r="AQ26" s="415"/>
      <c r="AR26" s="220">
        <f>SUMPRODUCT(COUNTIF(E25:AJ25,{"О";"ДО"}))</f>
        <v>0</v>
      </c>
      <c r="AS26" s="221" t="s">
        <v>24</v>
      </c>
      <c r="AT26" s="222">
        <f>AX25*C25*AR26</f>
        <v>0</v>
      </c>
      <c r="AU26" s="495"/>
      <c r="AV26" s="215"/>
      <c r="AW26" s="497"/>
      <c r="AX26" s="497"/>
      <c r="AY26" s="493"/>
      <c r="AZ26" s="131"/>
      <c r="BA26" s="139"/>
    </row>
    <row r="27" spans="1:53" ht="28.5" customHeight="1" x14ac:dyDescent="0.25">
      <c r="A27" s="476">
        <f t="shared" ref="A27" si="16">A25+1</f>
        <v>8</v>
      </c>
      <c r="B27" s="126" t="str">
        <f>'график январь'!A24</f>
        <v>Федяева О.К.</v>
      </c>
      <c r="C27" s="478">
        <f>'график январь'!B24</f>
        <v>0.5</v>
      </c>
      <c r="D27" s="150">
        <v>615</v>
      </c>
      <c r="E27" s="210" t="s">
        <v>60</v>
      </c>
      <c r="F27" s="210" t="s">
        <v>60</v>
      </c>
      <c r="G27" s="210" t="s">
        <v>60</v>
      </c>
      <c r="H27" s="210" t="s">
        <v>60</v>
      </c>
      <c r="I27" s="210" t="s">
        <v>60</v>
      </c>
      <c r="J27" s="210" t="s">
        <v>60</v>
      </c>
      <c r="K27" s="210" t="s">
        <v>60</v>
      </c>
      <c r="L27" s="210" t="s">
        <v>61</v>
      </c>
      <c r="M27" s="210" t="s">
        <v>61</v>
      </c>
      <c r="N27" s="210" t="s">
        <v>60</v>
      </c>
      <c r="O27" s="210" t="s">
        <v>60</v>
      </c>
      <c r="P27" s="210" t="s">
        <v>60</v>
      </c>
      <c r="Q27" s="210" t="s">
        <v>60</v>
      </c>
      <c r="R27" s="210" t="s">
        <v>60</v>
      </c>
      <c r="S27" s="210" t="s">
        <v>60</v>
      </c>
      <c r="T27" s="212">
        <f>SUMPRODUCT(COUNTIF(E27:S27,{"РП";"РП/Н";"Ф";"Ф/Н"}))</f>
        <v>2</v>
      </c>
      <c r="U27" s="210" t="s">
        <v>60</v>
      </c>
      <c r="V27" s="210" t="s">
        <v>60</v>
      </c>
      <c r="W27" s="210" t="s">
        <v>60</v>
      </c>
      <c r="X27" s="210" t="s">
        <v>60</v>
      </c>
      <c r="Y27" s="210" t="s">
        <v>60</v>
      </c>
      <c r="Z27" s="210" t="s">
        <v>60</v>
      </c>
      <c r="AA27" s="210" t="s">
        <v>60</v>
      </c>
      <c r="AB27" s="210" t="s">
        <v>65</v>
      </c>
      <c r="AC27" s="210" t="s">
        <v>65</v>
      </c>
      <c r="AD27" s="210" t="s">
        <v>81</v>
      </c>
      <c r="AE27" s="210" t="s">
        <v>81</v>
      </c>
      <c r="AF27" s="210" t="s">
        <v>65</v>
      </c>
      <c r="AG27" s="210" t="s">
        <v>65</v>
      </c>
      <c r="AH27" s="210" t="s">
        <v>65</v>
      </c>
      <c r="AI27" s="210" t="s">
        <v>65</v>
      </c>
      <c r="AJ27" s="211" t="s">
        <v>61</v>
      </c>
      <c r="AK27" s="212">
        <f>SUMPRODUCT(COUNTIF(U27:AJ27,{"Ф";"Ф/Н";"РП";"РП/Н"}))</f>
        <v>1</v>
      </c>
      <c r="AL27" s="482">
        <f t="shared" ref="AL27" si="17">AK27+T27</f>
        <v>3</v>
      </c>
      <c r="AM27" s="484">
        <f t="shared" ref="AM27" si="18">AK28+T28</f>
        <v>48</v>
      </c>
      <c r="AN27" s="223"/>
      <c r="AO27" s="414">
        <f t="array" ref="AO27">SUM(IFERROR(--MID($E28:$AJ28,SEARCH("/",$E28:$AJ28)+1,2),0))</f>
        <v>16</v>
      </c>
      <c r="AP27" s="414">
        <f t="array" ref="AP27">SUM(IFERROR(--LEFTB($E28:$L28,SEARCH("/",$E28:$L28)-1),$E28:$L28))</f>
        <v>0</v>
      </c>
      <c r="AQ27" s="414">
        <f>IF(AY28&gt;0,C27*AW27*AX27-(AY28*1),C27*AW27*AX27)</f>
        <v>66</v>
      </c>
      <c r="AR27" s="214">
        <f>SUMPRODUCT(COUNTIF(E26:AJ26,{"О";"ДО"}))</f>
        <v>0</v>
      </c>
      <c r="AS27" s="214" t="s">
        <v>63</v>
      </c>
      <c r="AT27" s="214">
        <f>AX27*C27*AR27</f>
        <v>0</v>
      </c>
      <c r="AU27" s="494">
        <f>SUMPRODUCT(COUNTIF(E27:AJ27,{"В";"РП";"РП/Н"}))</f>
        <v>20</v>
      </c>
      <c r="AV27" s="215"/>
      <c r="AW27" s="496">
        <v>22</v>
      </c>
      <c r="AX27" s="496">
        <v>6</v>
      </c>
      <c r="AY27" s="492"/>
      <c r="AZ27" s="131"/>
      <c r="BA27" s="139"/>
    </row>
    <row r="28" spans="1:53" ht="30.75" customHeight="1" thickBot="1" x14ac:dyDescent="0.3">
      <c r="A28" s="477"/>
      <c r="B28" s="132" t="s">
        <v>64</v>
      </c>
      <c r="C28" s="479"/>
      <c r="D28" s="151"/>
      <c r="E28" s="216">
        <f>IF('график январь'!C25*24=24,CONCATENATE(HOUR('график январь'!C25-'график январь'!C24),"/","2"),IF('график январь'!C25*24=0,HOUR('график январь'!C25-'график январь'!C24),CONCATENATE(HOUR('график январь'!C25-'график январь'!C24),"/","6")))</f>
        <v>0</v>
      </c>
      <c r="F28" s="216">
        <f>IF('график январь'!D25*24=24,CONCATENATE(HOUR('график январь'!D25-'график январь'!D24),"/","2"),IF('график январь'!D25*24=0,HOUR('график январь'!D25-'график январь'!D24),CONCATENATE(HOUR('график январь'!D25-'график январь'!D24),"/","6")))</f>
        <v>0</v>
      </c>
      <c r="G28" s="216">
        <f>IF('график январь'!E25*24=24,CONCATENATE(HOUR('график январь'!E25-'график январь'!E24),"/","2"),IF('график январь'!E25*24=0,HOUR('график январь'!E25-'график январь'!E24),CONCATENATE(HOUR('график январь'!E25-'график январь'!E24),"/","6")))</f>
        <v>0</v>
      </c>
      <c r="H28" s="216">
        <f>IF('график январь'!F25*24=24,CONCATENATE(HOUR('график январь'!F25-'график январь'!F24),"/","2"),IF('график январь'!F25*24=0,HOUR('график январь'!F25-'график январь'!F24),CONCATENATE(HOUR('график январь'!F25-'график январь'!F24),"/","6")))</f>
        <v>0</v>
      </c>
      <c r="I28" s="216">
        <f>IF('график январь'!G25*24=24,CONCATENATE(HOUR('график январь'!G25-'график январь'!G24),"/","2"),IF('график январь'!G25*24=0,HOUR('график январь'!G25-'график январь'!G24),CONCATENATE(HOUR('график январь'!G25-'график январь'!G24),"/","6")))</f>
        <v>0</v>
      </c>
      <c r="J28" s="216">
        <f>IF('график январь'!H25*24=24,CONCATENATE(HOUR('график январь'!H25-'график январь'!H24),"/","2"),IF('график январь'!H25*24=0,HOUR('график январь'!H25-'график январь'!H24),CONCATENATE(HOUR('график январь'!H25-'график январь'!H24),"/","6")))</f>
        <v>0</v>
      </c>
      <c r="K28" s="216">
        <f>IF('график январь'!I25*24=24,CONCATENATE(HOUR('график январь'!I25-'график январь'!I24),"/","2"),IF('график январь'!I25*24=0,HOUR('график январь'!I25-'график январь'!I24),CONCATENATE(HOUR('график январь'!I25-'график январь'!I24),"/","6")))</f>
        <v>0</v>
      </c>
      <c r="L28" s="216">
        <f>IF('график январь'!J25*24=24,CONCATENATE(HOUR('график январь'!J25-'график январь'!J24),"/","2"),IF('график январь'!J25*24=0,HOUR('график январь'!J25-'график январь'!J24),CONCATENATE(HOUR('график январь'!J25-'график январь'!J24),"/","6")))</f>
        <v>0</v>
      </c>
      <c r="M28" s="216">
        <f>IF('график январь'!K25*24=24,CONCATENATE(HOUR('график январь'!K25-'график январь'!K24),"/","2"),IF('график январь'!K25*24=0,HOUR('график январь'!K25-'график январь'!K24),CONCATENATE(HOUR('график январь'!K25-'график январь'!K24),"/","6")))</f>
        <v>0</v>
      </c>
      <c r="N28" s="216">
        <f>IF('график январь'!L25*24=24,CONCATENATE(HOUR('график январь'!L25-'график январь'!L24),"/","2"),IF('график январь'!L25*24=0,HOUR('график январь'!L25-'график январь'!L24),CONCATENATE(HOUR('график январь'!L25-'график январь'!L24),"/","6")))</f>
        <v>0</v>
      </c>
      <c r="O28" s="216">
        <f>IF('график январь'!M25*24=24,CONCATENATE(HOUR('график январь'!M25-'график январь'!M24),"/","2"),IF('график январь'!M25*24=0,HOUR('график январь'!M25-'график январь'!M24),CONCATENATE(HOUR('график январь'!M25-'график январь'!M24),"/","6")))</f>
        <v>0</v>
      </c>
      <c r="P28" s="216">
        <f>IF('график январь'!N25*24=24,CONCATENATE(HOUR('график январь'!N25-'график январь'!N24),"/","2"),IF('график январь'!N25*24=0,HOUR('график январь'!N25-'график январь'!N24),CONCATENATE(HOUR('график январь'!N25-'график январь'!N24),"/","6")))</f>
        <v>0</v>
      </c>
      <c r="Q28" s="216">
        <f>IF('график январь'!O25*24=24,CONCATENATE(HOUR('график январь'!O25-'график январь'!O24),"/","2"),IF('график январь'!O25*24=0,HOUR('график январь'!O25-'график январь'!O24),CONCATENATE(HOUR('график январь'!O25-'график январь'!O24),"/","6")))</f>
        <v>0</v>
      </c>
      <c r="R28" s="216" t="str">
        <f>IF('график январь'!P25*24=24,CONCATENATE(HOUR('график январь'!P25-'график январь'!P24),"/","2"),IF('график январь'!P25*24=0,HOUR('график январь'!P25-'график январь'!P24),CONCATENATE(HOUR('график январь'!P25-'график январь'!P24),"/","6")))</f>
        <v>15/2</v>
      </c>
      <c r="S28" s="216" t="str">
        <f>IF('график январь'!Q25*24=24,CONCATENATE(HOUR('график январь'!Q25-'график январь'!Q24),"/","2"),IF('график январь'!Q25*24=0,HOUR('график январь'!Q25-'график январь'!Q24),CONCATENATE(HOUR('график январь'!Q25-'график январь'!Q24),"/","6")))</f>
        <v>9/6</v>
      </c>
      <c r="T28" s="217">
        <f t="array" ref="T28">SUM(IFERROR(--LEFTB($E28:$S28,SEARCH("/",$E28:$S28)-1),$E28:$S28))</f>
        <v>24</v>
      </c>
      <c r="U28" s="216">
        <f>IF('график январь'!R25*24=24,CONCATENATE(HOUR('график январь'!R25-'график январь'!R24),"/","2"),IF('график январь'!R25*24=0,HOUR('график январь'!R25-'график январь'!R24),CONCATENATE(HOUR('график январь'!R25-'график январь'!R24),"/","6")))</f>
        <v>0</v>
      </c>
      <c r="V28" s="216">
        <f>IF('график январь'!S25*24=24,CONCATENATE(HOUR('график январь'!S25-'график январь'!S24),"/","2"),IF('график январь'!S25*24=0,HOUR('график январь'!S25-'график январь'!S24),CONCATENATE(HOUR('график январь'!S25-'график январь'!S24),"/","6")))</f>
        <v>0</v>
      </c>
      <c r="W28" s="216">
        <f>IF('график январь'!T25*24=24,CONCATENATE(HOUR('график январь'!T25-'график январь'!T24),"/","2"),IF('график январь'!T25*24=0,HOUR('график январь'!T25-'график январь'!T24),CONCATENATE(HOUR('график январь'!T25-'график январь'!T24),"/","6")))</f>
        <v>0</v>
      </c>
      <c r="X28" s="216">
        <f>IF('график январь'!U25*24=24,CONCATENATE(HOUR('график январь'!U25-'график январь'!U24),"/","2"),IF('график январь'!U25*24=0,HOUR('график январь'!U25-'график январь'!U24),CONCATENATE(HOUR('график январь'!U25-'график январь'!U24),"/","6")))</f>
        <v>0</v>
      </c>
      <c r="Y28" s="216">
        <f>IF('график январь'!V25*24=24,CONCATENATE(HOUR('график январь'!V25-'график январь'!V24),"/","2"),IF('график январь'!V25*24=0,HOUR('график январь'!V25-'график январь'!V24),CONCATENATE(HOUR('график январь'!V25-'график январь'!V24),"/","6")))</f>
        <v>0</v>
      </c>
      <c r="Z28" s="216">
        <f>IF('график январь'!W25*24=24,CONCATENATE(HOUR('график январь'!W25-'график январь'!W24),"/","2"),IF('график январь'!W25*24=0,HOUR('график январь'!W25-'график январь'!W24),CONCATENATE(HOUR('график январь'!W25-'график январь'!W24),"/","6")))</f>
        <v>0</v>
      </c>
      <c r="AA28" s="216">
        <f>IF('график январь'!X25*24=24,CONCATENATE(HOUR('график январь'!X25-'график январь'!X24),"/","2"),IF('график январь'!X25*24=0,HOUR('график январь'!X25-'график январь'!X24),CONCATENATE(HOUR('график январь'!X25-'график январь'!X24),"/","6")))</f>
        <v>0</v>
      </c>
      <c r="AB28" s="216">
        <f>IF('график январь'!Y25*24=24,CONCATENATE(HOUR('график январь'!Y25-'график январь'!Y24),"/","2"),IF('график январь'!Y25*24=0,HOUR('график январь'!Y25-'график январь'!Y24),CONCATENATE(HOUR('график январь'!Y25-'график январь'!Y24),"/","6")))</f>
        <v>0</v>
      </c>
      <c r="AC28" s="216" t="str">
        <f>IF('график январь'!Z25*24=24,CONCATENATE(HOUR('график январь'!Z25-'график январь'!Z24),"/","2"),IF('график январь'!Z25*24=0,HOUR('график январь'!Z25-'график январь'!Z24),CONCATENATE(HOUR('график январь'!Z25-'график январь'!Z24),"/","6")))</f>
        <v>15/2</v>
      </c>
      <c r="AD28" s="216" t="str">
        <f>IF('график январь'!AA25*24=24,CONCATENATE(HOUR('график январь'!AA25-'график январь'!AA24),"/","2"),IF('график январь'!AA25*24=0,HOUR('график январь'!AA25-'график январь'!AA24),CONCATENATE(HOUR('график январь'!AA25-'график январь'!AA24),"/","6")))</f>
        <v>9/6</v>
      </c>
      <c r="AE28" s="216">
        <f>IF('график январь'!AB25*24=24,CONCATENATE(HOUR('график январь'!AB25-'график январь'!AB24),"/","2"),IF('график январь'!AB25*24=0,HOUR('график январь'!AB25-'график январь'!AB24),CONCATENATE(HOUR('график январь'!AB25-'график январь'!AB24),"/","6")))</f>
        <v>0</v>
      </c>
      <c r="AF28" s="216">
        <f>IF('график январь'!AC25*24=24,CONCATENATE(HOUR('график январь'!AC25-'график январь'!AC24),"/","2"),IF('график январь'!AC25*24=0,HOUR('график январь'!AC25-'график январь'!AC24),CONCATENATE(HOUR('график январь'!AC25-'график январь'!AC24),"/","6")))</f>
        <v>0</v>
      </c>
      <c r="AG28" s="216">
        <f>IF('график январь'!AD25*24=24,CONCATENATE(HOUR('график январь'!AD25-'график январь'!AD24),"/","2"),IF('график январь'!AD25*24=0,HOUR('график январь'!AD25-'график январь'!AD24),CONCATENATE(HOUR('график январь'!AD25-'график январь'!AD24),"/","6")))</f>
        <v>0</v>
      </c>
      <c r="AH28" s="216">
        <f>IF('график январь'!AE25*24=24,CONCATENATE(HOUR('график январь'!AE25-'график январь'!AE24),"/","2"),IF('график январь'!AE25*24=0,HOUR('график январь'!AE25-'график январь'!AE24),CONCATENATE(HOUR('график январь'!AE25-'график январь'!AE24),"/","6")))</f>
        <v>0</v>
      </c>
      <c r="AI28" s="216">
        <f>IF('график январь'!AF25*24=24,CONCATENATE(HOUR('график январь'!AF25-'график январь'!AF24),"/","2"),IF('график январь'!AF25*24=0,HOUR('график январь'!AF25-'график январь'!AF24),CONCATENATE(HOUR('график январь'!AF25-'график январь'!AF24),"/","6")))</f>
        <v>0</v>
      </c>
      <c r="AJ28" s="216">
        <f>IF('график январь'!AG25*24=24,CONCATENATE(HOUR('график январь'!AG25-'график январь'!AG24),"/","2"),IF('график январь'!AG25*24=0,HOUR('график январь'!AG25-'график январь'!AG24),CONCATENATE(HOUR('график январь'!AG25-'график январь'!AG24),"/","6")))</f>
        <v>0</v>
      </c>
      <c r="AK28" s="218">
        <f t="array" ref="AK28">SUM(IFERROR(--LEFTB($U28:$AJ28,SEARCH("/",$U28:$AJ28)-1),$U28:$AJ28))</f>
        <v>24</v>
      </c>
      <c r="AL28" s="483"/>
      <c r="AM28" s="485"/>
      <c r="AN28" s="225"/>
      <c r="AO28" s="415"/>
      <c r="AP28" s="415"/>
      <c r="AQ28" s="415"/>
      <c r="AR28" s="210">
        <f>SUMPRODUCT(COUNTIF(E27:AJ27,{"О";"ДО"}))</f>
        <v>6</v>
      </c>
      <c r="AS28" s="230" t="s">
        <v>65</v>
      </c>
      <c r="AT28" s="231">
        <f>AX27*C27*AR28</f>
        <v>18</v>
      </c>
      <c r="AU28" s="495"/>
      <c r="AV28" s="215"/>
      <c r="AW28" s="497"/>
      <c r="AX28" s="497"/>
      <c r="AY28" s="493"/>
      <c r="AZ28" s="131"/>
      <c r="BA28" s="139"/>
    </row>
    <row r="29" spans="1:53" ht="27" customHeight="1" x14ac:dyDescent="0.25">
      <c r="A29" s="476">
        <f t="shared" ref="A29" si="19">A27+1</f>
        <v>9</v>
      </c>
      <c r="B29" s="126" t="str">
        <f>'график январь'!A26</f>
        <v>Панкратова А.М.</v>
      </c>
      <c r="C29" s="478">
        <f>'график январь'!B26</f>
        <v>1</v>
      </c>
      <c r="D29" s="150">
        <v>96</v>
      </c>
      <c r="E29" s="210" t="s">
        <v>60</v>
      </c>
      <c r="F29" s="210" t="s">
        <v>60</v>
      </c>
      <c r="G29" s="210" t="s">
        <v>60</v>
      </c>
      <c r="H29" s="210" t="s">
        <v>61</v>
      </c>
      <c r="I29" s="210" t="s">
        <v>61</v>
      </c>
      <c r="J29" s="210" t="s">
        <v>60</v>
      </c>
      <c r="K29" s="210" t="s">
        <v>60</v>
      </c>
      <c r="L29" s="210" t="s">
        <v>60</v>
      </c>
      <c r="M29" s="210" t="s">
        <v>66</v>
      </c>
      <c r="N29" s="210" t="s">
        <v>60</v>
      </c>
      <c r="O29" s="210" t="s">
        <v>60</v>
      </c>
      <c r="P29" s="210" t="s">
        <v>60</v>
      </c>
      <c r="Q29" s="210" t="s">
        <v>60</v>
      </c>
      <c r="R29" s="210" t="s">
        <v>61</v>
      </c>
      <c r="S29" s="210" t="s">
        <v>61</v>
      </c>
      <c r="T29" s="212">
        <f>SUMPRODUCT(COUNTIF(E29:S29,{"РП";"РП/Н";"Ф";"Ф/Н"}))</f>
        <v>5</v>
      </c>
      <c r="U29" s="210" t="s">
        <v>60</v>
      </c>
      <c r="V29" s="210" t="s">
        <v>60</v>
      </c>
      <c r="W29" s="210" t="s">
        <v>60</v>
      </c>
      <c r="X29" s="211" t="s">
        <v>61</v>
      </c>
      <c r="Y29" s="211" t="s">
        <v>61</v>
      </c>
      <c r="Z29" s="210" t="s">
        <v>60</v>
      </c>
      <c r="AA29" s="210" t="s">
        <v>60</v>
      </c>
      <c r="AB29" s="210" t="s">
        <v>60</v>
      </c>
      <c r="AC29" s="211" t="s">
        <v>61</v>
      </c>
      <c r="AD29" s="211" t="s">
        <v>61</v>
      </c>
      <c r="AE29" s="210" t="s">
        <v>60</v>
      </c>
      <c r="AF29" s="210" t="s">
        <v>66</v>
      </c>
      <c r="AG29" s="210" t="s">
        <v>60</v>
      </c>
      <c r="AH29" s="211" t="s">
        <v>61</v>
      </c>
      <c r="AI29" s="211" t="s">
        <v>61</v>
      </c>
      <c r="AJ29" s="210" t="s">
        <v>60</v>
      </c>
      <c r="AK29" s="212">
        <f>SUMPRODUCT(COUNTIF(U29:AJ29,{"Ф";"Ф/Н";"РП";"РП/Н"}))</f>
        <v>7</v>
      </c>
      <c r="AL29" s="482">
        <f t="shared" ref="AL29" si="20">AK29+T29</f>
        <v>12</v>
      </c>
      <c r="AM29" s="484">
        <f t="shared" ref="AM29" si="21">AK30+T30</f>
        <v>96</v>
      </c>
      <c r="AN29" s="226"/>
      <c r="AO29" s="414">
        <f t="array" ref="AO29">SUM(IFERROR(--MID($E30:$AJ30,SEARCH("/",$E30:$AJ30)+1,2),0))</f>
        <v>32</v>
      </c>
      <c r="AP29" s="414">
        <f t="array" ref="AP29">SUM(IFERROR(--LEFTB($E30:$L30,SEARCH("/",$E30:$L30)-1),$E30:$L30))</f>
        <v>24</v>
      </c>
      <c r="AQ29" s="414">
        <f>IF(AY30&gt;0,C29*AW29*AX29-(AY30*1),C29*AW29*AX29)</f>
        <v>132</v>
      </c>
      <c r="AR29" s="235">
        <f>SUMPRODUCT(COUNTIF(E28:AJ28,{"О";"ДО"}))</f>
        <v>0</v>
      </c>
      <c r="AS29" s="214" t="s">
        <v>63</v>
      </c>
      <c r="AT29" s="214">
        <f>AX29*C29*AR29</f>
        <v>0</v>
      </c>
      <c r="AU29" s="494">
        <f>SUMPRODUCT(COUNTIF(E29:AJ29,{"В";"РП";"РП/Н"}))</f>
        <v>19</v>
      </c>
      <c r="AV29" s="215"/>
      <c r="AW29" s="496">
        <v>22</v>
      </c>
      <c r="AX29" s="496">
        <v>6</v>
      </c>
      <c r="AY29" s="492"/>
      <c r="AZ29" s="131"/>
      <c r="BA29" s="148"/>
    </row>
    <row r="30" spans="1:53" ht="31.5" customHeight="1" thickBot="1" x14ac:dyDescent="0.3">
      <c r="A30" s="477"/>
      <c r="B30" s="153" t="s">
        <v>64</v>
      </c>
      <c r="C30" s="479"/>
      <c r="D30" s="154"/>
      <c r="E30" s="216">
        <f>IF('график январь'!C27*24=24,CONCATENATE(HOUR('график январь'!C27-'график январь'!C26),"/","2"),IF('график январь'!C27*24=0,HOUR('график январь'!C27-'график январь'!C26),CONCATENATE(HOUR('график январь'!C27-'график январь'!C26),"/","6")))</f>
        <v>0</v>
      </c>
      <c r="F30" s="216">
        <f>IF('график январь'!D27*24=24,CONCATENATE(HOUR('график январь'!D27-'график январь'!D26),"/","2"),IF('график январь'!D27*24=0,HOUR('график январь'!D27-'график январь'!D26),CONCATENATE(HOUR('график январь'!D27-'график январь'!D26),"/","6")))</f>
        <v>0</v>
      </c>
      <c r="G30" s="216">
        <f>IF('график январь'!E27*24=24,CONCATENATE(HOUR('график январь'!E27-'график январь'!E26),"/","2"),IF('график январь'!E27*24=0,HOUR('график январь'!E27-'график январь'!E26),CONCATENATE(HOUR('график январь'!E27-'график январь'!E26),"/","6")))</f>
        <v>0</v>
      </c>
      <c r="H30" s="216">
        <f>IF('график январь'!F27*24=24,CONCATENATE(HOUR('график январь'!F27-'график январь'!F26),"/","2"),IF('график январь'!F27*24=0,HOUR('график январь'!F27-'график январь'!F26),CONCATENATE(HOUR('график январь'!F27-'график январь'!F26),"/","6")))</f>
        <v>0</v>
      </c>
      <c r="I30" s="216" t="str">
        <f>IF('график январь'!G27*24=24,CONCATENATE(HOUR('график январь'!G27-'график январь'!G26),"/","2"),IF('график январь'!G27*24=0,HOUR('график январь'!G27-'график январь'!G26),CONCATENATE(HOUR('график январь'!G27-'график январь'!G26),"/","6")))</f>
        <v>15/2</v>
      </c>
      <c r="J30" s="216" t="str">
        <f>IF('график январь'!H27*24=24,CONCATENATE(HOUR('график январь'!H27-'график январь'!H26),"/","2"),IF('график январь'!H27*24=0,HOUR('график январь'!H27-'график январь'!H26),CONCATENATE(HOUR('график январь'!H27-'график январь'!H26),"/","6")))</f>
        <v>9/6</v>
      </c>
      <c r="K30" s="216">
        <f>IF('график январь'!I27*24=24,CONCATENATE(HOUR('график январь'!I27-'график январь'!I26),"/","2"),IF('график январь'!I27*24=0,HOUR('график январь'!I27-'график январь'!I26),CONCATENATE(HOUR('график январь'!I27-'график январь'!I26),"/","6")))</f>
        <v>0</v>
      </c>
      <c r="L30" s="216">
        <f>IF('график январь'!J27*24=24,CONCATENATE(HOUR('график январь'!J27-'график январь'!J26),"/","2"),IF('график январь'!J27*24=0,HOUR('график январь'!J27-'график январь'!J26),CONCATENATE(HOUR('график январь'!J27-'график январь'!J26),"/","6")))</f>
        <v>0</v>
      </c>
      <c r="M30" s="216">
        <f>IF('график январь'!K27*24=24,CONCATENATE(HOUR('график январь'!K27-'график январь'!K26),"/","2"),IF('график январь'!K27*24=0,HOUR('график январь'!K27-'график январь'!K26),CONCATENATE(HOUR('график январь'!K27-'график январь'!K26),"/","6")))</f>
        <v>0</v>
      </c>
      <c r="N30" s="216">
        <f>IF('график январь'!L27*24=24,CONCATENATE(HOUR('график январь'!L27-'график январь'!L26),"/","2"),IF('график январь'!L27*24=0,HOUR('график январь'!L27-'график январь'!L26),CONCATENATE(HOUR('график январь'!L27-'график январь'!L26),"/","6")))</f>
        <v>0</v>
      </c>
      <c r="O30" s="216">
        <f>IF('график январь'!M27*24=24,CONCATENATE(HOUR('график январь'!M27-'график январь'!M26),"/","2"),IF('график январь'!M27*24=0,HOUR('график январь'!M27-'график январь'!M26),CONCATENATE(HOUR('график январь'!M27-'график январь'!M26),"/","6")))</f>
        <v>0</v>
      </c>
      <c r="P30" s="216">
        <f>IF('график январь'!N27*24=24,CONCATENATE(HOUR('график январь'!N27-'график январь'!N26),"/","2"),IF('график январь'!N27*24=0,HOUR('график январь'!N27-'график январь'!N26),CONCATENATE(HOUR('график январь'!N27-'график январь'!N26),"/","6")))</f>
        <v>0</v>
      </c>
      <c r="Q30" s="216">
        <f>IF('график январь'!O27*24=24,CONCATENATE(HOUR('график январь'!O27-'график январь'!O26),"/","2"),IF('график январь'!O27*24=0,HOUR('график январь'!O27-'график январь'!O26),CONCATENATE(HOUR('график январь'!O27-'график январь'!O26),"/","6")))</f>
        <v>0</v>
      </c>
      <c r="R30" s="216">
        <f>IF('график январь'!P27*24=24,CONCATENATE(HOUR('график январь'!P27-'график январь'!P26),"/","2"),IF('график январь'!P27*24=0,HOUR('график январь'!P27-'график январь'!P26),CONCATENATE(HOUR('график январь'!P27-'график январь'!P26),"/","6")))</f>
        <v>0</v>
      </c>
      <c r="S30" s="216" t="str">
        <f>IF('график январь'!Q27*24=24,CONCATENATE(HOUR('график январь'!Q27-'график январь'!Q26),"/","2"),IF('график январь'!Q27*24=0,HOUR('график январь'!Q27-'график январь'!Q26),CONCATENATE(HOUR('график январь'!Q27-'график январь'!Q26),"/","6")))</f>
        <v>15/2</v>
      </c>
      <c r="T30" s="217">
        <f t="array" ref="T30">SUM(IFERROR(--LEFTB($E30:$S30,SEARCH("/",$E30:$S30)-1),$E30:$S30))</f>
        <v>39</v>
      </c>
      <c r="U30" s="216" t="str">
        <f>IF('график январь'!R27*24=24,CONCATENATE(HOUR('график январь'!R27-'график январь'!R26),"/","2"),IF('график январь'!R27*24=0,HOUR('график январь'!R27-'график январь'!R26),CONCATENATE(HOUR('график январь'!R27-'график январь'!R26),"/","6")))</f>
        <v>9/6</v>
      </c>
      <c r="V30" s="216">
        <f>IF('график январь'!S27*24=24,CONCATENATE(HOUR('график январь'!S27-'график январь'!S26),"/","2"),IF('график январь'!S27*24=0,HOUR('график январь'!S27-'график январь'!S26),CONCATENATE(HOUR('график январь'!S27-'график январь'!S26),"/","6")))</f>
        <v>0</v>
      </c>
      <c r="W30" s="216">
        <f>IF('график январь'!T27*24=24,CONCATENATE(HOUR('график январь'!T27-'график январь'!T26),"/","2"),IF('график январь'!T27*24=0,HOUR('график январь'!T27-'график январь'!T26),CONCATENATE(HOUR('график январь'!T27-'график январь'!T26),"/","6")))</f>
        <v>0</v>
      </c>
      <c r="X30" s="216">
        <f>IF('график январь'!U27*24=24,CONCATENATE(HOUR('график январь'!U27-'график январь'!U26),"/","2"),IF('график январь'!U27*24=0,HOUR('график январь'!U27-'график январь'!U26),CONCATENATE(HOUR('график январь'!U27-'график январь'!U26),"/","6")))</f>
        <v>0</v>
      </c>
      <c r="Y30" s="216" t="str">
        <f>IF('график январь'!V27*24=24,CONCATENATE(HOUR('график январь'!V27-'график январь'!V26),"/","2"),IF('график январь'!V27*24=0,HOUR('график январь'!V27-'график январь'!V26),CONCATENATE(HOUR('график январь'!V27-'график январь'!V26),"/","6")))</f>
        <v>15/2</v>
      </c>
      <c r="Z30" s="216" t="str">
        <f>IF('график январь'!W27*24=24,CONCATENATE(HOUR('график январь'!W27-'график январь'!W26),"/","2"),IF('график январь'!W27*24=0,HOUR('график январь'!W27-'график январь'!W26),CONCATENATE(HOUR('график январь'!W27-'график январь'!W26),"/","6")))</f>
        <v>9/6</v>
      </c>
      <c r="AA30" s="216">
        <f>IF('график январь'!X27*24=24,CONCATENATE(HOUR('график январь'!X27-'график январь'!X26),"/","2"),IF('график январь'!X27*24=0,HOUR('график январь'!X27-'график январь'!X26),CONCATENATE(HOUR('график январь'!X27-'график январь'!X26),"/","6")))</f>
        <v>0</v>
      </c>
      <c r="AB30" s="216">
        <f>IF('график январь'!Y27*24=24,CONCATENATE(HOUR('график январь'!Y27-'график январь'!Y26),"/","2"),IF('график январь'!Y27*24=0,HOUR('график январь'!Y27-'график январь'!Y26),CONCATENATE(HOUR('график январь'!Y27-'график январь'!Y26),"/","6")))</f>
        <v>0</v>
      </c>
      <c r="AC30" s="216">
        <f>IF('график январь'!Z27*24=24,CONCATENATE(HOUR('график январь'!Z27-'график январь'!Z26),"/","2"),IF('график январь'!Z27*24=0,HOUR('график январь'!Z27-'график январь'!Z26),CONCATENATE(HOUR('график январь'!Z27-'график январь'!Z26),"/","6")))</f>
        <v>0</v>
      </c>
      <c r="AD30" s="216">
        <f>IF('график январь'!AA27*24=24,CONCATENATE(HOUR('график январь'!AA27-'график январь'!AA26),"/","2"),IF('график январь'!AA27*24=0,HOUR('график январь'!AA27-'график январь'!AA26),CONCATENATE(HOUR('график январь'!AA27-'график январь'!AA26),"/","6")))</f>
        <v>0</v>
      </c>
      <c r="AE30" s="216">
        <f>IF('график январь'!AB27*24=24,CONCATENATE(HOUR('график январь'!AB27-'график январь'!AB26),"/","2"),IF('график январь'!AB27*24=0,HOUR('график январь'!AB27-'график январь'!AB26),CONCATENATE(HOUR('график январь'!AB27-'график январь'!AB26),"/","6")))</f>
        <v>0</v>
      </c>
      <c r="AF30" s="216">
        <f>IF('график январь'!AC27*24=24,CONCATENATE(HOUR('график январь'!AC27-'график январь'!AC26),"/","2"),IF('график январь'!AC27*24=0,HOUR('график январь'!AC27-'график январь'!AC26),CONCATENATE(HOUR('график январь'!AC27-'график январь'!AC26),"/","6")))</f>
        <v>0</v>
      </c>
      <c r="AG30" s="216">
        <f>IF('график январь'!AD27*24=24,CONCATENATE(HOUR('график январь'!AD27-'график январь'!AD26),"/","2"),IF('график январь'!AD27*24=0,HOUR('график январь'!AD27-'график январь'!AD26),CONCATENATE(HOUR('график январь'!AD27-'график январь'!AD26),"/","6")))</f>
        <v>0</v>
      </c>
      <c r="AH30" s="216" t="str">
        <f>IF('график январь'!AE27*24=24,CONCATENATE(HOUR('график январь'!AE27-'график январь'!AE26),"/","2"),IF('график январь'!AE27*24=0,HOUR('график январь'!AE27-'график январь'!AE26),CONCATENATE(HOUR('график январь'!AE27-'график январь'!AE26),"/","6")))</f>
        <v>15/2</v>
      </c>
      <c r="AI30" s="216" t="str">
        <f>IF('график январь'!AF27*24=24,CONCATENATE(HOUR('график январь'!AF27-'график январь'!AF26),"/","2"),IF('график январь'!AF27*24=0,HOUR('график январь'!AF27-'график январь'!AF26),CONCATENATE(HOUR('график январь'!AF27-'график январь'!AF26),"/","6")))</f>
        <v>9/6</v>
      </c>
      <c r="AJ30" s="216">
        <f>IF('график январь'!AG27*24=24,CONCATENATE(HOUR('график январь'!AG27-'график январь'!AG26),"/","2"),IF('график январь'!AG27*24=0,HOUR('график январь'!AG27-'график январь'!AG26),CONCATENATE(HOUR('график январь'!AG27-'график январь'!AG26),"/","6")))</f>
        <v>0</v>
      </c>
      <c r="AK30" s="218">
        <f t="array" ref="AK30">SUM(IFERROR(--LEFTB($U30:$AJ30,SEARCH("/",$U30:$AJ30)-1),$U30:$AJ30))</f>
        <v>57</v>
      </c>
      <c r="AL30" s="483"/>
      <c r="AM30" s="485"/>
      <c r="AN30" s="227"/>
      <c r="AO30" s="415"/>
      <c r="AP30" s="415"/>
      <c r="AQ30" s="415"/>
      <c r="AR30" s="220">
        <f>SUMPRODUCT(COUNTIF(E29:AJ29,{"О";"ДО"}))</f>
        <v>0</v>
      </c>
      <c r="AS30" s="221" t="s">
        <v>24</v>
      </c>
      <c r="AT30" s="222">
        <f>AX29*C29*AR30</f>
        <v>0</v>
      </c>
      <c r="AU30" s="495"/>
      <c r="AV30" s="215"/>
      <c r="AW30" s="497"/>
      <c r="AX30" s="497"/>
      <c r="AY30" s="493"/>
      <c r="AZ30" s="131"/>
      <c r="BA30" s="148"/>
    </row>
    <row r="31" spans="1:53" ht="28.9" customHeight="1" x14ac:dyDescent="0.25">
      <c r="A31" s="476">
        <f t="shared" ref="A31" si="22">A29+1</f>
        <v>10</v>
      </c>
      <c r="B31" s="126" t="str">
        <f>'график январь'!A28</f>
        <v>Панкратова А.М.</v>
      </c>
      <c r="C31" s="478">
        <f>'график январь'!B28</f>
        <v>0.25</v>
      </c>
      <c r="D31" s="150">
        <v>612</v>
      </c>
      <c r="E31" s="210" t="s">
        <v>60</v>
      </c>
      <c r="F31" s="210" t="s">
        <v>60</v>
      </c>
      <c r="G31" s="210" t="s">
        <v>60</v>
      </c>
      <c r="H31" s="210" t="s">
        <v>60</v>
      </c>
      <c r="I31" s="210" t="s">
        <v>60</v>
      </c>
      <c r="J31" s="210" t="s">
        <v>60</v>
      </c>
      <c r="K31" s="210" t="s">
        <v>60</v>
      </c>
      <c r="L31" s="210" t="s">
        <v>60</v>
      </c>
      <c r="M31" s="210" t="s">
        <v>61</v>
      </c>
      <c r="N31" s="210" t="s">
        <v>61</v>
      </c>
      <c r="O31" s="210" t="s">
        <v>60</v>
      </c>
      <c r="P31" s="210" t="s">
        <v>60</v>
      </c>
      <c r="Q31" s="210" t="s">
        <v>60</v>
      </c>
      <c r="R31" s="210" t="s">
        <v>65</v>
      </c>
      <c r="S31" s="210" t="s">
        <v>65</v>
      </c>
      <c r="T31" s="212">
        <f>SUMPRODUCT(COUNTIF(E31:S31,{"РП";"РП/Н";"Ф";"Ф/Н"}))</f>
        <v>2</v>
      </c>
      <c r="U31" s="210" t="s">
        <v>65</v>
      </c>
      <c r="V31" s="210" t="s">
        <v>65</v>
      </c>
      <c r="W31" s="210" t="s">
        <v>81</v>
      </c>
      <c r="X31" s="210" t="s">
        <v>81</v>
      </c>
      <c r="Y31" s="210" t="s">
        <v>65</v>
      </c>
      <c r="Z31" s="210" t="s">
        <v>65</v>
      </c>
      <c r="AA31" s="210" t="s">
        <v>65</v>
      </c>
      <c r="AB31" s="210" t="s">
        <v>65</v>
      </c>
      <c r="AC31" s="210" t="s">
        <v>65</v>
      </c>
      <c r="AD31" s="210" t="s">
        <v>81</v>
      </c>
      <c r="AE31" s="210" t="s">
        <v>81</v>
      </c>
      <c r="AF31" s="210" t="s">
        <v>65</v>
      </c>
      <c r="AG31" s="210" t="s">
        <v>65</v>
      </c>
      <c r="AH31" s="210" t="s">
        <v>65</v>
      </c>
      <c r="AI31" s="210" t="s">
        <v>65</v>
      </c>
      <c r="AJ31" s="210" t="s">
        <v>60</v>
      </c>
      <c r="AK31" s="212">
        <f>SUMPRODUCT(COUNTIF(U31:AJ31,{"Ф";"Ф/Н";"РП";"РП/Н"}))</f>
        <v>0</v>
      </c>
      <c r="AL31" s="482">
        <f t="shared" ref="AL31" si="23">AK31+T31</f>
        <v>2</v>
      </c>
      <c r="AM31" s="500">
        <f t="shared" ref="AM31" si="24">AK32+T32</f>
        <v>51</v>
      </c>
      <c r="AN31" s="223"/>
      <c r="AO31" s="414">
        <f t="array" ref="AO31">SUM(IFERROR(--MID($E32:$AJ32,SEARCH("/",$E32:$AJ32)+1,2),0))</f>
        <v>22</v>
      </c>
      <c r="AP31" s="414">
        <f t="array" ref="AP31">SUM(IFERROR(--LEFTB($E32:$L32,SEARCH("/",$E32:$L32)-1),$E32:$L32))</f>
        <v>7</v>
      </c>
      <c r="AQ31" s="414">
        <f>IF(AY32&gt;0,C31*AW31*AX31-(AY32*1),C31*AW31*AX31)</f>
        <v>33</v>
      </c>
      <c r="AR31" s="214">
        <f>SUMPRODUCT(COUNTIF(E30:AJ30,{"О";"ДО"}))</f>
        <v>0</v>
      </c>
      <c r="AS31" s="214" t="s">
        <v>63</v>
      </c>
      <c r="AT31" s="214">
        <f>AX31*C31*AR31</f>
        <v>0</v>
      </c>
      <c r="AU31" s="494">
        <f>SUMPRODUCT(COUNTIF(E31:AJ31,{"В";"РП";"РП/Н"}))</f>
        <v>12</v>
      </c>
      <c r="AV31" s="215"/>
      <c r="AW31" s="496">
        <v>22</v>
      </c>
      <c r="AX31" s="496">
        <v>6</v>
      </c>
      <c r="AY31" s="492"/>
      <c r="AZ31" s="131"/>
      <c r="BA31" s="139"/>
    </row>
    <row r="32" spans="1:53" ht="31.5" customHeight="1" thickBot="1" x14ac:dyDescent="0.3">
      <c r="A32" s="477"/>
      <c r="B32" s="132" t="s">
        <v>64</v>
      </c>
      <c r="C32" s="479"/>
      <c r="D32" s="151"/>
      <c r="E32" s="216" t="str">
        <f>IF('график январь'!C29*24=24,CONCATENATE(HOUR('график январь'!C29-'график январь'!C28),"/","2"),IF('график январь'!C29*24=0,HOUR('график январь'!C29-'график январь'!C28),CONCATENATE(HOUR('график январь'!C29-'график январь'!C28),"/","6")))</f>
        <v>7/6</v>
      </c>
      <c r="F32" s="216">
        <f>IF('график январь'!D29*24=24,CONCATENATE(HOUR('график январь'!D29-'график январь'!D28),"/","2"),IF('график январь'!D29*24=0,HOUR('график январь'!D29-'график январь'!D28),CONCATENATE(HOUR('график январь'!D29-'график январь'!D28),"/","6")))</f>
        <v>0</v>
      </c>
      <c r="G32" s="216">
        <f>IF('график январь'!E29*24=24,CONCATENATE(HOUR('график январь'!E29-'график январь'!E28),"/","2"),IF('график январь'!E29*24=0,HOUR('график январь'!E29-'график январь'!E28),CONCATENATE(HOUR('график январь'!E29-'график январь'!E28),"/","6")))</f>
        <v>0</v>
      </c>
      <c r="H32" s="216">
        <f>IF('график январь'!F29*24=24,CONCATENATE(HOUR('график январь'!F29-'график январь'!F28),"/","2"),IF('график январь'!F29*24=0,HOUR('график январь'!F29-'график январь'!F28),CONCATENATE(HOUR('график январь'!F29-'график январь'!F28),"/","6")))</f>
        <v>0</v>
      </c>
      <c r="I32" s="216">
        <f>IF('график январь'!G29*24=24,CONCATENATE(HOUR('график январь'!G29-'график январь'!G28),"/","2"),IF('график январь'!G29*24=0,HOUR('график январь'!G29-'график январь'!G28),CONCATENATE(HOUR('график январь'!G29-'график январь'!G28),"/","6")))</f>
        <v>0</v>
      </c>
      <c r="J32" s="216">
        <f>IF('график январь'!H29*24=24,CONCATENATE(HOUR('график январь'!H29-'график январь'!H28),"/","2"),IF('график январь'!H29*24=0,HOUR('график январь'!H29-'график январь'!H28),CONCATENATE(HOUR('график январь'!H29-'график январь'!H28),"/","6")))</f>
        <v>0</v>
      </c>
      <c r="K32" s="216">
        <f>IF('график январь'!I29*24=24,CONCATENATE(HOUR('график январь'!I29-'график январь'!I28),"/","2"),IF('график январь'!I29*24=0,HOUR('график январь'!I29-'график январь'!I28),CONCATENATE(HOUR('график январь'!I29-'график январь'!I28),"/","6")))</f>
        <v>0</v>
      </c>
      <c r="L32" s="216">
        <f>IF('график январь'!J29*24=24,CONCATENATE(HOUR('график январь'!J29-'график январь'!J28),"/","2"),IF('график январь'!J29*24=0,HOUR('график январь'!J29-'график январь'!J28),CONCATENATE(HOUR('график январь'!J29-'график январь'!J28),"/","6")))</f>
        <v>0</v>
      </c>
      <c r="M32" s="216">
        <f>IF('график январь'!K29*24=24,CONCATENATE(HOUR('график январь'!K29-'график январь'!K28),"/","2"),IF('график январь'!K29*24=0,HOUR('график январь'!K29-'график январь'!K28),CONCATENATE(HOUR('график январь'!K29-'график январь'!K28),"/","6")))</f>
        <v>0</v>
      </c>
      <c r="N32" s="216" t="str">
        <f>IF('график январь'!L29*24=24,CONCATENATE(HOUR('график январь'!L29-'график январь'!L28),"/","2"),IF('график январь'!L29*24=0,HOUR('график январь'!L29-'график январь'!L28),CONCATENATE(HOUR('график январь'!L29-'график январь'!L28),"/","6")))</f>
        <v>15/2</v>
      </c>
      <c r="O32" s="216" t="str">
        <f>IF('график январь'!M29*24=24,CONCATENATE(HOUR('график январь'!M29-'график январь'!M28),"/","2"),IF('график январь'!M29*24=0,HOUR('график январь'!M29-'график январь'!M28),CONCATENATE(HOUR('график январь'!M29-'график январь'!M28),"/","6")))</f>
        <v>7/6</v>
      </c>
      <c r="P32" s="216">
        <f>IF('график январь'!N29*24=24,CONCATENATE(HOUR('график январь'!N29-'график январь'!N28),"/","2"),IF('график январь'!N29*24=0,HOUR('график январь'!N29-'график январь'!N28),CONCATENATE(HOUR('график январь'!N29-'график январь'!N28),"/","6")))</f>
        <v>0</v>
      </c>
      <c r="Q32" s="216">
        <f>IF('график январь'!O29*24=24,CONCATENATE(HOUR('график январь'!O29-'график январь'!O28),"/","2"),IF('график январь'!O29*24=0,HOUR('график январь'!O29-'график январь'!O28),CONCATENATE(HOUR('график январь'!O29-'график январь'!O28),"/","6")))</f>
        <v>0</v>
      </c>
      <c r="R32" s="216">
        <f>IF('график январь'!P29*24=24,CONCATENATE(HOUR('график январь'!P29-'график январь'!P28),"/","2"),IF('график январь'!P29*24=0,HOUR('график январь'!P29-'график январь'!P28),CONCATENATE(HOUR('график январь'!P29-'график январь'!P28),"/","6")))</f>
        <v>0</v>
      </c>
      <c r="S32" s="216">
        <f>IF('график январь'!Q29*24=24,CONCATENATE(HOUR('график январь'!Q29-'график январь'!Q28),"/","2"),IF('график январь'!Q29*24=0,HOUR('график январь'!Q29-'график январь'!Q28),CONCATENATE(HOUR('график январь'!Q29-'график январь'!Q28),"/","6")))</f>
        <v>0</v>
      </c>
      <c r="T32" s="228">
        <f t="array" ref="T32">SUM(IFERROR(--LEFTB($E32:$S32,SEARCH("/",$E32:$S32)-1),$E32:$S32))</f>
        <v>29</v>
      </c>
      <c r="U32" s="216">
        <f>IF('график январь'!R29*24=24,CONCATENATE(HOUR('график январь'!R29-'график январь'!R28),"/","2"),IF('график январь'!R29*24=0,HOUR('график январь'!R29-'график январь'!R28),CONCATENATE(HOUR('график январь'!R29-'график январь'!R28),"/","6")))</f>
        <v>0</v>
      </c>
      <c r="V32" s="216">
        <f>IF('график январь'!S29*24=24,CONCATENATE(HOUR('график январь'!S29-'график январь'!S28),"/","2"),IF('график январь'!S29*24=0,HOUR('график январь'!S29-'график январь'!S28),CONCATENATE(HOUR('график январь'!S29-'график январь'!S28),"/","6")))</f>
        <v>0</v>
      </c>
      <c r="W32" s="216">
        <f>IF('график январь'!T29*24=24,CONCATENATE(HOUR('график январь'!T29-'график январь'!T28),"/","2"),IF('график январь'!T29*24=0,HOUR('график январь'!T29-'график январь'!T28),CONCATENATE(HOUR('график январь'!T29-'график январь'!T28),"/","6")))</f>
        <v>0</v>
      </c>
      <c r="X32" s="216">
        <f>IF('график январь'!U29*24=24,CONCATENATE(HOUR('график январь'!U29-'график январь'!U28),"/","2"),IF('график январь'!U29*24=0,HOUR('график январь'!U29-'график январь'!U28),CONCATENATE(HOUR('график январь'!U29-'график январь'!U28),"/","6")))</f>
        <v>0</v>
      </c>
      <c r="Y32" s="216">
        <f>IF('график январь'!V29*24=24,CONCATENATE(HOUR('график январь'!V29-'график январь'!V28),"/","2"),IF('график январь'!V29*24=0,HOUR('график январь'!V29-'график январь'!V28),CONCATENATE(HOUR('график январь'!V29-'график январь'!V28),"/","6")))</f>
        <v>0</v>
      </c>
      <c r="Z32" s="216">
        <f>IF('график январь'!W29*24=24,CONCATENATE(HOUR('график январь'!W29-'график январь'!W28),"/","2"),IF('график январь'!W29*24=0,HOUR('график январь'!W29-'график январь'!W28),CONCATENATE(HOUR('график январь'!W29-'график январь'!W28),"/","6")))</f>
        <v>0</v>
      </c>
      <c r="AA32" s="216">
        <f>IF('график январь'!X29*24=24,CONCATENATE(HOUR('график январь'!X29-'график январь'!X28),"/","2"),IF('график январь'!X29*24=0,HOUR('график январь'!X29-'график январь'!X28),CONCATENATE(HOUR('график январь'!X29-'график январь'!X28),"/","6")))</f>
        <v>0</v>
      </c>
      <c r="AB32" s="216">
        <f>IF('график январь'!Y29*24=24,CONCATENATE(HOUR('график январь'!Y29-'график январь'!Y28),"/","2"),IF('график январь'!Y29*24=0,HOUR('график январь'!Y29-'график январь'!Y28),CONCATENATE(HOUR('график январь'!Y29-'график январь'!Y28),"/","6")))</f>
        <v>0</v>
      </c>
      <c r="AC32" s="216">
        <f>IF('график январь'!Z29*24=24,CONCATENATE(HOUR('график январь'!Z29-'график январь'!Z28),"/","2"),IF('график январь'!Z29*24=0,HOUR('график январь'!Z29-'график январь'!Z28),CONCATENATE(HOUR('график январь'!Z29-'график январь'!Z28),"/","6")))</f>
        <v>0</v>
      </c>
      <c r="AD32" s="216" t="str">
        <f>IF('график январь'!AA29*24=24,CONCATENATE(HOUR('график январь'!AA29-'график январь'!AA28),"/","2"),IF('график январь'!AA29*24=0,HOUR('график январь'!AA29-'график январь'!AA28),CONCATENATE(HOUR('график январь'!AA29-'график январь'!AA28),"/","6")))</f>
        <v>15/2</v>
      </c>
      <c r="AE32" s="216" t="str">
        <f>IF('график январь'!AB29*24=24,CONCATENATE(HOUR('график январь'!AB29-'график январь'!AB28),"/","2"),IF('график январь'!AB29*24=0,HOUR('график январь'!AB29-'график январь'!AB28),CONCATENATE(HOUR('график январь'!AB29-'график январь'!AB28),"/","6")))</f>
        <v>7/6</v>
      </c>
      <c r="AF32" s="216">
        <f>IF('график январь'!AC29*24=24,CONCATENATE(HOUR('график январь'!AC29-'график январь'!AC28),"/","2"),IF('график январь'!AC29*24=0,HOUR('график январь'!AC29-'график январь'!AC28),CONCATENATE(HOUR('график январь'!AC29-'график январь'!AC28),"/","6")))</f>
        <v>0</v>
      </c>
      <c r="AG32" s="216">
        <f>IF('график январь'!AD29*24=24,CONCATENATE(HOUR('график январь'!AD29-'график январь'!AD28),"/","2"),IF('график январь'!AD29*24=0,HOUR('график январь'!AD29-'график январь'!AD28),CONCATENATE(HOUR('график январь'!AD29-'график январь'!AD28),"/","6")))</f>
        <v>0</v>
      </c>
      <c r="AH32" s="216">
        <f>IF('график январь'!AE29*24=24,CONCATENATE(HOUR('график январь'!AE29-'график январь'!AE28),"/","2"),IF('график январь'!AE29*24=0,HOUR('график январь'!AE29-'график январь'!AE28),CONCATENATE(HOUR('график январь'!AE29-'график январь'!AE28),"/","6")))</f>
        <v>0</v>
      </c>
      <c r="AI32" s="216">
        <f>IF('график январь'!AF29*24=24,CONCATENATE(HOUR('график январь'!AF29-'график январь'!AF28),"/","2"),IF('график январь'!AF29*24=0,HOUR('график январь'!AF29-'график январь'!AF28),CONCATENATE(HOUR('график январь'!AF29-'график январь'!AF28),"/","6")))</f>
        <v>0</v>
      </c>
      <c r="AJ32" s="216">
        <f>IF('график январь'!AG29*24=24,CONCATENATE(HOUR('график январь'!AG29-'график январь'!AG28),"/","2"),IF('график январь'!AG29*24=0,HOUR('график январь'!AG29-'график январь'!AG28),CONCATENATE(HOUR('график январь'!AG29-'график январь'!AG28),"/","6")))</f>
        <v>0</v>
      </c>
      <c r="AK32" s="218">
        <f t="array" ref="AK32">SUM(IFERROR(--LEFTB($U32:$AJ32,SEARCH("/",$U32:$AJ32)-1),$U32:$AJ32))</f>
        <v>22</v>
      </c>
      <c r="AL32" s="483"/>
      <c r="AM32" s="501"/>
      <c r="AN32" s="225"/>
      <c r="AO32" s="415"/>
      <c r="AP32" s="415"/>
      <c r="AQ32" s="415"/>
      <c r="AR32" s="229">
        <f>SUMPRODUCT(COUNTIF(E31:AJ31,{"О";"ДО"}))</f>
        <v>13</v>
      </c>
      <c r="AS32" s="224" t="s">
        <v>65</v>
      </c>
      <c r="AT32" s="234">
        <f>AX31*C31*AR32</f>
        <v>19.5</v>
      </c>
      <c r="AU32" s="495"/>
      <c r="AV32" s="215"/>
      <c r="AW32" s="497"/>
      <c r="AX32" s="497"/>
      <c r="AY32" s="493"/>
      <c r="AZ32" s="131"/>
      <c r="BA32" s="139"/>
    </row>
    <row r="33" spans="3:53" s="158" customFormat="1" ht="27.75" x14ac:dyDescent="0.25">
      <c r="C33" s="155"/>
      <c r="D33" s="155"/>
      <c r="E33" s="236"/>
      <c r="F33" s="236"/>
      <c r="G33" s="236"/>
      <c r="H33" s="236"/>
      <c r="I33" s="236"/>
      <c r="J33" s="236"/>
      <c r="K33" s="236"/>
      <c r="L33" s="236"/>
      <c r="M33" s="263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57"/>
    </row>
    <row r="34" spans="3:53" s="158" customFormat="1" ht="18.75" x14ac:dyDescent="0.25">
      <c r="D34" s="158" t="s">
        <v>67</v>
      </c>
      <c r="E34" s="111"/>
      <c r="F34" s="111"/>
      <c r="G34" s="236"/>
      <c r="H34" s="237"/>
      <c r="I34" s="237"/>
      <c r="J34" s="237"/>
      <c r="K34" s="237"/>
      <c r="L34" s="237"/>
      <c r="M34" s="264"/>
      <c r="N34" s="111" t="s">
        <v>68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 t="s">
        <v>69</v>
      </c>
      <c r="Y34" s="111"/>
      <c r="Z34" s="238"/>
      <c r="AA34" s="238"/>
      <c r="AB34" s="238"/>
      <c r="AC34" s="238"/>
      <c r="AD34" s="238"/>
      <c r="AE34" s="238"/>
      <c r="AF34" s="111" t="s">
        <v>70</v>
      </c>
      <c r="AG34" s="111"/>
      <c r="AH34" s="111"/>
      <c r="AI34" s="111"/>
      <c r="AJ34" s="111"/>
      <c r="AK34" s="111"/>
      <c r="AL34" s="111" t="s">
        <v>71</v>
      </c>
      <c r="AM34" s="111"/>
      <c r="AN34" s="239"/>
      <c r="AO34" s="240"/>
      <c r="AP34" s="241"/>
      <c r="AQ34" s="241"/>
      <c r="AR34" s="111"/>
      <c r="AS34" s="111"/>
      <c r="AT34" s="111"/>
      <c r="AU34" s="111"/>
      <c r="AV34" s="111"/>
      <c r="AW34" s="111"/>
      <c r="AX34" s="111"/>
      <c r="AY34" s="111"/>
    </row>
    <row r="35" spans="3:53" s="158" customFormat="1" ht="18.75" x14ac:dyDescent="0.25">
      <c r="E35" s="111"/>
      <c r="F35" s="111"/>
      <c r="G35" s="111"/>
      <c r="H35" s="111"/>
      <c r="I35" s="111"/>
      <c r="J35" s="111"/>
      <c r="K35" s="111"/>
      <c r="L35" s="111"/>
      <c r="M35" s="262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</row>
    <row r="36" spans="3:53" s="158" customFormat="1" ht="18.75" x14ac:dyDescent="0.25">
      <c r="E36" s="111"/>
      <c r="F36" s="111"/>
      <c r="G36" s="111"/>
      <c r="H36" s="111"/>
      <c r="I36" s="111"/>
      <c r="J36" s="111"/>
      <c r="K36" s="111"/>
      <c r="L36" s="111"/>
      <c r="M36" s="262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</row>
    <row r="37" spans="3:53" s="158" customFormat="1" ht="18.75" x14ac:dyDescent="0.25">
      <c r="D37" s="158" t="s">
        <v>72</v>
      </c>
      <c r="E37" s="111"/>
      <c r="F37" s="111"/>
      <c r="G37" s="238"/>
      <c r="H37" s="238"/>
      <c r="I37" s="238"/>
      <c r="J37" s="238"/>
      <c r="K37" s="238"/>
      <c r="L37" s="238"/>
      <c r="M37" s="265"/>
      <c r="N37" s="238" t="s">
        <v>73</v>
      </c>
      <c r="O37" s="111"/>
      <c r="P37" s="111"/>
      <c r="Q37" s="111"/>
      <c r="R37" s="111"/>
      <c r="S37" s="111"/>
      <c r="T37" s="111"/>
      <c r="U37" s="111"/>
      <c r="V37" s="111"/>
      <c r="W37" s="111" t="s">
        <v>74</v>
      </c>
      <c r="X37" s="111"/>
      <c r="Y37" s="111"/>
      <c r="Z37" s="238"/>
      <c r="AA37" s="238"/>
      <c r="AB37" s="238"/>
      <c r="AC37" s="238"/>
      <c r="AD37" s="238"/>
      <c r="AE37" s="238"/>
      <c r="AF37" s="111" t="s">
        <v>75</v>
      </c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</row>
    <row r="42" spans="3:53" ht="15.75" thickBot="1" x14ac:dyDescent="0.3"/>
    <row r="43" spans="3:53" ht="45.75" x14ac:dyDescent="0.65">
      <c r="H43" s="164" t="s">
        <v>76</v>
      </c>
      <c r="I43" s="164" t="s">
        <v>76</v>
      </c>
      <c r="J43" s="164" t="s">
        <v>76</v>
      </c>
      <c r="AN43" s="502">
        <f>AM43+V43</f>
        <v>0</v>
      </c>
      <c r="AO43" s="504">
        <f>AM44+V44</f>
        <v>0</v>
      </c>
      <c r="AP43" s="165"/>
      <c r="AQ43" s="506"/>
      <c r="AR43" s="508"/>
      <c r="AS43" s="506">
        <v>132</v>
      </c>
      <c r="AT43" s="166"/>
      <c r="AU43" s="166"/>
      <c r="AV43" s="166"/>
      <c r="AW43" s="166"/>
      <c r="AX43" s="166"/>
      <c r="AY43" s="166"/>
      <c r="AZ43" s="166"/>
      <c r="BA43" s="166"/>
    </row>
    <row r="44" spans="3:53" ht="21.75" thickBot="1" x14ac:dyDescent="0.3">
      <c r="AN44" s="503"/>
      <c r="AO44" s="505"/>
      <c r="AP44" s="167"/>
      <c r="AQ44" s="507"/>
      <c r="AR44" s="509"/>
      <c r="AS44" s="507"/>
      <c r="AT44" s="168"/>
      <c r="AU44" s="168"/>
      <c r="AV44" s="168"/>
      <c r="AW44" s="168"/>
      <c r="AX44" s="168"/>
      <c r="AY44" s="168"/>
      <c r="AZ44" s="168"/>
      <c r="BA44" s="168"/>
    </row>
  </sheetData>
  <mergeCells count="186">
    <mergeCell ref="AN43:AN44"/>
    <mergeCell ref="AO43:AO44"/>
    <mergeCell ref="AQ43:AQ44"/>
    <mergeCell ref="AR43:AR44"/>
    <mergeCell ref="AS43:AS44"/>
    <mergeCell ref="AX29:AX30"/>
    <mergeCell ref="AY29:AY30"/>
    <mergeCell ref="A31:A32"/>
    <mergeCell ref="C31:C32"/>
    <mergeCell ref="AL31:AL32"/>
    <mergeCell ref="AM31:AM32"/>
    <mergeCell ref="AO31:AO32"/>
    <mergeCell ref="AP31:AP32"/>
    <mergeCell ref="AQ31:AQ32"/>
    <mergeCell ref="AU31:AU32"/>
    <mergeCell ref="AW31:AW32"/>
    <mergeCell ref="AX31:AX32"/>
    <mergeCell ref="AY31:AY32"/>
    <mergeCell ref="A29:A30"/>
    <mergeCell ref="C29:C30"/>
    <mergeCell ref="AL29:AL30"/>
    <mergeCell ref="AM29:AM30"/>
    <mergeCell ref="AO29:AO30"/>
    <mergeCell ref="AP29:AP30"/>
    <mergeCell ref="AQ29:AQ30"/>
    <mergeCell ref="AU29:AU30"/>
    <mergeCell ref="AW29:AW30"/>
    <mergeCell ref="AY25:AY26"/>
    <mergeCell ref="A27:A28"/>
    <mergeCell ref="C27:C28"/>
    <mergeCell ref="AL27:AL28"/>
    <mergeCell ref="AM27:AM28"/>
    <mergeCell ref="AO27:AO28"/>
    <mergeCell ref="AP27:AP28"/>
    <mergeCell ref="AQ27:AQ28"/>
    <mergeCell ref="AU27:AU28"/>
    <mergeCell ref="AW27:AW28"/>
    <mergeCell ref="AX27:AX28"/>
    <mergeCell ref="AY27:AY28"/>
    <mergeCell ref="A25:A26"/>
    <mergeCell ref="C25:C26"/>
    <mergeCell ref="AL25:AL26"/>
    <mergeCell ref="AM25:AM26"/>
    <mergeCell ref="AO25:AO26"/>
    <mergeCell ref="AQ25:AQ26"/>
    <mergeCell ref="AU25:AU26"/>
    <mergeCell ref="AW25:AW26"/>
    <mergeCell ref="AX25:AX26"/>
    <mergeCell ref="AW21:AW22"/>
    <mergeCell ref="AX21:AX22"/>
    <mergeCell ref="AY21:AY22"/>
    <mergeCell ref="A23:A24"/>
    <mergeCell ref="C23:C24"/>
    <mergeCell ref="D23:D24"/>
    <mergeCell ref="AL23:AL24"/>
    <mergeCell ref="AM23:AM24"/>
    <mergeCell ref="AY23:AY24"/>
    <mergeCell ref="AO23:AO24"/>
    <mergeCell ref="AP23:AP24"/>
    <mergeCell ref="AQ23:AQ24"/>
    <mergeCell ref="AU23:AU24"/>
    <mergeCell ref="AW23:AW24"/>
    <mergeCell ref="AX23:AX24"/>
    <mergeCell ref="A21:A22"/>
    <mergeCell ref="C21:C22"/>
    <mergeCell ref="D21:D22"/>
    <mergeCell ref="AL21:AL22"/>
    <mergeCell ref="AM21:AM22"/>
    <mergeCell ref="AO21:AO22"/>
    <mergeCell ref="AP21:AP22"/>
    <mergeCell ref="AQ21:AQ22"/>
    <mergeCell ref="AU21:AU22"/>
    <mergeCell ref="A17:A18"/>
    <mergeCell ref="C17:C18"/>
    <mergeCell ref="D17:D18"/>
    <mergeCell ref="AL17:AL18"/>
    <mergeCell ref="AM17:AM18"/>
    <mergeCell ref="AY17:AY18"/>
    <mergeCell ref="A19:A20"/>
    <mergeCell ref="C19:C20"/>
    <mergeCell ref="D19:D20"/>
    <mergeCell ref="AL19:AL20"/>
    <mergeCell ref="AM19:AM20"/>
    <mergeCell ref="AO19:AO20"/>
    <mergeCell ref="AP19:AP20"/>
    <mergeCell ref="AQ19:AQ20"/>
    <mergeCell ref="AU19:AU20"/>
    <mergeCell ref="AO17:AO18"/>
    <mergeCell ref="AP17:AP18"/>
    <mergeCell ref="AQ17:AQ18"/>
    <mergeCell ref="AU17:AU18"/>
    <mergeCell ref="AW17:AW18"/>
    <mergeCell ref="AX17:AX18"/>
    <mergeCell ref="AW19:AW20"/>
    <mergeCell ref="AX19:AX20"/>
    <mergeCell ref="AY19:AY20"/>
    <mergeCell ref="AY13:AY14"/>
    <mergeCell ref="A15:A16"/>
    <mergeCell ref="C15:C16"/>
    <mergeCell ref="D15:D16"/>
    <mergeCell ref="AL15:AL16"/>
    <mergeCell ref="AM15:AM16"/>
    <mergeCell ref="AO15:AO16"/>
    <mergeCell ref="AP15:AP16"/>
    <mergeCell ref="AO13:AO14"/>
    <mergeCell ref="AP13:AP14"/>
    <mergeCell ref="AQ13:AQ14"/>
    <mergeCell ref="AU13:AU14"/>
    <mergeCell ref="AW13:AW14"/>
    <mergeCell ref="AX13:AX14"/>
    <mergeCell ref="AQ15:AQ16"/>
    <mergeCell ref="AU15:AU16"/>
    <mergeCell ref="AW15:AW16"/>
    <mergeCell ref="AX15:AX16"/>
    <mergeCell ref="AY15:AY16"/>
    <mergeCell ref="AP10:AP11"/>
    <mergeCell ref="AQ10:AQ11"/>
    <mergeCell ref="A13:A14"/>
    <mergeCell ref="C13:C14"/>
    <mergeCell ref="D13:D14"/>
    <mergeCell ref="AL13:AL14"/>
    <mergeCell ref="AM13:AM14"/>
    <mergeCell ref="AG5:AG11"/>
    <mergeCell ref="AH5:AH11"/>
    <mergeCell ref="AI5:AI11"/>
    <mergeCell ref="AJ5:AJ11"/>
    <mergeCell ref="AK5:AK11"/>
    <mergeCell ref="AL5:AL11"/>
    <mergeCell ref="AA5:AA11"/>
    <mergeCell ref="AB5:AB11"/>
    <mergeCell ref="AC5:AC11"/>
    <mergeCell ref="AD5:AD11"/>
    <mergeCell ref="AE5:AE11"/>
    <mergeCell ref="AF5:AF11"/>
    <mergeCell ref="U5:U11"/>
    <mergeCell ref="V5:V11"/>
    <mergeCell ref="A3:A11"/>
    <mergeCell ref="B3:B11"/>
    <mergeCell ref="G1:H1"/>
    <mergeCell ref="J1:K1"/>
    <mergeCell ref="AB1:AC1"/>
    <mergeCell ref="AE1:AF1"/>
    <mergeCell ref="AK1:AU1"/>
    <mergeCell ref="I5:I11"/>
    <mergeCell ref="J5:J11"/>
    <mergeCell ref="K5:K11"/>
    <mergeCell ref="L5:L11"/>
    <mergeCell ref="M5:M11"/>
    <mergeCell ref="N5:N11"/>
    <mergeCell ref="AR3:AR11"/>
    <mergeCell ref="AS3:AT4"/>
    <mergeCell ref="AU3:AU11"/>
    <mergeCell ref="W5:W11"/>
    <mergeCell ref="X5:X11"/>
    <mergeCell ref="Y5:Y11"/>
    <mergeCell ref="Z5:Z11"/>
    <mergeCell ref="O5:O11"/>
    <mergeCell ref="P5:P11"/>
    <mergeCell ref="Q5:Q11"/>
    <mergeCell ref="R5:R11"/>
    <mergeCell ref="S5:S11"/>
    <mergeCell ref="T5:T11"/>
    <mergeCell ref="AP25:AP26"/>
    <mergeCell ref="C3:D4"/>
    <mergeCell ref="E3:T4"/>
    <mergeCell ref="AL3:AQ4"/>
    <mergeCell ref="AW3:AY4"/>
    <mergeCell ref="C5:C11"/>
    <mergeCell ref="D5:D11"/>
    <mergeCell ref="E5:E11"/>
    <mergeCell ref="F5:F11"/>
    <mergeCell ref="G5:G11"/>
    <mergeCell ref="H5:H11"/>
    <mergeCell ref="AM5:AQ8"/>
    <mergeCell ref="AS5:AS11"/>
    <mergeCell ref="AT5:AT11"/>
    <mergeCell ref="AW5:AW7"/>
    <mergeCell ref="AX5:AX7"/>
    <mergeCell ref="AY5:AY7"/>
    <mergeCell ref="AW8:AW11"/>
    <mergeCell ref="AX8:AX11"/>
    <mergeCell ref="AY8:AY11"/>
    <mergeCell ref="AM9:AM11"/>
    <mergeCell ref="AN9:AQ9"/>
    <mergeCell ref="AN10:AN11"/>
    <mergeCell ref="AO10:AO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4"/>
  <sheetViews>
    <sheetView topLeftCell="A6" zoomScale="90" zoomScaleNormal="90" workbookViewId="0">
      <selection activeCell="C17" sqref="C17:C18"/>
    </sheetView>
  </sheetViews>
  <sheetFormatPr defaultColWidth="8.85546875" defaultRowHeight="15" x14ac:dyDescent="0.25"/>
  <cols>
    <col min="1" max="1" width="4.5703125" style="116" customWidth="1"/>
    <col min="2" max="2" width="34.85546875" style="116" customWidth="1"/>
    <col min="3" max="3" width="8" style="116" customWidth="1"/>
    <col min="4" max="4" width="5.42578125" style="116" customWidth="1"/>
    <col min="5" max="20" width="5.85546875" style="116" customWidth="1"/>
    <col min="21" max="36" width="5.7109375" style="116" customWidth="1"/>
    <col min="37" max="37" width="14.28515625" style="116" customWidth="1"/>
    <col min="38" max="39" width="5" style="116" customWidth="1"/>
    <col min="40" max="42" width="4.5703125" style="116" customWidth="1"/>
    <col min="43" max="45" width="5" style="116" customWidth="1"/>
    <col min="46" max="46" width="5.28515625" style="116" customWidth="1"/>
    <col min="47" max="48" width="5" style="116" customWidth="1"/>
    <col min="49" max="49" width="7.42578125" style="116" customWidth="1"/>
    <col min="50" max="50" width="4.5703125" style="116" customWidth="1"/>
    <col min="51" max="51" width="8" style="116" customWidth="1"/>
    <col min="52" max="52" width="5" style="116" customWidth="1"/>
    <col min="53" max="54" width="9.140625" style="116" customWidth="1"/>
    <col min="55" max="55" width="13.85546875" style="116" customWidth="1"/>
    <col min="56" max="57" width="9.140625" style="116" customWidth="1"/>
    <col min="58" max="16384" width="8.85546875" style="116"/>
  </cols>
  <sheetData>
    <row r="1" spans="1:56" s="176" customFormat="1" ht="23.25" x14ac:dyDescent="0.25">
      <c r="B1" s="176" t="s">
        <v>30</v>
      </c>
      <c r="C1" s="175"/>
      <c r="D1" s="176" t="s">
        <v>31</v>
      </c>
      <c r="G1" s="462"/>
      <c r="H1" s="462"/>
      <c r="I1" s="176" t="s">
        <v>32</v>
      </c>
      <c r="J1" s="462"/>
      <c r="K1" s="462"/>
      <c r="O1" s="109"/>
      <c r="P1" s="109"/>
      <c r="Q1" s="109"/>
      <c r="R1" s="109"/>
      <c r="S1" s="109"/>
      <c r="T1" s="109"/>
      <c r="W1" s="176" t="s">
        <v>30</v>
      </c>
      <c r="Y1" s="176" t="s">
        <v>33</v>
      </c>
      <c r="AB1" s="462"/>
      <c r="AC1" s="462"/>
      <c r="AD1" s="176" t="s">
        <v>32</v>
      </c>
      <c r="AE1" s="463"/>
      <c r="AF1" s="463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177"/>
      <c r="AW1" s="177"/>
      <c r="AX1" s="177"/>
      <c r="AY1" s="177"/>
      <c r="AZ1" s="177"/>
    </row>
    <row r="2" spans="1:56" s="111" customFormat="1" ht="15.75" x14ac:dyDescent="0.25">
      <c r="K2" s="112"/>
    </row>
    <row r="3" spans="1:56" x14ac:dyDescent="0.25">
      <c r="A3" s="431" t="s">
        <v>34</v>
      </c>
      <c r="B3" s="489" t="s">
        <v>35</v>
      </c>
      <c r="C3" s="416" t="s">
        <v>36</v>
      </c>
      <c r="D3" s="417"/>
      <c r="E3" s="420" t="s">
        <v>37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2"/>
      <c r="AL3" s="424" t="s">
        <v>38</v>
      </c>
      <c r="AM3" s="425"/>
      <c r="AN3" s="425"/>
      <c r="AO3" s="425"/>
      <c r="AP3" s="425"/>
      <c r="AQ3" s="426"/>
      <c r="AR3" s="449" t="s">
        <v>39</v>
      </c>
      <c r="AS3" s="424" t="s">
        <v>40</v>
      </c>
      <c r="AT3" s="426"/>
      <c r="AU3" s="449" t="s">
        <v>41</v>
      </c>
      <c r="AV3" s="115"/>
      <c r="AW3" s="430" t="s">
        <v>42</v>
      </c>
      <c r="AX3" s="430"/>
      <c r="AY3" s="430"/>
      <c r="AZ3" s="115"/>
    </row>
    <row r="4" spans="1:56" ht="28.5" thickBot="1" x14ac:dyDescent="0.3">
      <c r="A4" s="432"/>
      <c r="B4" s="490"/>
      <c r="C4" s="418"/>
      <c r="D4" s="419"/>
      <c r="E4" s="422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4"/>
      <c r="AL4" s="427"/>
      <c r="AM4" s="428"/>
      <c r="AN4" s="428"/>
      <c r="AO4" s="428"/>
      <c r="AP4" s="428"/>
      <c r="AQ4" s="429"/>
      <c r="AR4" s="450"/>
      <c r="AS4" s="427"/>
      <c r="AT4" s="429"/>
      <c r="AU4" s="450"/>
      <c r="AV4" s="115"/>
      <c r="AW4" s="430"/>
      <c r="AX4" s="430"/>
      <c r="AY4" s="430"/>
      <c r="AZ4" s="115"/>
      <c r="BA4" s="116" t="s">
        <v>43</v>
      </c>
      <c r="BB4" s="119" t="s">
        <v>44</v>
      </c>
    </row>
    <row r="5" spans="1:56" x14ac:dyDescent="0.25">
      <c r="A5" s="432"/>
      <c r="B5" s="490"/>
      <c r="C5" s="431" t="s">
        <v>45</v>
      </c>
      <c r="D5" s="431" t="s">
        <v>46</v>
      </c>
      <c r="E5" s="465">
        <v>1</v>
      </c>
      <c r="F5" s="465">
        <v>2</v>
      </c>
      <c r="G5" s="465">
        <v>3</v>
      </c>
      <c r="H5" s="465">
        <v>4</v>
      </c>
      <c r="I5" s="434">
        <v>5</v>
      </c>
      <c r="J5" s="434">
        <v>6</v>
      </c>
      <c r="K5" s="465">
        <v>7</v>
      </c>
      <c r="L5" s="465">
        <v>8</v>
      </c>
      <c r="M5" s="465">
        <v>9</v>
      </c>
      <c r="N5" s="465">
        <v>10</v>
      </c>
      <c r="O5" s="465">
        <v>11</v>
      </c>
      <c r="P5" s="434">
        <v>12</v>
      </c>
      <c r="Q5" s="528">
        <v>13</v>
      </c>
      <c r="R5" s="465">
        <v>14</v>
      </c>
      <c r="S5" s="465">
        <v>15</v>
      </c>
      <c r="T5" s="471" t="s">
        <v>47</v>
      </c>
      <c r="U5" s="465">
        <v>16</v>
      </c>
      <c r="V5" s="465">
        <v>17</v>
      </c>
      <c r="W5" s="465">
        <v>18</v>
      </c>
      <c r="X5" s="434">
        <v>19</v>
      </c>
      <c r="Y5" s="434">
        <v>20</v>
      </c>
      <c r="Z5" s="465">
        <v>21</v>
      </c>
      <c r="AA5" s="465">
        <v>22</v>
      </c>
      <c r="AB5" s="434">
        <v>23</v>
      </c>
      <c r="AC5" s="465">
        <v>24</v>
      </c>
      <c r="AD5" s="465">
        <v>25</v>
      </c>
      <c r="AE5" s="434">
        <v>26</v>
      </c>
      <c r="AF5" s="434">
        <v>27</v>
      </c>
      <c r="AG5" s="465">
        <v>28</v>
      </c>
      <c r="AH5" s="465">
        <v>29</v>
      </c>
      <c r="AI5" s="465">
        <v>30</v>
      </c>
      <c r="AJ5" s="465">
        <v>31</v>
      </c>
      <c r="AK5" s="486" t="s">
        <v>48</v>
      </c>
      <c r="AL5" s="456" t="s">
        <v>49</v>
      </c>
      <c r="AM5" s="437" t="s">
        <v>50</v>
      </c>
      <c r="AN5" s="438"/>
      <c r="AO5" s="438"/>
      <c r="AP5" s="438"/>
      <c r="AQ5" s="439"/>
      <c r="AR5" s="450"/>
      <c r="AS5" s="446" t="s">
        <v>51</v>
      </c>
      <c r="AT5" s="449" t="s">
        <v>52</v>
      </c>
      <c r="AU5" s="450"/>
      <c r="AV5" s="115"/>
      <c r="AW5" s="452"/>
      <c r="AX5" s="453"/>
      <c r="AY5" s="452"/>
      <c r="AZ5" s="115"/>
    </row>
    <row r="6" spans="1:56" ht="28.5" thickBot="1" x14ac:dyDescent="0.3">
      <c r="A6" s="432"/>
      <c r="B6" s="490"/>
      <c r="C6" s="432"/>
      <c r="D6" s="432"/>
      <c r="E6" s="466"/>
      <c r="F6" s="466"/>
      <c r="G6" s="466"/>
      <c r="H6" s="466"/>
      <c r="I6" s="435"/>
      <c r="J6" s="435"/>
      <c r="K6" s="466"/>
      <c r="L6" s="466"/>
      <c r="M6" s="466"/>
      <c r="N6" s="466"/>
      <c r="O6" s="466"/>
      <c r="P6" s="435"/>
      <c r="Q6" s="529"/>
      <c r="R6" s="466"/>
      <c r="S6" s="466"/>
      <c r="T6" s="472"/>
      <c r="U6" s="466"/>
      <c r="V6" s="466"/>
      <c r="W6" s="466"/>
      <c r="X6" s="435"/>
      <c r="Y6" s="435"/>
      <c r="Z6" s="466"/>
      <c r="AA6" s="466"/>
      <c r="AB6" s="435"/>
      <c r="AC6" s="466"/>
      <c r="AD6" s="466"/>
      <c r="AE6" s="435"/>
      <c r="AF6" s="435"/>
      <c r="AG6" s="466"/>
      <c r="AH6" s="466"/>
      <c r="AI6" s="466"/>
      <c r="AJ6" s="466"/>
      <c r="AK6" s="487"/>
      <c r="AL6" s="457"/>
      <c r="AM6" s="440"/>
      <c r="AN6" s="441"/>
      <c r="AO6" s="441"/>
      <c r="AP6" s="441"/>
      <c r="AQ6" s="442"/>
      <c r="AR6" s="450"/>
      <c r="AS6" s="447"/>
      <c r="AT6" s="450"/>
      <c r="AU6" s="450"/>
      <c r="AV6" s="115"/>
      <c r="AW6" s="452"/>
      <c r="AX6" s="453"/>
      <c r="AY6" s="452"/>
      <c r="AZ6" s="115"/>
      <c r="BB6" s="119" t="s">
        <v>53</v>
      </c>
    </row>
    <row r="7" spans="1:56" x14ac:dyDescent="0.25">
      <c r="A7" s="432"/>
      <c r="B7" s="490"/>
      <c r="C7" s="432"/>
      <c r="D7" s="432"/>
      <c r="E7" s="466"/>
      <c r="F7" s="466"/>
      <c r="G7" s="466"/>
      <c r="H7" s="466"/>
      <c r="I7" s="435"/>
      <c r="J7" s="435"/>
      <c r="K7" s="466"/>
      <c r="L7" s="466"/>
      <c r="M7" s="466"/>
      <c r="N7" s="466"/>
      <c r="O7" s="466"/>
      <c r="P7" s="435"/>
      <c r="Q7" s="529"/>
      <c r="R7" s="466"/>
      <c r="S7" s="466"/>
      <c r="T7" s="472"/>
      <c r="U7" s="466"/>
      <c r="V7" s="466"/>
      <c r="W7" s="466"/>
      <c r="X7" s="435"/>
      <c r="Y7" s="435"/>
      <c r="Z7" s="466"/>
      <c r="AA7" s="466"/>
      <c r="AB7" s="435"/>
      <c r="AC7" s="466"/>
      <c r="AD7" s="466"/>
      <c r="AE7" s="435"/>
      <c r="AF7" s="435"/>
      <c r="AG7" s="466"/>
      <c r="AH7" s="466"/>
      <c r="AI7" s="466"/>
      <c r="AJ7" s="466"/>
      <c r="AK7" s="487"/>
      <c r="AL7" s="457"/>
      <c r="AM7" s="440"/>
      <c r="AN7" s="441"/>
      <c r="AO7" s="441"/>
      <c r="AP7" s="441"/>
      <c r="AQ7" s="442"/>
      <c r="AR7" s="450"/>
      <c r="AS7" s="447"/>
      <c r="AT7" s="450"/>
      <c r="AU7" s="450"/>
      <c r="AV7" s="115"/>
      <c r="AW7" s="452"/>
      <c r="AX7" s="453"/>
      <c r="AY7" s="452"/>
      <c r="AZ7" s="115"/>
    </row>
    <row r="8" spans="1:56" x14ac:dyDescent="0.25">
      <c r="A8" s="432"/>
      <c r="B8" s="490"/>
      <c r="C8" s="432"/>
      <c r="D8" s="432"/>
      <c r="E8" s="466"/>
      <c r="F8" s="466"/>
      <c r="G8" s="466"/>
      <c r="H8" s="466"/>
      <c r="I8" s="435"/>
      <c r="J8" s="435"/>
      <c r="K8" s="466"/>
      <c r="L8" s="466"/>
      <c r="M8" s="466"/>
      <c r="N8" s="466"/>
      <c r="O8" s="466"/>
      <c r="P8" s="435"/>
      <c r="Q8" s="529"/>
      <c r="R8" s="466"/>
      <c r="S8" s="466"/>
      <c r="T8" s="472"/>
      <c r="U8" s="466"/>
      <c r="V8" s="466"/>
      <c r="W8" s="466"/>
      <c r="X8" s="435"/>
      <c r="Y8" s="435"/>
      <c r="Z8" s="466"/>
      <c r="AA8" s="466"/>
      <c r="AB8" s="435"/>
      <c r="AC8" s="466"/>
      <c r="AD8" s="466"/>
      <c r="AE8" s="435"/>
      <c r="AF8" s="435"/>
      <c r="AG8" s="466"/>
      <c r="AH8" s="466"/>
      <c r="AI8" s="466"/>
      <c r="AJ8" s="466"/>
      <c r="AK8" s="487"/>
      <c r="AL8" s="457"/>
      <c r="AM8" s="443"/>
      <c r="AN8" s="444"/>
      <c r="AO8" s="444"/>
      <c r="AP8" s="444"/>
      <c r="AQ8" s="445"/>
      <c r="AR8" s="450"/>
      <c r="AS8" s="447"/>
      <c r="AT8" s="450"/>
      <c r="AU8" s="450"/>
      <c r="AV8" s="115"/>
      <c r="AW8" s="454" t="s">
        <v>15</v>
      </c>
      <c r="AX8" s="454" t="s">
        <v>16</v>
      </c>
      <c r="AY8" s="454" t="s">
        <v>17</v>
      </c>
      <c r="AZ8" s="115"/>
    </row>
    <row r="9" spans="1:56" x14ac:dyDescent="0.25">
      <c r="A9" s="432"/>
      <c r="B9" s="490"/>
      <c r="C9" s="432"/>
      <c r="D9" s="432"/>
      <c r="E9" s="466"/>
      <c r="F9" s="466"/>
      <c r="G9" s="466"/>
      <c r="H9" s="466"/>
      <c r="I9" s="435"/>
      <c r="J9" s="435"/>
      <c r="K9" s="466"/>
      <c r="L9" s="466"/>
      <c r="M9" s="466"/>
      <c r="N9" s="466"/>
      <c r="O9" s="466"/>
      <c r="P9" s="435"/>
      <c r="Q9" s="529"/>
      <c r="R9" s="466"/>
      <c r="S9" s="466"/>
      <c r="T9" s="472"/>
      <c r="U9" s="466"/>
      <c r="V9" s="466"/>
      <c r="W9" s="466"/>
      <c r="X9" s="435"/>
      <c r="Y9" s="435"/>
      <c r="Z9" s="466"/>
      <c r="AA9" s="466"/>
      <c r="AB9" s="435"/>
      <c r="AC9" s="466"/>
      <c r="AD9" s="466"/>
      <c r="AE9" s="435"/>
      <c r="AF9" s="435"/>
      <c r="AG9" s="466"/>
      <c r="AH9" s="466"/>
      <c r="AI9" s="466"/>
      <c r="AJ9" s="466"/>
      <c r="AK9" s="487"/>
      <c r="AL9" s="457"/>
      <c r="AM9" s="456" t="s">
        <v>54</v>
      </c>
      <c r="AN9" s="459" t="s">
        <v>55</v>
      </c>
      <c r="AO9" s="460"/>
      <c r="AP9" s="460"/>
      <c r="AQ9" s="461"/>
      <c r="AR9" s="450"/>
      <c r="AS9" s="447"/>
      <c r="AT9" s="450"/>
      <c r="AU9" s="450"/>
      <c r="AV9" s="115"/>
      <c r="AW9" s="454"/>
      <c r="AX9" s="454"/>
      <c r="AY9" s="454"/>
      <c r="AZ9" s="115"/>
    </row>
    <row r="10" spans="1:56" x14ac:dyDescent="0.25">
      <c r="A10" s="432"/>
      <c r="B10" s="490"/>
      <c r="C10" s="432"/>
      <c r="D10" s="432"/>
      <c r="E10" s="466"/>
      <c r="F10" s="466"/>
      <c r="G10" s="466"/>
      <c r="H10" s="466"/>
      <c r="I10" s="435"/>
      <c r="J10" s="435"/>
      <c r="K10" s="466"/>
      <c r="L10" s="466"/>
      <c r="M10" s="466"/>
      <c r="N10" s="466"/>
      <c r="O10" s="466"/>
      <c r="P10" s="435"/>
      <c r="Q10" s="529"/>
      <c r="R10" s="466"/>
      <c r="S10" s="466"/>
      <c r="T10" s="472"/>
      <c r="U10" s="466"/>
      <c r="V10" s="466"/>
      <c r="W10" s="466"/>
      <c r="X10" s="435"/>
      <c r="Y10" s="435"/>
      <c r="Z10" s="466"/>
      <c r="AA10" s="466"/>
      <c r="AB10" s="435"/>
      <c r="AC10" s="466"/>
      <c r="AD10" s="466"/>
      <c r="AE10" s="435"/>
      <c r="AF10" s="435"/>
      <c r="AG10" s="466"/>
      <c r="AH10" s="466"/>
      <c r="AI10" s="466"/>
      <c r="AJ10" s="466"/>
      <c r="AK10" s="487"/>
      <c r="AL10" s="457"/>
      <c r="AM10" s="457"/>
      <c r="AN10" s="456" t="s">
        <v>56</v>
      </c>
      <c r="AO10" s="456" t="s">
        <v>57</v>
      </c>
      <c r="AP10" s="474" t="s">
        <v>58</v>
      </c>
      <c r="AQ10" s="456" t="s">
        <v>59</v>
      </c>
      <c r="AR10" s="450"/>
      <c r="AS10" s="447"/>
      <c r="AT10" s="450"/>
      <c r="AU10" s="450"/>
      <c r="AV10" s="115"/>
      <c r="AW10" s="454"/>
      <c r="AX10" s="454"/>
      <c r="AY10" s="454"/>
      <c r="AZ10" s="115"/>
    </row>
    <row r="11" spans="1:56" x14ac:dyDescent="0.25">
      <c r="A11" s="433"/>
      <c r="B11" s="491"/>
      <c r="C11" s="433"/>
      <c r="D11" s="433"/>
      <c r="E11" s="467"/>
      <c r="F11" s="467"/>
      <c r="G11" s="467"/>
      <c r="H11" s="467"/>
      <c r="I11" s="436"/>
      <c r="J11" s="436"/>
      <c r="K11" s="467"/>
      <c r="L11" s="467"/>
      <c r="M11" s="467"/>
      <c r="N11" s="467"/>
      <c r="O11" s="467"/>
      <c r="P11" s="436"/>
      <c r="Q11" s="530"/>
      <c r="R11" s="467"/>
      <c r="S11" s="467"/>
      <c r="T11" s="473"/>
      <c r="U11" s="467"/>
      <c r="V11" s="467"/>
      <c r="W11" s="467"/>
      <c r="X11" s="436"/>
      <c r="Y11" s="436"/>
      <c r="Z11" s="467"/>
      <c r="AA11" s="467"/>
      <c r="AB11" s="436"/>
      <c r="AC11" s="467"/>
      <c r="AD11" s="467"/>
      <c r="AE11" s="436"/>
      <c r="AF11" s="436"/>
      <c r="AG11" s="467"/>
      <c r="AH11" s="467"/>
      <c r="AI11" s="467"/>
      <c r="AJ11" s="467"/>
      <c r="AK11" s="488"/>
      <c r="AL11" s="458"/>
      <c r="AM11" s="458"/>
      <c r="AN11" s="458"/>
      <c r="AO11" s="458"/>
      <c r="AP11" s="475"/>
      <c r="AQ11" s="458"/>
      <c r="AR11" s="451"/>
      <c r="AS11" s="448"/>
      <c r="AT11" s="451"/>
      <c r="AU11" s="451"/>
      <c r="AV11" s="115"/>
      <c r="AW11" s="455"/>
      <c r="AX11" s="455"/>
      <c r="AY11" s="455"/>
      <c r="AZ11" s="115"/>
    </row>
    <row r="12" spans="1:56" ht="15.75" thickBot="1" x14ac:dyDescent="0.3">
      <c r="A12" s="120">
        <v>1</v>
      </c>
      <c r="B12" s="120">
        <v>2</v>
      </c>
      <c r="C12" s="120">
        <v>3</v>
      </c>
      <c r="D12" s="120">
        <v>4</v>
      </c>
      <c r="E12" s="121">
        <f>D12+1</f>
        <v>5</v>
      </c>
      <c r="F12" s="121">
        <f t="shared" ref="F12:AU12" si="0">E12+1</f>
        <v>6</v>
      </c>
      <c r="G12" s="121">
        <f t="shared" si="0"/>
        <v>7</v>
      </c>
      <c r="H12" s="121">
        <f t="shared" si="0"/>
        <v>8</v>
      </c>
      <c r="I12" s="122">
        <f t="shared" si="0"/>
        <v>9</v>
      </c>
      <c r="J12" s="122">
        <f t="shared" si="0"/>
        <v>10</v>
      </c>
      <c r="K12" s="121">
        <f t="shared" si="0"/>
        <v>11</v>
      </c>
      <c r="L12" s="121">
        <f t="shared" si="0"/>
        <v>12</v>
      </c>
      <c r="M12" s="121">
        <f t="shared" si="0"/>
        <v>13</v>
      </c>
      <c r="N12" s="121">
        <f t="shared" si="0"/>
        <v>14</v>
      </c>
      <c r="O12" s="121">
        <f t="shared" si="0"/>
        <v>15</v>
      </c>
      <c r="P12" s="122">
        <f t="shared" si="0"/>
        <v>16</v>
      </c>
      <c r="Q12" s="122">
        <f t="shared" si="0"/>
        <v>17</v>
      </c>
      <c r="R12" s="121">
        <f t="shared" si="0"/>
        <v>18</v>
      </c>
      <c r="S12" s="121">
        <f t="shared" si="0"/>
        <v>19</v>
      </c>
      <c r="T12" s="121">
        <f t="shared" si="0"/>
        <v>20</v>
      </c>
      <c r="U12" s="121">
        <f t="shared" si="0"/>
        <v>21</v>
      </c>
      <c r="V12" s="121">
        <f t="shared" si="0"/>
        <v>22</v>
      </c>
      <c r="W12" s="121">
        <f t="shared" si="0"/>
        <v>23</v>
      </c>
      <c r="X12" s="122">
        <f t="shared" si="0"/>
        <v>24</v>
      </c>
      <c r="Y12" s="122">
        <f t="shared" si="0"/>
        <v>25</v>
      </c>
      <c r="Z12" s="121">
        <f t="shared" si="0"/>
        <v>26</v>
      </c>
      <c r="AA12" s="121">
        <f t="shared" si="0"/>
        <v>27</v>
      </c>
      <c r="AB12" s="122">
        <f t="shared" si="0"/>
        <v>28</v>
      </c>
      <c r="AC12" s="121">
        <f t="shared" si="0"/>
        <v>29</v>
      </c>
      <c r="AD12" s="121">
        <f t="shared" si="0"/>
        <v>30</v>
      </c>
      <c r="AE12" s="122">
        <f t="shared" si="0"/>
        <v>31</v>
      </c>
      <c r="AF12" s="122">
        <f t="shared" si="0"/>
        <v>32</v>
      </c>
      <c r="AG12" s="121">
        <f t="shared" si="0"/>
        <v>33</v>
      </c>
      <c r="AH12" s="121">
        <f t="shared" si="0"/>
        <v>34</v>
      </c>
      <c r="AI12" s="121">
        <f t="shared" si="0"/>
        <v>35</v>
      </c>
      <c r="AJ12" s="121">
        <f t="shared" si="0"/>
        <v>36</v>
      </c>
      <c r="AK12" s="121">
        <f t="shared" si="0"/>
        <v>37</v>
      </c>
      <c r="AL12" s="123">
        <f t="shared" si="0"/>
        <v>38</v>
      </c>
      <c r="AM12" s="123">
        <f t="shared" si="0"/>
        <v>39</v>
      </c>
      <c r="AN12" s="123">
        <f t="shared" si="0"/>
        <v>40</v>
      </c>
      <c r="AO12" s="123">
        <f t="shared" si="0"/>
        <v>41</v>
      </c>
      <c r="AP12" s="123">
        <f t="shared" si="0"/>
        <v>42</v>
      </c>
      <c r="AQ12" s="123">
        <f t="shared" si="0"/>
        <v>43</v>
      </c>
      <c r="AR12" s="123">
        <f t="shared" si="0"/>
        <v>44</v>
      </c>
      <c r="AS12" s="123">
        <f t="shared" si="0"/>
        <v>45</v>
      </c>
      <c r="AT12" s="123">
        <f t="shared" si="0"/>
        <v>46</v>
      </c>
      <c r="AU12" s="123">
        <f t="shared" si="0"/>
        <v>47</v>
      </c>
      <c r="AV12" s="124"/>
      <c r="AZ12" s="124"/>
      <c r="BA12" s="125"/>
    </row>
    <row r="13" spans="1:56" ht="30.6" customHeight="1" x14ac:dyDescent="0.25">
      <c r="A13" s="476">
        <v>1</v>
      </c>
      <c r="B13" s="126" t="str">
        <f>'график январь'!A10</f>
        <v>Васканова В.Г.</v>
      </c>
      <c r="C13" s="478">
        <f>'график февраль'!B10</f>
        <v>1</v>
      </c>
      <c r="D13" s="480">
        <v>671</v>
      </c>
      <c r="E13" s="127" t="s">
        <v>60</v>
      </c>
      <c r="F13" s="127" t="s">
        <v>60</v>
      </c>
      <c r="G13" s="127" t="s">
        <v>60</v>
      </c>
      <c r="H13" s="127" t="s">
        <v>60</v>
      </c>
      <c r="I13" s="128" t="s">
        <v>61</v>
      </c>
      <c r="J13" s="128" t="s">
        <v>61</v>
      </c>
      <c r="K13" s="127" t="s">
        <v>60</v>
      </c>
      <c r="L13" s="127" t="s">
        <v>60</v>
      </c>
      <c r="M13" s="127" t="s">
        <v>60</v>
      </c>
      <c r="N13" s="128" t="s">
        <v>61</v>
      </c>
      <c r="O13" s="128" t="s">
        <v>61</v>
      </c>
      <c r="P13" s="127" t="s">
        <v>60</v>
      </c>
      <c r="Q13" s="127" t="s">
        <v>60</v>
      </c>
      <c r="R13" s="127" t="s">
        <v>60</v>
      </c>
      <c r="S13" s="128" t="s">
        <v>61</v>
      </c>
      <c r="T13" s="129">
        <f>SUMPRODUCT(COUNTIF(E13:S13,{"Ф";"Ф/Н"}))</f>
        <v>5</v>
      </c>
      <c r="U13" s="128" t="s">
        <v>61</v>
      </c>
      <c r="V13" s="127" t="s">
        <v>60</v>
      </c>
      <c r="W13" s="127" t="s">
        <v>60</v>
      </c>
      <c r="X13" s="127" t="s">
        <v>60</v>
      </c>
      <c r="Y13" s="128" t="s">
        <v>61</v>
      </c>
      <c r="Z13" s="128" t="s">
        <v>61</v>
      </c>
      <c r="AA13" s="127" t="s">
        <v>60</v>
      </c>
      <c r="AB13" s="127" t="s">
        <v>60</v>
      </c>
      <c r="AC13" s="127" t="s">
        <v>60</v>
      </c>
      <c r="AD13" s="128" t="s">
        <v>62</v>
      </c>
      <c r="AE13" s="127" t="s">
        <v>60</v>
      </c>
      <c r="AF13" s="127" t="s">
        <v>60</v>
      </c>
      <c r="AG13" s="127" t="s">
        <v>60</v>
      </c>
      <c r="AH13" s="127" t="s">
        <v>60</v>
      </c>
      <c r="AI13" s="128" t="s">
        <v>61</v>
      </c>
      <c r="AJ13" s="128" t="s">
        <v>61</v>
      </c>
      <c r="AK13" s="129">
        <f>SUMPRODUCT(COUNTIF(U13:AJ13,{"Ф";"Ф/Н";"РП";"РП/Н"}))</f>
        <v>6</v>
      </c>
      <c r="AL13" s="518">
        <f>AK13+T13</f>
        <v>11</v>
      </c>
      <c r="AM13" s="522">
        <f>AK14+T14</f>
        <v>113</v>
      </c>
      <c r="AN13" s="178"/>
      <c r="AO13" s="510">
        <f t="array" ref="AO13">SUM(IFERROR(--MID($E14:$AJ14,SEARCH("/",$E14:$AJ14)+1,2),0))</f>
        <v>40</v>
      </c>
      <c r="AP13" s="510">
        <f t="array" ref="AP13">SUM(IFERROR(--LEFTB($AB14,SEARCH("/",$AB14)-1),$AB14))</f>
        <v>0</v>
      </c>
      <c r="AQ13" s="510">
        <f>IF(AY14&gt;0,C13*AW13*AX13-(AY14*1),C13*AW13*AX13)</f>
        <v>132</v>
      </c>
      <c r="AR13" s="130">
        <f>SUMPRODUCT(COUNTIF(E12:AJ12,{"О";"ДО"}))</f>
        <v>0</v>
      </c>
      <c r="AS13" s="130" t="s">
        <v>63</v>
      </c>
      <c r="AT13" s="130">
        <f>AX13*C13*AR13</f>
        <v>0</v>
      </c>
      <c r="AU13" s="512">
        <f>SUMPRODUCT(COUNTIF(E13:AJ13,{"В";"РП";"РП/Н"}))</f>
        <v>20</v>
      </c>
      <c r="AV13" s="131"/>
      <c r="AW13" s="514">
        <v>22</v>
      </c>
      <c r="AX13" s="514">
        <v>6</v>
      </c>
      <c r="AY13" s="516"/>
      <c r="AZ13" s="131"/>
      <c r="BC13" s="526"/>
      <c r="BD13" s="516"/>
    </row>
    <row r="14" spans="1:56" ht="32.450000000000003" customHeight="1" thickBot="1" x14ac:dyDescent="0.3">
      <c r="A14" s="477"/>
      <c r="B14" s="132" t="str">
        <f>'график январь'!A11</f>
        <v>уборщик служ. помещений 2 разряда</v>
      </c>
      <c r="C14" s="479"/>
      <c r="D14" s="481"/>
      <c r="E14" s="169">
        <f>IF('график февраль'!C11*24=24,CONCATENATE(HOUR('график февраль'!C11-'график февраль'!C10),"/","2"),IF('график февраль'!C11*24=0,HOUR('график февраль'!C11-'график февраль'!C10),CONCATENATE(HOUR('график февраль'!C11-'график февраль'!C10),"/","6")))</f>
        <v>0</v>
      </c>
      <c r="F14" s="169">
        <f>IF('график февраль'!D11*24=24,CONCATENATE(HOUR('график февраль'!D11-'график февраль'!D10),"/","2"),IF('график февраль'!D11*24=0,HOUR('график февраль'!D11-'график февраль'!D10),CONCATENATE(HOUR('график февраль'!D11-'график февраль'!D10),"/","6")))</f>
        <v>0</v>
      </c>
      <c r="G14" s="169" t="str">
        <f>IF('график февраль'!E11*24=24,CONCATENATE(HOUR('график февраль'!E11-'график февраль'!E10),"/","2"),IF('график февраль'!E11*24=0,HOUR('график февраль'!E11-'график февраль'!E10),CONCATENATE(HOUR('график февраль'!E11-'график февраль'!E10),"/","6")))</f>
        <v>15/2</v>
      </c>
      <c r="H14" s="169" t="str">
        <f>IF('график февраль'!F11*24=24,CONCATENATE(HOUR('график февраль'!F11-'график февраль'!F10),"/","2"),IF('график февраль'!F11*24=0,HOUR('график февраль'!F11-'график февраль'!F10),CONCATENATE(HOUR('график февраль'!F11-'график февраль'!F10),"/","6")))</f>
        <v>9/6</v>
      </c>
      <c r="I14" s="169">
        <f>IF('график февраль'!G11*24=24,CONCATENATE(HOUR('график февраль'!G11-'график февраль'!G10),"/","2"),IF('график февраль'!G11*24=0,HOUR('график февраль'!G11-'график февраль'!G10),CONCATENATE(HOUR('график февраль'!G11-'график февраль'!G10),"/","6")))</f>
        <v>0</v>
      </c>
      <c r="J14" s="169">
        <f>IF('график февраль'!H11*24=24,CONCATENATE(HOUR('график февраль'!H11-'график февраль'!H10),"/","2"),IF('график февраль'!H11*24=0,HOUR('график февраль'!H11-'график февраль'!H10),CONCATENATE(HOUR('график февраль'!H11-'график февраль'!H10),"/","6")))</f>
        <v>0</v>
      </c>
      <c r="K14" s="169" t="str">
        <f>IF('график февраль'!I11*24=24,CONCATENATE(HOUR('график февраль'!I11-'график февраль'!I10),"/","2"),IF('график февраль'!I11*24=0,HOUR('график февраль'!I11-'график февраль'!I10),CONCATENATE(HOUR('график февраль'!I11-'график февраль'!I10),"/","6")))</f>
        <v>15/2</v>
      </c>
      <c r="L14" s="169" t="str">
        <f>IF('график февраль'!J11*24=24,CONCATENATE(HOUR('график февраль'!J11-'график февраль'!J10),"/","2"),IF('график февраль'!J11*24=0,HOUR('график февраль'!J11-'график февраль'!J10),CONCATENATE(HOUR('график февраль'!J11-'график февраль'!J10),"/","6")))</f>
        <v>9/6</v>
      </c>
      <c r="M14" s="169">
        <f>IF('график февраль'!K11*24=24,CONCATENATE(HOUR('график февраль'!K11-'график февраль'!K10),"/","2"),IF('график февраль'!K11*24=0,HOUR('график февраль'!K11-'график февраль'!K10),CONCATENATE(HOUR('график февраль'!K11-'график февраль'!K10),"/","6")))</f>
        <v>0</v>
      </c>
      <c r="N14" s="169">
        <f>IF('график февраль'!L11*24=24,CONCATENATE(HOUR('график февраль'!L11-'график февраль'!L10),"/","2"),IF('график февраль'!L11*24=0,HOUR('график февраль'!L11-'график февраль'!L10),CONCATENATE(HOUR('график февраль'!L11-'график февраль'!L10),"/","6")))</f>
        <v>0</v>
      </c>
      <c r="O14" s="169" t="str">
        <f>IF('график февраль'!M11*24=24,CONCATENATE(HOUR('график февраль'!M11-'график февраль'!M10),"/","2"),IF('график февраль'!M11*24=0,HOUR('график февраль'!M11-'график февраль'!M10),CONCATENATE(HOUR('график февраль'!M11-'график февраль'!M10),"/","6")))</f>
        <v>15/2</v>
      </c>
      <c r="P14" s="169" t="str">
        <f>IF('график февраль'!N11*24=24,CONCATENATE(HOUR('график февраль'!N11-'график февраль'!N10),"/","2"),IF('график февраль'!N11*24=0,HOUR('график февраль'!N11-'график февраль'!N10),CONCATENATE(HOUR('график февраль'!N11-'график февраль'!N10),"/","6")))</f>
        <v>9/6</v>
      </c>
      <c r="Q14" s="169">
        <f>IF('график февраль'!O11*24=24,CONCATENATE(HOUR('график февраль'!O11-'график февраль'!O10),"/","2"),IF('график февраль'!O11*24=0,HOUR('график февраль'!O11-'график февраль'!O10),CONCATENATE(HOUR('график февраль'!O11-'график февраль'!O10),"/","6")))</f>
        <v>0</v>
      </c>
      <c r="R14" s="169">
        <f>IF('график февраль'!P11*24=24,CONCATENATE(HOUR('график февраль'!P11-'график февраль'!P10),"/","2"),IF('график февраль'!P11*24=0,HOUR('график февраль'!P11-'график февраль'!P10),CONCATENATE(HOUR('график февраль'!P11-'график февраль'!P10),"/","6")))</f>
        <v>0</v>
      </c>
      <c r="S14" s="169">
        <f>IF('график январь'!Q11*24=24,CONCATENATE(HOUR('график январь'!Q11-'график январь'!Q10),"/","2"),IF('график январь'!Q11*24=0,HOUR('график январь'!Q11-'график январь'!Q10),CONCATENATE(HOUR('график январь'!Q11-'график январь'!Q10),"/","6")))</f>
        <v>0</v>
      </c>
      <c r="T14" s="133">
        <f t="array" ref="T14">SUM(IFERROR(--LEFTB($E14:$S14,SEARCH("/",$E14:$S14)-1),$E14:$S14))</f>
        <v>72</v>
      </c>
      <c r="U14" s="169" t="str">
        <f>IF('график февраль'!R11*24=24,CONCATENATE(HOUR('график февраль'!R11-'график февраль'!R10),"/","2"),IF('график февраль'!R11*24=0,HOUR('график февраль'!R11-'график февраль'!R10),CONCATENATE(HOUR('график февраль'!R11-'график февраль'!R10),"/","6")))</f>
        <v>15/2</v>
      </c>
      <c r="V14" s="169" t="str">
        <f>IF('график февраль'!S11*24=24,CONCATENATE(HOUR('график февраль'!S11-'график февраль'!S10),"/","2"),IF('график февраль'!S11*24=0,HOUR('график февраль'!S11-'график февраль'!S10),CONCATENATE(HOUR('график февраль'!S11-'график февраль'!S10),"/","6")))</f>
        <v>9/6</v>
      </c>
      <c r="W14" s="169">
        <f>IF('график февраль'!T11*24=24,CONCATENATE(HOUR('график февраль'!T11-'график февраль'!T10),"/","2"),IF('график февраль'!T11*24=0,HOUR('график февраль'!T11-'график февраль'!T10),CONCATENATE(HOUR('график февраль'!T11-'график февраль'!T10),"/","6")))</f>
        <v>0</v>
      </c>
      <c r="X14" s="169">
        <f>IF('график февраль'!U11*24=24,CONCATENATE(HOUR('график февраль'!U11-'график февраль'!U10),"/","2"),IF('график февраль'!U11*24=0,HOUR('график февраль'!U11-'график февраль'!U10),CONCATENATE(HOUR('график февраль'!U11-'график февраль'!U10),"/","6")))</f>
        <v>0</v>
      </c>
      <c r="Y14" s="169">
        <f>IF('график февраль'!V11*24=24,CONCATENATE(HOUR('график февраль'!V11-'график февраль'!V10),"/","2"),IF('график февраль'!V11*24=0,HOUR('график февраль'!V11-'график февраль'!V10),CONCATENATE(HOUR('график февраль'!V11-'график февраль'!V10),"/","6")))</f>
        <v>0</v>
      </c>
      <c r="Z14" s="169">
        <f>IF('график февраль'!W11*24=24,CONCATENATE(HOUR('график февраль'!W11-'график февраль'!W10),"/","2"),IF('график февраль'!W11*24=0,HOUR('график февраль'!W11-'график февраль'!W10),CONCATENATE(HOUR('график февраль'!W11-'график февраль'!W10),"/","6")))</f>
        <v>0</v>
      </c>
      <c r="AA14" s="169">
        <f>IF('график февраль'!X11*24=24,CONCATENATE(HOUR('график февраль'!X11-'график февраль'!X10),"/","2"),IF('график февраль'!X11*24=0,HOUR('график февраль'!X11-'график февраль'!X10),CONCATENATE(HOUR('график февраль'!X11-'график февраль'!X10),"/","6")))</f>
        <v>0</v>
      </c>
      <c r="AB14" s="169">
        <f>IF('график февраль'!Y11*24=24,CONCATENATE(HOUR('график февраль'!Y11-'график февраль'!Y10),"/","2"),IF('график февраль'!Y11*24=0,HOUR('график февраль'!Y11-'график февраль'!Y10),CONCATENATE(HOUR('график февраль'!Y11-'график февраль'!Y10),"/","6")))</f>
        <v>0</v>
      </c>
      <c r="AC14" s="169" t="str">
        <f>IF('график февраль'!Z11*24=24,CONCATENATE(HOUR('график февраль'!Z11-'график февраль'!Z10),"/","2"),IF('график февраль'!Z11*24=0,HOUR('график февраль'!Z11-'график февраль'!Z10),CONCATENATE(HOUR('график февраль'!Z11-'график февраль'!Z10),"/","6")))</f>
        <v>4/6</v>
      </c>
      <c r="AD14" s="169">
        <f>IF('график февраль'!AA11*24=24,CONCATENATE(HOUR('график февраль'!AA11-'график февраль'!AA10),"/","2"),IF('график февраль'!AA11*24=0,HOUR('график февраль'!AA11-'график февраль'!AA10),CONCATENATE(HOUR('график февраль'!AA11-'график февраль'!AA10),"/","6")))</f>
        <v>0</v>
      </c>
      <c r="AE14" s="169">
        <f>IF('график февраль'!AB11*24=24,CONCATENATE(HOUR('график февраль'!AB11-'график февраль'!AB10),"/","2"),IF('график февраль'!AB11*24=0,HOUR('график февраль'!AB11-'график февраль'!AB10),CONCATENATE(HOUR('график февраль'!AB11-'график февраль'!AB10),"/","6")))</f>
        <v>0</v>
      </c>
      <c r="AF14" s="169">
        <f>IF('график февраль'!AC11*24=24,CONCATENATE(HOUR('график февраль'!AC11-'график февраль'!AC10),"/","2"),IF('график февраль'!AC11*24=0,HOUR('график февраль'!AC11-'график февраль'!AC10),CONCATENATE(HOUR('график февраль'!AC11-'график февраль'!AC10),"/","6")))</f>
        <v>0</v>
      </c>
      <c r="AG14" s="169" t="str">
        <f>IF('график февраль'!AD11*24=24,CONCATENATE(HOUR('график февраль'!AD11-'график февраль'!AD10),"/","2"),IF('график февраль'!AD11*24=0,HOUR('график февраль'!AD11-'график февраль'!AD10),CONCATENATE(HOUR('график февраль'!AD11-'график февраль'!AD10),"/","6")))</f>
        <v>13/2</v>
      </c>
      <c r="AH14" s="169">
        <f>IF('график февраль'!AE11*24=24,CONCATENATE(HOUR('график февраль'!AE11-'график февраль'!AE10),"/","2"),IF('график февраль'!AE11*24=0,HOUR('график февраль'!AE11-'график февраль'!AE10),CONCATENATE(HOUR('график февраль'!AE11-'график февраль'!AE10),"/","6")))</f>
        <v>0</v>
      </c>
      <c r="AI14" s="169">
        <f>IF('график февраль'!AF11*24=24,CONCATENATE(HOUR('график февраль'!AF11-'график февраль'!AF10),"/","2"),IF('график февраль'!AF11*24=0,HOUR('график февраль'!AF11-'график февраль'!AF10),CONCATENATE(HOUR('график февраль'!AF11-'график февраль'!AF10),"/","6")))</f>
        <v>0</v>
      </c>
      <c r="AJ14" s="169">
        <f>IF('график февраль'!AG11*24=24,CONCATENATE(HOUR('график февраль'!AG11-'график февраль'!AG10),"/","2"),IF('график февраль'!AG11*24=0,HOUR('график февраль'!AG11-'график февраль'!AG10),CONCATENATE(HOUR('график февраль'!AG11-'график февраль'!AG10),"/","6")))</f>
        <v>0</v>
      </c>
      <c r="AK14" s="134">
        <f t="array" ref="AK14">SUM(IFERROR(--LEFTB($U14:$AJ14,SEARCH("/",$U14:$AJ14)-1),$U14:$AJ14))</f>
        <v>41</v>
      </c>
      <c r="AL14" s="519"/>
      <c r="AM14" s="523"/>
      <c r="AN14" s="179"/>
      <c r="AO14" s="511"/>
      <c r="AP14" s="511"/>
      <c r="AQ14" s="511"/>
      <c r="AR14" s="135">
        <f>SUMPRODUCT(COUNTIF(E13:AJ13,{"О";"ДО"}))</f>
        <v>0</v>
      </c>
      <c r="AS14" s="136" t="s">
        <v>24</v>
      </c>
      <c r="AT14" s="137">
        <f>AX13*C13*AR14</f>
        <v>0</v>
      </c>
      <c r="AU14" s="513"/>
      <c r="AV14" s="131"/>
      <c r="AW14" s="515"/>
      <c r="AX14" s="515"/>
      <c r="AY14" s="517"/>
      <c r="AZ14" s="131"/>
      <c r="BC14" s="527"/>
      <c r="BD14" s="517"/>
    </row>
    <row r="15" spans="1:56" ht="24.6" customHeight="1" x14ac:dyDescent="0.25">
      <c r="A15" s="476">
        <f>A13+1</f>
        <v>2</v>
      </c>
      <c r="B15" s="126" t="str">
        <f>'график январь'!A12</f>
        <v>Васканова В.Г.</v>
      </c>
      <c r="C15" s="478">
        <f>'график февраль'!B12</f>
        <v>0.5</v>
      </c>
      <c r="D15" s="480">
        <v>672</v>
      </c>
      <c r="E15" s="127" t="s">
        <v>60</v>
      </c>
      <c r="F15" s="127" t="s">
        <v>60</v>
      </c>
      <c r="G15" s="127" t="s">
        <v>60</v>
      </c>
      <c r="H15" s="127" t="s">
        <v>60</v>
      </c>
      <c r="I15" s="128" t="s">
        <v>61</v>
      </c>
      <c r="J15" s="128" t="s">
        <v>61</v>
      </c>
      <c r="K15" s="127" t="s">
        <v>60</v>
      </c>
      <c r="L15" s="127" t="s">
        <v>60</v>
      </c>
      <c r="M15" s="127" t="s">
        <v>60</v>
      </c>
      <c r="N15" s="128" t="s">
        <v>61</v>
      </c>
      <c r="O15" s="128" t="s">
        <v>61</v>
      </c>
      <c r="P15" s="127" t="s">
        <v>60</v>
      </c>
      <c r="Q15" s="127" t="s">
        <v>60</v>
      </c>
      <c r="R15" s="127" t="s">
        <v>60</v>
      </c>
      <c r="S15" s="128" t="s">
        <v>61</v>
      </c>
      <c r="T15" s="129">
        <f>SUMPRODUCT(COUNTIF(E15:S15,{"Ф";"Ф/Н"}))</f>
        <v>5</v>
      </c>
      <c r="U15" s="128" t="s">
        <v>61</v>
      </c>
      <c r="V15" s="127" t="s">
        <v>60</v>
      </c>
      <c r="W15" s="127" t="s">
        <v>60</v>
      </c>
      <c r="X15" s="127" t="s">
        <v>60</v>
      </c>
      <c r="Y15" s="128" t="s">
        <v>61</v>
      </c>
      <c r="Z15" s="128" t="s">
        <v>61</v>
      </c>
      <c r="AA15" s="127" t="s">
        <v>60</v>
      </c>
      <c r="AB15" s="127" t="s">
        <v>60</v>
      </c>
      <c r="AC15" s="127" t="s">
        <v>60</v>
      </c>
      <c r="AD15" s="128" t="s">
        <v>62</v>
      </c>
      <c r="AE15" s="127" t="s">
        <v>60</v>
      </c>
      <c r="AF15" s="127" t="s">
        <v>60</v>
      </c>
      <c r="AG15" s="127" t="s">
        <v>60</v>
      </c>
      <c r="AH15" s="127" t="s">
        <v>60</v>
      </c>
      <c r="AI15" s="128" t="s">
        <v>61</v>
      </c>
      <c r="AJ15" s="128" t="s">
        <v>61</v>
      </c>
      <c r="AK15" s="129">
        <f>SUMPRODUCT(COUNTIF(U15:AJ15,{"Ф";"Ф/Н"}))</f>
        <v>6</v>
      </c>
      <c r="AL15" s="518">
        <f>AK15+T15</f>
        <v>11</v>
      </c>
      <c r="AM15" s="522">
        <f>AK16+T16</f>
        <v>40</v>
      </c>
      <c r="AN15" s="138"/>
      <c r="AO15" s="510">
        <f t="array" ref="AO15">SUM(IFERROR(--MID($E16:$AJ16,SEARCH("/",$E16:$AJ16)+1,2),0))</f>
        <v>16</v>
      </c>
      <c r="AP15" s="510">
        <f t="array" ref="AP15">SUM(IFERROR(--LEFTB($AB16,SEARCH("/",$AB16)-1),$AB16))</f>
        <v>0</v>
      </c>
      <c r="AQ15" s="510">
        <f>IF(AY16&gt;0,C15*AW15*AX15-(AY16*1),C15*AW15*AX15)</f>
        <v>66</v>
      </c>
      <c r="AR15" s="130">
        <f>SUMPRODUCT(COUNTIF(E14:AJ14,{"О";"ДО"}))</f>
        <v>0</v>
      </c>
      <c r="AS15" s="130" t="s">
        <v>63</v>
      </c>
      <c r="AT15" s="130">
        <f>AX15*C15*AR15</f>
        <v>0</v>
      </c>
      <c r="AU15" s="512">
        <f>SUMPRODUCT(COUNTIF(E15:AJ15,{"В";"РП";"РП/Н"}))</f>
        <v>20</v>
      </c>
      <c r="AV15" s="131"/>
      <c r="AW15" s="514">
        <v>22</v>
      </c>
      <c r="AX15" s="514">
        <v>6</v>
      </c>
      <c r="AY15" s="524"/>
      <c r="AZ15" s="131"/>
      <c r="BA15" s="139"/>
      <c r="BC15" s="140" t="e">
        <f>SUMPRODUCT(--LEFT(U14:AJ14,SEARCH("/",U14:AJ14)-1))+(CONCATENATE(U13:AJ13,"РП"))</f>
        <v>#VALUE!</v>
      </c>
    </row>
    <row r="16" spans="1:56" ht="33.6" customHeight="1" thickBot="1" x14ac:dyDescent="0.3">
      <c r="A16" s="477"/>
      <c r="B16" s="132" t="s">
        <v>64</v>
      </c>
      <c r="C16" s="479"/>
      <c r="D16" s="481"/>
      <c r="E16" s="169">
        <f>IF('график февраль'!C13*24=24,CONCATENATE(HOUR('график февраль'!C13-'график февраль'!C12),"/","2"),IF('график февраль'!C13*24=0,HOUR('график февраль'!C13-'график февраль'!C12),CONCATENATE(HOUR('график февраль'!C13-'график февраль'!C12),"/","6")))</f>
        <v>0</v>
      </c>
      <c r="F16" s="169">
        <f>IF('график февраль'!D13*24=24,CONCATENATE(HOUR('график февраль'!D13-'график февраль'!D12),"/","2"),IF('график февраль'!D13*24=0,HOUR('график февраль'!D13-'график февраль'!D12),CONCATENATE(HOUR('график февраль'!D13-'график февраль'!D12),"/","6")))</f>
        <v>0</v>
      </c>
      <c r="G16" s="169">
        <f>IF('график февраль'!E13*24=24,CONCATENATE(HOUR('график февраль'!E13-'график февраль'!E12),"/","2"),IF('график февраль'!E13*24=0,HOUR('график февраль'!E13-'график февраль'!E12),CONCATENATE(HOUR('график февраль'!E13-'график февраль'!E12),"/","6")))</f>
        <v>0</v>
      </c>
      <c r="H16" s="169">
        <f>IF('график февраль'!F13*24=24,CONCATENATE(HOUR('график февраль'!F13-'график февраль'!F12),"/","2"),IF('график февраль'!F13*24=0,HOUR('график февраль'!F13-'график февраль'!F12),CONCATENATE(HOUR('график февраль'!F13-'график февраль'!F12),"/","6")))</f>
        <v>0</v>
      </c>
      <c r="I16" s="169">
        <f>IF('график февраль'!G13*24=24,CONCATENATE(HOUR('график февраль'!G13-'график февраль'!G12),"/","2"),IF('график февраль'!G13*24=0,HOUR('график февраль'!G13-'график февраль'!G12),CONCATENATE(HOUR('график февраль'!G13-'график февраль'!G12),"/","6")))</f>
        <v>0</v>
      </c>
      <c r="J16" s="169">
        <f>IF('график февраль'!H13*24=24,CONCATENATE(HOUR('график февраль'!H13-'график февраль'!H12),"/","2"),IF('график февраль'!H13*24=0,HOUR('график февраль'!H13-'график февраль'!H12),CONCATENATE(HOUR('график февраль'!H13-'график февраль'!H12),"/","6")))</f>
        <v>0</v>
      </c>
      <c r="K16" s="169">
        <f>IF('график февраль'!I13*24=24,CONCATENATE(HOUR('график февраль'!I13-'график февраль'!I12),"/","2"),IF('график февраль'!I13*24=0,HOUR('график февраль'!I13-'график февраль'!I12),CONCATENATE(HOUR('график февраль'!I13-'график февраль'!I12),"/","6")))</f>
        <v>0</v>
      </c>
      <c r="L16" s="169">
        <f>IF('график февраль'!J13*24=24,CONCATENATE(HOUR('график февраль'!J13-'график февраль'!J12),"/","2"),IF('график февраль'!J13*24=0,HOUR('график февраль'!J13-'график февраль'!J12),CONCATENATE(HOUR('график февраль'!J13-'график февраль'!J12),"/","6")))</f>
        <v>0</v>
      </c>
      <c r="M16" s="169">
        <f>IF('график февраль'!K13*24=24,CONCATENATE(HOUR('график февраль'!K13-'график февраль'!K12),"/","2"),IF('график февраль'!K13*24=0,HOUR('график февраль'!K13-'график февраль'!K12),CONCATENATE(HOUR('график февраль'!K13-'график февраль'!K12),"/","6")))</f>
        <v>0</v>
      </c>
      <c r="N16" s="169">
        <f>IF('график февраль'!L13*24=24,CONCATENATE(HOUR('график февраль'!L13-'график февраль'!L12),"/","2"),IF('график февраль'!L13*24=0,HOUR('график февраль'!L13-'график февраль'!L12),CONCATENATE(HOUR('график февраль'!L13-'график февраль'!L12),"/","6")))</f>
        <v>0</v>
      </c>
      <c r="O16" s="169">
        <f>IF('график февраль'!M13*24=24,CONCATENATE(HOUR('график февраль'!M13-'график февраль'!M12),"/","2"),IF('график февраль'!M13*24=0,HOUR('график февраль'!M13-'график февраль'!M12),CONCATENATE(HOUR('график февраль'!M13-'график февраль'!M12),"/","6")))</f>
        <v>0</v>
      </c>
      <c r="P16" s="169">
        <f>IF('график февраль'!N13*24=24,CONCATENATE(HOUR('график февраль'!N13-'график февраль'!N12),"/","2"),IF('график февраль'!N13*24=0,HOUR('график февраль'!N13-'график февраль'!N12),CONCATENATE(HOUR('график февраль'!N13-'график февраль'!N12),"/","6")))</f>
        <v>0</v>
      </c>
      <c r="Q16" s="169">
        <f>IF('график февраль'!O13*24=24,CONCATENATE(HOUR('график февраль'!O13-'график февраль'!O12),"/","2"),IF('график февраль'!O13*24=0,HOUR('график февраль'!O13-'график февраль'!O12),CONCATENATE(HOUR('график февраль'!O13-'график февраль'!O12),"/","6")))</f>
        <v>0</v>
      </c>
      <c r="R16" s="169">
        <f>IF('график февраль'!P13*24=24,CONCATENATE(HOUR('график февраль'!P13-'график февраль'!P12),"/","2"),IF('график февраль'!P13*24=0,HOUR('график февраль'!P13-'график февраль'!P12),CONCATENATE(HOUR('график февраль'!P13-'график февраль'!P12),"/","6")))</f>
        <v>0</v>
      </c>
      <c r="S16" s="169">
        <f>IF('график январь'!Q13*24=24,CONCATENATE(HOUR('график январь'!Q13-'график январь'!Q12),"/","2"),IF('график январь'!Q13*24=0,HOUR('график январь'!Q13-'график январь'!Q12),CONCATENATE(HOUR('график январь'!Q13-'график январь'!Q12),"/","6")))</f>
        <v>0</v>
      </c>
      <c r="T16" s="133">
        <f t="array" ref="T16">SUM(IFERROR(--LEFTB($E16:$S16,SEARCH("/",$E16:$S16)-1),$E16:$S16))</f>
        <v>0</v>
      </c>
      <c r="U16" s="169">
        <f>IF('график февраль'!R13*24=24,CONCATENATE(HOUR('график февраль'!R13-'график февраль'!R12),"/","2"),IF('график февраль'!R13*24=0,HOUR('график февраль'!R13-'график февраль'!R12),CONCATENATE(HOUR('график февраль'!R13-'график февраль'!R12),"/","6")))</f>
        <v>0</v>
      </c>
      <c r="V16" s="169">
        <f>IF('график февраль'!S13*24=24,CONCATENATE(HOUR('график февраль'!S13-'график февраль'!S12),"/","2"),IF('график февраль'!S13*24=0,HOUR('график февраль'!S13-'график февраль'!S12),CONCATENATE(HOUR('график февраль'!S13-'график февраль'!S12),"/","6")))</f>
        <v>0</v>
      </c>
      <c r="W16" s="169">
        <f>IF('график февраль'!T13*24=24,CONCATENATE(HOUR('график февраль'!T13-'график февраль'!T12),"/","2"),IF('график февраль'!T13*24=0,HOUR('график февраль'!T13-'график февраль'!T12),CONCATENATE(HOUR('график февраль'!T13-'график февраль'!T12),"/","6")))</f>
        <v>0</v>
      </c>
      <c r="X16" s="169">
        <f>IF('график февраль'!U13*24=24,CONCATENATE(HOUR('график февраль'!U13-'график февраль'!U12),"/","2"),IF('график февраль'!U13*24=0,HOUR('график февраль'!U13-'график февраль'!U12),CONCATENATE(HOUR('график февраль'!U13-'график февраль'!U12),"/","6")))</f>
        <v>0</v>
      </c>
      <c r="Y16" s="169" t="str">
        <f>IF('график февраль'!V13*24=24,CONCATENATE(HOUR('график февраль'!V13-'график февраль'!V12),"/","2"),IF('график февраль'!V13*24=0,HOUR('график февраль'!V13-'график февраль'!V12),CONCATENATE(HOUR('график февраль'!V13-'график февраль'!V12),"/","6")))</f>
        <v>13/2</v>
      </c>
      <c r="Z16" s="169" t="str">
        <f>IF('график февраль'!W13*24=24,CONCATENATE(HOUR('график февраль'!W13-'график февраль'!W12),"/","2"),IF('график февраль'!W13*24=0,HOUR('график февраль'!W13-'график февраль'!W12),CONCATENATE(HOUR('график февраль'!W13-'график февраль'!W12),"/","6")))</f>
        <v>8/6</v>
      </c>
      <c r="AA16" s="169">
        <f>IF('график февраль'!X13*24=24,CONCATENATE(HOUR('график февраль'!X13-'график февраль'!X12),"/","2"),IF('график февраль'!X13*24=0,HOUR('график февраль'!X13-'график февраль'!X12),CONCATENATE(HOUR('график февраль'!X13-'график февраль'!X12),"/","6")))</f>
        <v>0</v>
      </c>
      <c r="AB16" s="169">
        <f>IF('график февраль'!Y13*24=24,CONCATENATE(HOUR('график февраль'!Y13-'график февраль'!Y12),"/","2"),IF('график февраль'!Y13*24=0,HOUR('график февраль'!Y13-'график февраль'!Y12),CONCATENATE(HOUR('график февраль'!Y13-'график февраль'!Y12),"/","6")))</f>
        <v>0</v>
      </c>
      <c r="AC16" s="169" t="str">
        <f>IF('график февраль'!Z13*24=24,CONCATENATE(HOUR('график февраль'!Z13-'график февраль'!Z12),"/","2"),IF('график февраль'!Z13*24=0,HOUR('график февраль'!Z13-'график февраль'!Z12),CONCATENATE(HOUR('график февраль'!Z13-'график февраль'!Z12),"/","6")))</f>
        <v>11/2</v>
      </c>
      <c r="AD16" s="169" t="str">
        <f>IF('график февраль'!AA13*24=24,CONCATENATE(HOUR('график февраль'!AA13-'график февраль'!AA12),"/","2"),IF('график февраль'!AA13*24=0,HOUR('график февраль'!AA13-'график февраль'!AA12),CONCATENATE(HOUR('график февраль'!AA13-'график февраль'!AA12),"/","6")))</f>
        <v>8/6</v>
      </c>
      <c r="AE16" s="169">
        <f>IF('график февраль'!AB13*24=24,CONCATENATE(HOUR('график февраль'!AB13-'график февраль'!AB12),"/","2"),IF('график февраль'!AB13*24=0,HOUR('график февраль'!AB13-'график февраль'!AB12),CONCATENATE(HOUR('график февраль'!AB13-'график февраль'!AB12),"/","6")))</f>
        <v>0</v>
      </c>
      <c r="AF16" s="169">
        <f>IF('график февраль'!AC13*24=24,CONCATENATE(HOUR('график февраль'!AC13-'график февраль'!AC12),"/","2"),IF('график февраль'!AC13*24=0,HOUR('график февраль'!AC13-'график февраль'!AC12),CONCATENATE(HOUR('график февраль'!AC13-'график февраль'!AC12),"/","6")))</f>
        <v>0</v>
      </c>
      <c r="AG16" s="169">
        <f>IF('график февраль'!AD13*24=24,CONCATENATE(HOUR('график февраль'!AD13-'график февраль'!AD12),"/","2"),IF('график февраль'!AD13*24=0,HOUR('график февраль'!AD13-'график февраль'!AD12),CONCATENATE(HOUR('график февраль'!AD13-'график февраль'!AD12),"/","6")))</f>
        <v>0</v>
      </c>
      <c r="AH16" s="169">
        <f>IF('график февраль'!AE13*24=24,CONCATENATE(HOUR('график февраль'!AE13-'график февраль'!AE12),"/","2"),IF('график февраль'!AE13*24=0,HOUR('график февраль'!AE13-'график февраль'!AE12),CONCATENATE(HOUR('график февраль'!AE13-'график февраль'!AE12),"/","6")))</f>
        <v>0</v>
      </c>
      <c r="AI16" s="169">
        <f>IF('график февраль'!AF13*24=24,CONCATENATE(HOUR('график февраль'!AF13-'график февраль'!AF12),"/","2"),IF('график февраль'!AF13*24=0,HOUR('график февраль'!AF13-'график февраль'!AF12),CONCATENATE(HOUR('график февраль'!AF13-'график февраль'!AF12),"/","6")))</f>
        <v>0</v>
      </c>
      <c r="AJ16" s="169">
        <f>IF('график февраль'!AG13*24=24,CONCATENATE(HOUR('график февраль'!AG13-'график февраль'!AG12),"/","2"),IF('график февраль'!AG13*24=0,HOUR('график февраль'!AG13-'график февраль'!AG12),CONCATENATE(HOUR('график февраль'!AG13-'график февраль'!AG12),"/","6")))</f>
        <v>0</v>
      </c>
      <c r="AK16" s="134">
        <f t="array" ref="AK16">SUM(IFERROR(--LEFTB($U16:$AJ16,SEARCH("/",$U16:$AJ16)-1),$U16:$AJ16))</f>
        <v>40</v>
      </c>
      <c r="AL16" s="519"/>
      <c r="AM16" s="523"/>
      <c r="AN16" s="142"/>
      <c r="AO16" s="511"/>
      <c r="AP16" s="511"/>
      <c r="AQ16" s="511"/>
      <c r="AR16" s="135">
        <f>SUMPRODUCT(COUNTIF(E15:AJ15,{"О";"ДО"}))</f>
        <v>0</v>
      </c>
      <c r="AS16" s="136" t="s">
        <v>24</v>
      </c>
      <c r="AT16" s="137">
        <f>AX15*C15*AR16</f>
        <v>0</v>
      </c>
      <c r="AU16" s="513"/>
      <c r="AV16" s="131"/>
      <c r="AW16" s="515"/>
      <c r="AX16" s="515"/>
      <c r="AY16" s="525"/>
      <c r="AZ16" s="131"/>
      <c r="BA16" s="139"/>
    </row>
    <row r="17" spans="1:53" ht="28.15" customHeight="1" x14ac:dyDescent="0.25">
      <c r="A17" s="476">
        <f t="shared" ref="A17" si="1">A15+1</f>
        <v>3</v>
      </c>
      <c r="B17" s="126" t="str">
        <f>'график январь'!A14</f>
        <v>Шевцова О.Ю.</v>
      </c>
      <c r="C17" s="478">
        <f>'график февраль'!B14</f>
        <v>1</v>
      </c>
      <c r="D17" s="480">
        <v>596</v>
      </c>
      <c r="E17" s="127" t="s">
        <v>60</v>
      </c>
      <c r="F17" s="127" t="s">
        <v>60</v>
      </c>
      <c r="G17" s="127" t="s">
        <v>60</v>
      </c>
      <c r="H17" s="127" t="s">
        <v>60</v>
      </c>
      <c r="I17" s="128" t="s">
        <v>61</v>
      </c>
      <c r="J17" s="128" t="s">
        <v>61</v>
      </c>
      <c r="K17" s="127" t="s">
        <v>60</v>
      </c>
      <c r="L17" s="127" t="s">
        <v>60</v>
      </c>
      <c r="M17" s="127" t="s">
        <v>60</v>
      </c>
      <c r="N17" s="128" t="s">
        <v>61</v>
      </c>
      <c r="O17" s="128" t="s">
        <v>61</v>
      </c>
      <c r="P17" s="127" t="s">
        <v>60</v>
      </c>
      <c r="Q17" s="127" t="s">
        <v>60</v>
      </c>
      <c r="R17" s="127" t="s">
        <v>60</v>
      </c>
      <c r="S17" s="128" t="s">
        <v>61</v>
      </c>
      <c r="T17" s="129">
        <f>SUMPRODUCT(COUNTIF(E17:S17,{"Ф";"Ф/Н";"РП/Н";"РП"}))</f>
        <v>5</v>
      </c>
      <c r="U17" s="128" t="s">
        <v>61</v>
      </c>
      <c r="V17" s="127" t="s">
        <v>60</v>
      </c>
      <c r="W17" s="127" t="s">
        <v>60</v>
      </c>
      <c r="X17" s="127" t="s">
        <v>60</v>
      </c>
      <c r="Y17" s="128" t="s">
        <v>61</v>
      </c>
      <c r="Z17" s="128" t="s">
        <v>61</v>
      </c>
      <c r="AA17" s="127" t="s">
        <v>60</v>
      </c>
      <c r="AB17" s="127" t="s">
        <v>60</v>
      </c>
      <c r="AC17" s="127" t="s">
        <v>60</v>
      </c>
      <c r="AD17" s="128" t="s">
        <v>62</v>
      </c>
      <c r="AE17" s="127" t="s">
        <v>60</v>
      </c>
      <c r="AF17" s="127" t="s">
        <v>60</v>
      </c>
      <c r="AG17" s="127" t="s">
        <v>60</v>
      </c>
      <c r="AH17" s="127" t="s">
        <v>60</v>
      </c>
      <c r="AI17" s="128" t="s">
        <v>61</v>
      </c>
      <c r="AJ17" s="128" t="s">
        <v>61</v>
      </c>
      <c r="AK17" s="129">
        <f>SUMPRODUCT(COUNTIF(U17:AJ17,{"Ф";"Ф/Н"}))</f>
        <v>6</v>
      </c>
      <c r="AL17" s="518">
        <f t="shared" ref="AL17" si="2">AK17+T17</f>
        <v>11</v>
      </c>
      <c r="AM17" s="522">
        <f t="shared" ref="AM17" si="3">AK18+T18</f>
        <v>113</v>
      </c>
      <c r="AN17" s="180"/>
      <c r="AO17" s="510">
        <f t="array" ref="AO17">SUM(IFERROR(--MID($E18:$AJ18,SEARCH("/",$E18:$AJ18)+1,2),0))</f>
        <v>44</v>
      </c>
      <c r="AP17" s="510">
        <f t="array" ref="AP17">SUM(IFERROR(--LEFTB($AB18,SEARCH("/",$AB18)-1),$AB18))</f>
        <v>0</v>
      </c>
      <c r="AQ17" s="510">
        <f>IF(AY18&gt;0,C17*AW17*AX17-(AY18*1),C17*AW17*AX17)</f>
        <v>132</v>
      </c>
      <c r="AR17" s="130">
        <f>SUMPRODUCT(COUNTIF(E16:AJ16,{"О";"ДО"}))</f>
        <v>0</v>
      </c>
      <c r="AS17" s="130" t="s">
        <v>63</v>
      </c>
      <c r="AT17" s="130">
        <f>AX17*C17*AR17</f>
        <v>0</v>
      </c>
      <c r="AU17" s="512">
        <f>SUMPRODUCT(COUNTIF(E17:AJ17,{"В";"РП";"РП/Н"}))</f>
        <v>20</v>
      </c>
      <c r="AV17" s="131"/>
      <c r="AW17" s="514">
        <v>22</v>
      </c>
      <c r="AX17" s="514">
        <v>6</v>
      </c>
      <c r="AY17" s="516"/>
      <c r="AZ17" s="131"/>
      <c r="BA17" s="143"/>
    </row>
    <row r="18" spans="1:53" ht="27.6" customHeight="1" thickBot="1" x14ac:dyDescent="0.3">
      <c r="A18" s="477"/>
      <c r="B18" s="132" t="s">
        <v>64</v>
      </c>
      <c r="C18" s="479"/>
      <c r="D18" s="481"/>
      <c r="E18" s="169" t="str">
        <f>IF('график февраль'!C15*24=24,CONCATENATE(HOUR('график февраль'!C15-'график февраль'!C14),"/","2"),IF('график февраль'!C15*24=0,HOUR('график февраль'!C15-'график февраль'!C14),CONCATENATE(HOUR('график февраль'!C15-'график февраль'!C14),"/","6")))</f>
        <v>9/6</v>
      </c>
      <c r="F18" s="169">
        <f>IF('график февраль'!D15*24=24,CONCATENATE(HOUR('график февраль'!D15-'график февраль'!D14),"/","2"),IF('график февраль'!D15*24=0,HOUR('график февраль'!D15-'график февраль'!D14),CONCATENATE(HOUR('график февраль'!D15-'график февраль'!D14),"/","6")))</f>
        <v>0</v>
      </c>
      <c r="G18" s="169">
        <f>IF('график февраль'!E15*24=24,CONCATENATE(HOUR('график февраль'!E15-'график февраль'!E14),"/","2"),IF('график февраль'!E15*24=0,HOUR('график февраль'!E15-'график февраль'!E14),CONCATENATE(HOUR('график февраль'!E15-'график февраль'!E14),"/","6")))</f>
        <v>0</v>
      </c>
      <c r="H18" s="169" t="str">
        <f>IF('график февраль'!F15*24=24,CONCATENATE(HOUR('график февраль'!F15-'график февраль'!F14),"/","2"),IF('график февраль'!F15*24=0,HOUR('график февраль'!F15-'график февраль'!F14),CONCATENATE(HOUR('график февраль'!F15-'график февраль'!F14),"/","6")))</f>
        <v>15/2</v>
      </c>
      <c r="I18" s="169" t="str">
        <f>IF('график февраль'!G15*24=24,CONCATENATE(HOUR('график февраль'!G15-'график февраль'!G14),"/","2"),IF('график февраль'!G15*24=0,HOUR('график февраль'!G15-'график февраль'!G14),CONCATENATE(HOUR('график февраль'!G15-'график февраль'!G14),"/","6")))</f>
        <v>9/6</v>
      </c>
      <c r="J18" s="169">
        <f>IF('график февраль'!H15*24=24,CONCATENATE(HOUR('график февраль'!H15-'график февраль'!H14),"/","2"),IF('график февраль'!H15*24=0,HOUR('график февраль'!H15-'график февраль'!H14),CONCATENATE(HOUR('график февраль'!H15-'график февраль'!H14),"/","6")))</f>
        <v>0</v>
      </c>
      <c r="K18" s="169">
        <f>IF('график февраль'!I15*24=24,CONCATENATE(HOUR('график февраль'!I15-'график февраль'!I14),"/","2"),IF('график февраль'!I15*24=0,HOUR('график февраль'!I15-'график февраль'!I14),CONCATENATE(HOUR('график февраль'!I15-'график февраль'!I14),"/","6")))</f>
        <v>0</v>
      </c>
      <c r="L18" s="169" t="str">
        <f>IF('график февраль'!J15*24=24,CONCATENATE(HOUR('график февраль'!J15-'график февраль'!J14),"/","2"),IF('график февраль'!J15*24=0,HOUR('график февраль'!J15-'график февраль'!J14),CONCATENATE(HOUR('график февраль'!J15-'график февраль'!J14),"/","6")))</f>
        <v>15/2</v>
      </c>
      <c r="M18" s="169" t="str">
        <f>IF('график февраль'!K15*24=24,CONCATENATE(HOUR('график февраль'!K15-'график февраль'!K14),"/","2"),IF('график февраль'!K15*24=0,HOUR('график февраль'!K15-'график февраль'!K14),CONCATENATE(HOUR('график февраль'!K15-'график февраль'!K14),"/","6")))</f>
        <v>9/6</v>
      </c>
      <c r="N18" s="169">
        <f>IF('график февраль'!L15*24=24,CONCATENATE(HOUR('график февраль'!L15-'график февраль'!L14),"/","2"),IF('график февраль'!L15*24=0,HOUR('график февраль'!L15-'график февраль'!L14),CONCATENATE(HOUR('график февраль'!L15-'график февраль'!L14),"/","6")))</f>
        <v>0</v>
      </c>
      <c r="O18" s="169">
        <f>IF('график февраль'!M15*24=24,CONCATENATE(HOUR('график февраль'!M15-'график февраль'!M14),"/","2"),IF('график февраль'!M15*24=0,HOUR('график февраль'!M15-'график февраль'!M14),CONCATENATE(HOUR('график февраль'!M15-'график февраль'!M14),"/","6")))</f>
        <v>0</v>
      </c>
      <c r="P18" s="169" t="str">
        <f>IF('график февраль'!N15*24=24,CONCATENATE(HOUR('график февраль'!N15-'график февраль'!N14),"/","2"),IF('график февраль'!N15*24=0,HOUR('график февраль'!N15-'график февраль'!N14),CONCATENATE(HOUR('график февраль'!N15-'график февраль'!N14),"/","6")))</f>
        <v>15/2</v>
      </c>
      <c r="Q18" s="169" t="str">
        <f>IF('график февраль'!O15*24=24,CONCATENATE(HOUR('график февраль'!O15-'график февраль'!O14),"/","2"),IF('график февраль'!O15*24=0,HOUR('график февраль'!O15-'график февраль'!O14),CONCATENATE(HOUR('график февраль'!O15-'график февраль'!O14),"/","6")))</f>
        <v>9/6</v>
      </c>
      <c r="R18" s="169">
        <f>IF('график февраль'!P15*24=24,CONCATENATE(HOUR('график февраль'!P15-'график февраль'!P14),"/","2"),IF('график февраль'!P15*24=0,HOUR('график февраль'!P15-'график февраль'!P14),CONCATENATE(HOUR('график февраль'!P15-'график февраль'!P14),"/","6")))</f>
        <v>0</v>
      </c>
      <c r="S18" s="169">
        <f>IF('график январь'!Q15*24=24,CONCATENATE(HOUR('график январь'!Q15-'график январь'!Q14),"/","2"),IF('график январь'!Q15*24=0,HOUR('график январь'!Q15-'график январь'!Q14),CONCATENATE(HOUR('график январь'!Q15-'график январь'!Q14),"/","6")))</f>
        <v>0</v>
      </c>
      <c r="T18" s="133">
        <f t="array" ref="T18">SUM(IFERROR(--LEFTB($E18:$S18,SEARCH("/",$E18:$S18)-1),$E18:$S18))</f>
        <v>81</v>
      </c>
      <c r="U18" s="169">
        <f>IF('график февраль'!R15*24=24,CONCATENATE(HOUR('график февраль'!R15-'график февраль'!R14),"/","2"),IF('график февраль'!R15*24=0,HOUR('график февраль'!R15-'график февраль'!R14),CONCATENATE(HOUR('график февраль'!R15-'график февраль'!R14),"/","6")))</f>
        <v>0</v>
      </c>
      <c r="V18" s="169" t="str">
        <f>IF('график февраль'!S15*24=24,CONCATENATE(HOUR('график февраль'!S15-'график февраль'!S14),"/","2"),IF('график февраль'!S15*24=0,HOUR('график февраль'!S15-'график февраль'!S14),CONCATENATE(HOUR('график февраль'!S15-'график февраль'!S14),"/","6")))</f>
        <v>8/6</v>
      </c>
      <c r="W18" s="169">
        <f>IF('график февраль'!T15*24=24,CONCATENATE(HOUR('график февраль'!T15-'график февраль'!T14),"/","2"),IF('график февраль'!T15*24=0,HOUR('график февраль'!T15-'график февраль'!T14),CONCATENATE(HOUR('график февраль'!T15-'график февраль'!T14),"/","6")))</f>
        <v>0</v>
      </c>
      <c r="X18" s="169">
        <f>IF('график февраль'!U15*24=24,CONCATENATE(HOUR('график февраль'!U15-'график февраль'!U14),"/","2"),IF('график февраль'!U15*24=0,HOUR('график февраль'!U15-'график февраль'!U14),CONCATENATE(HOUR('график февраль'!U15-'график февраль'!U14),"/","6")))</f>
        <v>0</v>
      </c>
      <c r="Y18" s="169">
        <f>IF('график февраль'!V15*24=24,CONCATENATE(HOUR('график февраль'!V15-'график февраль'!V14),"/","2"),IF('график февраль'!V15*24=0,HOUR('график февраль'!V15-'график февраль'!V14),CONCATENATE(HOUR('график февраль'!V15-'график февраль'!V14),"/","6")))</f>
        <v>0</v>
      </c>
      <c r="Z18" s="169">
        <f>IF('график февраль'!W15*24=24,CONCATENATE(HOUR('график февраль'!W15-'график февраль'!W14),"/","2"),IF('график февраль'!W15*24=0,HOUR('график февраль'!W15-'график февраль'!W14),CONCATENATE(HOUR('график февраль'!W15-'график февраль'!W14),"/","6")))</f>
        <v>0</v>
      </c>
      <c r="AA18" s="169">
        <f>IF('график февраль'!X15*24=24,CONCATENATE(HOUR('график февраль'!X15-'график февраль'!X14),"/","2"),IF('график февраль'!X15*24=0,HOUR('график февраль'!X15-'график февраль'!X14),CONCATENATE(HOUR('график февраль'!X15-'график февраль'!X14),"/","6")))</f>
        <v>0</v>
      </c>
      <c r="AB18" s="169">
        <f>IF('график февраль'!Y15*24=24,CONCATENATE(HOUR('график февраль'!Y15-'график февраль'!Y14),"/","2"),IF('график февраль'!Y15*24=0,HOUR('график февраль'!Y15-'график февраль'!Y14),CONCATENATE(HOUR('график февраль'!Y15-'график февраль'!Y14),"/","6")))</f>
        <v>0</v>
      </c>
      <c r="AC18" s="169">
        <f>IF('график февраль'!Z15*24=24,CONCATENATE(HOUR('график февраль'!Z15-'график февраль'!Z14),"/","2"),IF('график февраль'!Z15*24=0,HOUR('график февраль'!Z15-'график февраль'!Z14),CONCATENATE(HOUR('график февраль'!Z15-'график февраль'!Z14),"/","6")))</f>
        <v>0</v>
      </c>
      <c r="AD18" s="169" t="str">
        <f>IF('график февраль'!AA15*24=24,CONCATENATE(HOUR('график февраль'!AA15-'график февраль'!AA14),"/","2"),IF('график февраль'!AA15*24=0,HOUR('график февраль'!AA15-'график февраль'!AA14),CONCATENATE(HOUR('график февраль'!AA15-'график февраль'!AA14),"/","6")))</f>
        <v>15/2</v>
      </c>
      <c r="AE18" s="169" t="str">
        <f>IF('график февраль'!AB15*24=24,CONCATENATE(HOUR('график февраль'!AB15-'график февраль'!AB14),"/","2"),IF('график февраль'!AB15*24=0,HOUR('график февраль'!AB15-'график февраль'!AB14),CONCATENATE(HOUR('график февраль'!AB15-'график февраль'!AB14),"/","6")))</f>
        <v>9/6</v>
      </c>
      <c r="AF18" s="169">
        <f>IF('график февраль'!AC15*24=24,CONCATENATE(HOUR('график февраль'!AC15-'график февраль'!AC14),"/","2"),IF('график февраль'!AC15*24=0,HOUR('график февраль'!AC15-'график февраль'!AC14),CONCATENATE(HOUR('график февраль'!AC15-'график февраль'!AC14),"/","6")))</f>
        <v>0</v>
      </c>
      <c r="AG18" s="169">
        <f>IF('график февраль'!AD15*24=24,CONCATENATE(HOUR('график февраль'!AD15-'график февраль'!AD14),"/","2"),IF('график февраль'!AD15*24=0,HOUR('график февраль'!AD15-'график февраль'!AD14),CONCATENATE(HOUR('график февраль'!AD15-'график февраль'!AD14),"/","6")))</f>
        <v>0</v>
      </c>
      <c r="AH18" s="169">
        <f>IF('график февраль'!AE15*24=24,CONCATENATE(HOUR('график февраль'!AE15-'график февраль'!AE14),"/","2"),IF('график февраль'!AE15*24=0,HOUR('график февраль'!AE15-'график февраль'!AE14),CONCATENATE(HOUR('график февраль'!AE15-'график февраль'!AE14),"/","6")))</f>
        <v>0</v>
      </c>
      <c r="AI18" s="169">
        <f>IF('график февраль'!AF15*24=24,CONCATENATE(HOUR('график февраль'!AF15-'график февраль'!AF14),"/","2"),IF('график февраль'!AF15*24=0,HOUR('график февраль'!AF15-'график февраль'!AF14),CONCATENATE(HOUR('график февраль'!AF15-'график февраль'!AF14),"/","6")))</f>
        <v>0</v>
      </c>
      <c r="AJ18" s="169">
        <f>IF('график февраль'!AG15*24=24,CONCATENATE(HOUR('график февраль'!AG15-'график февраль'!AG14),"/","2"),IF('график февраль'!AG15*24=0,HOUR('график февраль'!AG15-'график февраль'!AG14),CONCATENATE(HOUR('график февраль'!AG15-'график февраль'!AG14),"/","6")))</f>
        <v>0</v>
      </c>
      <c r="AK18" s="134">
        <f t="array" ref="AK18">SUM(IFERROR(--LEFTB($U18:$AJ18,SEARCH("/",$U18:$AJ18)-1),$U18:$AJ18))</f>
        <v>32</v>
      </c>
      <c r="AL18" s="519"/>
      <c r="AM18" s="523"/>
      <c r="AN18" s="181"/>
      <c r="AO18" s="511"/>
      <c r="AP18" s="511"/>
      <c r="AQ18" s="511"/>
      <c r="AR18" s="135">
        <f>SUMPRODUCT(COUNTIF(E17:AJ17,{"О";"ДО"}))</f>
        <v>0</v>
      </c>
      <c r="AS18" s="136" t="s">
        <v>24</v>
      </c>
      <c r="AT18" s="137">
        <f>AX17*C17*AR18</f>
        <v>0</v>
      </c>
      <c r="AU18" s="513"/>
      <c r="AV18" s="131"/>
      <c r="AW18" s="515"/>
      <c r="AX18" s="515"/>
      <c r="AY18" s="517"/>
      <c r="AZ18" s="131"/>
      <c r="BA18" s="139"/>
    </row>
    <row r="19" spans="1:53" ht="36" customHeight="1" x14ac:dyDescent="0.25">
      <c r="A19" s="476">
        <f t="shared" ref="A19" si="4">A17+1</f>
        <v>4</v>
      </c>
      <c r="B19" s="126" t="str">
        <f>'график январь'!A16</f>
        <v>Шевцова О.Ю.</v>
      </c>
      <c r="C19" s="478">
        <f>'график февраль'!B16</f>
        <v>0.5</v>
      </c>
      <c r="D19" s="480">
        <v>616</v>
      </c>
      <c r="E19" s="127" t="s">
        <v>60</v>
      </c>
      <c r="F19" s="127" t="s">
        <v>60</v>
      </c>
      <c r="G19" s="127" t="s">
        <v>60</v>
      </c>
      <c r="H19" s="127" t="s">
        <v>60</v>
      </c>
      <c r="I19" s="128" t="s">
        <v>61</v>
      </c>
      <c r="J19" s="128" t="s">
        <v>61</v>
      </c>
      <c r="K19" s="127" t="s">
        <v>60</v>
      </c>
      <c r="L19" s="127" t="s">
        <v>60</v>
      </c>
      <c r="M19" s="127" t="s">
        <v>60</v>
      </c>
      <c r="N19" s="128" t="s">
        <v>61</v>
      </c>
      <c r="O19" s="128" t="s">
        <v>61</v>
      </c>
      <c r="P19" s="127" t="s">
        <v>60</v>
      </c>
      <c r="Q19" s="127" t="s">
        <v>60</v>
      </c>
      <c r="R19" s="127" t="s">
        <v>60</v>
      </c>
      <c r="S19" s="128" t="s">
        <v>61</v>
      </c>
      <c r="T19" s="129">
        <f>SUMPRODUCT(COUNTIF(E19:S19,{"Ф";"Ф/Н";"РП/Н";"РП"}))</f>
        <v>5</v>
      </c>
      <c r="U19" s="128" t="s">
        <v>61</v>
      </c>
      <c r="V19" s="127" t="s">
        <v>60</v>
      </c>
      <c r="W19" s="127" t="s">
        <v>60</v>
      </c>
      <c r="X19" s="127" t="s">
        <v>60</v>
      </c>
      <c r="Y19" s="128" t="s">
        <v>61</v>
      </c>
      <c r="Z19" s="128" t="s">
        <v>61</v>
      </c>
      <c r="AA19" s="127" t="s">
        <v>60</v>
      </c>
      <c r="AB19" s="127" t="s">
        <v>60</v>
      </c>
      <c r="AC19" s="127" t="s">
        <v>60</v>
      </c>
      <c r="AD19" s="128" t="s">
        <v>62</v>
      </c>
      <c r="AE19" s="127" t="s">
        <v>60</v>
      </c>
      <c r="AF19" s="127" t="s">
        <v>60</v>
      </c>
      <c r="AG19" s="127" t="s">
        <v>60</v>
      </c>
      <c r="AH19" s="127" t="s">
        <v>60</v>
      </c>
      <c r="AI19" s="128" t="s">
        <v>61</v>
      </c>
      <c r="AJ19" s="128" t="s">
        <v>61</v>
      </c>
      <c r="AK19" s="129">
        <f>SUMPRODUCT(COUNTIF(U19:AJ19,{"Ф";"Ф/Н"}))</f>
        <v>6</v>
      </c>
      <c r="AL19" s="518">
        <f t="shared" ref="AL19" si="5">AK19+T19</f>
        <v>11</v>
      </c>
      <c r="AM19" s="520">
        <f t="shared" ref="AM19" si="6">AK20+T20</f>
        <v>41</v>
      </c>
      <c r="AN19" s="138"/>
      <c r="AO19" s="510">
        <f t="array" ref="AO19">SUM(IFERROR(--MID($E20:$AJ20,SEARCH("/",$E20:$AJ20)+1,2),0))</f>
        <v>16</v>
      </c>
      <c r="AP19" s="510">
        <f t="array" ref="AP19">SUM(IFERROR(--LEFTB($AB20,SEARCH("/",$AB20)-1),$AB20))</f>
        <v>0</v>
      </c>
      <c r="AQ19" s="510">
        <f>IF(AY20&gt;0,C19*AW19*AX19-(AY20*1),C19*AW19*AX19)</f>
        <v>66</v>
      </c>
      <c r="AR19" s="130">
        <f>SUMPRODUCT(COUNTIF(E18:AJ18,{"О";"ДО"}))</f>
        <v>0</v>
      </c>
      <c r="AS19" s="130" t="s">
        <v>63</v>
      </c>
      <c r="AT19" s="130">
        <f>AX19*C19*AR19</f>
        <v>0</v>
      </c>
      <c r="AU19" s="512">
        <f>SUMPRODUCT(COUNTIF(E19:AJ19,{"В";"РП";"РП/Н"}))</f>
        <v>20</v>
      </c>
      <c r="AV19" s="131"/>
      <c r="AW19" s="514">
        <v>22</v>
      </c>
      <c r="AX19" s="514">
        <v>6</v>
      </c>
      <c r="AY19" s="516"/>
      <c r="AZ19" s="131"/>
      <c r="BA19" s="143"/>
    </row>
    <row r="20" spans="1:53" ht="47.45" customHeight="1" thickBot="1" x14ac:dyDescent="0.3">
      <c r="A20" s="477"/>
      <c r="B20" s="132" t="s">
        <v>64</v>
      </c>
      <c r="C20" s="479"/>
      <c r="D20" s="481"/>
      <c r="E20" s="169">
        <f>IF('график февраль'!C17*24=24,CONCATENATE(HOUR('график февраль'!C17-'график февраль'!C16),"/","2"),IF('график февраль'!C17*24=0,HOUR('график февраль'!C17-'график февраль'!C16),CONCATENATE(HOUR('график февраль'!C17-'график февраль'!C16),"/","6")))</f>
        <v>0</v>
      </c>
      <c r="F20" s="169">
        <f>IF('график февраль'!D17*24=24,CONCATENATE(HOUR('график февраль'!D17-'график февраль'!D16),"/","2"),IF('график февраль'!D17*24=0,HOUR('график февраль'!D17-'график февраль'!D16),CONCATENATE(HOUR('график февраль'!D17-'график февраль'!D16),"/","6")))</f>
        <v>0</v>
      </c>
      <c r="G20" s="169">
        <f>IF('график февраль'!E17*24=24,CONCATENATE(HOUR('график февраль'!E17-'график февраль'!E16),"/","2"),IF('график февраль'!E17*24=0,HOUR('график февраль'!E17-'график февраль'!E16),CONCATENATE(HOUR('график февраль'!E17-'график февраль'!E16),"/","6")))</f>
        <v>0</v>
      </c>
      <c r="H20" s="169">
        <f>IF('график февраль'!F17*24=24,CONCATENATE(HOUR('график февраль'!F17-'график февраль'!F16),"/","2"),IF('график февраль'!F17*24=0,HOUR('график февраль'!F17-'график февраль'!F16),CONCATENATE(HOUR('график февраль'!F17-'график февраль'!F16),"/","6")))</f>
        <v>0</v>
      </c>
      <c r="I20" s="169">
        <f>IF('график февраль'!G17*24=24,CONCATENATE(HOUR('график февраль'!G17-'график февраль'!G16),"/","2"),IF('график февраль'!G17*24=0,HOUR('график февраль'!G17-'график февраль'!G16),CONCATENATE(HOUR('график февраль'!G17-'график февраль'!G16),"/","6")))</f>
        <v>0</v>
      </c>
      <c r="J20" s="169">
        <f>IF('график февраль'!H17*24=24,CONCATENATE(HOUR('график февраль'!H17-'график февраль'!H16),"/","2"),IF('график февраль'!H17*24=0,HOUR('график февраль'!H17-'график февраль'!H16),CONCATENATE(HOUR('график февраль'!H17-'график февраль'!H16),"/","6")))</f>
        <v>0</v>
      </c>
      <c r="K20" s="169">
        <f>IF('график февраль'!I17*24=24,CONCATENATE(HOUR('график февраль'!I17-'график февраль'!I16),"/","2"),IF('график февраль'!I17*24=0,HOUR('график февраль'!I17-'график февраль'!I16),CONCATENATE(HOUR('график февраль'!I17-'график февраль'!I16),"/","6")))</f>
        <v>0</v>
      </c>
      <c r="L20" s="169">
        <f>IF('график февраль'!J17*24=24,CONCATENATE(HOUR('график февраль'!J17-'график февраль'!J16),"/","2"),IF('график февраль'!J17*24=0,HOUR('график февраль'!J17-'график февраль'!J16),CONCATENATE(HOUR('график февраль'!J17-'график февраль'!J16),"/","6")))</f>
        <v>0</v>
      </c>
      <c r="M20" s="169">
        <f>IF('график февраль'!K17*24=24,CONCATENATE(HOUR('график февраль'!K17-'график февраль'!K16),"/","2"),IF('график февраль'!K17*24=0,HOUR('график февраль'!K17-'график февраль'!K16),CONCATENATE(HOUR('график февраль'!K17-'график февраль'!K16),"/","6")))</f>
        <v>0</v>
      </c>
      <c r="N20" s="169">
        <f>IF('график февраль'!L17*24=24,CONCATENATE(HOUR('график февраль'!L17-'график февраль'!L16),"/","2"),IF('график февраль'!L17*24=0,HOUR('график февраль'!L17-'график февраль'!L16),CONCATENATE(HOUR('график февраль'!L17-'график февраль'!L16),"/","6")))</f>
        <v>0</v>
      </c>
      <c r="O20" s="169">
        <f>IF('график февраль'!M17*24=24,CONCATENATE(HOUR('график февраль'!M17-'график февраль'!M16),"/","2"),IF('график февраль'!M17*24=0,HOUR('график февраль'!M17-'график февраль'!M16),CONCATENATE(HOUR('график февраль'!M17-'график февраль'!M16),"/","6")))</f>
        <v>0</v>
      </c>
      <c r="P20" s="169">
        <f>IF('график февраль'!N17*24=24,CONCATENATE(HOUR('график февраль'!N17-'график февраль'!N16),"/","2"),IF('график февраль'!N17*24=0,HOUR('график февраль'!N17-'график февраль'!N16),CONCATENATE(HOUR('график февраль'!N17-'график февраль'!N16),"/","6")))</f>
        <v>0</v>
      </c>
      <c r="Q20" s="169">
        <f>IF('график февраль'!O17*24=24,CONCATENATE(HOUR('график февраль'!O17-'график февраль'!O16),"/","2"),IF('график февраль'!O17*24=0,HOUR('график февраль'!O17-'график февраль'!O16),CONCATENATE(HOUR('график февраль'!O17-'график февраль'!O16),"/","6")))</f>
        <v>0</v>
      </c>
      <c r="R20" s="169">
        <f>IF('график февраль'!P17*24=24,CONCATENATE(HOUR('график февраль'!P17-'график февраль'!P16),"/","2"),IF('график февраль'!P17*24=0,HOUR('график февраль'!P17-'график февраль'!P16),CONCATENATE(HOUR('график февраль'!P17-'график февраль'!P16),"/","6")))</f>
        <v>0</v>
      </c>
      <c r="S20" s="169">
        <f>IF('график январь'!Q17*24=24,CONCATENATE(HOUR('график январь'!Q17-'график январь'!Q16),"/","2"),IF('график январь'!Q17*24=0,HOUR('график январь'!Q17-'график январь'!Q16),CONCATENATE(HOUR('график январь'!Q17-'график январь'!Q16),"/","6")))</f>
        <v>0</v>
      </c>
      <c r="T20" s="144">
        <f t="array" ref="T20">SUM(IFERROR(--LEFTB($E20:$S20,SEARCH("/",$E20:$S20)-1),$E20:$S20))</f>
        <v>0</v>
      </c>
      <c r="U20" s="169">
        <f>IF('график февраль'!R17*24=24,CONCATENATE(HOUR('график февраль'!R17-'график февраль'!R16),"/","2"),IF('график февраль'!R17*24=0,HOUR('график февраль'!R17-'график февраль'!R16),CONCATENATE(HOUR('график февраль'!R17-'график февраль'!R16),"/","6")))</f>
        <v>0</v>
      </c>
      <c r="V20" s="169" t="str">
        <f>IF('график февраль'!S17*24=24,CONCATENATE(HOUR('график февраль'!S17-'график февраль'!S16),"/","2"),IF('график февраль'!S17*24=0,HOUR('график февраль'!S17-'график февраль'!S16),CONCATENATE(HOUR('график февраль'!S17-'график февраль'!S16),"/","6")))</f>
        <v>7/2</v>
      </c>
      <c r="W20" s="169" t="str">
        <f>IF('график февраль'!T17*24=24,CONCATENATE(HOUR('график февраль'!T17-'график февраль'!T16),"/","2"),IF('график февраль'!T17*24=0,HOUR('график февраль'!T17-'график февраль'!T16),CONCATENATE(HOUR('график февраль'!T17-'график февраль'!T16),"/","6")))</f>
        <v>9/6</v>
      </c>
      <c r="X20" s="169">
        <f>IF('график февраль'!U17*24=24,CONCATENATE(HOUR('график февраль'!U17-'график февраль'!U16),"/","2"),IF('график февраль'!U17*24=0,HOUR('график февраль'!U17-'график февраль'!U16),CONCATENATE(HOUR('график февраль'!U17-'график февраль'!U16),"/","6")))</f>
        <v>0</v>
      </c>
      <c r="Y20" s="169">
        <f>IF('график февраль'!V17*24=24,CONCATENATE(HOUR('график февраль'!V17-'график февраль'!V16),"/","2"),IF('график февраль'!V17*24=0,HOUR('график февраль'!V17-'график февраль'!V16),CONCATENATE(HOUR('график февраль'!V17-'график февраль'!V16),"/","6")))</f>
        <v>0</v>
      </c>
      <c r="Z20" s="169" t="str">
        <f>IF('график февраль'!W17*24=24,CONCATENATE(HOUR('график февраль'!W17-'график февраль'!W16),"/","2"),IF('график февраль'!W17*24=0,HOUR('график февраль'!W17-'график февраль'!W16),CONCATENATE(HOUR('график февраль'!W17-'график февраль'!W16),"/","6")))</f>
        <v>16/2</v>
      </c>
      <c r="AA20" s="169" t="str">
        <f>IF('график февраль'!X17*24=24,CONCATENATE(HOUR('график февраль'!X17-'график февраль'!X16),"/","2"),IF('график февраль'!X17*24=0,HOUR('график февраль'!X17-'график февраль'!X16),CONCATENATE(HOUR('график февраль'!X17-'график февраль'!X16),"/","6")))</f>
        <v>9/6</v>
      </c>
      <c r="AB20" s="169">
        <f>IF('график февраль'!Y17*24=24,CONCATENATE(HOUR('график февраль'!Y17-'график февраль'!Y16),"/","2"),IF('график февраль'!Y17*24=0,HOUR('график февраль'!Y17-'график февраль'!Y16),CONCATENATE(HOUR('график февраль'!Y17-'график февраль'!Y16),"/","6")))</f>
        <v>0</v>
      </c>
      <c r="AC20" s="169">
        <f>IF('график февраль'!Z17*24=24,CONCATENATE(HOUR('график февраль'!Z17-'график февраль'!Z16),"/","2"),IF('график февраль'!Z17*24=0,HOUR('график февраль'!Z17-'график февраль'!Z16),CONCATENATE(HOUR('график февраль'!Z17-'график февраль'!Z16),"/","6")))</f>
        <v>0</v>
      </c>
      <c r="AD20" s="169">
        <f>IF('график февраль'!AA17*24=24,CONCATENATE(HOUR('график февраль'!AA17-'график февраль'!AA16),"/","2"),IF('график февраль'!AA17*24=0,HOUR('график февраль'!AA17-'график февраль'!AA16),CONCATENATE(HOUR('график февраль'!AA17-'график февраль'!AA16),"/","6")))</f>
        <v>0</v>
      </c>
      <c r="AE20" s="169">
        <f>IF('график февраль'!AB17*24=24,CONCATENATE(HOUR('график февраль'!AB17-'график февраль'!AB16),"/","2"),IF('график февраль'!AB17*24=0,HOUR('график февраль'!AB17-'график февраль'!AB16),CONCATENATE(HOUR('график февраль'!AB17-'график февраль'!AB16),"/","6")))</f>
        <v>0</v>
      </c>
      <c r="AF20" s="169">
        <f>IF('график февраль'!AC17*24=24,CONCATENATE(HOUR('график февраль'!AC17-'график февраль'!AC16),"/","2"),IF('график февраль'!AC17*24=0,HOUR('график февраль'!AC17-'график февраль'!AC16),CONCATENATE(HOUR('график февраль'!AC17-'график февраль'!AC16),"/","6")))</f>
        <v>0</v>
      </c>
      <c r="AG20" s="169">
        <f>IF('график февраль'!AD17*24=24,CONCATENATE(HOUR('график февраль'!AD17-'график февраль'!AD16),"/","2"),IF('график февраль'!AD17*24=0,HOUR('график февраль'!AD17-'график февраль'!AD16),CONCATENATE(HOUR('график февраль'!AD17-'график февраль'!AD16),"/","6")))</f>
        <v>0</v>
      </c>
      <c r="AH20" s="169">
        <f>IF('график февраль'!AE17*24=24,CONCATENATE(HOUR('график февраль'!AE17-'график февраль'!AE16),"/","2"),IF('график февраль'!AE17*24=0,HOUR('график февраль'!AE17-'график февраль'!AE16),CONCATENATE(HOUR('график февраль'!AE17-'график февраль'!AE16),"/","6")))</f>
        <v>0</v>
      </c>
      <c r="AI20" s="169">
        <f>IF('график февраль'!AF17*24=24,CONCATENATE(HOUR('график февраль'!AF17-'график февраль'!AF16),"/","2"),IF('график февраль'!AF17*24=0,HOUR('график февраль'!AF17-'график февраль'!AF16),CONCATENATE(HOUR('график февраль'!AF17-'график февраль'!AF16),"/","6")))</f>
        <v>0</v>
      </c>
      <c r="AJ20" s="169">
        <f>IF('график февраль'!AG17*24=24,CONCATENATE(HOUR('график февраль'!AG17-'график февраль'!AG16),"/","2"),IF('график февраль'!AG17*24=0,HOUR('график февраль'!AG17-'график февраль'!AG16),CONCATENATE(HOUR('график февраль'!AG17-'график февраль'!AG16),"/","6")))</f>
        <v>0</v>
      </c>
      <c r="AK20" s="134">
        <f t="array" ref="AK20">SUM(IFERROR(--LEFTB($U20:$AJ20,SEARCH("/",$U20:$AJ20)-1),$U20:$AJ20))</f>
        <v>41</v>
      </c>
      <c r="AL20" s="519"/>
      <c r="AM20" s="521"/>
      <c r="AN20" s="142"/>
      <c r="AO20" s="511"/>
      <c r="AP20" s="511"/>
      <c r="AQ20" s="511"/>
      <c r="AR20" s="145">
        <f>SUMPRODUCT(COUNTIF(E19:AJ19,{"О";"ДО"}))</f>
        <v>0</v>
      </c>
      <c r="AS20" s="146" t="s">
        <v>65</v>
      </c>
      <c r="AT20" s="147">
        <f>AX19*C19*AR20</f>
        <v>0</v>
      </c>
      <c r="AU20" s="513"/>
      <c r="AV20" s="131"/>
      <c r="AW20" s="515"/>
      <c r="AX20" s="515"/>
      <c r="AY20" s="517"/>
      <c r="AZ20" s="131"/>
      <c r="BA20" s="139"/>
    </row>
    <row r="21" spans="1:53" ht="37.9" customHeight="1" x14ac:dyDescent="0.25">
      <c r="A21" s="476">
        <f t="shared" ref="A21" si="7">A19+1</f>
        <v>5</v>
      </c>
      <c r="B21" s="126" t="str">
        <f>'график январь'!A18</f>
        <v>Иванющенко Л.М.</v>
      </c>
      <c r="C21" s="478">
        <f>'график февраль'!B18</f>
        <v>1</v>
      </c>
      <c r="D21" s="480">
        <v>637</v>
      </c>
      <c r="E21" s="127" t="s">
        <v>60</v>
      </c>
      <c r="F21" s="127" t="s">
        <v>60</v>
      </c>
      <c r="G21" s="127" t="s">
        <v>60</v>
      </c>
      <c r="H21" s="127" t="s">
        <v>60</v>
      </c>
      <c r="I21" s="128" t="s">
        <v>61</v>
      </c>
      <c r="J21" s="128" t="s">
        <v>61</v>
      </c>
      <c r="K21" s="127" t="s">
        <v>60</v>
      </c>
      <c r="L21" s="127" t="s">
        <v>60</v>
      </c>
      <c r="M21" s="127" t="s">
        <v>60</v>
      </c>
      <c r="N21" s="128" t="s">
        <v>61</v>
      </c>
      <c r="O21" s="128" t="s">
        <v>61</v>
      </c>
      <c r="P21" s="127" t="s">
        <v>60</v>
      </c>
      <c r="Q21" s="127" t="s">
        <v>60</v>
      </c>
      <c r="R21" s="127" t="s">
        <v>60</v>
      </c>
      <c r="S21" s="128" t="s">
        <v>61</v>
      </c>
      <c r="T21" s="129">
        <f>SUMPRODUCT(COUNTIF(E21:S21,{"Ф";"Ф/Н"}))</f>
        <v>5</v>
      </c>
      <c r="U21" s="128" t="s">
        <v>61</v>
      </c>
      <c r="V21" s="127" t="s">
        <v>60</v>
      </c>
      <c r="W21" s="127" t="s">
        <v>60</v>
      </c>
      <c r="X21" s="127" t="s">
        <v>60</v>
      </c>
      <c r="Y21" s="128" t="s">
        <v>61</v>
      </c>
      <c r="Z21" s="128" t="s">
        <v>61</v>
      </c>
      <c r="AA21" s="127" t="s">
        <v>60</v>
      </c>
      <c r="AB21" s="127" t="s">
        <v>60</v>
      </c>
      <c r="AC21" s="127" t="s">
        <v>60</v>
      </c>
      <c r="AD21" s="128" t="s">
        <v>62</v>
      </c>
      <c r="AE21" s="127" t="s">
        <v>60</v>
      </c>
      <c r="AF21" s="127" t="s">
        <v>60</v>
      </c>
      <c r="AG21" s="127" t="s">
        <v>60</v>
      </c>
      <c r="AH21" s="127" t="s">
        <v>60</v>
      </c>
      <c r="AI21" s="128" t="s">
        <v>61</v>
      </c>
      <c r="AJ21" s="128" t="s">
        <v>61</v>
      </c>
      <c r="AK21" s="129">
        <f>SUMPRODUCT(COUNTIF(U21:AJ21,{"Ф";"Ф/Н"}))</f>
        <v>6</v>
      </c>
      <c r="AL21" s="518">
        <f t="shared" ref="AL21" si="8">AK21+T21</f>
        <v>11</v>
      </c>
      <c r="AM21" s="522">
        <f t="shared" ref="AM21" si="9">AK22+T22</f>
        <v>44</v>
      </c>
      <c r="AN21" s="180"/>
      <c r="AO21" s="510">
        <f t="array" ref="AO21">SUM(IFERROR(--MID($E22:$AJ22,SEARCH("/",$E22:$AJ22)+1,2),0))</f>
        <v>16</v>
      </c>
      <c r="AP21" s="510">
        <f t="array" ref="AP21">SUM(IFERROR(--LEFTB($AB22,SEARCH("/",$AB22)-1),$AB22))</f>
        <v>0</v>
      </c>
      <c r="AQ21" s="510">
        <f>IF(AY22&gt;0,C21*AW21*AX21-(AY22*1),C21*AW21*AX21)</f>
        <v>132</v>
      </c>
      <c r="AR21" s="130">
        <f>SUMPRODUCT(COUNTIF(E20:AJ20,{"О";"ДО"}))</f>
        <v>0</v>
      </c>
      <c r="AS21" s="130" t="s">
        <v>63</v>
      </c>
      <c r="AT21" s="130">
        <f>AX21*C21*AR21</f>
        <v>0</v>
      </c>
      <c r="AU21" s="512">
        <f>SUMPRODUCT(COUNTIF(E21:AJ21,{"В";"РП";"РП/Н"}))</f>
        <v>20</v>
      </c>
      <c r="AV21" s="131"/>
      <c r="AW21" s="514">
        <v>22</v>
      </c>
      <c r="AX21" s="514">
        <v>6</v>
      </c>
      <c r="AY21" s="516"/>
      <c r="AZ21" s="131"/>
      <c r="BA21" s="139"/>
    </row>
    <row r="22" spans="1:53" ht="45" customHeight="1" thickBot="1" x14ac:dyDescent="0.3">
      <c r="A22" s="477"/>
      <c r="B22" s="132" t="s">
        <v>64</v>
      </c>
      <c r="C22" s="479"/>
      <c r="D22" s="481"/>
      <c r="E22" s="169">
        <f>IF('график февраль'!C19*24=24,CONCATENATE(HOUR('график февраль'!C19-'график февраль'!C18),"/","2"),IF('график февраль'!C19*24=0,HOUR('график февраль'!C19-'график февраль'!C18),CONCATENATE(HOUR('график февраль'!C19-'график февраль'!C18),"/","6")))</f>
        <v>0</v>
      </c>
      <c r="F22" s="169">
        <f>IF('график февраль'!D19*24=24,CONCATENATE(HOUR('график февраль'!D19-'график февраль'!D18),"/","2"),IF('график февраль'!D19*24=0,HOUR('график февраль'!D19-'график февраль'!D18),CONCATENATE(HOUR('график февраль'!D19-'график февраль'!D18),"/","6")))</f>
        <v>0</v>
      </c>
      <c r="G22" s="169">
        <f>IF('график февраль'!E19*24=24,CONCATENATE(HOUR('график февраль'!E19-'график февраль'!E18),"/","2"),IF('график февраль'!E19*24=0,HOUR('график февраль'!E19-'график февраль'!E18),CONCATENATE(HOUR('график февраль'!E19-'график февраль'!E18),"/","6")))</f>
        <v>0</v>
      </c>
      <c r="H22" s="169">
        <f>IF('график февраль'!F19*24=24,CONCATENATE(HOUR('график февраль'!F19-'график февраль'!F18),"/","2"),IF('график февраль'!F19*24=0,HOUR('график февраль'!F19-'график февраль'!F18),CONCATENATE(HOUR('график февраль'!F19-'график февраль'!F18),"/","6")))</f>
        <v>0</v>
      </c>
      <c r="I22" s="169">
        <f>IF('график февраль'!G19*24=24,CONCATENATE(HOUR('график февраль'!G19-'график февраль'!G18),"/","2"),IF('график февраль'!G19*24=0,HOUR('график февраль'!G19-'график февраль'!G18),CONCATENATE(HOUR('график февраль'!G19-'график февраль'!G18),"/","6")))</f>
        <v>0</v>
      </c>
      <c r="J22" s="169">
        <f>IF('график февраль'!H19*24=24,CONCATENATE(HOUR('график февраль'!H19-'график февраль'!H18),"/","2"),IF('график февраль'!H19*24=0,HOUR('график февраль'!H19-'график февраль'!H18),CONCATENATE(HOUR('график февраль'!H19-'график февраль'!H18),"/","6")))</f>
        <v>0</v>
      </c>
      <c r="K22" s="169">
        <f>IF('график февраль'!I19*24=24,CONCATENATE(HOUR('график февраль'!I19-'график февраль'!I18),"/","2"),IF('график февраль'!I19*24=0,HOUR('график февраль'!I19-'график февраль'!I18),CONCATENATE(HOUR('график февраль'!I19-'график февраль'!I18),"/","6")))</f>
        <v>0</v>
      </c>
      <c r="L22" s="169">
        <f>IF('график февраль'!J19*24=24,CONCATENATE(HOUR('график февраль'!J19-'график февраль'!J18),"/","2"),IF('график февраль'!J19*24=0,HOUR('график февраль'!J19-'график февраль'!J18),CONCATENATE(HOUR('график февраль'!J19-'график февраль'!J18),"/","6")))</f>
        <v>0</v>
      </c>
      <c r="M22" s="169">
        <f>IF('график февраль'!K19*24=24,CONCATENATE(HOUR('график февраль'!K19-'график февраль'!K18),"/","2"),IF('график февраль'!K19*24=0,HOUR('график февраль'!K19-'график февраль'!K18),CONCATENATE(HOUR('график февраль'!K19-'график февраль'!K18),"/","6")))</f>
        <v>0</v>
      </c>
      <c r="N22" s="169">
        <f>IF('график февраль'!L19*24=24,CONCATENATE(HOUR('график февраль'!L19-'график февраль'!L18),"/","2"),IF('график февраль'!L19*24=0,HOUR('график февраль'!L19-'график февраль'!L18),CONCATENATE(HOUR('график февраль'!L19-'график февраль'!L18),"/","6")))</f>
        <v>0</v>
      </c>
      <c r="O22" s="169">
        <f>IF('график февраль'!M19*24=24,CONCATENATE(HOUR('график февраль'!M19-'график февраль'!M18),"/","2"),IF('график февраль'!M19*24=0,HOUR('график февраль'!M19-'график февраль'!M18),CONCATENATE(HOUR('график февраль'!M19-'график февраль'!M18),"/","6")))</f>
        <v>0</v>
      </c>
      <c r="P22" s="169">
        <f>IF('график февраль'!N19*24=24,CONCATENATE(HOUR('график февраль'!N19-'график февраль'!N18),"/","2"),IF('график февраль'!N19*24=0,HOUR('график февраль'!N19-'график февраль'!N18),CONCATENATE(HOUR('график февраль'!N19-'график февраль'!N18),"/","6")))</f>
        <v>0</v>
      </c>
      <c r="Q22" s="169">
        <f>IF('график февраль'!O19*24=24,CONCATENATE(HOUR('график февраль'!O19-'график февраль'!O18),"/","2"),IF('график февраль'!O19*24=0,HOUR('график февраль'!O19-'график февраль'!O18),CONCATENATE(HOUR('график февраль'!O19-'график февраль'!O18),"/","6")))</f>
        <v>0</v>
      </c>
      <c r="R22" s="169" t="str">
        <f>IF('график февраль'!P19*24=24,CONCATENATE(HOUR('график февраль'!P19-'график февраль'!P18),"/","2"),IF('график февраль'!P19*24=0,HOUR('график февраль'!P19-'график февраль'!P18),CONCATENATE(HOUR('график февраль'!P19-'график февраль'!P18),"/","6")))</f>
        <v>15/2</v>
      </c>
      <c r="S22" s="169">
        <f>IF('график январь'!Q19*24=24,CONCATENATE(HOUR('график январь'!Q19-'график январь'!Q18),"/","2"),IF('график январь'!Q19*24=0,HOUR('график январь'!Q19-'график январь'!Q18),CONCATENATE(HOUR('график январь'!Q19-'график январь'!Q18),"/","6")))</f>
        <v>0</v>
      </c>
      <c r="T22" s="133">
        <f t="array" ref="T22">SUM(IFERROR(--LEFTB($E22:$S22,SEARCH("/",$E22:$S22)-1),$E22:$S22))</f>
        <v>15</v>
      </c>
      <c r="U22" s="169">
        <f>IF('график февраль'!R19*24=24,CONCATENATE(HOUR('график февраль'!R19-'график февраль'!R18),"/","2"),IF('график февраль'!R19*24=0,HOUR('график февраль'!R19-'график февраль'!R18),CONCATENATE(HOUR('график февраль'!R19-'график февраль'!R18),"/","6")))</f>
        <v>0</v>
      </c>
      <c r="V22" s="169">
        <f>IF('график февраль'!S19*24=24,CONCATENATE(HOUR('график февраль'!S19-'график февраль'!S18),"/","2"),IF('график февраль'!S19*24=0,HOUR('график февраль'!S19-'график февраль'!S18),CONCATENATE(HOUR('график февраль'!S19-'график февраль'!S18),"/","6")))</f>
        <v>0</v>
      </c>
      <c r="W22" s="169" t="str">
        <f>IF('график февраль'!T19*24=24,CONCATENATE(HOUR('график февраль'!T19-'график февраль'!T18),"/","2"),IF('график февраль'!T19*24=0,HOUR('график февраль'!T19-'график февраль'!T18),CONCATENATE(HOUR('график февраль'!T19-'график февраль'!T18),"/","6")))</f>
        <v>5/6</v>
      </c>
      <c r="X22" s="169">
        <f>IF('график февраль'!U19*24=24,CONCATENATE(HOUR('график февраль'!U19-'график февраль'!U18),"/","2"),IF('график февраль'!U19*24=0,HOUR('график февраль'!U19-'график февраль'!U18),CONCATENATE(HOUR('график февраль'!U19-'график февраль'!U18),"/","6")))</f>
        <v>0</v>
      </c>
      <c r="Y22" s="169">
        <f>IF('график февраль'!V19*24=24,CONCATENATE(HOUR('график февраль'!V19-'график февраль'!V18),"/","2"),IF('график февраль'!V19*24=0,HOUR('график февраль'!V19-'график февраль'!V18),CONCATENATE(HOUR('график февраль'!V19-'график февраль'!V18),"/","6")))</f>
        <v>0</v>
      </c>
      <c r="Z22" s="169">
        <f>IF('график февраль'!W19*24=24,CONCATENATE(HOUR('график февраль'!W19-'график февраль'!W18),"/","2"),IF('график февраль'!W19*24=0,HOUR('график февраль'!W19-'график февраль'!W18),CONCATENATE(HOUR('график февраль'!W19-'график февраль'!W18),"/","6")))</f>
        <v>0</v>
      </c>
      <c r="AA22" s="169">
        <f>IF('график февраль'!X19*24=24,CONCATENATE(HOUR('график февраль'!X19-'график февраль'!X18),"/","2"),IF('график февраль'!X19*24=0,HOUR('график февраль'!X19-'график февраль'!X18),CONCATENATE(HOUR('график февраль'!X19-'график февраль'!X18),"/","6")))</f>
        <v>0</v>
      </c>
      <c r="AB22" s="169">
        <f>IF('график февраль'!Y19*24=24,CONCATENATE(HOUR('график февраль'!Y19-'график февраль'!Y18),"/","2"),IF('график февраль'!Y19*24=0,HOUR('график февраль'!Y19-'график февраль'!Y18),CONCATENATE(HOUR('график февраль'!Y19-'график февраль'!Y18),"/","6")))</f>
        <v>0</v>
      </c>
      <c r="AC22" s="169">
        <f>IF('график февраль'!Z19*24=24,CONCATENATE(HOUR('график февраль'!Z19-'график февраль'!Z18),"/","2"),IF('график февраль'!Z19*24=0,HOUR('график февраль'!Z19-'график февраль'!Z18),CONCATENATE(HOUR('график февраль'!Z19-'график февраль'!Z18),"/","6")))</f>
        <v>0</v>
      </c>
      <c r="AD22" s="169">
        <f>IF('график февраль'!AA19*24=24,CONCATENATE(HOUR('график февраль'!AA19-'график февраль'!AA18),"/","2"),IF('график февраль'!AA19*24=0,HOUR('график февраль'!AA19-'график февраль'!AA18),CONCATENATE(HOUR('график февраль'!AA19-'график февраль'!AA18),"/","6")))</f>
        <v>0</v>
      </c>
      <c r="AE22" s="169" t="str">
        <f>IF('график февраль'!AB19*24=24,CONCATENATE(HOUR('график февраль'!AB19-'график февраль'!AB18),"/","2"),IF('график февраль'!AB19*24=0,HOUR('график февраль'!AB19-'график февраль'!AB18),CONCATENATE(HOUR('график февраль'!AB19-'график февраль'!AB18),"/","6")))</f>
        <v>15/2</v>
      </c>
      <c r="AF22" s="169" t="str">
        <f>IF('график февраль'!AC19*24=24,CONCATENATE(HOUR('график февраль'!AC19-'график февраль'!AC18),"/","2"),IF('график февраль'!AC19*24=0,HOUR('график февраль'!AC19-'график февраль'!AC18),CONCATENATE(HOUR('график февраль'!AC19-'график февраль'!AC18),"/","6")))</f>
        <v>9/6</v>
      </c>
      <c r="AG22" s="169">
        <f>IF('график февраль'!AD19*24=24,CONCATENATE(HOUR('график февраль'!AD19-'график февраль'!AD18),"/","2"),IF('график февраль'!AD19*24=0,HOUR('график февраль'!AD19-'график февраль'!AD18),CONCATENATE(HOUR('график февраль'!AD19-'график февраль'!AD18),"/","6")))</f>
        <v>0</v>
      </c>
      <c r="AH22" s="169">
        <f>IF('график февраль'!AE19*24=24,CONCATENATE(HOUR('график февраль'!AE19-'график февраль'!AE18),"/","2"),IF('график февраль'!AE19*24=0,HOUR('график февраль'!AE19-'график февраль'!AE18),CONCATENATE(HOUR('график февраль'!AE19-'график февраль'!AE18),"/","6")))</f>
        <v>0</v>
      </c>
      <c r="AI22" s="169">
        <f>IF('график февраль'!AF19*24=24,CONCATENATE(HOUR('график февраль'!AF19-'график февраль'!AF18),"/","2"),IF('график февраль'!AF19*24=0,HOUR('график февраль'!AF19-'график февраль'!AF18),CONCATENATE(HOUR('график февраль'!AF19-'график февраль'!AF18),"/","6")))</f>
        <v>0</v>
      </c>
      <c r="AJ22" s="169">
        <f>IF('график февраль'!AG19*24=24,CONCATENATE(HOUR('график февраль'!AG19-'график февраль'!AG18),"/","2"),IF('график февраль'!AG19*24=0,HOUR('график февраль'!AG19-'график февраль'!AG18),CONCATENATE(HOUR('график февраль'!AG19-'график февраль'!AG18),"/","6")))</f>
        <v>0</v>
      </c>
      <c r="AK22" s="134">
        <f t="array" ref="AK22">SUM(IFERROR(--LEFTB($U22:$AJ22,SEARCH("/",$U22:$AJ22)-1),$U22:$AJ22))</f>
        <v>29</v>
      </c>
      <c r="AL22" s="519"/>
      <c r="AM22" s="523"/>
      <c r="AN22" s="181"/>
      <c r="AO22" s="511"/>
      <c r="AP22" s="511"/>
      <c r="AQ22" s="511"/>
      <c r="AR22" s="135">
        <f>SUMPRODUCT(COUNTIF(E21:AJ21,{"О";"ДО"}))</f>
        <v>0</v>
      </c>
      <c r="AS22" s="136" t="s">
        <v>24</v>
      </c>
      <c r="AT22" s="137">
        <f>AX21*C21*AR22</f>
        <v>0</v>
      </c>
      <c r="AU22" s="513"/>
      <c r="AV22" s="131"/>
      <c r="AW22" s="515"/>
      <c r="AX22" s="515"/>
      <c r="AY22" s="517"/>
      <c r="AZ22" s="131"/>
      <c r="BA22" s="139"/>
    </row>
    <row r="23" spans="1:53" ht="42.6" customHeight="1" x14ac:dyDescent="0.25">
      <c r="A23" s="476">
        <f t="shared" ref="A23" si="10">A21+1</f>
        <v>6</v>
      </c>
      <c r="B23" s="126" t="str">
        <f>'график январь'!A20</f>
        <v>Иванющенко Л.М.</v>
      </c>
      <c r="C23" s="478">
        <f>'график февраль'!B20</f>
        <v>0.5</v>
      </c>
      <c r="D23" s="480">
        <v>638</v>
      </c>
      <c r="E23" s="127" t="s">
        <v>60</v>
      </c>
      <c r="F23" s="127" t="s">
        <v>60</v>
      </c>
      <c r="G23" s="127" t="s">
        <v>60</v>
      </c>
      <c r="H23" s="127" t="s">
        <v>60</v>
      </c>
      <c r="I23" s="128" t="s">
        <v>61</v>
      </c>
      <c r="J23" s="128" t="s">
        <v>61</v>
      </c>
      <c r="K23" s="127" t="s">
        <v>60</v>
      </c>
      <c r="L23" s="127" t="s">
        <v>60</v>
      </c>
      <c r="M23" s="127" t="s">
        <v>60</v>
      </c>
      <c r="N23" s="128" t="s">
        <v>61</v>
      </c>
      <c r="O23" s="128" t="s">
        <v>61</v>
      </c>
      <c r="P23" s="127" t="s">
        <v>60</v>
      </c>
      <c r="Q23" s="127" t="s">
        <v>60</v>
      </c>
      <c r="R23" s="127" t="s">
        <v>60</v>
      </c>
      <c r="S23" s="128" t="s">
        <v>61</v>
      </c>
      <c r="T23" s="129">
        <f>SUMPRODUCT(COUNTIF(E23:S23,{"Ф";"Ф/Н";"РП/Н";"РП"}))</f>
        <v>5</v>
      </c>
      <c r="U23" s="128" t="s">
        <v>61</v>
      </c>
      <c r="V23" s="127" t="s">
        <v>60</v>
      </c>
      <c r="W23" s="127" t="s">
        <v>60</v>
      </c>
      <c r="X23" s="127" t="s">
        <v>60</v>
      </c>
      <c r="Y23" s="128" t="s">
        <v>61</v>
      </c>
      <c r="Z23" s="128" t="s">
        <v>61</v>
      </c>
      <c r="AA23" s="127" t="s">
        <v>60</v>
      </c>
      <c r="AB23" s="127" t="s">
        <v>60</v>
      </c>
      <c r="AC23" s="127" t="s">
        <v>60</v>
      </c>
      <c r="AD23" s="128" t="s">
        <v>62</v>
      </c>
      <c r="AE23" s="127" t="s">
        <v>60</v>
      </c>
      <c r="AF23" s="127" t="s">
        <v>60</v>
      </c>
      <c r="AG23" s="127" t="s">
        <v>60</v>
      </c>
      <c r="AH23" s="127" t="s">
        <v>60</v>
      </c>
      <c r="AI23" s="128" t="s">
        <v>61</v>
      </c>
      <c r="AJ23" s="128" t="s">
        <v>61</v>
      </c>
      <c r="AK23" s="129">
        <f>SUMPRODUCT(COUNTIF(U23:AJ23,{"Ф";"Ф/Н"}))</f>
        <v>6</v>
      </c>
      <c r="AL23" s="518">
        <f t="shared" ref="AL23" si="11">AK23+T23</f>
        <v>11</v>
      </c>
      <c r="AM23" s="520">
        <f t="shared" ref="AM23" si="12">AK24+T24</f>
        <v>43</v>
      </c>
      <c r="AN23" s="138"/>
      <c r="AO23" s="510">
        <f t="array" ref="AO23">SUM(IFERROR(--MID($E24:$AJ24,SEARCH("/",$E24:$AJ24)+1,2),0))</f>
        <v>16</v>
      </c>
      <c r="AP23" s="510">
        <f t="array" ref="AP23">SUM(IFERROR(--LEFTB($AB24,SEARCH("/",$AB24)-1),$AB24))</f>
        <v>9</v>
      </c>
      <c r="AQ23" s="510">
        <f>IF(AY24&gt;0,C23*AW23*AX23-(AY24*1),C23*AW23*AX23)</f>
        <v>66</v>
      </c>
      <c r="AR23" s="130">
        <f>SUMPRODUCT(COUNTIF(E22:AJ22,{"О";"ДО"}))</f>
        <v>0</v>
      </c>
      <c r="AS23" s="130" t="s">
        <v>63</v>
      </c>
      <c r="AT23" s="130">
        <f>AX23*C23*AR23</f>
        <v>0</v>
      </c>
      <c r="AU23" s="512">
        <f>SUMPRODUCT(COUNTIF(E23:AJ23,{"В";"РП";"РП/Н"}))</f>
        <v>20</v>
      </c>
      <c r="AV23" s="131"/>
      <c r="AW23" s="514">
        <v>22</v>
      </c>
      <c r="AX23" s="514">
        <v>6</v>
      </c>
      <c r="AY23" s="516"/>
      <c r="AZ23" s="131"/>
      <c r="BA23" s="148"/>
    </row>
    <row r="24" spans="1:53" ht="47.45" customHeight="1" thickBot="1" x14ac:dyDescent="0.3">
      <c r="A24" s="477"/>
      <c r="B24" s="132" t="s">
        <v>64</v>
      </c>
      <c r="C24" s="479"/>
      <c r="D24" s="481"/>
      <c r="E24" s="169">
        <f>IF('график февраль'!C21*24=24,CONCATENATE(HOUR('график февраль'!C21-'график февраль'!C20),"/","2"),IF('график февраль'!C21*24=0,HOUR('график февраль'!C21-'график февраль'!C20),CONCATENATE(HOUR('график февраль'!C21-'график февраль'!C20),"/","6")))</f>
        <v>0</v>
      </c>
      <c r="F24" s="169">
        <f>IF('график февраль'!D21*24=24,CONCATENATE(HOUR('график февраль'!D21-'график февраль'!D20),"/","2"),IF('график февраль'!D21*24=0,HOUR('график февраль'!D21-'график февраль'!D20),CONCATENATE(HOUR('график февраль'!D21-'график февраль'!D20),"/","6")))</f>
        <v>0</v>
      </c>
      <c r="G24" s="169">
        <f>IF('график февраль'!E21*24=24,CONCATENATE(HOUR('график февраль'!E21-'график февраль'!E20),"/","2"),IF('график февраль'!E21*24=0,HOUR('график февраль'!E21-'график февраль'!E20),CONCATENATE(HOUR('график февраль'!E21-'график февраль'!E20),"/","6")))</f>
        <v>0</v>
      </c>
      <c r="H24" s="169">
        <f>IF('график февраль'!F21*24=24,CONCATENATE(HOUR('график февраль'!F21-'график февраль'!F20),"/","2"),IF('график февраль'!F21*24=0,HOUR('график февраль'!F21-'график февраль'!F20),CONCATENATE(HOUR('график февраль'!F21-'график февраль'!F20),"/","6")))</f>
        <v>0</v>
      </c>
      <c r="I24" s="169">
        <f>IF('график февраль'!G21*24=24,CONCATENATE(HOUR('график февраль'!G21-'график февраль'!G20),"/","2"),IF('график февраль'!G21*24=0,HOUR('график февраль'!G21-'график февраль'!G20),CONCATENATE(HOUR('график февраль'!G21-'график февраль'!G20),"/","6")))</f>
        <v>0</v>
      </c>
      <c r="J24" s="169">
        <f>IF('график февраль'!H21*24=24,CONCATENATE(HOUR('график февраль'!H21-'график февраль'!H20),"/","2"),IF('график февраль'!H21*24=0,HOUR('график февраль'!H21-'график февраль'!H20),CONCATENATE(HOUR('график февраль'!H21-'график февраль'!H20),"/","6")))</f>
        <v>0</v>
      </c>
      <c r="K24" s="169">
        <f>IF('график февраль'!I21*24=24,CONCATENATE(HOUR('график февраль'!I21-'график февраль'!I20),"/","2"),IF('график февраль'!I21*24=0,HOUR('график февраль'!I21-'график февраль'!I20),CONCATENATE(HOUR('график февраль'!I21-'график февраль'!I20),"/","6")))</f>
        <v>0</v>
      </c>
      <c r="L24" s="169">
        <f>IF('график февраль'!J21*24=24,CONCATENATE(HOUR('график февраль'!J21-'график февраль'!J20),"/","2"),IF('график февраль'!J21*24=0,HOUR('график февраль'!J21-'график февраль'!J20),CONCATENATE(HOUR('график февраль'!J21-'график февраль'!J20),"/","6")))</f>
        <v>0</v>
      </c>
      <c r="M24" s="169">
        <f>IF('график февраль'!K21*24=24,CONCATENATE(HOUR('график февраль'!K21-'график февраль'!K20),"/","2"),IF('график февраль'!K21*24=0,HOUR('график февраль'!K21-'график февраль'!K20),CONCATENATE(HOUR('график февраль'!K21-'график февраль'!K20),"/","6")))</f>
        <v>0</v>
      </c>
      <c r="N24" s="169">
        <f>IF('график февраль'!L21*24=24,CONCATENATE(HOUR('график февраль'!L21-'график февраль'!L20),"/","2"),IF('график февраль'!L21*24=0,HOUR('график февраль'!L21-'график февраль'!L20),CONCATENATE(HOUR('график февраль'!L21-'график февраль'!L20),"/","6")))</f>
        <v>0</v>
      </c>
      <c r="O24" s="169">
        <f>IF('график февраль'!M21*24=24,CONCATENATE(HOUR('график февраль'!M21-'график февраль'!M20),"/","2"),IF('график февраль'!M21*24=0,HOUR('график февраль'!M21-'график февраль'!M20),CONCATENATE(HOUR('график февраль'!M21-'график февраль'!M20),"/","6")))</f>
        <v>0</v>
      </c>
      <c r="P24" s="169">
        <f>IF('график февраль'!N21*24=24,CONCATENATE(HOUR('график февраль'!N21-'график февраль'!N20),"/","2"),IF('график февраль'!N21*24=0,HOUR('график февраль'!N21-'график февраль'!N20),CONCATENATE(HOUR('график февраль'!N21-'график февраль'!N20),"/","6")))</f>
        <v>0</v>
      </c>
      <c r="Q24" s="169">
        <f>IF('график февраль'!O21*24=24,CONCATENATE(HOUR('график февраль'!O21-'график февраль'!O20),"/","2"),IF('график февраль'!O21*24=0,HOUR('график февраль'!O21-'график февраль'!O20),CONCATENATE(HOUR('график февраль'!O21-'график февраль'!O20),"/","6")))</f>
        <v>0</v>
      </c>
      <c r="R24" s="169">
        <f>IF('график февраль'!P21*24=24,CONCATENATE(HOUR('график февраль'!P21-'график февраль'!P20),"/","2"),IF('график февраль'!P21*24=0,HOUR('график февраль'!P21-'график февраль'!P20),CONCATENATE(HOUR('график февраль'!P21-'график февраль'!P20),"/","6")))</f>
        <v>0</v>
      </c>
      <c r="S24" s="169">
        <f>IF('график январь'!Q21*24=24,CONCATENATE(HOUR('график январь'!Q21-'график январь'!Q20),"/","2"),IF('график январь'!Q21*24=0,HOUR('график январь'!Q21-'график январь'!Q20),CONCATENATE(HOUR('график январь'!Q21-'график январь'!Q20),"/","6")))</f>
        <v>0</v>
      </c>
      <c r="T24" s="144">
        <f t="array" ref="T24">SUM(IFERROR(--LEFTB($E24:$S24,SEARCH("/",$E24:$S24)-1),$E24:$S24))</f>
        <v>0</v>
      </c>
      <c r="U24" s="169">
        <f>IF('график февраль'!R21*24=24,CONCATENATE(HOUR('график февраль'!R21-'график февраль'!R20),"/","2"),IF('график февраль'!R21*24=0,HOUR('график февраль'!R21-'график февраль'!R20),CONCATENATE(HOUR('график февраль'!R21-'график февраль'!R20),"/","6")))</f>
        <v>0</v>
      </c>
      <c r="V24" s="169">
        <f>IF('график февраль'!S21*24=24,CONCATENATE(HOUR('график февраль'!S21-'график февраль'!S20),"/","2"),IF('график февраль'!S21*24=0,HOUR('график февраль'!S21-'график февраль'!S20),CONCATENATE(HOUR('график февраль'!S21-'график февраль'!S20),"/","6")))</f>
        <v>0</v>
      </c>
      <c r="W24" s="169" t="str">
        <f>IF('график февраль'!T21*24=24,CONCATENATE(HOUR('график февраль'!T21-'график февраль'!T20),"/","2"),IF('график февраль'!T21*24=0,HOUR('график февраль'!T21-'график февраль'!T20),CONCATENATE(HOUR('график февраль'!T21-'график февраль'!T20),"/","6")))</f>
        <v>10/2</v>
      </c>
      <c r="X24" s="169" t="str">
        <f>IF('график февраль'!U21*24=24,CONCATENATE(HOUR('график февраль'!U21-'график февраль'!U20),"/","2"),IF('график февраль'!U21*24=0,HOUR('график февраль'!U21-'график февраль'!U20),CONCATENATE(HOUR('график февраль'!U21-'график февраль'!U20),"/","6")))</f>
        <v>9/6</v>
      </c>
      <c r="Y24" s="169">
        <f>IF('график февраль'!V21*24=24,CONCATENATE(HOUR('график февраль'!V21-'график февраль'!V20),"/","2"),IF('график февраль'!V21*24=0,HOUR('график февраль'!V21-'график февраль'!V20),CONCATENATE(HOUR('график февраль'!V21-'график февраль'!V20),"/","6")))</f>
        <v>0</v>
      </c>
      <c r="Z24" s="169">
        <f>IF('график февраль'!W21*24=24,CONCATENATE(HOUR('график февраль'!W21-'график февраль'!W20),"/","2"),IF('график февраль'!W21*24=0,HOUR('график февраль'!W21-'график февраль'!W20),CONCATENATE(HOUR('график февраль'!W21-'график февраль'!W20),"/","6")))</f>
        <v>0</v>
      </c>
      <c r="AA24" s="169" t="str">
        <f>IF('график февраль'!X21*24=24,CONCATENATE(HOUR('график февраль'!X21-'график февраль'!X20),"/","2"),IF('график февраль'!X21*24=0,HOUR('график февраль'!X21-'график февраль'!X20),CONCATENATE(HOUR('график февраль'!X21-'график февраль'!X20),"/","6")))</f>
        <v>15/2</v>
      </c>
      <c r="AB24" s="169" t="str">
        <f>IF('график февраль'!Y21*24=24,CONCATENATE(HOUR('график февраль'!Y21-'график февраль'!Y20),"/","2"),IF('график февраль'!Y21*24=0,HOUR('график февраль'!Y21-'график февраль'!Y20),CONCATENATE(HOUR('график февраль'!Y21-'график февраль'!Y20),"/","6")))</f>
        <v>9/6</v>
      </c>
      <c r="AC24" s="169">
        <f>IF('график февраль'!Z21*24=24,CONCATENATE(HOUR('график февраль'!Z21-'график февраль'!Z20),"/","2"),IF('график февраль'!Z21*24=0,HOUR('график февраль'!Z21-'график февраль'!Z20),CONCATENATE(HOUR('график февраль'!Z21-'график февраль'!Z20),"/","6")))</f>
        <v>0</v>
      </c>
      <c r="AD24" s="169">
        <f>IF('график февраль'!AA21*24=24,CONCATENATE(HOUR('график февраль'!AA21-'график февраль'!AA20),"/","2"),IF('график февраль'!AA21*24=0,HOUR('график февраль'!AA21-'график февраль'!AA20),CONCATENATE(HOUR('график февраль'!AA21-'график февраль'!AA20),"/","6")))</f>
        <v>0</v>
      </c>
      <c r="AE24" s="169">
        <f>IF('график февраль'!AB21*24=24,CONCATENATE(HOUR('график февраль'!AB21-'график февраль'!AB20),"/","2"),IF('график февраль'!AB21*24=0,HOUR('график февраль'!AB21-'график февраль'!AB20),CONCATENATE(HOUR('график февраль'!AB21-'график февраль'!AB20),"/","6")))</f>
        <v>0</v>
      </c>
      <c r="AF24" s="169">
        <f>IF('график февраль'!AC21*24=24,CONCATENATE(HOUR('график февраль'!AC21-'график февраль'!AC20),"/","2"),IF('график февраль'!AC21*24=0,HOUR('график февраль'!AC21-'график февраль'!AC20),CONCATENATE(HOUR('график февраль'!AC21-'график февраль'!AC20),"/","6")))</f>
        <v>0</v>
      </c>
      <c r="AG24" s="169">
        <f>IF('график февраль'!AD21*24=24,CONCATENATE(HOUR('график февраль'!AD21-'график февраль'!AD20),"/","2"),IF('график февраль'!AD21*24=0,HOUR('график февраль'!AD21-'график февраль'!AD20),CONCATENATE(HOUR('график февраль'!AD21-'график февраль'!AD20),"/","6")))</f>
        <v>0</v>
      </c>
      <c r="AH24" s="169">
        <f>IF('график февраль'!AE21*24=24,CONCATENATE(HOUR('график февраль'!AE21-'график февраль'!AE20),"/","2"),IF('график февраль'!AE21*24=0,HOUR('график февраль'!AE21-'график февраль'!AE20),CONCATENATE(HOUR('график февраль'!AE21-'график февраль'!AE20),"/","6")))</f>
        <v>0</v>
      </c>
      <c r="AI24" s="169">
        <f>IF('график февраль'!AF21*24=24,CONCATENATE(HOUR('график февраль'!AF21-'график февраль'!AF20),"/","2"),IF('график февраль'!AF21*24=0,HOUR('график февраль'!AF21-'график февраль'!AF20),CONCATENATE(HOUR('график февраль'!AF21-'график февраль'!AF20),"/","6")))</f>
        <v>0</v>
      </c>
      <c r="AJ24" s="169">
        <f>IF('график февраль'!AG21*24=24,CONCATENATE(HOUR('график февраль'!AG21-'график февраль'!AG20),"/","2"),IF('график февраль'!AG21*24=0,HOUR('график февраль'!AG21-'график февраль'!AG20),CONCATENATE(HOUR('график февраль'!AG21-'график февраль'!AG20),"/","6")))</f>
        <v>0</v>
      </c>
      <c r="AK24" s="134">
        <f t="array" ref="AK24">SUM(IFERROR(--LEFTB($U24:$AJ24,SEARCH("/",$U24:$AJ24)-1),$U24:$AJ24))</f>
        <v>43</v>
      </c>
      <c r="AL24" s="519"/>
      <c r="AM24" s="521"/>
      <c r="AN24" s="142"/>
      <c r="AO24" s="511"/>
      <c r="AP24" s="511"/>
      <c r="AQ24" s="511"/>
      <c r="AR24" s="145">
        <f>SUMPRODUCT(COUNTIF(E23:AJ23,{"О";"ДО"}))</f>
        <v>0</v>
      </c>
      <c r="AS24" s="146" t="s">
        <v>65</v>
      </c>
      <c r="AT24" s="149">
        <f>AX23*C23*AR24</f>
        <v>0</v>
      </c>
      <c r="AU24" s="513"/>
      <c r="AV24" s="131"/>
      <c r="AW24" s="515"/>
      <c r="AX24" s="515"/>
      <c r="AY24" s="517"/>
      <c r="AZ24" s="131"/>
      <c r="BA24" s="148"/>
    </row>
    <row r="25" spans="1:53" ht="40.9" customHeight="1" x14ac:dyDescent="0.25">
      <c r="A25" s="476">
        <f t="shared" ref="A25" si="13">A23+1</f>
        <v>7</v>
      </c>
      <c r="B25" s="126" t="str">
        <f>'график январь'!A22</f>
        <v>Федяева О.К.</v>
      </c>
      <c r="C25" s="478">
        <f>'график февраль'!B22</f>
        <v>1</v>
      </c>
      <c r="D25" s="150">
        <v>336</v>
      </c>
      <c r="E25" s="127" t="s">
        <v>60</v>
      </c>
      <c r="F25" s="127" t="s">
        <v>60</v>
      </c>
      <c r="G25" s="127" t="s">
        <v>60</v>
      </c>
      <c r="H25" s="127" t="s">
        <v>60</v>
      </c>
      <c r="I25" s="128" t="s">
        <v>61</v>
      </c>
      <c r="J25" s="128" t="s">
        <v>61</v>
      </c>
      <c r="K25" s="127" t="s">
        <v>60</v>
      </c>
      <c r="L25" s="127" t="s">
        <v>60</v>
      </c>
      <c r="M25" s="127" t="s">
        <v>60</v>
      </c>
      <c r="N25" s="128" t="s">
        <v>61</v>
      </c>
      <c r="O25" s="128" t="s">
        <v>61</v>
      </c>
      <c r="P25" s="127" t="s">
        <v>60</v>
      </c>
      <c r="Q25" s="127" t="s">
        <v>60</v>
      </c>
      <c r="R25" s="127" t="s">
        <v>60</v>
      </c>
      <c r="S25" s="128" t="s">
        <v>61</v>
      </c>
      <c r="T25" s="129">
        <f>SUMPRODUCT(COUNTIF(E25:S25,{"Ф";"Ф/Н";"РП/Н";"РП"}))</f>
        <v>5</v>
      </c>
      <c r="U25" s="128" t="s">
        <v>61</v>
      </c>
      <c r="V25" s="127" t="s">
        <v>60</v>
      </c>
      <c r="W25" s="127" t="s">
        <v>60</v>
      </c>
      <c r="X25" s="127" t="s">
        <v>60</v>
      </c>
      <c r="Y25" s="128" t="s">
        <v>61</v>
      </c>
      <c r="Z25" s="128" t="s">
        <v>61</v>
      </c>
      <c r="AA25" s="127" t="s">
        <v>60</v>
      </c>
      <c r="AB25" s="127" t="s">
        <v>60</v>
      </c>
      <c r="AC25" s="127" t="s">
        <v>60</v>
      </c>
      <c r="AD25" s="128" t="s">
        <v>62</v>
      </c>
      <c r="AE25" s="127" t="s">
        <v>60</v>
      </c>
      <c r="AF25" s="127" t="s">
        <v>60</v>
      </c>
      <c r="AG25" s="127" t="s">
        <v>60</v>
      </c>
      <c r="AH25" s="127" t="s">
        <v>60</v>
      </c>
      <c r="AI25" s="128" t="s">
        <v>61</v>
      </c>
      <c r="AJ25" s="128" t="s">
        <v>61</v>
      </c>
      <c r="AK25" s="129">
        <f>SUMPRODUCT(COUNTIF(U25:AJ25,{"Ф";"Ф/Н"}))</f>
        <v>6</v>
      </c>
      <c r="AL25" s="518">
        <f t="shared" ref="AL25" si="14">AK25+T25</f>
        <v>11</v>
      </c>
      <c r="AM25" s="522">
        <f t="shared" ref="AM25" si="15">AK26+T26</f>
        <v>72</v>
      </c>
      <c r="AN25" s="180"/>
      <c r="AO25" s="510">
        <f t="array" ref="AO25">SUM(IFERROR(--MID($E26:$AJ26,SEARCH("/",$E26:$AJ26)+1,2),0))</f>
        <v>24</v>
      </c>
      <c r="AP25" s="510">
        <f t="array" ref="AP25">SUM(IFERROR(--LEFTB($AB26,SEARCH("/",$AB26)-1),$AB26))</f>
        <v>0</v>
      </c>
      <c r="AQ25" s="510">
        <f>IF(AY26&gt;0,C25*AW25*AX25-(AY26*1),C25*AW25*AX25)</f>
        <v>132</v>
      </c>
      <c r="AR25" s="130">
        <f>SUMPRODUCT(COUNTIF(E24:AJ24,{"О";"ДО"}))</f>
        <v>0</v>
      </c>
      <c r="AS25" s="130" t="s">
        <v>63</v>
      </c>
      <c r="AT25" s="130">
        <f>AX25*C25*AR25</f>
        <v>0</v>
      </c>
      <c r="AU25" s="512">
        <f>SUMPRODUCT(COUNTIF(E25:AJ25,{"В";"РП";"РП/Н"}))</f>
        <v>20</v>
      </c>
      <c r="AV25" s="131"/>
      <c r="AW25" s="514">
        <v>22</v>
      </c>
      <c r="AX25" s="514">
        <v>6</v>
      </c>
      <c r="AY25" s="516"/>
      <c r="AZ25" s="131"/>
      <c r="BA25" s="139"/>
    </row>
    <row r="26" spans="1:53" ht="59.45" customHeight="1" thickBot="1" x14ac:dyDescent="0.3">
      <c r="A26" s="477"/>
      <c r="B26" s="132" t="s">
        <v>64</v>
      </c>
      <c r="C26" s="479"/>
      <c r="D26" s="151"/>
      <c r="E26" s="169" t="str">
        <f>IF('график февраль'!C23*24=24,CONCATENATE(HOUR('график февраль'!C23-'график февраль'!C22),"/","2"),IF('график февраль'!C23*24=0,HOUR('график февраль'!C23-'график февраль'!C22),CONCATENATE(HOUR('график февраль'!C23-'график февраль'!C22),"/","6")))</f>
        <v>15/2</v>
      </c>
      <c r="F26" s="169" t="str">
        <f>IF('график февраль'!D23*24=24,CONCATENATE(HOUR('график февраль'!D23-'график февраль'!D22),"/","2"),IF('график февраль'!D23*24=0,HOUR('график февраль'!D23-'график февраль'!D22),CONCATENATE(HOUR('график февраль'!D23-'график февраль'!D22),"/","6")))</f>
        <v>9/6</v>
      </c>
      <c r="G26" s="169">
        <f>IF('график февраль'!E23*24=24,CONCATENATE(HOUR('график февраль'!E23-'график февраль'!E22),"/","2"),IF('график февраль'!E23*24=0,HOUR('график февраль'!E23-'график февраль'!E22),CONCATENATE(HOUR('график февраль'!E23-'график февраль'!E22),"/","6")))</f>
        <v>0</v>
      </c>
      <c r="H26" s="169">
        <f>IF('график февраль'!F23*24=24,CONCATENATE(HOUR('график февраль'!F23-'график февраль'!F22),"/","2"),IF('график февраль'!F23*24=0,HOUR('график февраль'!F23-'график февраль'!F22),CONCATENATE(HOUR('график февраль'!F23-'график февраль'!F22),"/","6")))</f>
        <v>0</v>
      </c>
      <c r="I26" s="169" t="str">
        <f>IF('график февраль'!G23*24=24,CONCATENATE(HOUR('график февраль'!G23-'график февраль'!G22),"/","2"),IF('график февраль'!G23*24=0,HOUR('график февраль'!G23-'график февраль'!G22),CONCATENATE(HOUR('график февраль'!G23-'график февраль'!G22),"/","6")))</f>
        <v>15/2</v>
      </c>
      <c r="J26" s="169" t="str">
        <f>IF('график февраль'!H23*24=24,CONCATENATE(HOUR('график февраль'!H23-'график февраль'!H22),"/","2"),IF('график февраль'!H23*24=0,HOUR('график февраль'!H23-'график февраль'!H22),CONCATENATE(HOUR('график февраль'!H23-'график февраль'!H22),"/","6")))</f>
        <v>9/6</v>
      </c>
      <c r="K26" s="169">
        <f>IF('график февраль'!I23*24=24,CONCATENATE(HOUR('график февраль'!I23-'график февраль'!I22),"/","2"),IF('график февраль'!I23*24=0,HOUR('график февраль'!I23-'график февраль'!I22),CONCATENATE(HOUR('график февраль'!I23-'график февраль'!I22),"/","6")))</f>
        <v>0</v>
      </c>
      <c r="L26" s="169">
        <f>IF('график февраль'!J23*24=24,CONCATENATE(HOUR('график февраль'!J23-'график февраль'!J22),"/","2"),IF('график февраль'!J23*24=0,HOUR('график февраль'!J23-'график февраль'!J22),CONCATENATE(HOUR('график февраль'!J23-'график февраль'!J22),"/","6")))</f>
        <v>0</v>
      </c>
      <c r="M26" s="169" t="str">
        <f>IF('график февраль'!K23*24=24,CONCATENATE(HOUR('график февраль'!K23-'график февраль'!K22),"/","2"),IF('график февраль'!K23*24=0,HOUR('график февраль'!K23-'график февраль'!K22),CONCATENATE(HOUR('график февраль'!K23-'график февраль'!K22),"/","6")))</f>
        <v>15/2</v>
      </c>
      <c r="N26" s="169" t="str">
        <f>IF('график февраль'!L23*24=24,CONCATENATE(HOUR('график февраль'!L23-'график февраль'!L22),"/","2"),IF('график февраль'!L23*24=0,HOUR('график февраль'!L23-'график февраль'!L22),CONCATENATE(HOUR('график февраль'!L23-'график февраль'!L22),"/","6")))</f>
        <v>9/6</v>
      </c>
      <c r="O26" s="169">
        <f>IF('график февраль'!M23*24=24,CONCATENATE(HOUR('график февраль'!M23-'график февраль'!M22),"/","2"),IF('график февраль'!M23*24=0,HOUR('график февраль'!M23-'график февраль'!M22),CONCATENATE(HOUR('график февраль'!M23-'график февраль'!M22),"/","6")))</f>
        <v>0</v>
      </c>
      <c r="P26" s="169">
        <f>IF('график февраль'!N23*24=24,CONCATENATE(HOUR('график февраль'!N23-'график февраль'!N22),"/","2"),IF('график февраль'!N23*24=0,HOUR('график февраль'!N23-'график февраль'!N22),CONCATENATE(HOUR('график февраль'!N23-'график февраль'!N22),"/","6")))</f>
        <v>0</v>
      </c>
      <c r="Q26" s="169">
        <f>IF('график февраль'!O23*24=24,CONCATENATE(HOUR('график февраль'!O23-'график февраль'!O22),"/","2"),IF('график февраль'!O23*24=0,HOUR('график февраль'!O23-'график февраль'!O22),CONCATENATE(HOUR('график февраль'!O23-'график февраль'!O22),"/","6")))</f>
        <v>0</v>
      </c>
      <c r="R26" s="169">
        <f>IF('график февраль'!P23*24=24,CONCATENATE(HOUR('график февраль'!P23-'график февраль'!P22),"/","2"),IF('график февраль'!P23*24=0,HOUR('график февраль'!P23-'график февраль'!P22),CONCATENATE(HOUR('график февраль'!P23-'график февраль'!P22),"/","6")))</f>
        <v>0</v>
      </c>
      <c r="S26" s="169">
        <f>IF('график январь'!Q23*24=24,CONCATENATE(HOUR('график январь'!Q23-'график январь'!Q22),"/","2"),IF('график январь'!Q23*24=0,HOUR('график январь'!Q23-'график январь'!Q22),CONCATENATE(HOUR('график январь'!Q23-'график январь'!Q22),"/","6")))</f>
        <v>0</v>
      </c>
      <c r="T26" s="133">
        <f t="array" ref="T26">SUM(IFERROR(--LEFTB($E26:$S26,SEARCH("/",$E26:$S26)-1),$E26:$S26))</f>
        <v>72</v>
      </c>
      <c r="U26" s="169">
        <f>IF('график февраль'!R23*24=24,CONCATENATE(HOUR('график февраль'!R23-'график февраль'!R22),"/","2"),IF('график февраль'!R23*24=0,HOUR('график февраль'!R23-'график февраль'!R22),CONCATENATE(HOUR('график февраль'!R23-'график февраль'!R22),"/","6")))</f>
        <v>0</v>
      </c>
      <c r="V26" s="169">
        <f>IF('график февраль'!S23*24=24,CONCATENATE(HOUR('график февраль'!S23-'график февраль'!S22),"/","2"),IF('график февраль'!S23*24=0,HOUR('график февраль'!S23-'график февраль'!S22),CONCATENATE(HOUR('график февраль'!S23-'график февраль'!S22),"/","6")))</f>
        <v>0</v>
      </c>
      <c r="W26" s="169">
        <f>IF('график февраль'!T23*24=24,CONCATENATE(HOUR('график февраль'!T23-'график февраль'!T22),"/","2"),IF('график февраль'!T23*24=0,HOUR('график февраль'!T23-'график февраль'!T22),CONCATENATE(HOUR('график февраль'!T23-'график февраль'!T22),"/","6")))</f>
        <v>0</v>
      </c>
      <c r="X26" s="169">
        <f>IF('график февраль'!U23*24=24,CONCATENATE(HOUR('график февраль'!U23-'график февраль'!U22),"/","2"),IF('график февраль'!U23*24=0,HOUR('график февраль'!U23-'график февраль'!U22),CONCATENATE(HOUR('график февраль'!U23-'график февраль'!U22),"/","6")))</f>
        <v>0</v>
      </c>
      <c r="Y26" s="169">
        <f>IF('график февраль'!V23*24=24,CONCATENATE(HOUR('график февраль'!V23-'график февраль'!V22),"/","2"),IF('график февраль'!V23*24=0,HOUR('график февраль'!V23-'график февраль'!V22),CONCATENATE(HOUR('график февраль'!V23-'график февраль'!V22),"/","6")))</f>
        <v>0</v>
      </c>
      <c r="Z26" s="169">
        <f>IF('график февраль'!W23*24=24,CONCATENATE(HOUR('график февраль'!W23-'график февраль'!W22),"/","2"),IF('график февраль'!W23*24=0,HOUR('график февраль'!W23-'график февраль'!W22),CONCATENATE(HOUR('график февраль'!W23-'график февраль'!W22),"/","6")))</f>
        <v>0</v>
      </c>
      <c r="AA26" s="169">
        <f>IF('график февраль'!X23*24=24,CONCATENATE(HOUR('график февраль'!X23-'график февраль'!X22),"/","2"),IF('график февраль'!X23*24=0,HOUR('график февраль'!X23-'график февраль'!X22),CONCATENATE(HOUR('график февраль'!X23-'график февраль'!X22),"/","6")))</f>
        <v>0</v>
      </c>
      <c r="AB26" s="169">
        <f>IF('график февраль'!Y23*24=24,CONCATENATE(HOUR('график февраль'!Y23-'график февраль'!Y22),"/","2"),IF('график февраль'!Y23*24=0,HOUR('график февраль'!Y23-'график февраль'!Y22),CONCATENATE(HOUR('график февраль'!Y23-'график февраль'!Y22),"/","6")))</f>
        <v>0</v>
      </c>
      <c r="AC26" s="169">
        <f>IF('график февраль'!Z23*24=24,CONCATENATE(HOUR('график февраль'!Z23-'график февраль'!Z22),"/","2"),IF('график февраль'!Z23*24=0,HOUR('график февраль'!Z23-'график февраль'!Z22),CONCATENATE(HOUR('график февраль'!Z23-'график февраль'!Z22),"/","6")))</f>
        <v>0</v>
      </c>
      <c r="AD26" s="169">
        <f>IF('график февраль'!AA23*24=24,CONCATENATE(HOUR('график февраль'!AA23-'график февраль'!AA22),"/","2"),IF('график февраль'!AA23*24=0,HOUR('график февраль'!AA23-'график февраль'!AA22),CONCATENATE(HOUR('график февраль'!AA23-'график февраль'!AA22),"/","6")))</f>
        <v>0</v>
      </c>
      <c r="AE26" s="169">
        <f>IF('график февраль'!AB23*24=24,CONCATENATE(HOUR('график февраль'!AB23-'график февраль'!AB22),"/","2"),IF('график февраль'!AB23*24=0,HOUR('график февраль'!AB23-'график февраль'!AB22),CONCATENATE(HOUR('график февраль'!AB23-'график февраль'!AB22),"/","6")))</f>
        <v>0</v>
      </c>
      <c r="AF26" s="169">
        <f>IF('график февраль'!AC23*24=24,CONCATENATE(HOUR('график февраль'!AC23-'график февраль'!AC22),"/","2"),IF('график февраль'!AC23*24=0,HOUR('график февраль'!AC23-'график февраль'!AC22),CONCATENATE(HOUR('график февраль'!AC23-'график февраль'!AC22),"/","6")))</f>
        <v>0</v>
      </c>
      <c r="AG26" s="169">
        <f>IF('график февраль'!AD23*24=24,CONCATENATE(HOUR('график февраль'!AD23-'график февраль'!AD22),"/","2"),IF('график февраль'!AD23*24=0,HOUR('график февраль'!AD23-'график февраль'!AD22),CONCATENATE(HOUR('график февраль'!AD23-'график февраль'!AD22),"/","6")))</f>
        <v>0</v>
      </c>
      <c r="AH26" s="169">
        <f>IF('график февраль'!AE23*24=24,CONCATENATE(HOUR('график февраль'!AE23-'график февраль'!AE22),"/","2"),IF('график февраль'!AE23*24=0,HOUR('график февраль'!AE23-'график февраль'!AE22),CONCATENATE(HOUR('график февраль'!AE23-'график февраль'!AE22),"/","6")))</f>
        <v>0</v>
      </c>
      <c r="AI26" s="169">
        <f>IF('график февраль'!AF23*24=24,CONCATENATE(HOUR('график февраль'!AF23-'график февраль'!AF22),"/","2"),IF('график февраль'!AF23*24=0,HOUR('график февраль'!AF23-'график февраль'!AF22),CONCATENATE(HOUR('график февраль'!AF23-'график февраль'!AF22),"/","6")))</f>
        <v>0</v>
      </c>
      <c r="AJ26" s="169">
        <f>IF('график февраль'!AG23*24=24,CONCATENATE(HOUR('график февраль'!AG23-'график февраль'!AG22),"/","2"),IF('график февраль'!AG23*24=0,HOUR('график февраль'!AG23-'график февраль'!AG22),CONCATENATE(HOUR('график февраль'!AG23-'график февраль'!AG22),"/","6")))</f>
        <v>0</v>
      </c>
      <c r="AK26" s="134">
        <f t="array" ref="AK26">SUM(IFERROR(--LEFTB($U26:$AJ26,SEARCH("/",$U26:$AJ26)-1),$U26:$AJ26))</f>
        <v>0</v>
      </c>
      <c r="AL26" s="519"/>
      <c r="AM26" s="523"/>
      <c r="AN26" s="181"/>
      <c r="AO26" s="511"/>
      <c r="AP26" s="511"/>
      <c r="AQ26" s="511"/>
      <c r="AR26" s="135">
        <f>SUMPRODUCT(COUNTIF(E25:AJ25,{"О";"ДО"}))</f>
        <v>0</v>
      </c>
      <c r="AS26" s="136" t="s">
        <v>24</v>
      </c>
      <c r="AT26" s="137">
        <f>AX25*C25*AR26</f>
        <v>0</v>
      </c>
      <c r="AU26" s="513"/>
      <c r="AV26" s="131"/>
      <c r="AW26" s="515"/>
      <c r="AX26" s="515"/>
      <c r="AY26" s="517"/>
      <c r="AZ26" s="131"/>
      <c r="BA26" s="139"/>
    </row>
    <row r="27" spans="1:53" ht="32.450000000000003" customHeight="1" x14ac:dyDescent="0.25">
      <c r="A27" s="476">
        <f t="shared" ref="A27" si="16">A25+1</f>
        <v>8</v>
      </c>
      <c r="B27" s="126" t="str">
        <f>'график январь'!A24</f>
        <v>Федяева О.К.</v>
      </c>
      <c r="C27" s="478">
        <f>'график февраль'!B24</f>
        <v>0.5</v>
      </c>
      <c r="D27" s="150">
        <v>615</v>
      </c>
      <c r="E27" s="127" t="s">
        <v>60</v>
      </c>
      <c r="F27" s="127" t="s">
        <v>60</v>
      </c>
      <c r="G27" s="127" t="s">
        <v>60</v>
      </c>
      <c r="H27" s="127" t="s">
        <v>60</v>
      </c>
      <c r="I27" s="128" t="s">
        <v>61</v>
      </c>
      <c r="J27" s="128" t="s">
        <v>61</v>
      </c>
      <c r="K27" s="127" t="s">
        <v>60</v>
      </c>
      <c r="L27" s="127" t="s">
        <v>60</v>
      </c>
      <c r="M27" s="127" t="s">
        <v>60</v>
      </c>
      <c r="N27" s="128" t="s">
        <v>61</v>
      </c>
      <c r="O27" s="128" t="s">
        <v>61</v>
      </c>
      <c r="P27" s="127" t="s">
        <v>60</v>
      </c>
      <c r="Q27" s="127" t="s">
        <v>60</v>
      </c>
      <c r="R27" s="127" t="s">
        <v>60</v>
      </c>
      <c r="S27" s="128" t="s">
        <v>61</v>
      </c>
      <c r="T27" s="129">
        <f>SUMPRODUCT(COUNTIF(E27:S27,{"Ф";"Ф/Н";"РП/Н";"РП"}))</f>
        <v>5</v>
      </c>
      <c r="U27" s="128" t="s">
        <v>61</v>
      </c>
      <c r="V27" s="127" t="s">
        <v>60</v>
      </c>
      <c r="W27" s="127" t="s">
        <v>60</v>
      </c>
      <c r="X27" s="127" t="s">
        <v>60</v>
      </c>
      <c r="Y27" s="128" t="s">
        <v>61</v>
      </c>
      <c r="Z27" s="128" t="s">
        <v>61</v>
      </c>
      <c r="AA27" s="127" t="s">
        <v>60</v>
      </c>
      <c r="AB27" s="127" t="s">
        <v>60</v>
      </c>
      <c r="AC27" s="127" t="s">
        <v>60</v>
      </c>
      <c r="AD27" s="128" t="s">
        <v>62</v>
      </c>
      <c r="AE27" s="127" t="s">
        <v>60</v>
      </c>
      <c r="AF27" s="127" t="s">
        <v>60</v>
      </c>
      <c r="AG27" s="127" t="s">
        <v>60</v>
      </c>
      <c r="AH27" s="127" t="s">
        <v>60</v>
      </c>
      <c r="AI27" s="128" t="s">
        <v>61</v>
      </c>
      <c r="AJ27" s="128" t="s">
        <v>61</v>
      </c>
      <c r="AK27" s="129">
        <f>SUMPRODUCT(COUNTIF(U27:AJ27,{"Ф";"Ф/Н"}))</f>
        <v>6</v>
      </c>
      <c r="AL27" s="518">
        <f t="shared" ref="AL27" si="17">AK27+T27</f>
        <v>11</v>
      </c>
      <c r="AM27" s="522">
        <f t="shared" ref="AM27" si="18">AK28+T28</f>
        <v>33</v>
      </c>
      <c r="AN27" s="138"/>
      <c r="AO27" s="510">
        <f t="array" ref="AO27">SUM(IFERROR(--MID($E28:$AJ28,SEARCH("/",$E28:$AJ28)+1,2),0))</f>
        <v>14</v>
      </c>
      <c r="AP27" s="510">
        <f t="array" ref="AP27">SUM(IFERROR(--LEFTB($AB28,SEARCH("/",$AB28)-1),$AB28))</f>
        <v>0</v>
      </c>
      <c r="AQ27" s="510">
        <f>IF(AY28&gt;0,C27*AW27*AX27-(AY28*1),C27*AW27*AX27)</f>
        <v>66</v>
      </c>
      <c r="AR27" s="130">
        <f>SUMPRODUCT(COUNTIF(E26:AJ26,{"О";"ДО"}))</f>
        <v>0</v>
      </c>
      <c r="AS27" s="130" t="s">
        <v>63</v>
      </c>
      <c r="AT27" s="130">
        <f>AX27*C27*AR27</f>
        <v>0</v>
      </c>
      <c r="AU27" s="512">
        <f>SUMPRODUCT(COUNTIF(E27:AJ27,{"В";"РП";"РП/Н"}))</f>
        <v>20</v>
      </c>
      <c r="AV27" s="131"/>
      <c r="AW27" s="514">
        <v>22</v>
      </c>
      <c r="AX27" s="514">
        <v>6</v>
      </c>
      <c r="AY27" s="516"/>
      <c r="AZ27" s="131"/>
      <c r="BA27" s="139"/>
    </row>
    <row r="28" spans="1:53" ht="34.9" customHeight="1" thickBot="1" x14ac:dyDescent="0.3">
      <c r="A28" s="477"/>
      <c r="B28" s="132" t="s">
        <v>64</v>
      </c>
      <c r="C28" s="479"/>
      <c r="D28" s="151"/>
      <c r="E28" s="169">
        <f>IF('график февраль'!C25*24=24,CONCATENATE(HOUR('график февраль'!C25-'график февраль'!C24),"/","2"),IF('график февраль'!C25*24=0,HOUR('график февраль'!C25-'график февраль'!C24),CONCATENATE(HOUR('график февраль'!C25-'график февраль'!C24),"/","6")))</f>
        <v>0</v>
      </c>
      <c r="F28" s="169">
        <f>IF('график февраль'!D25*24=24,CONCATENATE(HOUR('график февраль'!D25-'график февраль'!D24),"/","2"),IF('график февраль'!D25*24=0,HOUR('график февраль'!D25-'график февраль'!D24),CONCATENATE(HOUR('график февраль'!D25-'график февраль'!D24),"/","6")))</f>
        <v>0</v>
      </c>
      <c r="G28" s="169">
        <f>IF('график февраль'!E25*24=24,CONCATENATE(HOUR('график февраль'!E25-'график февраль'!E24),"/","2"),IF('график февраль'!E25*24=0,HOUR('график февраль'!E25-'график февраль'!E24),CONCATENATE(HOUR('график февраль'!E25-'график февраль'!E24),"/","6")))</f>
        <v>0</v>
      </c>
      <c r="H28" s="169">
        <f>IF('график февраль'!F25*24=24,CONCATENATE(HOUR('график февраль'!F25-'график февраль'!F24),"/","2"),IF('график февраль'!F25*24=0,HOUR('график февраль'!F25-'график февраль'!F24),CONCATENATE(HOUR('график февраль'!F25-'график февраль'!F24),"/","6")))</f>
        <v>0</v>
      </c>
      <c r="I28" s="169">
        <f>IF('график февраль'!G25*24=24,CONCATENATE(HOUR('график февраль'!G25-'график февраль'!G24),"/","2"),IF('график февраль'!G25*24=0,HOUR('график февраль'!G25-'график февраль'!G24),CONCATENATE(HOUR('график февраль'!G25-'график февраль'!G24),"/","6")))</f>
        <v>0</v>
      </c>
      <c r="J28" s="169">
        <f>IF('график февраль'!H25*24=24,CONCATENATE(HOUR('график февраль'!H25-'график февраль'!H24),"/","2"),IF('график февраль'!H25*24=0,HOUR('график февраль'!H25-'график февраль'!H24),CONCATENATE(HOUR('график февраль'!H25-'график февраль'!H24),"/","6")))</f>
        <v>0</v>
      </c>
      <c r="K28" s="169">
        <f>IF('график февраль'!I25*24=24,CONCATENATE(HOUR('график февраль'!I25-'график февраль'!I24),"/","2"),IF('график февраль'!I25*24=0,HOUR('график февраль'!I25-'график февраль'!I24),CONCATENATE(HOUR('график февраль'!I25-'график февраль'!I24),"/","6")))</f>
        <v>0</v>
      </c>
      <c r="L28" s="169">
        <f>IF('график февраль'!J25*24=24,CONCATENATE(HOUR('график февраль'!J25-'график февраль'!J24),"/","2"),IF('график февраль'!J25*24=0,HOUR('график февраль'!J25-'график февраль'!J24),CONCATENATE(HOUR('график февраль'!J25-'график февраль'!J24),"/","6")))</f>
        <v>0</v>
      </c>
      <c r="M28" s="169">
        <f>IF('график февраль'!K25*24=24,CONCATENATE(HOUR('график февраль'!K25-'график февраль'!K24),"/","2"),IF('график февраль'!K25*24=0,HOUR('график февраль'!K25-'график февраль'!K24),CONCATENATE(HOUR('график февраль'!K25-'график февраль'!K24),"/","6")))</f>
        <v>0</v>
      </c>
      <c r="N28" s="169">
        <f>IF('график февраль'!L25*24=24,CONCATENATE(HOUR('график февраль'!L25-'график февраль'!L24),"/","2"),IF('график февраль'!L25*24=0,HOUR('график февраль'!L25-'график февраль'!L24),CONCATENATE(HOUR('график февраль'!L25-'график февраль'!L24),"/","6")))</f>
        <v>0</v>
      </c>
      <c r="O28" s="169">
        <f>IF('график февраль'!M25*24=24,CONCATENATE(HOUR('график февраль'!M25-'график февраль'!M24),"/","2"),IF('график февраль'!M25*24=0,HOUR('график февраль'!M25-'график февраль'!M24),CONCATENATE(HOUR('график февраль'!M25-'график февраль'!M24),"/","6")))</f>
        <v>0</v>
      </c>
      <c r="P28" s="169">
        <f>IF('график февраль'!N25*24=24,CONCATENATE(HOUR('график февраль'!N25-'график февраль'!N24),"/","2"),IF('график февраль'!N25*24=0,HOUR('график февраль'!N25-'график февраль'!N24),CONCATENATE(HOUR('график февраль'!N25-'график февраль'!N24),"/","6")))</f>
        <v>0</v>
      </c>
      <c r="Q28" s="169" t="str">
        <f>IF('график февраль'!O25*24=24,CONCATENATE(HOUR('график февраль'!O25-'график февраль'!O24),"/","2"),IF('график февраль'!O25*24=0,HOUR('график февраль'!O25-'график февраль'!O24),CONCATENATE(HOUR('график февраль'!O25-'график февраль'!O24),"/","6")))</f>
        <v>15/2</v>
      </c>
      <c r="R28" s="169" t="str">
        <f>IF('график февраль'!P25*24=24,CONCATENATE(HOUR('график февраль'!P25-'график февраль'!P24),"/","2"),IF('график февраль'!P25*24=0,HOUR('график февраль'!P25-'график февраль'!P24),CONCATENATE(HOUR('график февраль'!P25-'график февраль'!P24),"/","6")))</f>
        <v>9/6</v>
      </c>
      <c r="S28" s="169" t="str">
        <f>IF('график январь'!Q25*24=24,CONCATENATE(HOUR('график январь'!Q25-'график январь'!Q24),"/","2"),IF('график январь'!Q25*24=0,HOUR('график январь'!Q25-'график январь'!Q24),CONCATENATE(HOUR('график январь'!Q25-'график январь'!Q24),"/","6")))</f>
        <v>9/6</v>
      </c>
      <c r="T28" s="133">
        <f t="array" ref="T28">SUM(IFERROR(--LEFTB($E28:$S28,SEARCH("/",$E28:$S28)-1),$E28:$S28))</f>
        <v>33</v>
      </c>
      <c r="U28" s="169">
        <f>IF('график февраль'!R25*24=24,CONCATENATE(HOUR('график февраль'!R25-'график февраль'!R24),"/","2"),IF('график февраль'!R25*24=0,HOUR('график февраль'!R25-'график февраль'!R24),CONCATENATE(HOUR('график февраль'!R25-'график февраль'!R24),"/","6")))</f>
        <v>0</v>
      </c>
      <c r="V28" s="169">
        <f>IF('график февраль'!S25*24=24,CONCATENATE(HOUR('график февраль'!S25-'график февраль'!S24),"/","2"),IF('график февраль'!S25*24=0,HOUR('график февраль'!S25-'график февраль'!S24),CONCATENATE(HOUR('график февраль'!S25-'график февраль'!S24),"/","6")))</f>
        <v>0</v>
      </c>
      <c r="W28" s="169">
        <f>IF('график февраль'!T25*24=24,CONCATENATE(HOUR('график февраль'!T25-'график февраль'!T24),"/","2"),IF('график февраль'!T25*24=0,HOUR('график февраль'!T25-'график февраль'!T24),CONCATENATE(HOUR('график февраль'!T25-'график февраль'!T24),"/","6")))</f>
        <v>0</v>
      </c>
      <c r="X28" s="169">
        <f>IF('график февраль'!U25*24=24,CONCATENATE(HOUR('график февраль'!U25-'график февраль'!U24),"/","2"),IF('график февраль'!U25*24=0,HOUR('график февраль'!U25-'график февраль'!U24),CONCATENATE(HOUR('график февраль'!U25-'график февраль'!U24),"/","6")))</f>
        <v>0</v>
      </c>
      <c r="Y28" s="169">
        <f>IF('график февраль'!V25*24=24,CONCATENATE(HOUR('график февраль'!V25-'график февраль'!V24),"/","2"),IF('график февраль'!V25*24=0,HOUR('график февраль'!V25-'график февраль'!V24),CONCATENATE(HOUR('график февраль'!V25-'график февраль'!V24),"/","6")))</f>
        <v>0</v>
      </c>
      <c r="Z28" s="169">
        <f>IF('график февраль'!W25*24=24,CONCATENATE(HOUR('график февраль'!W25-'график февраль'!W24),"/","2"),IF('график февраль'!W25*24=0,HOUR('график февраль'!W25-'график февраль'!W24),CONCATENATE(HOUR('график февраль'!W25-'график февраль'!W24),"/","6")))</f>
        <v>0</v>
      </c>
      <c r="AA28" s="169">
        <f>IF('график февраль'!X25*24=24,CONCATENATE(HOUR('график февраль'!X25-'график февраль'!X24),"/","2"),IF('график февраль'!X25*24=0,HOUR('график февраль'!X25-'график февраль'!X24),CONCATENATE(HOUR('график февраль'!X25-'график февраль'!X24),"/","6")))</f>
        <v>0</v>
      </c>
      <c r="AB28" s="169">
        <f>IF('график февраль'!Y25*24=24,CONCATENATE(HOUR('график февраль'!Y25-'график февраль'!Y24),"/","2"),IF('график февраль'!Y25*24=0,HOUR('график февраль'!Y25-'график февраль'!Y24),CONCATENATE(HOUR('график февраль'!Y25-'график февраль'!Y24),"/","6")))</f>
        <v>0</v>
      </c>
      <c r="AC28" s="169">
        <f>IF('график февраль'!Z25*24=24,CONCATENATE(HOUR('график февраль'!Z25-'график февраль'!Z24),"/","2"),IF('график февраль'!Z25*24=0,HOUR('график февраль'!Z25-'график февраль'!Z24),CONCATENATE(HOUR('график февраль'!Z25-'график февраль'!Z24),"/","6")))</f>
        <v>0</v>
      </c>
      <c r="AD28" s="169">
        <f>IF('график февраль'!AA25*24=24,CONCATENATE(HOUR('график февраль'!AA25-'график февраль'!AA24),"/","2"),IF('график февраль'!AA25*24=0,HOUR('график февраль'!AA25-'график февраль'!AA24),CONCATENATE(HOUR('график февраль'!AA25-'график февраль'!AA24),"/","6")))</f>
        <v>0</v>
      </c>
      <c r="AE28" s="169">
        <f>IF('график февраль'!AB25*24=24,CONCATENATE(HOUR('график февраль'!AB25-'график февраль'!AB24),"/","2"),IF('график февраль'!AB25*24=0,HOUR('график февраль'!AB25-'график февраль'!AB24),CONCATENATE(HOUR('график февраль'!AB25-'график февраль'!AB24),"/","6")))</f>
        <v>0</v>
      </c>
      <c r="AF28" s="169">
        <f>IF('график февраль'!AC25*24=24,CONCATENATE(HOUR('график февраль'!AC25-'график февраль'!AC24),"/","2"),IF('график февраль'!AC25*24=0,HOUR('график февраль'!AC25-'график февраль'!AC24),CONCATENATE(HOUR('график февраль'!AC25-'график февраль'!AC24),"/","6")))</f>
        <v>0</v>
      </c>
      <c r="AG28" s="169">
        <f>IF('график февраль'!AD25*24=24,CONCATENATE(HOUR('график февраль'!AD25-'график февраль'!AD24),"/","2"),IF('график февраль'!AD25*24=0,HOUR('график февраль'!AD25-'график февраль'!AD24),CONCATENATE(HOUR('график февраль'!AD25-'график февраль'!AD24),"/","6")))</f>
        <v>0</v>
      </c>
      <c r="AH28" s="169">
        <f>IF('график февраль'!AE25*24=24,CONCATENATE(HOUR('график февраль'!AE25-'график февраль'!AE24),"/","2"),IF('график февраль'!AE25*24=0,HOUR('график февраль'!AE25-'график февраль'!AE24),CONCATENATE(HOUR('график февраль'!AE25-'график февраль'!AE24),"/","6")))</f>
        <v>0</v>
      </c>
      <c r="AI28" s="169">
        <f>IF('график февраль'!AF25*24=24,CONCATENATE(HOUR('график февраль'!AF25-'график февраль'!AF24),"/","2"),IF('график февраль'!AF25*24=0,HOUR('график февраль'!AF25-'график февраль'!AF24),CONCATENATE(HOUR('график февраль'!AF25-'график февраль'!AF24),"/","6")))</f>
        <v>0</v>
      </c>
      <c r="AJ28" s="169">
        <f>IF('график февраль'!AG25*24=24,CONCATENATE(HOUR('график февраль'!AG25-'график февраль'!AG24),"/","2"),IF('график февраль'!AG25*24=0,HOUR('график февраль'!AG25-'график февраль'!AG24),CONCATENATE(HOUR('график февраль'!AG25-'график февраль'!AG24),"/","6")))</f>
        <v>0</v>
      </c>
      <c r="AK28" s="134">
        <f t="array" ref="AK28">SUM(IFERROR(--LEFTB($U28:$AJ28,SEARCH("/",$U28:$AJ28)-1),$U28:$AJ28))</f>
        <v>0</v>
      </c>
      <c r="AL28" s="519"/>
      <c r="AM28" s="523"/>
      <c r="AN28" s="142"/>
      <c r="AO28" s="511"/>
      <c r="AP28" s="511"/>
      <c r="AQ28" s="511"/>
      <c r="AR28" s="127">
        <f>SUMPRODUCT(COUNTIF(E27:AJ27,{"О";"ДО"}))</f>
        <v>0</v>
      </c>
      <c r="AS28" s="146" t="s">
        <v>65</v>
      </c>
      <c r="AT28" s="147">
        <f>AX27*C27*AR28</f>
        <v>0</v>
      </c>
      <c r="AU28" s="513"/>
      <c r="AV28" s="131"/>
      <c r="AW28" s="515"/>
      <c r="AX28" s="515"/>
      <c r="AY28" s="517"/>
      <c r="AZ28" s="131"/>
      <c r="BA28" s="139"/>
    </row>
    <row r="29" spans="1:53" ht="33.6" customHeight="1" x14ac:dyDescent="0.25">
      <c r="A29" s="476">
        <f t="shared" ref="A29" si="19">A27+1</f>
        <v>9</v>
      </c>
      <c r="B29" s="126" t="str">
        <f>'график январь'!A26</f>
        <v>Панкратова А.М.</v>
      </c>
      <c r="C29" s="478">
        <f>'график февраль'!B26</f>
        <v>1</v>
      </c>
      <c r="D29" s="150">
        <v>96</v>
      </c>
      <c r="E29" s="127" t="s">
        <v>60</v>
      </c>
      <c r="F29" s="127" t="s">
        <v>60</v>
      </c>
      <c r="G29" s="127" t="s">
        <v>60</v>
      </c>
      <c r="H29" s="127" t="s">
        <v>60</v>
      </c>
      <c r="I29" s="128" t="s">
        <v>61</v>
      </c>
      <c r="J29" s="128" t="s">
        <v>61</v>
      </c>
      <c r="K29" s="127" t="s">
        <v>60</v>
      </c>
      <c r="L29" s="127" t="s">
        <v>60</v>
      </c>
      <c r="M29" s="127" t="s">
        <v>60</v>
      </c>
      <c r="N29" s="128" t="s">
        <v>61</v>
      </c>
      <c r="O29" s="128" t="s">
        <v>61</v>
      </c>
      <c r="P29" s="127" t="s">
        <v>60</v>
      </c>
      <c r="Q29" s="127" t="s">
        <v>60</v>
      </c>
      <c r="R29" s="127" t="s">
        <v>60</v>
      </c>
      <c r="S29" s="128" t="s">
        <v>61</v>
      </c>
      <c r="T29" s="129">
        <f>SUMPRODUCT(COUNTIF(E29:S29,{"Ф";"Ф/Н";"РП/Н";"РП"}))</f>
        <v>5</v>
      </c>
      <c r="U29" s="128" t="s">
        <v>61</v>
      </c>
      <c r="V29" s="127" t="s">
        <v>60</v>
      </c>
      <c r="W29" s="127" t="s">
        <v>60</v>
      </c>
      <c r="X29" s="127" t="s">
        <v>60</v>
      </c>
      <c r="Y29" s="128" t="s">
        <v>61</v>
      </c>
      <c r="Z29" s="128" t="s">
        <v>61</v>
      </c>
      <c r="AA29" s="127" t="s">
        <v>60</v>
      </c>
      <c r="AB29" s="127" t="s">
        <v>60</v>
      </c>
      <c r="AC29" s="127" t="s">
        <v>60</v>
      </c>
      <c r="AD29" s="128" t="s">
        <v>62</v>
      </c>
      <c r="AE29" s="127" t="s">
        <v>60</v>
      </c>
      <c r="AF29" s="127" t="s">
        <v>60</v>
      </c>
      <c r="AG29" s="127" t="s">
        <v>60</v>
      </c>
      <c r="AH29" s="127" t="s">
        <v>60</v>
      </c>
      <c r="AI29" s="128" t="s">
        <v>61</v>
      </c>
      <c r="AJ29" s="128" t="s">
        <v>61</v>
      </c>
      <c r="AK29" s="129">
        <f>SUMPRODUCT(COUNTIF(U29:AJ29,{"Ф";"Ф/Н"}))</f>
        <v>6</v>
      </c>
      <c r="AL29" s="518">
        <f t="shared" ref="AL29" si="20">AK29+T29</f>
        <v>11</v>
      </c>
      <c r="AM29" s="522">
        <f t="shared" ref="AM29" si="21">AK30+T30</f>
        <v>120</v>
      </c>
      <c r="AN29" s="180"/>
      <c r="AO29" s="510">
        <f t="array" ref="AO29">SUM(IFERROR(--MID($E30:$AJ30,SEARCH("/",$E30:$AJ30)+1,2),0))</f>
        <v>40</v>
      </c>
      <c r="AP29" s="510">
        <f t="array" ref="AP29">SUM(IFERROR(--LEFTB($AB30,SEARCH("/",$AB30)-1),$AB30))</f>
        <v>0</v>
      </c>
      <c r="AQ29" s="510">
        <f>IF(AY30&gt;0,C29*AW29*AX29-(AY30*1),C29*AW29*AX29)</f>
        <v>132</v>
      </c>
      <c r="AR29" s="152">
        <f>SUMPRODUCT(COUNTIF(E28:AJ28,{"О";"ДО"}))</f>
        <v>0</v>
      </c>
      <c r="AS29" s="130" t="s">
        <v>63</v>
      </c>
      <c r="AT29" s="130">
        <f>AX29*C29*AR29</f>
        <v>0</v>
      </c>
      <c r="AU29" s="512">
        <f>SUMPRODUCT(COUNTIF(E29:AJ29,{"В";"РП";"РП/Н"}))</f>
        <v>20</v>
      </c>
      <c r="AV29" s="131"/>
      <c r="AW29" s="514">
        <v>22</v>
      </c>
      <c r="AX29" s="514">
        <v>6</v>
      </c>
      <c r="AY29" s="516"/>
      <c r="AZ29" s="131"/>
      <c r="BA29" s="148"/>
    </row>
    <row r="30" spans="1:53" ht="40.15" customHeight="1" thickBot="1" x14ac:dyDescent="0.3">
      <c r="A30" s="477"/>
      <c r="B30" s="153" t="s">
        <v>64</v>
      </c>
      <c r="C30" s="479"/>
      <c r="D30" s="170"/>
      <c r="E30" s="169">
        <f>IF('график февраль'!C27*24=24,CONCATENATE(HOUR('график февраль'!C27-'график февраль'!C26),"/","2"),IF('график февраль'!C27*24=0,HOUR('график февраль'!C27-'график февраль'!C26),CONCATENATE(HOUR('график февраль'!C27-'график февраль'!C26),"/","6")))</f>
        <v>0</v>
      </c>
      <c r="F30" s="169" t="str">
        <f>IF('график февраль'!D27*24=24,CONCATENATE(HOUR('график февраль'!D27-'график февраль'!D26),"/","2"),IF('график февраль'!D27*24=0,HOUR('график февраль'!D27-'график февраль'!D26),CONCATENATE(HOUR('график февраль'!D27-'график февраль'!D26),"/","6")))</f>
        <v>15/2</v>
      </c>
      <c r="G30" s="169" t="str">
        <f>IF('график февраль'!E27*24=24,CONCATENATE(HOUR('график февраль'!E27-'график февраль'!E26),"/","2"),IF('график февраль'!E27*24=0,HOUR('график февраль'!E27-'график февраль'!E26),CONCATENATE(HOUR('график февраль'!E27-'график февраль'!E26),"/","6")))</f>
        <v>9/6</v>
      </c>
      <c r="H30" s="169">
        <f>IF('график февраль'!F27*24=24,CONCATENATE(HOUR('график февраль'!F27-'график февраль'!F26),"/","2"),IF('график февраль'!F27*24=0,HOUR('график февраль'!F27-'график февраль'!F26),CONCATENATE(HOUR('график февраль'!F27-'график февраль'!F26),"/","6")))</f>
        <v>0</v>
      </c>
      <c r="I30" s="169">
        <f>IF('график февраль'!G27*24=24,CONCATENATE(HOUR('график февраль'!G27-'график февраль'!G26),"/","2"),IF('график февраль'!G27*24=0,HOUR('график февраль'!G27-'график февраль'!G26),CONCATENATE(HOUR('график февраль'!G27-'график февраль'!G26),"/","6")))</f>
        <v>0</v>
      </c>
      <c r="J30" s="169" t="str">
        <f>IF('график февраль'!H27*24=24,CONCATENATE(HOUR('график февраль'!H27-'график февраль'!H26),"/","2"),IF('график февраль'!H27*24=0,HOUR('график февраль'!H27-'график февраль'!H26),CONCATENATE(HOUR('график февраль'!H27-'график февраль'!H26),"/","6")))</f>
        <v>15/2</v>
      </c>
      <c r="K30" s="169" t="str">
        <f>IF('график февраль'!I27*24=24,CONCATENATE(HOUR('график февраль'!I27-'график февраль'!I26),"/","2"),IF('график февраль'!I27*24=0,HOUR('график февраль'!I27-'график февраль'!I26),CONCATENATE(HOUR('график февраль'!I27-'график февраль'!I26),"/","6")))</f>
        <v>9/6</v>
      </c>
      <c r="L30" s="169">
        <f>IF('график февраль'!J27*24=24,CONCATENATE(HOUR('график февраль'!J27-'график февраль'!J26),"/","2"),IF('график февраль'!J27*24=0,HOUR('график февраль'!J27-'график февраль'!J26),CONCATENATE(HOUR('график февраль'!J27-'график февраль'!J26),"/","6")))</f>
        <v>0</v>
      </c>
      <c r="M30" s="169">
        <f>IF('график февраль'!K27*24=24,CONCATENATE(HOUR('график февраль'!K27-'график февраль'!K26),"/","2"),IF('график февраль'!K27*24=0,HOUR('график февраль'!K27-'график февраль'!K26),CONCATENATE(HOUR('график февраль'!K27-'график февраль'!K26),"/","6")))</f>
        <v>0</v>
      </c>
      <c r="N30" s="169" t="str">
        <f>IF('график февраль'!L27*24=24,CONCATENATE(HOUR('график февраль'!L27-'график февраль'!L26),"/","2"),IF('график февраль'!L27*24=0,HOUR('график февраль'!L27-'график февраль'!L26),CONCATENATE(HOUR('график февраль'!L27-'график февраль'!L26),"/","6")))</f>
        <v>15/2</v>
      </c>
      <c r="O30" s="169" t="str">
        <f>IF('график февраль'!M27*24=24,CONCATENATE(HOUR('график февраль'!M27-'график февраль'!M26),"/","2"),IF('график февраль'!M27*24=0,HOUR('график февраль'!M27-'график февраль'!M26),CONCATENATE(HOUR('график февраль'!M27-'график февраль'!M26),"/","6")))</f>
        <v>9/6</v>
      </c>
      <c r="P30" s="169">
        <f>IF('график февраль'!N27*24=24,CONCATENATE(HOUR('график февраль'!N27-'график февраль'!N26),"/","2"),IF('график февраль'!N27*24=0,HOUR('график февраль'!N27-'график февраль'!N26),CONCATENATE(HOUR('график февраль'!N27-'график февраль'!N26),"/","6")))</f>
        <v>0</v>
      </c>
      <c r="Q30" s="169">
        <f>IF('график февраль'!O27*24=24,CONCATENATE(HOUR('график февраль'!O27-'график февраль'!O26),"/","2"),IF('график февраль'!O27*24=0,HOUR('график февраль'!O27-'график февраль'!O26),CONCATENATE(HOUR('график февраль'!O27-'график февраль'!O26),"/","6")))</f>
        <v>0</v>
      </c>
      <c r="R30" s="169">
        <f>IF('график февраль'!P27*24=24,CONCATENATE(HOUR('график февраль'!P27-'график февраль'!P26),"/","2"),IF('график февраль'!P27*24=0,HOUR('график февраль'!P27-'график февраль'!P26),CONCATENATE(HOUR('график февраль'!P27-'график февраль'!P26),"/","6")))</f>
        <v>0</v>
      </c>
      <c r="S30" s="169" t="str">
        <f>IF('график январь'!Q27*24=24,CONCATENATE(HOUR('график январь'!Q27-'график январь'!Q26),"/","2"),IF('график январь'!Q27*24=0,HOUR('график январь'!Q27-'график январь'!Q26),CONCATENATE(HOUR('график январь'!Q27-'график январь'!Q26),"/","6")))</f>
        <v>15/2</v>
      </c>
      <c r="T30" s="133">
        <f t="array" ref="T30">SUM(IFERROR(--LEFTB($E30:$S30,SEARCH("/",$E30:$S30)-1),$E30:$S30))</f>
        <v>87</v>
      </c>
      <c r="U30" s="169" t="str">
        <f>IF('график февраль'!R27*24=24,CONCATENATE(HOUR('график февраль'!R27-'график февраль'!R26),"/","2"),IF('график февраль'!R27*24=0,HOUR('график февраль'!R27-'график февраль'!R26),CONCATENATE(HOUR('график февраль'!R27-'график февраль'!R26),"/","6")))</f>
        <v>9/6</v>
      </c>
      <c r="V30" s="169">
        <f>IF('график февраль'!S27*24=24,CONCATENATE(HOUR('график февраль'!S27-'график февраль'!S26),"/","2"),IF('график февраль'!S27*24=0,HOUR('график февраль'!S27-'график февраль'!S26),CONCATENATE(HOUR('график февраль'!S27-'график февраль'!S26),"/","6")))</f>
        <v>0</v>
      </c>
      <c r="W30" s="169">
        <f>IF('график февраль'!T27*24=24,CONCATENATE(HOUR('график февраль'!T27-'график февраль'!T26),"/","2"),IF('график февраль'!T27*24=0,HOUR('график февраль'!T27-'график февраль'!T26),CONCATENATE(HOUR('график февраль'!T27-'график февраль'!T26),"/","6")))</f>
        <v>0</v>
      </c>
      <c r="X30" s="169">
        <f>IF('график февраль'!U27*24=24,CONCATENATE(HOUR('график февраль'!U27-'график февраль'!U26),"/","2"),IF('график февраль'!U27*24=0,HOUR('график февраль'!U27-'график февраль'!U26),CONCATENATE(HOUR('график февраль'!U27-'график февраль'!U26),"/","6")))</f>
        <v>0</v>
      </c>
      <c r="Y30" s="169">
        <f>IF('график февраль'!V27*24=24,CONCATENATE(HOUR('график февраль'!V27-'график февраль'!V26),"/","2"),IF('график февраль'!V27*24=0,HOUR('график февраль'!V27-'график февраль'!V26),CONCATENATE(HOUR('график февраль'!V27-'график февраль'!V26),"/","6")))</f>
        <v>0</v>
      </c>
      <c r="Z30" s="169">
        <f>IF('график февраль'!W27*24=24,CONCATENATE(HOUR('график февраль'!W27-'график февраль'!W26),"/","2"),IF('график февраль'!W27*24=0,HOUR('график февраль'!W27-'график февраль'!W26),CONCATENATE(HOUR('график февраль'!W27-'график февраль'!W26),"/","6")))</f>
        <v>0</v>
      </c>
      <c r="AA30" s="169">
        <f>IF('график февраль'!X27*24=24,CONCATENATE(HOUR('график февраль'!X27-'график февраль'!X26),"/","2"),IF('график февраль'!X27*24=0,HOUR('график февраль'!X27-'график февраль'!X26),CONCATENATE(HOUR('график февраль'!X27-'график февраль'!X26),"/","6")))</f>
        <v>0</v>
      </c>
      <c r="AB30" s="169">
        <f>IF('график февраль'!Y27*24=24,CONCATENATE(HOUR('график февраль'!Y27-'график февраль'!Y26),"/","2"),IF('график февраль'!Y27*24=0,HOUR('график февраль'!Y27-'график февраль'!Y26),CONCATENATE(HOUR('график февраль'!Y27-'график февраль'!Y26),"/","6")))</f>
        <v>0</v>
      </c>
      <c r="AC30" s="169">
        <f>IF('график февраль'!Z27*24=24,CONCATENATE(HOUR('график февраль'!Z27-'график февраль'!Z26),"/","2"),IF('график февраль'!Z27*24=0,HOUR('график февраль'!Z27-'график февраль'!Z26),CONCATENATE(HOUR('график февраль'!Z27-'график февраль'!Z26),"/","6")))</f>
        <v>0</v>
      </c>
      <c r="AD30" s="169">
        <f>IF('график февраль'!AA27*24=24,CONCATENATE(HOUR('график февраль'!AA27-'график февраль'!AA26),"/","2"),IF('график февраль'!AA27*24=0,HOUR('график февраль'!AA27-'график февраль'!AA26),CONCATENATE(HOUR('график февраль'!AA27-'график февраль'!AA26),"/","6")))</f>
        <v>0</v>
      </c>
      <c r="AE30" s="169">
        <f>IF('график февраль'!AB27*24=24,CONCATENATE(HOUR('график февраль'!AB27-'график февраль'!AB26),"/","2"),IF('график февраль'!AB27*24=0,HOUR('график февраль'!AB27-'график февраль'!AB26),CONCATENATE(HOUR('график февраль'!AB27-'график февраль'!AB26),"/","6")))</f>
        <v>0</v>
      </c>
      <c r="AF30" s="169" t="str">
        <f>IF('график февраль'!AC27*24=24,CONCATENATE(HOUR('график февраль'!AC27-'график февраль'!AC26),"/","2"),IF('график февраль'!AC27*24=0,HOUR('график февраль'!AC27-'график февраль'!AC26),CONCATENATE(HOUR('график февраль'!AC27-'график февраль'!AC26),"/","6")))</f>
        <v>15/2</v>
      </c>
      <c r="AG30" s="169" t="str">
        <f>IF('график февраль'!AD27*24=24,CONCATENATE(HOUR('график февраль'!AD27-'график февраль'!AD26),"/","2"),IF('график февраль'!AD27*24=0,HOUR('график февраль'!AD27-'график февраль'!AD26),CONCATENATE(HOUR('график февраль'!AD27-'график февраль'!AD26),"/","6")))</f>
        <v>9/6</v>
      </c>
      <c r="AH30" s="169">
        <f>IF('график февраль'!AE27*24=24,CONCATENATE(HOUR('график февраль'!AE27-'график февраль'!AE26),"/","2"),IF('график февраль'!AE27*24=0,HOUR('график февраль'!AE27-'график февраль'!AE26),CONCATENATE(HOUR('график февраль'!AE27-'график февраль'!AE26),"/","6")))</f>
        <v>0</v>
      </c>
      <c r="AI30" s="169">
        <f>IF('график февраль'!AF27*24=24,CONCATENATE(HOUR('график февраль'!AF27-'график февраль'!AF26),"/","2"),IF('график февраль'!AF27*24=0,HOUR('график февраль'!AF27-'график февраль'!AF26),CONCATENATE(HOUR('график февраль'!AF27-'график февраль'!AF26),"/","6")))</f>
        <v>0</v>
      </c>
      <c r="AJ30" s="169">
        <f>IF('график февраль'!AG27*24=24,CONCATENATE(HOUR('график февраль'!AG27-'график февраль'!AG26),"/","2"),IF('график февраль'!AG27*24=0,HOUR('график февраль'!AG27-'график февраль'!AG26),CONCATENATE(HOUR('график февраль'!AG27-'график февраль'!AG26),"/","6")))</f>
        <v>0</v>
      </c>
      <c r="AK30" s="134">
        <f t="array" ref="AK30">SUM(IFERROR(--LEFTB($U30:$AJ30,SEARCH("/",$U30:$AJ30)-1),$U30:$AJ30))</f>
        <v>33</v>
      </c>
      <c r="AL30" s="519"/>
      <c r="AM30" s="523"/>
      <c r="AN30" s="181"/>
      <c r="AO30" s="511"/>
      <c r="AP30" s="511"/>
      <c r="AQ30" s="511"/>
      <c r="AR30" s="135">
        <f>SUMPRODUCT(COUNTIF(E29:AJ29,{"О";"ДО"}))</f>
        <v>0</v>
      </c>
      <c r="AS30" s="136" t="s">
        <v>24</v>
      </c>
      <c r="AT30" s="137">
        <f>AX29*C29*AR30</f>
        <v>0</v>
      </c>
      <c r="AU30" s="513"/>
      <c r="AV30" s="131"/>
      <c r="AW30" s="515"/>
      <c r="AX30" s="515"/>
      <c r="AY30" s="517"/>
      <c r="AZ30" s="131"/>
      <c r="BA30" s="148"/>
    </row>
    <row r="31" spans="1:53" ht="28.9" customHeight="1" x14ac:dyDescent="0.25">
      <c r="A31" s="476">
        <f t="shared" ref="A31" si="22">A29+1</f>
        <v>10</v>
      </c>
      <c r="B31" s="126" t="str">
        <f>'график январь'!A28</f>
        <v>Панкратова А.М.</v>
      </c>
      <c r="C31" s="478">
        <f>'график февраль'!B28</f>
        <v>0.5</v>
      </c>
      <c r="D31" s="150">
        <v>612</v>
      </c>
      <c r="E31" s="127" t="s">
        <v>60</v>
      </c>
      <c r="F31" s="127" t="s">
        <v>60</v>
      </c>
      <c r="G31" s="127" t="s">
        <v>60</v>
      </c>
      <c r="H31" s="127" t="s">
        <v>60</v>
      </c>
      <c r="I31" s="128" t="s">
        <v>61</v>
      </c>
      <c r="J31" s="128" t="s">
        <v>61</v>
      </c>
      <c r="K31" s="127" t="s">
        <v>60</v>
      </c>
      <c r="L31" s="127" t="s">
        <v>60</v>
      </c>
      <c r="M31" s="127" t="s">
        <v>60</v>
      </c>
      <c r="N31" s="128" t="s">
        <v>61</v>
      </c>
      <c r="O31" s="128" t="s">
        <v>61</v>
      </c>
      <c r="P31" s="127" t="s">
        <v>60</v>
      </c>
      <c r="Q31" s="127" t="s">
        <v>60</v>
      </c>
      <c r="R31" s="127" t="s">
        <v>60</v>
      </c>
      <c r="S31" s="128" t="s">
        <v>61</v>
      </c>
      <c r="T31" s="129">
        <f>SUMPRODUCT(COUNTIF(E31:S31,{"Ф";"Ф/Н";"РП/Н";"РП"}))</f>
        <v>5</v>
      </c>
      <c r="U31" s="128" t="s">
        <v>61</v>
      </c>
      <c r="V31" s="127" t="s">
        <v>60</v>
      </c>
      <c r="W31" s="127" t="s">
        <v>60</v>
      </c>
      <c r="X31" s="127" t="s">
        <v>60</v>
      </c>
      <c r="Y31" s="128" t="s">
        <v>61</v>
      </c>
      <c r="Z31" s="128" t="s">
        <v>61</v>
      </c>
      <c r="AA31" s="127" t="s">
        <v>60</v>
      </c>
      <c r="AB31" s="127" t="s">
        <v>60</v>
      </c>
      <c r="AC31" s="127" t="s">
        <v>60</v>
      </c>
      <c r="AD31" s="128" t="s">
        <v>62</v>
      </c>
      <c r="AE31" s="127" t="s">
        <v>60</v>
      </c>
      <c r="AF31" s="127" t="s">
        <v>60</v>
      </c>
      <c r="AG31" s="127" t="s">
        <v>60</v>
      </c>
      <c r="AH31" s="127" t="s">
        <v>60</v>
      </c>
      <c r="AI31" s="128" t="s">
        <v>61</v>
      </c>
      <c r="AJ31" s="128" t="s">
        <v>61</v>
      </c>
      <c r="AK31" s="129">
        <f>SUMPRODUCT(COUNTIF(U31:AJ31,{"Ф";"Ф/Н"}))</f>
        <v>6</v>
      </c>
      <c r="AL31" s="518">
        <f t="shared" ref="AL31" si="23">AK31+T31</f>
        <v>11</v>
      </c>
      <c r="AM31" s="520">
        <f t="shared" ref="AM31" si="24">AK32+T32</f>
        <v>48</v>
      </c>
      <c r="AN31" s="138"/>
      <c r="AO31" s="510">
        <f t="array" ref="AO31">SUM(IFERROR(--MID($E32:$AJ32,SEARCH("/",$E32:$AJ32)+1,2),0))</f>
        <v>16</v>
      </c>
      <c r="AP31" s="510">
        <f t="array" ref="AP31">SUM(IFERROR(--LEFTB($AB32,SEARCH("/",$AB32)-1),$AB32))</f>
        <v>15</v>
      </c>
      <c r="AQ31" s="510">
        <f>IF(AY32&gt;0,C31*AW31*AX31-(AY32*1),C31*AW31*AX31)</f>
        <v>66</v>
      </c>
      <c r="AR31" s="130">
        <f>SUMPRODUCT(COUNTIF(E30:AJ30,{"О";"ДО"}))</f>
        <v>0</v>
      </c>
      <c r="AS31" s="130" t="s">
        <v>63</v>
      </c>
      <c r="AT31" s="130">
        <f>AX31*C31*AR31</f>
        <v>0</v>
      </c>
      <c r="AU31" s="512">
        <f>SUMPRODUCT(COUNTIF(E31:AJ31,{"В";"РП";"РП/Н"}))</f>
        <v>20</v>
      </c>
      <c r="AV31" s="131"/>
      <c r="AW31" s="514">
        <v>22</v>
      </c>
      <c r="AX31" s="514">
        <v>6</v>
      </c>
      <c r="AY31" s="516"/>
      <c r="AZ31" s="131"/>
      <c r="BA31" s="139"/>
    </row>
    <row r="32" spans="1:53" ht="23.45" customHeight="1" thickBot="1" x14ac:dyDescent="0.3">
      <c r="A32" s="477"/>
      <c r="B32" s="132" t="s">
        <v>64</v>
      </c>
      <c r="C32" s="479"/>
      <c r="D32" s="151"/>
      <c r="E32" s="169">
        <f>IF('график февраль'!C29*24=24,CONCATENATE(HOUR('график февраль'!C29-'график февраль'!C28),"/","2"),IF('график февраль'!C29*24=0,HOUR('график февраль'!C29-'график февраль'!C28),CONCATENATE(HOUR('график февраль'!C29-'график февраль'!C28),"/","6")))</f>
        <v>0</v>
      </c>
      <c r="F32" s="169">
        <f>IF('график февраль'!D29*24=24,CONCATENATE(HOUR('график февраль'!D29-'график февраль'!D28),"/","2"),IF('график февраль'!D29*24=0,HOUR('график февраль'!D29-'график февраль'!D28),CONCATENATE(HOUR('график февраль'!D29-'график февраль'!D28),"/","6")))</f>
        <v>0</v>
      </c>
      <c r="G32" s="169">
        <f>IF('график февраль'!E29*24=24,CONCATENATE(HOUR('график февраль'!E29-'график февраль'!E28),"/","2"),IF('график февраль'!E29*24=0,HOUR('график февраль'!E29-'график февраль'!E28),CONCATENATE(HOUR('график февраль'!E29-'график февраль'!E28),"/","6")))</f>
        <v>0</v>
      </c>
      <c r="H32" s="169">
        <f>IF('график февраль'!F29*24=24,CONCATENATE(HOUR('график февраль'!F29-'график февраль'!F28),"/","2"),IF('график февраль'!F29*24=0,HOUR('график февраль'!F29-'график февраль'!F28),CONCATENATE(HOUR('график февраль'!F29-'график февраль'!F28),"/","6")))</f>
        <v>0</v>
      </c>
      <c r="I32" s="169">
        <f>IF('график февраль'!G29*24=24,CONCATENATE(HOUR('график февраль'!G29-'график февраль'!G28),"/","2"),IF('график февраль'!G29*24=0,HOUR('график февраль'!G29-'график февраль'!G28),CONCATENATE(HOUR('график февраль'!G29-'график февраль'!G28),"/","6")))</f>
        <v>0</v>
      </c>
      <c r="J32" s="169">
        <f>IF('график февраль'!H29*24=24,CONCATENATE(HOUR('график февраль'!H29-'график февраль'!H28),"/","2"),IF('график февраль'!H29*24=0,HOUR('график февраль'!H29-'график февраль'!H28),CONCATENATE(HOUR('график февраль'!H29-'график февраль'!H28),"/","6")))</f>
        <v>0</v>
      </c>
      <c r="K32" s="169">
        <f>IF('график февраль'!I29*24=24,CONCATENATE(HOUR('график февраль'!I29-'график февраль'!I28),"/","2"),IF('график февраль'!I29*24=0,HOUR('график февраль'!I29-'график февраль'!I28),CONCATENATE(HOUR('график февраль'!I29-'график февраль'!I28),"/","6")))</f>
        <v>0</v>
      </c>
      <c r="L32" s="169">
        <f>IF('график февраль'!J29*24=24,CONCATENATE(HOUR('график февраль'!J29-'график февраль'!J28),"/","2"),IF('график февраль'!J29*24=0,HOUR('график февраль'!J29-'график февраль'!J28),CONCATENATE(HOUR('график февраль'!J29-'график февраль'!J28),"/","6")))</f>
        <v>0</v>
      </c>
      <c r="M32" s="169">
        <f>IF('график февраль'!K29*24=24,CONCATENATE(HOUR('график февраль'!K29-'график февраль'!K28),"/","2"),IF('график февраль'!K29*24=0,HOUR('график февраль'!K29-'график февраль'!K28),CONCATENATE(HOUR('график февраль'!K29-'график февраль'!K28),"/","6")))</f>
        <v>0</v>
      </c>
      <c r="N32" s="169">
        <f>IF('график февраль'!L29*24=24,CONCATENATE(HOUR('график февраль'!L29-'график февраль'!L28),"/","2"),IF('график февраль'!L29*24=0,HOUR('график февраль'!L29-'график февраль'!L28),CONCATENATE(HOUR('график февраль'!L29-'график февраль'!L28),"/","6")))</f>
        <v>0</v>
      </c>
      <c r="O32" s="169">
        <f>IF('график февраль'!M29*24=24,CONCATENATE(HOUR('график февраль'!M29-'график февраль'!M28),"/","2"),IF('график февраль'!M29*24=0,HOUR('график февраль'!M29-'график февраль'!M28),CONCATENATE(HOUR('график февраль'!M29-'график февраль'!M28),"/","6")))</f>
        <v>0</v>
      </c>
      <c r="P32" s="169">
        <f>IF('график февраль'!N29*24=24,CONCATENATE(HOUR('график февраль'!N29-'график февраль'!N28),"/","2"),IF('график февраль'!N29*24=0,HOUR('график февраль'!N29-'график февраль'!N28),CONCATENATE(HOUR('график февраль'!N29-'график февраль'!N28),"/","6")))</f>
        <v>0</v>
      </c>
      <c r="Q32" s="169">
        <f>IF('график февраль'!O29*24=24,CONCATENATE(HOUR('график февраль'!O29-'график февраль'!O28),"/","2"),IF('график февраль'!O29*24=0,HOUR('график февраль'!O29-'график февраль'!O28),CONCATENATE(HOUR('график февраль'!O29-'график февраль'!O28),"/","6")))</f>
        <v>0</v>
      </c>
      <c r="R32" s="169">
        <f>IF('график февраль'!P29*24=24,CONCATENATE(HOUR('график февраль'!P29-'график февраль'!P28),"/","2"),IF('график февраль'!P29*24=0,HOUR('график февраль'!P29-'график февраль'!P28),CONCATENATE(HOUR('график февраль'!P29-'график февраль'!P28),"/","6")))</f>
        <v>0</v>
      </c>
      <c r="S32" s="169">
        <f>IF('график январь'!Q29*24=24,CONCATENATE(HOUR('график январь'!Q29-'график январь'!Q28),"/","2"),IF('график январь'!Q29*24=0,HOUR('график январь'!Q29-'график январь'!Q28),CONCATENATE(HOUR('график январь'!Q29-'график январь'!Q28),"/","6")))</f>
        <v>0</v>
      </c>
      <c r="T32" s="144">
        <f t="array" ref="T32">SUM(IFERROR(--LEFTB($E32:$S32,SEARCH("/",$E32:$S32)-1),$E32:$S32))</f>
        <v>0</v>
      </c>
      <c r="U32" s="169">
        <f>IF('график февраль'!R29*24=24,CONCATENATE(HOUR('график февраль'!R29-'график февраль'!R28),"/","2"),IF('график февраль'!R29*24=0,HOUR('график февраль'!R29-'график февраль'!R28),CONCATENATE(HOUR('график февраль'!R29-'график февраль'!R28),"/","6")))</f>
        <v>0</v>
      </c>
      <c r="V32" s="169">
        <f>IF('график февраль'!S29*24=24,CONCATENATE(HOUR('график февраль'!S29-'график февраль'!S28),"/","2"),IF('график февраль'!S29*24=0,HOUR('график февраль'!S29-'график февраль'!S28),CONCATENATE(HOUR('график февраль'!S29-'график февраль'!S28),"/","6")))</f>
        <v>0</v>
      </c>
      <c r="W32" s="169">
        <f>IF('график февраль'!T29*24=24,CONCATENATE(HOUR('график февраль'!T29-'график февраль'!T28),"/","2"),IF('график февраль'!T29*24=0,HOUR('график февраль'!T29-'график февраль'!T28),CONCATENATE(HOUR('график февраль'!T29-'график февраль'!T28),"/","6")))</f>
        <v>0</v>
      </c>
      <c r="X32" s="169" t="str">
        <f>IF('график февраль'!U29*24=24,CONCATENATE(HOUR('график февраль'!U29-'график февраль'!U28),"/","2"),IF('график февраль'!U29*24=0,HOUR('график февраль'!U29-'график февраль'!U28),CONCATENATE(HOUR('график февраль'!U29-'график февраль'!U28),"/","6")))</f>
        <v>15/2</v>
      </c>
      <c r="Y32" s="169" t="str">
        <f>IF('график февраль'!V29*24=24,CONCATENATE(HOUR('график февраль'!V29-'график февраль'!V28),"/","2"),IF('график февраль'!V29*24=0,HOUR('график февраль'!V29-'график февраль'!V28),CONCATENATE(HOUR('график февраль'!V29-'график февраль'!V28),"/","6")))</f>
        <v>9/6</v>
      </c>
      <c r="Z32" s="169">
        <f>IF('график февраль'!W29*24=24,CONCATENATE(HOUR('график февраль'!W29-'график февраль'!W28),"/","2"),IF('график февраль'!W29*24=0,HOUR('график февраль'!W29-'график февраль'!W28),CONCATENATE(HOUR('график февраль'!W29-'график февраль'!W28),"/","6")))</f>
        <v>0</v>
      </c>
      <c r="AA32" s="169">
        <f>IF('график февраль'!X29*24=24,CONCATENATE(HOUR('график февраль'!X29-'график февраль'!X28),"/","2"),IF('график февраль'!X29*24=0,HOUR('график февраль'!X29-'график февраль'!X28),CONCATENATE(HOUR('график февраль'!X29-'график февраль'!X28),"/","6")))</f>
        <v>0</v>
      </c>
      <c r="AB32" s="169" t="str">
        <f>IF('график февраль'!Y29*24=24,CONCATENATE(HOUR('график февраль'!Y29-'график февраль'!Y28),"/","2"),IF('график февраль'!Y29*24=0,HOUR('график февраль'!Y29-'график февраль'!Y28),CONCATENATE(HOUR('график февраль'!Y29-'график февраль'!Y28),"/","6")))</f>
        <v>15/2</v>
      </c>
      <c r="AC32" s="169" t="str">
        <f>IF('график февраль'!Z29*24=24,CONCATENATE(HOUR('график февраль'!Z29-'график февраль'!Z28),"/","2"),IF('график февраль'!Z29*24=0,HOUR('график февраль'!Z29-'график февраль'!Z28),CONCATENATE(HOUR('график февраль'!Z29-'график февраль'!Z28),"/","6")))</f>
        <v>9/6</v>
      </c>
      <c r="AD32" s="169">
        <f>IF('график февраль'!AA29*24=24,CONCATENATE(HOUR('график февраль'!AA29-'график февраль'!AA28),"/","2"),IF('график февраль'!AA29*24=0,HOUR('график февраль'!AA29-'график февраль'!AA28),CONCATENATE(HOUR('график февраль'!AA29-'график февраль'!AA28),"/","6")))</f>
        <v>0</v>
      </c>
      <c r="AE32" s="169">
        <f>IF('график февраль'!AB29*24=24,CONCATENATE(HOUR('график февраль'!AB29-'график февраль'!AB28),"/","2"),IF('график февраль'!AB29*24=0,HOUR('график февраль'!AB29-'график февраль'!AB28),CONCATENATE(HOUR('график февраль'!AB29-'график февраль'!AB28),"/","6")))</f>
        <v>0</v>
      </c>
      <c r="AF32" s="169">
        <f>IF('график февраль'!AC29*24=24,CONCATENATE(HOUR('график февраль'!AC29-'график февраль'!AC28),"/","2"),IF('график февраль'!AC29*24=0,HOUR('график февраль'!AC29-'график февраль'!AC28),CONCATENATE(HOUR('график февраль'!AC29-'график февраль'!AC28),"/","6")))</f>
        <v>0</v>
      </c>
      <c r="AG32" s="169">
        <f>IF('график февраль'!AD29*24=24,CONCATENATE(HOUR('график февраль'!AD29-'график февраль'!AD28),"/","2"),IF('график февраль'!AD29*24=0,HOUR('график февраль'!AD29-'график февраль'!AD28),CONCATENATE(HOUR('график февраль'!AD29-'график февраль'!AD28),"/","6")))</f>
        <v>0</v>
      </c>
      <c r="AH32" s="169">
        <f>IF('график февраль'!AE29*24=24,CONCATENATE(HOUR('график февраль'!AE29-'график февраль'!AE28),"/","2"),IF('график февраль'!AE29*24=0,HOUR('график февраль'!AE29-'график февраль'!AE28),CONCATENATE(HOUR('график февраль'!AE29-'график февраль'!AE28),"/","6")))</f>
        <v>0</v>
      </c>
      <c r="AI32" s="169">
        <f>IF('график февраль'!AF29*24=24,CONCATENATE(HOUR('график февраль'!AF29-'график февраль'!AF28),"/","2"),IF('график февраль'!AF29*24=0,HOUR('график февраль'!AF29-'график февраль'!AF28),CONCATENATE(HOUR('график февраль'!AF29-'график февраль'!AF28),"/","6")))</f>
        <v>0</v>
      </c>
      <c r="AJ32" s="169">
        <f>IF('график февраль'!AG29*24=24,CONCATENATE(HOUR('график февраль'!AG29-'график февраль'!AG28),"/","2"),IF('график февраль'!AG29*24=0,HOUR('график февраль'!AG29-'график февраль'!AG28),CONCATENATE(HOUR('график февраль'!AG29-'график февраль'!AG28),"/","6")))</f>
        <v>0</v>
      </c>
      <c r="AK32" s="134">
        <f t="array" ref="AK32">SUM(IFERROR(--LEFTB($U32:$AJ32,SEARCH("/",$U32:$AJ32)-1),$U32:$AJ32))</f>
        <v>48</v>
      </c>
      <c r="AL32" s="519"/>
      <c r="AM32" s="521"/>
      <c r="AN32" s="142"/>
      <c r="AO32" s="511"/>
      <c r="AP32" s="511"/>
      <c r="AQ32" s="511"/>
      <c r="AR32" s="145">
        <f>SUMPRODUCT(COUNTIF(E31:AJ31,{"О";"ДО"}))</f>
        <v>0</v>
      </c>
      <c r="AS32" s="141" t="s">
        <v>65</v>
      </c>
      <c r="AT32" s="149">
        <f>AX31*C31*AR32</f>
        <v>0</v>
      </c>
      <c r="AU32" s="513"/>
      <c r="AV32" s="131"/>
      <c r="AW32" s="515"/>
      <c r="AX32" s="515"/>
      <c r="AY32" s="517"/>
      <c r="AZ32" s="131"/>
      <c r="BA32" s="139"/>
    </row>
    <row r="33" spans="3:53" s="158" customFormat="1" ht="27.75" x14ac:dyDescent="0.25">
      <c r="C33" s="15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</row>
    <row r="34" spans="3:53" s="158" customFormat="1" ht="18.75" x14ac:dyDescent="0.3">
      <c r="D34" s="158" t="s">
        <v>67</v>
      </c>
      <c r="G34" s="155"/>
      <c r="H34" s="159"/>
      <c r="I34" s="159"/>
      <c r="J34" s="159"/>
      <c r="K34" s="159"/>
      <c r="L34" s="159"/>
      <c r="M34" s="159"/>
      <c r="N34" s="158" t="s">
        <v>68</v>
      </c>
      <c r="X34" s="158" t="s">
        <v>69</v>
      </c>
      <c r="Z34" s="160"/>
      <c r="AA34" s="160"/>
      <c r="AB34" s="160"/>
      <c r="AC34" s="160"/>
      <c r="AD34" s="160"/>
      <c r="AE34" s="160"/>
      <c r="AF34" s="158" t="s">
        <v>70</v>
      </c>
      <c r="AL34" s="158" t="s">
        <v>71</v>
      </c>
      <c r="AN34" s="161"/>
      <c r="AO34" s="162"/>
      <c r="AP34" s="163"/>
      <c r="AQ34" s="163"/>
    </row>
    <row r="35" spans="3:53" s="158" customFormat="1" ht="18.75" x14ac:dyDescent="0.25"/>
    <row r="36" spans="3:53" s="158" customFormat="1" ht="18.75" x14ac:dyDescent="0.25"/>
    <row r="37" spans="3:53" s="158" customFormat="1" ht="18.75" x14ac:dyDescent="0.25">
      <c r="D37" s="158" t="s">
        <v>72</v>
      </c>
      <c r="G37" s="160"/>
      <c r="H37" s="160"/>
      <c r="I37" s="160"/>
      <c r="J37" s="160"/>
      <c r="K37" s="160"/>
      <c r="L37" s="160"/>
      <c r="M37" s="160"/>
      <c r="N37" s="160" t="s">
        <v>73</v>
      </c>
      <c r="W37" s="158" t="s">
        <v>74</v>
      </c>
      <c r="Z37" s="160"/>
      <c r="AA37" s="160"/>
      <c r="AB37" s="160"/>
      <c r="AC37" s="160"/>
      <c r="AD37" s="160"/>
      <c r="AE37" s="160"/>
      <c r="AF37" s="158" t="s">
        <v>75</v>
      </c>
    </row>
    <row r="42" spans="3:53" ht="15.75" thickBot="1" x14ac:dyDescent="0.3"/>
    <row r="43" spans="3:53" ht="45.75" x14ac:dyDescent="0.65">
      <c r="H43" s="164" t="s">
        <v>76</v>
      </c>
      <c r="I43" s="164" t="s">
        <v>76</v>
      </c>
      <c r="J43" s="164" t="s">
        <v>76</v>
      </c>
      <c r="AN43" s="502">
        <f>AM43+V43</f>
        <v>0</v>
      </c>
      <c r="AO43" s="504">
        <f>AM44+V44</f>
        <v>0</v>
      </c>
      <c r="AP43" s="182"/>
      <c r="AQ43" s="506"/>
      <c r="AR43" s="508"/>
      <c r="AS43" s="506">
        <v>132</v>
      </c>
      <c r="AT43" s="166"/>
      <c r="AU43" s="166"/>
      <c r="AV43" s="166"/>
      <c r="AW43" s="166"/>
      <c r="AX43" s="166"/>
      <c r="AY43" s="166"/>
      <c r="AZ43" s="166"/>
      <c r="BA43" s="166"/>
    </row>
    <row r="44" spans="3:53" ht="21.75" thickBot="1" x14ac:dyDescent="0.3">
      <c r="AN44" s="503"/>
      <c r="AO44" s="505"/>
      <c r="AP44" s="183"/>
      <c r="AQ44" s="507"/>
      <c r="AR44" s="509"/>
      <c r="AS44" s="507"/>
      <c r="AT44" s="168"/>
      <c r="AU44" s="168"/>
      <c r="AV44" s="168"/>
      <c r="AW44" s="168"/>
      <c r="AX44" s="168"/>
      <c r="AY44" s="168"/>
      <c r="AZ44" s="168"/>
      <c r="BA44" s="168"/>
    </row>
  </sheetData>
  <mergeCells count="188">
    <mergeCell ref="A3:A11"/>
    <mergeCell ref="B3:B11"/>
    <mergeCell ref="C3:D4"/>
    <mergeCell ref="E3:T4"/>
    <mergeCell ref="AL3:AQ4"/>
    <mergeCell ref="AW3:AY4"/>
    <mergeCell ref="C5:C11"/>
    <mergeCell ref="D5:D11"/>
    <mergeCell ref="E5:E11"/>
    <mergeCell ref="F5:F11"/>
    <mergeCell ref="G5:G11"/>
    <mergeCell ref="H5:H11"/>
    <mergeCell ref="G1:H1"/>
    <mergeCell ref="J1:K1"/>
    <mergeCell ref="AB1:AC1"/>
    <mergeCell ref="AE1:AF1"/>
    <mergeCell ref="AK1:AU1"/>
    <mergeCell ref="I5:I11"/>
    <mergeCell ref="J5:J11"/>
    <mergeCell ref="K5:K11"/>
    <mergeCell ref="L5:L11"/>
    <mergeCell ref="M5:M11"/>
    <mergeCell ref="N5:N11"/>
    <mergeCell ref="AR3:AR11"/>
    <mergeCell ref="AS3:AT4"/>
    <mergeCell ref="AU3:AU11"/>
    <mergeCell ref="W5:W11"/>
    <mergeCell ref="X5:X11"/>
    <mergeCell ref="Y5:Y11"/>
    <mergeCell ref="Z5:Z11"/>
    <mergeCell ref="O5:O11"/>
    <mergeCell ref="P5:P11"/>
    <mergeCell ref="Q5:Q11"/>
    <mergeCell ref="R5:R11"/>
    <mergeCell ref="S5:S11"/>
    <mergeCell ref="T5:T11"/>
    <mergeCell ref="AM5:AQ8"/>
    <mergeCell ref="AS5:AS11"/>
    <mergeCell ref="AT5:AT11"/>
    <mergeCell ref="AW5:AW7"/>
    <mergeCell ref="AX5:AX7"/>
    <mergeCell ref="AY5:AY7"/>
    <mergeCell ref="AW8:AW11"/>
    <mergeCell ref="AX8:AX11"/>
    <mergeCell ref="AY8:AY11"/>
    <mergeCell ref="AM9:AM11"/>
    <mergeCell ref="AN9:AQ9"/>
    <mergeCell ref="AN10:AN11"/>
    <mergeCell ref="AO10:AO11"/>
    <mergeCell ref="AP10:AP11"/>
    <mergeCell ref="AQ10:AQ11"/>
    <mergeCell ref="A13:A14"/>
    <mergeCell ref="C13:C14"/>
    <mergeCell ref="D13:D14"/>
    <mergeCell ref="AL13:AL14"/>
    <mergeCell ref="AM13:AM14"/>
    <mergeCell ref="AG5:AG11"/>
    <mergeCell ref="AH5:AH11"/>
    <mergeCell ref="AI5:AI11"/>
    <mergeCell ref="AJ5:AJ11"/>
    <mergeCell ref="AK5:AK11"/>
    <mergeCell ref="AL5:AL11"/>
    <mergeCell ref="AA5:AA11"/>
    <mergeCell ref="AB5:AB11"/>
    <mergeCell ref="AC5:AC11"/>
    <mergeCell ref="AD5:AD11"/>
    <mergeCell ref="AE5:AE11"/>
    <mergeCell ref="AF5:AF11"/>
    <mergeCell ref="U5:U11"/>
    <mergeCell ref="V5:V11"/>
    <mergeCell ref="AY13:AY14"/>
    <mergeCell ref="BC13:BC14"/>
    <mergeCell ref="BD13:BD14"/>
    <mergeCell ref="A15:A16"/>
    <mergeCell ref="C15:C16"/>
    <mergeCell ref="D15:D16"/>
    <mergeCell ref="AL15:AL16"/>
    <mergeCell ref="AM15:AM16"/>
    <mergeCell ref="AO15:AO16"/>
    <mergeCell ref="AP15:AP16"/>
    <mergeCell ref="AO13:AO14"/>
    <mergeCell ref="AP13:AP14"/>
    <mergeCell ref="AQ13:AQ14"/>
    <mergeCell ref="AU13:AU14"/>
    <mergeCell ref="AW13:AW14"/>
    <mergeCell ref="AX13:AX14"/>
    <mergeCell ref="AQ15:AQ16"/>
    <mergeCell ref="AU15:AU16"/>
    <mergeCell ref="AW15:AW16"/>
    <mergeCell ref="AX15:AX16"/>
    <mergeCell ref="AY15:AY16"/>
    <mergeCell ref="A17:A18"/>
    <mergeCell ref="C17:C18"/>
    <mergeCell ref="D17:D18"/>
    <mergeCell ref="AL17:AL18"/>
    <mergeCell ref="AM17:AM18"/>
    <mergeCell ref="AY17:AY18"/>
    <mergeCell ref="A19:A20"/>
    <mergeCell ref="C19:C20"/>
    <mergeCell ref="D19:D20"/>
    <mergeCell ref="AL19:AL20"/>
    <mergeCell ref="AM19:AM20"/>
    <mergeCell ref="AO19:AO20"/>
    <mergeCell ref="AP19:AP20"/>
    <mergeCell ref="AQ19:AQ20"/>
    <mergeCell ref="AU19:AU20"/>
    <mergeCell ref="AO17:AO18"/>
    <mergeCell ref="AP17:AP18"/>
    <mergeCell ref="AQ17:AQ18"/>
    <mergeCell ref="AU17:AU18"/>
    <mergeCell ref="AW17:AW18"/>
    <mergeCell ref="AX17:AX18"/>
    <mergeCell ref="AW19:AW20"/>
    <mergeCell ref="AX19:AX20"/>
    <mergeCell ref="AY19:AY20"/>
    <mergeCell ref="A21:A22"/>
    <mergeCell ref="C21:C22"/>
    <mergeCell ref="D21:D22"/>
    <mergeCell ref="AL21:AL22"/>
    <mergeCell ref="AM21:AM22"/>
    <mergeCell ref="AO21:AO22"/>
    <mergeCell ref="AP21:AP22"/>
    <mergeCell ref="AQ21:AQ22"/>
    <mergeCell ref="AU21:AU22"/>
    <mergeCell ref="AW21:AW22"/>
    <mergeCell ref="AX21:AX22"/>
    <mergeCell ref="AY21:AY22"/>
    <mergeCell ref="A23:A24"/>
    <mergeCell ref="C23:C24"/>
    <mergeCell ref="D23:D24"/>
    <mergeCell ref="AL23:AL24"/>
    <mergeCell ref="AM23:AM24"/>
    <mergeCell ref="AY23:AY24"/>
    <mergeCell ref="A25:A26"/>
    <mergeCell ref="C25:C26"/>
    <mergeCell ref="AL25:AL26"/>
    <mergeCell ref="AM25:AM26"/>
    <mergeCell ref="AO25:AO26"/>
    <mergeCell ref="AQ25:AQ26"/>
    <mergeCell ref="AU25:AU26"/>
    <mergeCell ref="AW25:AW26"/>
    <mergeCell ref="AX25:AX26"/>
    <mergeCell ref="AO23:AO24"/>
    <mergeCell ref="AP23:AP24"/>
    <mergeCell ref="AQ23:AQ24"/>
    <mergeCell ref="AU23:AU24"/>
    <mergeCell ref="AW23:AW24"/>
    <mergeCell ref="AX23:AX24"/>
    <mergeCell ref="A31:A32"/>
    <mergeCell ref="C31:C32"/>
    <mergeCell ref="AL31:AL32"/>
    <mergeCell ref="AM31:AM32"/>
    <mergeCell ref="AO31:AO32"/>
    <mergeCell ref="AP31:AP32"/>
    <mergeCell ref="AQ31:AQ32"/>
    <mergeCell ref="AX27:AX28"/>
    <mergeCell ref="AY27:AY28"/>
    <mergeCell ref="A29:A30"/>
    <mergeCell ref="C29:C30"/>
    <mergeCell ref="AL29:AL30"/>
    <mergeCell ref="AM29:AM30"/>
    <mergeCell ref="AO29:AO30"/>
    <mergeCell ref="AP29:AP30"/>
    <mergeCell ref="AQ29:AQ30"/>
    <mergeCell ref="AU29:AU30"/>
    <mergeCell ref="A27:A28"/>
    <mergeCell ref="C27:C28"/>
    <mergeCell ref="AL27:AL28"/>
    <mergeCell ref="AM27:AM28"/>
    <mergeCell ref="AO27:AO28"/>
    <mergeCell ref="AP27:AP28"/>
    <mergeCell ref="AQ27:AQ28"/>
    <mergeCell ref="AP25:AP26"/>
    <mergeCell ref="AU31:AU32"/>
    <mergeCell ref="AW31:AW32"/>
    <mergeCell ref="AX31:AX32"/>
    <mergeCell ref="AY31:AY32"/>
    <mergeCell ref="AN43:AN44"/>
    <mergeCell ref="AO43:AO44"/>
    <mergeCell ref="AQ43:AQ44"/>
    <mergeCell ref="AR43:AR44"/>
    <mergeCell ref="AS43:AS44"/>
    <mergeCell ref="AW29:AW30"/>
    <mergeCell ref="AX29:AX30"/>
    <mergeCell ref="AY29:AY30"/>
    <mergeCell ref="AY25:AY26"/>
    <mergeCell ref="AU27:AU28"/>
    <mergeCell ref="AW27:AW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4"/>
  <sheetViews>
    <sheetView topLeftCell="T1" zoomScale="80" zoomScaleNormal="80" workbookViewId="0">
      <selection activeCell="AT13" sqref="AT13"/>
    </sheetView>
  </sheetViews>
  <sheetFormatPr defaultColWidth="8.85546875" defaultRowHeight="15" x14ac:dyDescent="0.25"/>
  <cols>
    <col min="1" max="1" width="4.5703125" style="116" customWidth="1"/>
    <col min="2" max="2" width="34.85546875" style="116" customWidth="1"/>
    <col min="3" max="3" width="7.140625" style="116" customWidth="1"/>
    <col min="4" max="4" width="5.42578125" style="116" customWidth="1"/>
    <col min="5" max="20" width="5.85546875" style="116" customWidth="1"/>
    <col min="21" max="36" width="5.7109375" style="116" customWidth="1"/>
    <col min="37" max="37" width="14.28515625" style="116" customWidth="1"/>
    <col min="38" max="39" width="5" style="116" customWidth="1"/>
    <col min="40" max="42" width="4.5703125" style="116" customWidth="1"/>
    <col min="43" max="45" width="5" style="116" customWidth="1"/>
    <col min="46" max="46" width="5.28515625" style="116" customWidth="1"/>
    <col min="47" max="48" width="5" style="116" customWidth="1"/>
    <col min="49" max="49" width="7.42578125" style="116" customWidth="1"/>
    <col min="50" max="50" width="4.5703125" style="116" customWidth="1"/>
    <col min="51" max="51" width="8" style="116" customWidth="1"/>
    <col min="52" max="52" width="5" style="116" customWidth="1"/>
    <col min="53" max="53" width="9.140625" style="116" customWidth="1"/>
    <col min="54" max="16384" width="8.85546875" style="116"/>
  </cols>
  <sheetData>
    <row r="1" spans="1:52" s="176" customFormat="1" ht="23.25" x14ac:dyDescent="0.25">
      <c r="B1" s="176" t="s">
        <v>30</v>
      </c>
      <c r="C1" s="175"/>
      <c r="D1" s="176" t="s">
        <v>31</v>
      </c>
      <c r="G1" s="462"/>
      <c r="H1" s="462"/>
      <c r="I1" s="176" t="s">
        <v>32</v>
      </c>
      <c r="J1" s="462"/>
      <c r="K1" s="462"/>
      <c r="O1" s="109"/>
      <c r="P1" s="109"/>
      <c r="Q1" s="109"/>
      <c r="R1" s="109"/>
      <c r="S1" s="109"/>
      <c r="T1" s="109"/>
      <c r="W1" s="176" t="s">
        <v>30</v>
      </c>
      <c r="Y1" s="176" t="s">
        <v>33</v>
      </c>
      <c r="AB1" s="462"/>
      <c r="AC1" s="462"/>
      <c r="AD1" s="176" t="s">
        <v>32</v>
      </c>
      <c r="AE1" s="463"/>
      <c r="AF1" s="463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177"/>
      <c r="AW1" s="177"/>
      <c r="AX1" s="177"/>
      <c r="AY1" s="177"/>
      <c r="AZ1" s="177"/>
    </row>
    <row r="2" spans="1:52" s="111" customFormat="1" ht="15.75" x14ac:dyDescent="0.25">
      <c r="K2" s="112"/>
    </row>
    <row r="3" spans="1:52" x14ac:dyDescent="0.25">
      <c r="A3" s="431" t="s">
        <v>34</v>
      </c>
      <c r="B3" s="489" t="s">
        <v>35</v>
      </c>
      <c r="C3" s="416" t="s">
        <v>36</v>
      </c>
      <c r="D3" s="417"/>
      <c r="E3" s="420" t="s">
        <v>37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2"/>
      <c r="AL3" s="424" t="s">
        <v>38</v>
      </c>
      <c r="AM3" s="425"/>
      <c r="AN3" s="425"/>
      <c r="AO3" s="425"/>
      <c r="AP3" s="425"/>
      <c r="AQ3" s="426"/>
      <c r="AR3" s="449" t="s">
        <v>39</v>
      </c>
      <c r="AS3" s="424" t="s">
        <v>40</v>
      </c>
      <c r="AT3" s="426"/>
      <c r="AU3" s="449" t="s">
        <v>41</v>
      </c>
      <c r="AV3" s="115"/>
      <c r="AW3" s="430"/>
      <c r="AX3" s="430"/>
      <c r="AY3" s="430"/>
      <c r="AZ3" s="115"/>
    </row>
    <row r="4" spans="1:52" x14ac:dyDescent="0.25">
      <c r="A4" s="432"/>
      <c r="B4" s="490"/>
      <c r="C4" s="418"/>
      <c r="D4" s="419"/>
      <c r="E4" s="422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4"/>
      <c r="AL4" s="427"/>
      <c r="AM4" s="428"/>
      <c r="AN4" s="428"/>
      <c r="AO4" s="428"/>
      <c r="AP4" s="428"/>
      <c r="AQ4" s="429"/>
      <c r="AR4" s="450"/>
      <c r="AS4" s="427"/>
      <c r="AT4" s="429"/>
      <c r="AU4" s="450"/>
      <c r="AV4" s="115"/>
      <c r="AW4" s="430"/>
      <c r="AX4" s="430"/>
      <c r="AY4" s="430"/>
      <c r="AZ4" s="115"/>
    </row>
    <row r="5" spans="1:52" ht="15" customHeight="1" x14ac:dyDescent="0.25">
      <c r="A5" s="432"/>
      <c r="B5" s="490"/>
      <c r="C5" s="431" t="s">
        <v>45</v>
      </c>
      <c r="D5" s="431" t="s">
        <v>46</v>
      </c>
      <c r="E5" s="465">
        <v>1</v>
      </c>
      <c r="F5" s="465">
        <v>2</v>
      </c>
      <c r="G5" s="465">
        <v>3</v>
      </c>
      <c r="H5" s="465">
        <v>4</v>
      </c>
      <c r="I5" s="465">
        <v>5</v>
      </c>
      <c r="J5" s="434">
        <v>6</v>
      </c>
      <c r="K5" s="434">
        <v>7</v>
      </c>
      <c r="L5" s="434">
        <v>8</v>
      </c>
      <c r="M5" s="465">
        <v>9</v>
      </c>
      <c r="N5" s="465">
        <v>10</v>
      </c>
      <c r="O5" s="465">
        <v>11</v>
      </c>
      <c r="P5" s="434">
        <v>12</v>
      </c>
      <c r="Q5" s="528">
        <v>13</v>
      </c>
      <c r="R5" s="465">
        <v>14</v>
      </c>
      <c r="S5" s="465">
        <v>15</v>
      </c>
      <c r="T5" s="471" t="s">
        <v>47</v>
      </c>
      <c r="U5" s="465">
        <v>16</v>
      </c>
      <c r="V5" s="465">
        <v>17</v>
      </c>
      <c r="W5" s="465">
        <v>18</v>
      </c>
      <c r="X5" s="434">
        <v>19</v>
      </c>
      <c r="Y5" s="434">
        <v>20</v>
      </c>
      <c r="Z5" s="465">
        <v>21</v>
      </c>
      <c r="AA5" s="465">
        <v>22</v>
      </c>
      <c r="AB5" s="465">
        <v>23</v>
      </c>
      <c r="AC5" s="465">
        <v>24</v>
      </c>
      <c r="AD5" s="465">
        <v>25</v>
      </c>
      <c r="AE5" s="434">
        <v>26</v>
      </c>
      <c r="AF5" s="434">
        <v>27</v>
      </c>
      <c r="AG5" s="465">
        <v>28</v>
      </c>
      <c r="AH5" s="465">
        <v>29</v>
      </c>
      <c r="AI5" s="465">
        <v>30</v>
      </c>
      <c r="AJ5" s="465">
        <v>31</v>
      </c>
      <c r="AK5" s="486" t="s">
        <v>48</v>
      </c>
      <c r="AL5" s="456" t="s">
        <v>49</v>
      </c>
      <c r="AM5" s="437" t="s">
        <v>50</v>
      </c>
      <c r="AN5" s="438"/>
      <c r="AO5" s="438"/>
      <c r="AP5" s="438"/>
      <c r="AQ5" s="439"/>
      <c r="AR5" s="450"/>
      <c r="AS5" s="446" t="s">
        <v>51</v>
      </c>
      <c r="AT5" s="449" t="s">
        <v>52</v>
      </c>
      <c r="AU5" s="450"/>
      <c r="AV5" s="115"/>
      <c r="AW5" s="531" t="s">
        <v>42</v>
      </c>
      <c r="AX5" s="531"/>
      <c r="AY5" s="531"/>
      <c r="AZ5" s="115"/>
    </row>
    <row r="6" spans="1:52" x14ac:dyDescent="0.25">
      <c r="A6" s="432"/>
      <c r="B6" s="490"/>
      <c r="C6" s="432"/>
      <c r="D6" s="432"/>
      <c r="E6" s="466"/>
      <c r="F6" s="466"/>
      <c r="G6" s="466"/>
      <c r="H6" s="466"/>
      <c r="I6" s="466"/>
      <c r="J6" s="435"/>
      <c r="K6" s="435"/>
      <c r="L6" s="435"/>
      <c r="M6" s="466"/>
      <c r="N6" s="466"/>
      <c r="O6" s="466"/>
      <c r="P6" s="435"/>
      <c r="Q6" s="529"/>
      <c r="R6" s="466"/>
      <c r="S6" s="466"/>
      <c r="T6" s="472"/>
      <c r="U6" s="466"/>
      <c r="V6" s="466"/>
      <c r="W6" s="466"/>
      <c r="X6" s="435"/>
      <c r="Y6" s="435"/>
      <c r="Z6" s="466"/>
      <c r="AA6" s="466"/>
      <c r="AB6" s="466"/>
      <c r="AC6" s="466"/>
      <c r="AD6" s="466"/>
      <c r="AE6" s="435"/>
      <c r="AF6" s="435"/>
      <c r="AG6" s="466"/>
      <c r="AH6" s="466"/>
      <c r="AI6" s="466"/>
      <c r="AJ6" s="466"/>
      <c r="AK6" s="487"/>
      <c r="AL6" s="457"/>
      <c r="AM6" s="440"/>
      <c r="AN6" s="441"/>
      <c r="AO6" s="441"/>
      <c r="AP6" s="441"/>
      <c r="AQ6" s="442"/>
      <c r="AR6" s="450"/>
      <c r="AS6" s="447"/>
      <c r="AT6" s="450"/>
      <c r="AU6" s="450"/>
      <c r="AV6" s="115"/>
      <c r="AW6" s="531"/>
      <c r="AX6" s="531"/>
      <c r="AY6" s="531"/>
      <c r="AZ6" s="115"/>
    </row>
    <row r="7" spans="1:52" x14ac:dyDescent="0.25">
      <c r="A7" s="432"/>
      <c r="B7" s="490"/>
      <c r="C7" s="432"/>
      <c r="D7" s="432"/>
      <c r="E7" s="466"/>
      <c r="F7" s="466"/>
      <c r="G7" s="466"/>
      <c r="H7" s="466"/>
      <c r="I7" s="466"/>
      <c r="J7" s="435"/>
      <c r="K7" s="435"/>
      <c r="L7" s="435"/>
      <c r="M7" s="466"/>
      <c r="N7" s="466"/>
      <c r="O7" s="466"/>
      <c r="P7" s="435"/>
      <c r="Q7" s="529"/>
      <c r="R7" s="466"/>
      <c r="S7" s="466"/>
      <c r="T7" s="472"/>
      <c r="U7" s="466"/>
      <c r="V7" s="466"/>
      <c r="W7" s="466"/>
      <c r="X7" s="435"/>
      <c r="Y7" s="435"/>
      <c r="Z7" s="466"/>
      <c r="AA7" s="466"/>
      <c r="AB7" s="466"/>
      <c r="AC7" s="466"/>
      <c r="AD7" s="466"/>
      <c r="AE7" s="435"/>
      <c r="AF7" s="435"/>
      <c r="AG7" s="466"/>
      <c r="AH7" s="466"/>
      <c r="AI7" s="466"/>
      <c r="AJ7" s="466"/>
      <c r="AK7" s="487"/>
      <c r="AL7" s="457"/>
      <c r="AM7" s="440"/>
      <c r="AN7" s="441"/>
      <c r="AO7" s="441"/>
      <c r="AP7" s="441"/>
      <c r="AQ7" s="442"/>
      <c r="AR7" s="450"/>
      <c r="AS7" s="447"/>
      <c r="AT7" s="450"/>
      <c r="AU7" s="450"/>
      <c r="AV7" s="115"/>
      <c r="AW7" s="531"/>
      <c r="AX7" s="531"/>
      <c r="AY7" s="531"/>
      <c r="AZ7" s="115"/>
    </row>
    <row r="8" spans="1:52" x14ac:dyDescent="0.25">
      <c r="A8" s="432"/>
      <c r="B8" s="490"/>
      <c r="C8" s="432"/>
      <c r="D8" s="432"/>
      <c r="E8" s="466"/>
      <c r="F8" s="466"/>
      <c r="G8" s="466"/>
      <c r="H8" s="466"/>
      <c r="I8" s="466"/>
      <c r="J8" s="435"/>
      <c r="K8" s="435"/>
      <c r="L8" s="435"/>
      <c r="M8" s="466"/>
      <c r="N8" s="466"/>
      <c r="O8" s="466"/>
      <c r="P8" s="435"/>
      <c r="Q8" s="529"/>
      <c r="R8" s="466"/>
      <c r="S8" s="466"/>
      <c r="T8" s="472"/>
      <c r="U8" s="466"/>
      <c r="V8" s="466"/>
      <c r="W8" s="466"/>
      <c r="X8" s="435"/>
      <c r="Y8" s="435"/>
      <c r="Z8" s="466"/>
      <c r="AA8" s="466"/>
      <c r="AB8" s="466"/>
      <c r="AC8" s="466"/>
      <c r="AD8" s="466"/>
      <c r="AE8" s="435"/>
      <c r="AF8" s="435"/>
      <c r="AG8" s="466"/>
      <c r="AH8" s="466"/>
      <c r="AI8" s="466"/>
      <c r="AJ8" s="466"/>
      <c r="AK8" s="487"/>
      <c r="AL8" s="457"/>
      <c r="AM8" s="443"/>
      <c r="AN8" s="444"/>
      <c r="AO8" s="444"/>
      <c r="AP8" s="444"/>
      <c r="AQ8" s="445"/>
      <c r="AR8" s="450"/>
      <c r="AS8" s="447"/>
      <c r="AT8" s="450"/>
      <c r="AU8" s="450"/>
      <c r="AV8" s="115"/>
      <c r="AW8" s="454" t="s">
        <v>15</v>
      </c>
      <c r="AX8" s="454" t="s">
        <v>16</v>
      </c>
      <c r="AY8" s="454" t="s">
        <v>17</v>
      </c>
      <c r="AZ8" s="115"/>
    </row>
    <row r="9" spans="1:52" x14ac:dyDescent="0.25">
      <c r="A9" s="432"/>
      <c r="B9" s="490"/>
      <c r="C9" s="432"/>
      <c r="D9" s="432"/>
      <c r="E9" s="466"/>
      <c r="F9" s="466"/>
      <c r="G9" s="466"/>
      <c r="H9" s="466"/>
      <c r="I9" s="466"/>
      <c r="J9" s="435"/>
      <c r="K9" s="435"/>
      <c r="L9" s="435"/>
      <c r="M9" s="466"/>
      <c r="N9" s="466"/>
      <c r="O9" s="466"/>
      <c r="P9" s="435"/>
      <c r="Q9" s="529"/>
      <c r="R9" s="466"/>
      <c r="S9" s="466"/>
      <c r="T9" s="472"/>
      <c r="U9" s="466"/>
      <c r="V9" s="466"/>
      <c r="W9" s="466"/>
      <c r="X9" s="435"/>
      <c r="Y9" s="435"/>
      <c r="Z9" s="466"/>
      <c r="AA9" s="466"/>
      <c r="AB9" s="466"/>
      <c r="AC9" s="466"/>
      <c r="AD9" s="466"/>
      <c r="AE9" s="435"/>
      <c r="AF9" s="435"/>
      <c r="AG9" s="466"/>
      <c r="AH9" s="466"/>
      <c r="AI9" s="466"/>
      <c r="AJ9" s="466"/>
      <c r="AK9" s="487"/>
      <c r="AL9" s="457"/>
      <c r="AM9" s="456" t="s">
        <v>54</v>
      </c>
      <c r="AN9" s="459" t="s">
        <v>55</v>
      </c>
      <c r="AO9" s="460"/>
      <c r="AP9" s="460"/>
      <c r="AQ9" s="461"/>
      <c r="AR9" s="450"/>
      <c r="AS9" s="447"/>
      <c r="AT9" s="450"/>
      <c r="AU9" s="450"/>
      <c r="AV9" s="115"/>
      <c r="AW9" s="454"/>
      <c r="AX9" s="454"/>
      <c r="AY9" s="454"/>
      <c r="AZ9" s="115"/>
    </row>
    <row r="10" spans="1:52" x14ac:dyDescent="0.25">
      <c r="A10" s="432"/>
      <c r="B10" s="490"/>
      <c r="C10" s="432"/>
      <c r="D10" s="432"/>
      <c r="E10" s="466"/>
      <c r="F10" s="466"/>
      <c r="G10" s="466"/>
      <c r="H10" s="466"/>
      <c r="I10" s="466"/>
      <c r="J10" s="435"/>
      <c r="K10" s="435"/>
      <c r="L10" s="435"/>
      <c r="M10" s="466"/>
      <c r="N10" s="466"/>
      <c r="O10" s="466"/>
      <c r="P10" s="435"/>
      <c r="Q10" s="529"/>
      <c r="R10" s="466"/>
      <c r="S10" s="466"/>
      <c r="T10" s="472"/>
      <c r="U10" s="466"/>
      <c r="V10" s="466"/>
      <c r="W10" s="466"/>
      <c r="X10" s="435"/>
      <c r="Y10" s="435"/>
      <c r="Z10" s="466"/>
      <c r="AA10" s="466"/>
      <c r="AB10" s="466"/>
      <c r="AC10" s="466"/>
      <c r="AD10" s="466"/>
      <c r="AE10" s="435"/>
      <c r="AF10" s="435"/>
      <c r="AG10" s="466"/>
      <c r="AH10" s="466"/>
      <c r="AI10" s="466"/>
      <c r="AJ10" s="466"/>
      <c r="AK10" s="487"/>
      <c r="AL10" s="457"/>
      <c r="AM10" s="457"/>
      <c r="AN10" s="456" t="s">
        <v>56</v>
      </c>
      <c r="AO10" s="456" t="s">
        <v>57</v>
      </c>
      <c r="AP10" s="474" t="s">
        <v>58</v>
      </c>
      <c r="AQ10" s="456" t="s">
        <v>59</v>
      </c>
      <c r="AR10" s="450"/>
      <c r="AS10" s="447"/>
      <c r="AT10" s="450"/>
      <c r="AU10" s="450"/>
      <c r="AV10" s="115"/>
      <c r="AW10" s="454"/>
      <c r="AX10" s="454"/>
      <c r="AY10" s="454"/>
      <c r="AZ10" s="115"/>
    </row>
    <row r="11" spans="1:52" x14ac:dyDescent="0.25">
      <c r="A11" s="433"/>
      <c r="B11" s="491"/>
      <c r="C11" s="433"/>
      <c r="D11" s="433"/>
      <c r="E11" s="467"/>
      <c r="F11" s="467"/>
      <c r="G11" s="467"/>
      <c r="H11" s="467"/>
      <c r="I11" s="467"/>
      <c r="J11" s="436"/>
      <c r="K11" s="436"/>
      <c r="L11" s="436"/>
      <c r="M11" s="467"/>
      <c r="N11" s="467"/>
      <c r="O11" s="467"/>
      <c r="P11" s="436"/>
      <c r="Q11" s="530"/>
      <c r="R11" s="467"/>
      <c r="S11" s="467"/>
      <c r="T11" s="473"/>
      <c r="U11" s="467"/>
      <c r="V11" s="467"/>
      <c r="W11" s="467"/>
      <c r="X11" s="436"/>
      <c r="Y11" s="436"/>
      <c r="Z11" s="467"/>
      <c r="AA11" s="467"/>
      <c r="AB11" s="467"/>
      <c r="AC11" s="467"/>
      <c r="AD11" s="467"/>
      <c r="AE11" s="436"/>
      <c r="AF11" s="436"/>
      <c r="AG11" s="467"/>
      <c r="AH11" s="467"/>
      <c r="AI11" s="467"/>
      <c r="AJ11" s="467"/>
      <c r="AK11" s="488"/>
      <c r="AL11" s="458"/>
      <c r="AM11" s="458"/>
      <c r="AN11" s="458"/>
      <c r="AO11" s="458"/>
      <c r="AP11" s="475"/>
      <c r="AQ11" s="458"/>
      <c r="AR11" s="451"/>
      <c r="AS11" s="448"/>
      <c r="AT11" s="451"/>
      <c r="AU11" s="451"/>
      <c r="AV11" s="115"/>
      <c r="AW11" s="455"/>
      <c r="AX11" s="455"/>
      <c r="AY11" s="455"/>
      <c r="AZ11" s="115"/>
    </row>
    <row r="12" spans="1:52" ht="15.75" thickBot="1" x14ac:dyDescent="0.3">
      <c r="A12" s="120">
        <v>1</v>
      </c>
      <c r="B12" s="120">
        <v>2</v>
      </c>
      <c r="C12" s="120">
        <v>3</v>
      </c>
      <c r="D12" s="120">
        <v>4</v>
      </c>
      <c r="E12" s="121">
        <f>D12+1</f>
        <v>5</v>
      </c>
      <c r="F12" s="121">
        <f t="shared" ref="F12:AU12" si="0">E12+1</f>
        <v>6</v>
      </c>
      <c r="G12" s="121">
        <f t="shared" si="0"/>
        <v>7</v>
      </c>
      <c r="H12" s="121">
        <f t="shared" si="0"/>
        <v>8</v>
      </c>
      <c r="I12" s="121">
        <f t="shared" si="0"/>
        <v>9</v>
      </c>
      <c r="J12" s="122">
        <f t="shared" si="0"/>
        <v>10</v>
      </c>
      <c r="K12" s="122">
        <f t="shared" si="0"/>
        <v>11</v>
      </c>
      <c r="L12" s="122">
        <f t="shared" si="0"/>
        <v>12</v>
      </c>
      <c r="M12" s="121">
        <f t="shared" si="0"/>
        <v>13</v>
      </c>
      <c r="N12" s="121">
        <f t="shared" si="0"/>
        <v>14</v>
      </c>
      <c r="O12" s="121">
        <f t="shared" si="0"/>
        <v>15</v>
      </c>
      <c r="P12" s="122">
        <f t="shared" si="0"/>
        <v>16</v>
      </c>
      <c r="Q12" s="122">
        <f t="shared" si="0"/>
        <v>17</v>
      </c>
      <c r="R12" s="121">
        <f t="shared" si="0"/>
        <v>18</v>
      </c>
      <c r="S12" s="121">
        <f t="shared" si="0"/>
        <v>19</v>
      </c>
      <c r="T12" s="121">
        <f t="shared" si="0"/>
        <v>20</v>
      </c>
      <c r="U12" s="121">
        <f t="shared" si="0"/>
        <v>21</v>
      </c>
      <c r="V12" s="121">
        <f t="shared" si="0"/>
        <v>22</v>
      </c>
      <c r="W12" s="121">
        <f t="shared" si="0"/>
        <v>23</v>
      </c>
      <c r="X12" s="122">
        <f t="shared" si="0"/>
        <v>24</v>
      </c>
      <c r="Y12" s="122">
        <f t="shared" si="0"/>
        <v>25</v>
      </c>
      <c r="Z12" s="121">
        <f t="shared" si="0"/>
        <v>26</v>
      </c>
      <c r="AA12" s="121">
        <f t="shared" si="0"/>
        <v>27</v>
      </c>
      <c r="AB12" s="121">
        <f t="shared" si="0"/>
        <v>28</v>
      </c>
      <c r="AC12" s="121">
        <f t="shared" si="0"/>
        <v>29</v>
      </c>
      <c r="AD12" s="121">
        <f t="shared" si="0"/>
        <v>30</v>
      </c>
      <c r="AE12" s="122">
        <f t="shared" si="0"/>
        <v>31</v>
      </c>
      <c r="AF12" s="122">
        <f t="shared" si="0"/>
        <v>32</v>
      </c>
      <c r="AG12" s="121">
        <f t="shared" si="0"/>
        <v>33</v>
      </c>
      <c r="AH12" s="121">
        <f t="shared" si="0"/>
        <v>34</v>
      </c>
      <c r="AI12" s="121">
        <f t="shared" si="0"/>
        <v>35</v>
      </c>
      <c r="AJ12" s="121">
        <f t="shared" si="0"/>
        <v>36</v>
      </c>
      <c r="AK12" s="121">
        <f t="shared" si="0"/>
        <v>37</v>
      </c>
      <c r="AL12" s="123">
        <f t="shared" si="0"/>
        <v>38</v>
      </c>
      <c r="AM12" s="123">
        <f t="shared" si="0"/>
        <v>39</v>
      </c>
      <c r="AN12" s="123">
        <f t="shared" si="0"/>
        <v>40</v>
      </c>
      <c r="AO12" s="123">
        <f t="shared" si="0"/>
        <v>41</v>
      </c>
      <c r="AP12" s="123">
        <f t="shared" si="0"/>
        <v>42</v>
      </c>
      <c r="AQ12" s="123">
        <f t="shared" si="0"/>
        <v>43</v>
      </c>
      <c r="AR12" s="123">
        <f t="shared" si="0"/>
        <v>44</v>
      </c>
      <c r="AS12" s="123">
        <f t="shared" si="0"/>
        <v>45</v>
      </c>
      <c r="AT12" s="123">
        <f t="shared" si="0"/>
        <v>46</v>
      </c>
      <c r="AU12" s="123">
        <f t="shared" si="0"/>
        <v>47</v>
      </c>
      <c r="AV12" s="124"/>
      <c r="AZ12" s="124"/>
    </row>
    <row r="13" spans="1:52" ht="30.6" customHeight="1" x14ac:dyDescent="0.25">
      <c r="A13" s="476">
        <v>1</v>
      </c>
      <c r="B13" s="126" t="str">
        <f>'график январь'!A10</f>
        <v>Васканова В.Г.</v>
      </c>
      <c r="C13" s="478">
        <f>'график март'!B10</f>
        <v>1</v>
      </c>
      <c r="D13" s="480">
        <v>671</v>
      </c>
      <c r="E13" s="210" t="s">
        <v>60</v>
      </c>
      <c r="F13" s="210" t="s">
        <v>60</v>
      </c>
      <c r="G13" s="210" t="s">
        <v>60</v>
      </c>
      <c r="H13" s="210" t="s">
        <v>60</v>
      </c>
      <c r="I13" s="211" t="s">
        <v>61</v>
      </c>
      <c r="J13" s="211" t="s">
        <v>61</v>
      </c>
      <c r="K13" s="210" t="s">
        <v>60</v>
      </c>
      <c r="L13" s="210" t="s">
        <v>60</v>
      </c>
      <c r="M13" s="210" t="s">
        <v>60</v>
      </c>
      <c r="N13" s="211" t="s">
        <v>61</v>
      </c>
      <c r="O13" s="211" t="s">
        <v>61</v>
      </c>
      <c r="P13" s="210" t="s">
        <v>60</v>
      </c>
      <c r="Q13" s="210" t="s">
        <v>60</v>
      </c>
      <c r="R13" s="210" t="s">
        <v>60</v>
      </c>
      <c r="S13" s="211" t="s">
        <v>61</v>
      </c>
      <c r="T13" s="212">
        <f>SUMPRODUCT(COUNTIF(E13:S13,{"Ф";"Ф/Н"}))</f>
        <v>5</v>
      </c>
      <c r="U13" s="211" t="s">
        <v>61</v>
      </c>
      <c r="V13" s="210" t="s">
        <v>60</v>
      </c>
      <c r="W13" s="210" t="s">
        <v>60</v>
      </c>
      <c r="X13" s="210" t="s">
        <v>60</v>
      </c>
      <c r="Y13" s="211" t="s">
        <v>61</v>
      </c>
      <c r="Z13" s="211" t="s">
        <v>61</v>
      </c>
      <c r="AA13" s="210" t="s">
        <v>60</v>
      </c>
      <c r="AB13" s="210" t="s">
        <v>60</v>
      </c>
      <c r="AC13" s="210" t="s">
        <v>60</v>
      </c>
      <c r="AD13" s="211" t="s">
        <v>62</v>
      </c>
      <c r="AE13" s="210" t="s">
        <v>60</v>
      </c>
      <c r="AF13" s="210" t="s">
        <v>60</v>
      </c>
      <c r="AG13" s="210" t="s">
        <v>60</v>
      </c>
      <c r="AH13" s="210" t="s">
        <v>60</v>
      </c>
      <c r="AI13" s="211" t="s">
        <v>61</v>
      </c>
      <c r="AJ13" s="211" t="s">
        <v>61</v>
      </c>
      <c r="AK13" s="212">
        <f>SUMPRODUCT(COUNTIF(U13:AJ13,{"Ф";"Ф/Н";"РП";"РП/Н"}))</f>
        <v>6</v>
      </c>
      <c r="AL13" s="482">
        <f>AK13+T13</f>
        <v>11</v>
      </c>
      <c r="AM13" s="484">
        <f>AK14+T14</f>
        <v>131</v>
      </c>
      <c r="AN13" s="213"/>
      <c r="AO13" s="414">
        <f t="array" ref="AO13">SUM(IFERROR(--MID($E14:$AJ14,SEARCH("/",$E14:$AJ14)+1,2),0))</f>
        <v>52</v>
      </c>
      <c r="AP13" s="414">
        <f>SUM(IFERROR(--LEFTB($L14,SEARCH("/",$L14)-1),$L14))</f>
        <v>0</v>
      </c>
      <c r="AQ13" s="414">
        <f>IF(AY14&gt;0,C13*AW13*AX13-(AY14*1),C13*AW13*AX13)</f>
        <v>132</v>
      </c>
      <c r="AR13" s="214">
        <f>SUMPRODUCT(COUNTIF(E12:AJ12,{"О";"ДО"}))</f>
        <v>0</v>
      </c>
      <c r="AS13" s="214" t="s">
        <v>63</v>
      </c>
      <c r="AT13" s="214">
        <f>AX13*C13*AR13</f>
        <v>0</v>
      </c>
      <c r="AU13" s="494">
        <f>SUMPRODUCT(COUNTIF(E13:AJ13,{"В";"РП";"РП/Н"}))</f>
        <v>20</v>
      </c>
      <c r="AV13" s="215"/>
      <c r="AW13" s="496">
        <v>22</v>
      </c>
      <c r="AX13" s="496">
        <v>6</v>
      </c>
      <c r="AY13" s="492"/>
      <c r="AZ13" s="131"/>
    </row>
    <row r="14" spans="1:52" ht="30.75" customHeight="1" thickBot="1" x14ac:dyDescent="0.3">
      <c r="A14" s="477"/>
      <c r="B14" s="132" t="str">
        <f>'график январь'!A11</f>
        <v>уборщик служ. помещений 2 разряда</v>
      </c>
      <c r="C14" s="479"/>
      <c r="D14" s="481"/>
      <c r="E14" s="169" t="str">
        <f>IF('график март'!C11*24=24,CONCATENATE(HOUR('график март'!C11-'график март'!C10),"/","2"),IF('график март'!C11*24=0,HOUR('график март'!C11-'график март'!C10),CONCATENATE(HOUR('график март'!C11-'график март'!C10),"/","6")))</f>
        <v>9/6</v>
      </c>
      <c r="F14" s="169">
        <f>IF('график март'!D11*24=24,CONCATENATE(HOUR('график март'!D11-'график март'!D10),"/","2"),IF('график март'!D11*24=0,HOUR('график март'!D11-'график март'!D10),CONCATENATE(HOUR('график март'!D11-'график март'!D10),"/","6")))</f>
        <v>0</v>
      </c>
      <c r="G14" s="169">
        <f>IF('график март'!E11*24=24,CONCATENATE(HOUR('график март'!E11-'график март'!E10),"/","2"),IF('график март'!E11*24=0,HOUR('график март'!E11-'график март'!E10),CONCATENATE(HOUR('график март'!E11-'график март'!E10),"/","6")))</f>
        <v>0</v>
      </c>
      <c r="H14" s="169" t="str">
        <f>IF('график март'!F11*24=24,CONCATENATE(HOUR('график март'!F11-'график март'!F10),"/","2"),IF('график март'!F11*24=0,HOUR('график март'!F11-'график март'!F10),CONCATENATE(HOUR('график март'!F11-'график март'!F10),"/","6")))</f>
        <v>15/2</v>
      </c>
      <c r="I14" s="169" t="str">
        <f>IF('график март'!G11*24=24,CONCATENATE(HOUR('график март'!G11-'график март'!G10),"/","2"),IF('график март'!G11*24=0,HOUR('график март'!G11-'график март'!G10),CONCATENATE(HOUR('график март'!G11-'график март'!G10),"/","6")))</f>
        <v>9/6</v>
      </c>
      <c r="J14" s="169">
        <f>IF('график март'!H11*24=24,CONCATENATE(HOUR('график март'!H11-'график март'!H10),"/","2"),IF('график март'!H11*24=0,HOUR('график март'!H11-'график март'!H10),CONCATENATE(HOUR('график март'!H11-'график март'!H10),"/","6")))</f>
        <v>0</v>
      </c>
      <c r="K14" s="169">
        <f>IF('график март'!I11*24=24,CONCATENATE(HOUR('график март'!I11-'график март'!I10),"/","2"),IF('график март'!I11*24=0,HOUR('график март'!I11-'график март'!I10),CONCATENATE(HOUR('график март'!I11-'график март'!I10),"/","6")))</f>
        <v>0</v>
      </c>
      <c r="L14" s="169">
        <f>IF('график март'!J11*24=24,CONCATENATE(HOUR('график март'!J11-'график март'!J10),"/","2"),IF('график март'!J11*24=0,HOUR('график март'!J11-'график март'!J10),CONCATENATE(HOUR('график март'!J11-'график март'!J10),"/","6")))</f>
        <v>0</v>
      </c>
      <c r="M14" s="169" t="str">
        <f>IF('график март'!K11*24=24,CONCATENATE(HOUR('график март'!K11-'график март'!K10),"/","2"),IF('график март'!K11*24=0,HOUR('график март'!K11-'график март'!K10),CONCATENATE(HOUR('график март'!K11-'график март'!K10),"/","6")))</f>
        <v>15/2</v>
      </c>
      <c r="N14" s="169" t="str">
        <f>IF('график март'!L11*24=24,CONCATENATE(HOUR('график март'!L11-'график март'!L10),"/","2"),IF('график март'!L11*24=0,HOUR('график март'!L11-'график март'!L10),CONCATENATE(HOUR('график март'!L11-'график март'!L10),"/","6")))</f>
        <v>9/6</v>
      </c>
      <c r="O14" s="169">
        <f>IF('график март'!M11*24=24,CONCATENATE(HOUR('график март'!M11-'график март'!M10),"/","2"),IF('график март'!M11*24=0,HOUR('график март'!M11-'график март'!M10),CONCATENATE(HOUR('график март'!M11-'график март'!M10),"/","6")))</f>
        <v>0</v>
      </c>
      <c r="P14" s="169">
        <f>IF('график март'!N11*24=24,CONCATENATE(HOUR('график март'!N11-'график март'!N10),"/","2"),IF('график март'!N11*24=0,HOUR('график март'!N11-'график март'!N10),CONCATENATE(HOUR('график март'!N11-'график март'!N10),"/","6")))</f>
        <v>0</v>
      </c>
      <c r="Q14" s="169">
        <f>IF('график март'!O11*24=24,CONCATENATE(HOUR('график март'!O11-'график март'!O10),"/","2"),IF('график март'!O11*24=0,HOUR('график март'!O11-'график март'!O10),CONCATENATE(HOUR('график март'!O11-'график март'!O10),"/","6")))</f>
        <v>0</v>
      </c>
      <c r="R14" s="169" t="str">
        <f>IF('график март'!P11*24=24,CONCATENATE(HOUR('график март'!P11-'график март'!P10),"/","2"),IF('график март'!P11*24=0,HOUR('график март'!P11-'график март'!P10),CONCATENATE(HOUR('график март'!P11-'график март'!P10),"/","6")))</f>
        <v>1/6</v>
      </c>
      <c r="S14" s="169">
        <f>IF('график март'!Q11*24=24,CONCATENATE(HOUR('график март'!Q11-'график март'!Q10),"/","2"),IF('график март'!Q11*24=0,HOUR('график март'!Q11-'график март'!Q10),CONCATENATE(HOUR('график март'!Q11-'график март'!Q10),"/","6")))</f>
        <v>0</v>
      </c>
      <c r="T14" s="217">
        <f t="array" ref="T14">SUM(IFERROR(--LEFTB($E14:$S14,SEARCH("/",$E14:$S14)-1),$E14:$S14))</f>
        <v>58</v>
      </c>
      <c r="U14" s="216">
        <f>IF('график март'!R11*24=24,CONCATENATE(HOUR('график март'!R11-'график март'!R10),"/","2"),IF('график март'!R11*24=0,HOUR('график март'!R11-'график март'!R10),CONCATENATE(HOUR('график март'!R11-'график март'!R10),"/","6")))</f>
        <v>0</v>
      </c>
      <c r="V14" s="216">
        <f>IF('график март'!S11*24=24,CONCATENATE(HOUR('график март'!S11-'график март'!S10),"/","2"),IF('график март'!S11*24=0,HOUR('график март'!S11-'график март'!S10),CONCATENATE(HOUR('график март'!S11-'график март'!S10),"/","6")))</f>
        <v>0</v>
      </c>
      <c r="W14" s="216">
        <f>IF('график март'!T11*24=24,CONCATENATE(HOUR('график март'!T11-'график март'!T10),"/","2"),IF('график март'!T11*24=0,HOUR('график март'!T11-'график март'!T10),CONCATENATE(HOUR('график март'!T11-'график март'!T10),"/","6")))</f>
        <v>0</v>
      </c>
      <c r="X14" s="216" t="str">
        <f>IF('график март'!U11*24=24,CONCATENATE(HOUR('график март'!U11-'график март'!U10),"/","2"),IF('график март'!U11*24=0,HOUR('график март'!U11-'график март'!U10),CONCATENATE(HOUR('график март'!U11-'график март'!U10),"/","6")))</f>
        <v>16/2</v>
      </c>
      <c r="Y14" s="216" t="str">
        <f>IF('график март'!V11*24=24,CONCATENATE(HOUR('график март'!V11-'график март'!V10),"/","2"),IF('график март'!V11*24=0,HOUR('график март'!V11-'график март'!V10),CONCATENATE(HOUR('график март'!V11-'график март'!V10),"/","6")))</f>
        <v>9/6</v>
      </c>
      <c r="Z14" s="216">
        <f>IF('график март'!W11*24=24,CONCATENATE(HOUR('график март'!W11-'график март'!W10),"/","2"),IF('график март'!W11*24=0,HOUR('график март'!W11-'график март'!W10),CONCATENATE(HOUR('график март'!W11-'график март'!W10),"/","6")))</f>
        <v>0</v>
      </c>
      <c r="AA14" s="216">
        <f>IF('график март'!X11*24=24,CONCATENATE(HOUR('график март'!X11-'график март'!X10),"/","2"),IF('график март'!X11*24=0,HOUR('график март'!X11-'график март'!X10),CONCATENATE(HOUR('график март'!X11-'график март'!X10),"/","6")))</f>
        <v>0</v>
      </c>
      <c r="AB14" s="216">
        <f>IF('график март'!Y11*24=24,CONCATENATE(HOUR('график март'!Y11-'график март'!Y10),"/","2"),IF('график март'!Y11*24=0,HOUR('график март'!Y11-'график март'!Y10),CONCATENATE(HOUR('график март'!Y11-'график март'!Y10),"/","6")))</f>
        <v>0</v>
      </c>
      <c r="AC14" s="216" t="str">
        <f>IF('график март'!Z11*24=24,CONCATENATE(HOUR('график март'!Z11-'график март'!Z10),"/","2"),IF('график март'!Z11*24=0,HOUR('график март'!Z11-'график март'!Z10),CONCATENATE(HOUR('график март'!Z11-'график март'!Z10),"/","6")))</f>
        <v>15/2</v>
      </c>
      <c r="AD14" s="216" t="str">
        <f>IF('график март'!AA11*24=24,CONCATENATE(HOUR('график март'!AA11-'график март'!AA10),"/","2"),IF('график март'!AA11*24=0,HOUR('график март'!AA11-'график март'!AA10),CONCATENATE(HOUR('график март'!AA11-'график март'!AA10),"/","6")))</f>
        <v>9/6</v>
      </c>
      <c r="AE14" s="216">
        <f>IF('график март'!AB11*24=24,CONCATENATE(HOUR('график март'!AB11-'график март'!AB10),"/","2"),IF('график март'!AB11*24=0,HOUR('график март'!AB11-'график март'!AB10),CONCATENATE(HOUR('график март'!AB11-'график март'!AB10),"/","6")))</f>
        <v>0</v>
      </c>
      <c r="AF14" s="216">
        <f>IF('график март'!AC11*24=24,CONCATENATE(HOUR('график март'!AC11-'график март'!AC10),"/","2"),IF('график март'!AC11*24=0,HOUR('график март'!AC11-'график март'!AC10),CONCATENATE(HOUR('график март'!AC11-'график март'!AC10),"/","6")))</f>
        <v>0</v>
      </c>
      <c r="AG14" s="216">
        <f>IF('график март'!AD11*24=24,CONCATENATE(HOUR('график март'!AD11-'график март'!AD10),"/","2"),IF('график март'!AD11*24=0,HOUR('график март'!AD11-'график март'!AD10),CONCATENATE(HOUR('график март'!AD11-'график март'!AD10),"/","6")))</f>
        <v>0</v>
      </c>
      <c r="AH14" s="216" t="str">
        <f>IF('график март'!AE11*24=24,CONCATENATE(HOUR('график март'!AE11-'график март'!AE10),"/","2"),IF('график март'!AE11*24=0,HOUR('график март'!AE11-'график март'!AE10),CONCATENATE(HOUR('график март'!AE11-'график март'!AE10),"/","6")))</f>
        <v>15/2</v>
      </c>
      <c r="AI14" s="216" t="str">
        <f>IF('график март'!AF11*24=24,CONCATENATE(HOUR('график март'!AF11-'график март'!AF10),"/","2"),IF('график март'!AF11*24=0,HOUR('график март'!AF11-'график март'!AF10),CONCATENATE(HOUR('график март'!AF11-'график март'!AF10),"/","6")))</f>
        <v>9/6</v>
      </c>
      <c r="AJ14" s="216">
        <f>IF('график март'!AG11*24=24,CONCATENATE(HOUR('график март'!AG11-'график март'!AG10),"/","2"),IF('график март'!AG11*24=0,HOUR('график март'!AG11-'график март'!AG10),CONCATENATE(HOUR('график март'!AG11-'график март'!AG10),"/","6")))</f>
        <v>0</v>
      </c>
      <c r="AK14" s="218">
        <f t="array" ref="AK14">SUM(IFERROR(--LEFTB($U14:$AJ14,SEARCH("/",$U14:$AJ14)-1),$U14:$AJ14))</f>
        <v>73</v>
      </c>
      <c r="AL14" s="483"/>
      <c r="AM14" s="485"/>
      <c r="AN14" s="219"/>
      <c r="AO14" s="415"/>
      <c r="AP14" s="415"/>
      <c r="AQ14" s="415"/>
      <c r="AR14" s="220">
        <f>SUMPRODUCT(COUNTIF(E13:AJ13,{"О";"ДО"}))</f>
        <v>0</v>
      </c>
      <c r="AS14" s="221" t="s">
        <v>24</v>
      </c>
      <c r="AT14" s="222">
        <f>AX13*C13*AR14</f>
        <v>0</v>
      </c>
      <c r="AU14" s="495"/>
      <c r="AV14" s="215"/>
      <c r="AW14" s="497"/>
      <c r="AX14" s="497"/>
      <c r="AY14" s="493"/>
      <c r="AZ14" s="131"/>
    </row>
    <row r="15" spans="1:52" ht="24.6" customHeight="1" x14ac:dyDescent="0.25">
      <c r="A15" s="476">
        <f>A13+1</f>
        <v>2</v>
      </c>
      <c r="B15" s="126" t="str">
        <f>'график январь'!A12</f>
        <v>Васканова В.Г.</v>
      </c>
      <c r="C15" s="478">
        <f>'график март'!B12</f>
        <v>0.25</v>
      </c>
      <c r="D15" s="480">
        <v>672</v>
      </c>
      <c r="E15" s="210" t="s">
        <v>60</v>
      </c>
      <c r="F15" s="210" t="s">
        <v>60</v>
      </c>
      <c r="G15" s="210" t="s">
        <v>60</v>
      </c>
      <c r="H15" s="210" t="s">
        <v>60</v>
      </c>
      <c r="I15" s="211" t="s">
        <v>61</v>
      </c>
      <c r="J15" s="211" t="s">
        <v>61</v>
      </c>
      <c r="K15" s="210" t="s">
        <v>60</v>
      </c>
      <c r="L15" s="210" t="s">
        <v>60</v>
      </c>
      <c r="M15" s="210" t="s">
        <v>60</v>
      </c>
      <c r="N15" s="211" t="s">
        <v>61</v>
      </c>
      <c r="O15" s="211" t="s">
        <v>61</v>
      </c>
      <c r="P15" s="210" t="s">
        <v>60</v>
      </c>
      <c r="Q15" s="210" t="s">
        <v>60</v>
      </c>
      <c r="R15" s="210" t="s">
        <v>60</v>
      </c>
      <c r="S15" s="211" t="s">
        <v>61</v>
      </c>
      <c r="T15" s="212">
        <f>SUMPRODUCT(COUNTIF(E15:S15,{"Ф";"Ф/Н"}))</f>
        <v>5</v>
      </c>
      <c r="U15" s="211" t="s">
        <v>61</v>
      </c>
      <c r="V15" s="210" t="s">
        <v>60</v>
      </c>
      <c r="W15" s="210" t="s">
        <v>60</v>
      </c>
      <c r="X15" s="210" t="s">
        <v>60</v>
      </c>
      <c r="Y15" s="211" t="s">
        <v>61</v>
      </c>
      <c r="Z15" s="211" t="s">
        <v>61</v>
      </c>
      <c r="AA15" s="210" t="s">
        <v>60</v>
      </c>
      <c r="AB15" s="210" t="s">
        <v>60</v>
      </c>
      <c r="AC15" s="210" t="s">
        <v>60</v>
      </c>
      <c r="AD15" s="211" t="s">
        <v>62</v>
      </c>
      <c r="AE15" s="210" t="s">
        <v>60</v>
      </c>
      <c r="AF15" s="210" t="s">
        <v>60</v>
      </c>
      <c r="AG15" s="210" t="s">
        <v>60</v>
      </c>
      <c r="AH15" s="210" t="s">
        <v>60</v>
      </c>
      <c r="AI15" s="211" t="s">
        <v>61</v>
      </c>
      <c r="AJ15" s="211" t="s">
        <v>61</v>
      </c>
      <c r="AK15" s="212">
        <f>SUMPRODUCT(COUNTIF(U15:AJ15,{"Ф";"Ф/Н"}))</f>
        <v>6</v>
      </c>
      <c r="AL15" s="482">
        <f>AK15+T15</f>
        <v>11</v>
      </c>
      <c r="AM15" s="484">
        <f>AK16+T16</f>
        <v>23</v>
      </c>
      <c r="AN15" s="223"/>
      <c r="AO15" s="414">
        <f t="array" ref="AO15">SUM(IFERROR(--MID($E16:$AJ16,SEARCH("/",$E16:$AJ16)+1,2),0))</f>
        <v>8</v>
      </c>
      <c r="AP15" s="414">
        <f t="shared" ref="AP15" si="1">SUM(IFERROR(--LEFTB($L16,SEARCH("/",$L16)-1),$L16))</f>
        <v>0</v>
      </c>
      <c r="AQ15" s="414">
        <f>IF(AY16&gt;0,C15*AW15*AX15-(AY16*1),C15*AW15*AX15)</f>
        <v>33</v>
      </c>
      <c r="AR15" s="214">
        <f>SUMPRODUCT(COUNTIF(E14:AJ14,{"О";"ДО"}))</f>
        <v>0</v>
      </c>
      <c r="AS15" s="214" t="s">
        <v>63</v>
      </c>
      <c r="AT15" s="214">
        <f>AX15*C15*AR15</f>
        <v>0</v>
      </c>
      <c r="AU15" s="494">
        <f>SUMPRODUCT(COUNTIF(E15:AJ15,{"В";"РП";"РП/Н"}))</f>
        <v>20</v>
      </c>
      <c r="AV15" s="215"/>
      <c r="AW15" s="496">
        <v>22</v>
      </c>
      <c r="AX15" s="496">
        <v>6</v>
      </c>
      <c r="AY15" s="498"/>
      <c r="AZ15" s="131"/>
    </row>
    <row r="16" spans="1:52" ht="33.6" customHeight="1" thickBot="1" x14ac:dyDescent="0.3">
      <c r="A16" s="477"/>
      <c r="B16" s="132" t="s">
        <v>64</v>
      </c>
      <c r="C16" s="479"/>
      <c r="D16" s="481"/>
      <c r="E16" s="169">
        <f>IF('график март'!C13*24=24,CONCATENATE(HOUR('график март'!C13-'график март'!C12),"/","2"),IF('график март'!C13*24=0,HOUR('график март'!C13-'график март'!C12),CONCATENATE(HOUR('график март'!C13-'график март'!C12),"/","6")))</f>
        <v>0</v>
      </c>
      <c r="F16" s="169">
        <f>IF('график март'!D13*24=24,CONCATENATE(HOUR('график март'!D13-'график март'!D12),"/","2"),IF('график март'!D13*24=0,HOUR('график март'!D13-'график март'!D12),CONCATENATE(HOUR('график март'!D13-'график март'!D12),"/","6")))</f>
        <v>0</v>
      </c>
      <c r="G16" s="169">
        <f>IF('график март'!E13*24=24,CONCATENATE(HOUR('график март'!E13-'график март'!E12),"/","2"),IF('график март'!E13*24=0,HOUR('график март'!E13-'график март'!E12),CONCATENATE(HOUR('график март'!E13-'график март'!E12),"/","6")))</f>
        <v>0</v>
      </c>
      <c r="H16" s="169">
        <f>IF('график март'!F13*24=24,CONCATENATE(HOUR('график март'!F13-'график март'!F12),"/","2"),IF('график март'!F13*24=0,HOUR('график март'!F13-'график март'!F12),CONCATENATE(HOUR('график март'!F13-'график март'!F12),"/","6")))</f>
        <v>0</v>
      </c>
      <c r="I16" s="169">
        <f>IF('график март'!G13*24=24,CONCATENATE(HOUR('график март'!G13-'график март'!G12),"/","2"),IF('график март'!G13*24=0,HOUR('график март'!G13-'график март'!G12),CONCATENATE(HOUR('график март'!G13-'график март'!G12),"/","6")))</f>
        <v>0</v>
      </c>
      <c r="J16" s="169">
        <f>IF('график март'!H13*24=24,CONCATENATE(HOUR('график март'!H13-'график март'!H12),"/","2"),IF('график март'!H13*24=0,HOUR('график март'!H13-'график март'!H12),CONCATENATE(HOUR('график март'!H13-'график март'!H12),"/","6")))</f>
        <v>0</v>
      </c>
      <c r="K16" s="169">
        <f>IF('график март'!I13*24=24,CONCATENATE(HOUR('график март'!I13-'график март'!I12),"/","2"),IF('график март'!I13*24=0,HOUR('график март'!I13-'график март'!I12),CONCATENATE(HOUR('график март'!I13-'график март'!I12),"/","6")))</f>
        <v>0</v>
      </c>
      <c r="L16" s="169">
        <f>IF('график март'!J13*24=24,CONCATENATE(HOUR('график март'!J13-'график март'!J12),"/","2"),IF('график март'!J13*24=0,HOUR('график март'!J13-'график март'!J12),CONCATENATE(HOUR('график март'!J13-'график март'!J12),"/","6")))</f>
        <v>0</v>
      </c>
      <c r="M16" s="169">
        <f>IF('график март'!K13*24=24,CONCATENATE(HOUR('график март'!K13-'график март'!K12),"/","2"),IF('график март'!K13*24=0,HOUR('график март'!K13-'график март'!K12),CONCATENATE(HOUR('график март'!K13-'график март'!K12),"/","6")))</f>
        <v>0</v>
      </c>
      <c r="N16" s="169">
        <f>IF('график март'!L13*24=24,CONCATENATE(HOUR('график март'!L13-'график март'!L12),"/","2"),IF('график март'!L13*24=0,HOUR('график март'!L13-'график март'!L12),CONCATENATE(HOUR('график март'!L13-'график март'!L12),"/","6")))</f>
        <v>0</v>
      </c>
      <c r="O16" s="169">
        <f>IF('график март'!M13*24=24,CONCATENATE(HOUR('график март'!M13-'график март'!M12),"/","2"),IF('график март'!M13*24=0,HOUR('график март'!M13-'график март'!M12),CONCATENATE(HOUR('график март'!M13-'график март'!M12),"/","6")))</f>
        <v>0</v>
      </c>
      <c r="P16" s="169">
        <f>IF('график март'!N13*24=24,CONCATENATE(HOUR('график март'!N13-'график март'!N12),"/","2"),IF('график март'!N13*24=0,HOUR('график март'!N13-'график март'!N12),CONCATENATE(HOUR('график март'!N13-'график март'!N12),"/","6")))</f>
        <v>0</v>
      </c>
      <c r="Q16" s="169">
        <f>IF('график март'!O13*24=24,CONCATENATE(HOUR('график март'!O13-'график март'!O12),"/","2"),IF('график март'!O13*24=0,HOUR('график март'!O13-'график март'!O12),CONCATENATE(HOUR('график март'!O13-'график март'!O12),"/","6")))</f>
        <v>0</v>
      </c>
      <c r="R16" s="169" t="str">
        <f>IF('график март'!P13*24=24,CONCATENATE(HOUR('график март'!P13-'график март'!P12),"/","2"),IF('график март'!P13*24=0,HOUR('график март'!P13-'график март'!P12),CONCATENATE(HOUR('график март'!P13-'график март'!P12),"/","6")))</f>
        <v>14/2</v>
      </c>
      <c r="S16" s="169" t="str">
        <f>IF('график март'!Q13*24=24,CONCATENATE(HOUR('график март'!Q13-'график март'!Q12),"/","2"),IF('график март'!Q13*24=0,HOUR('график март'!Q13-'график март'!Q12),CONCATENATE(HOUR('график март'!Q13-'график март'!Q12),"/","6")))</f>
        <v>9/6</v>
      </c>
      <c r="T16" s="217">
        <f t="array" ref="T16">SUM(IFERROR(--LEFTB($E16:$S16,SEARCH("/",$E16:$S16)-1),$E16:$S16))</f>
        <v>23</v>
      </c>
      <c r="U16" s="216">
        <f>IF('график март'!R13*24=24,CONCATENATE(HOUR('график март'!R13-'график март'!R12),"/","2"),IF('график март'!R13*24=0,HOUR('график март'!R13-'график март'!R12),CONCATENATE(HOUR('график март'!R13-'график март'!R12),"/","6")))</f>
        <v>0</v>
      </c>
      <c r="V16" s="216">
        <f>IF('график март'!S13*24=24,CONCATENATE(HOUR('график март'!S13-'график март'!S12),"/","2"),IF('график март'!S13*24=0,HOUR('график март'!S13-'график март'!S12),CONCATENATE(HOUR('график март'!S13-'график март'!S12),"/","6")))</f>
        <v>0</v>
      </c>
      <c r="W16" s="216">
        <f>IF('график март'!T13*24=24,CONCATENATE(HOUR('график март'!T13-'график март'!T12),"/","2"),IF('график март'!T13*24=0,HOUR('график март'!T13-'график март'!T12),CONCATENATE(HOUR('график март'!T13-'график март'!T12),"/","6")))</f>
        <v>0</v>
      </c>
      <c r="X16" s="216">
        <f>IF('график март'!U13*24=24,CONCATENATE(HOUR('график март'!U13-'график март'!U12),"/","2"),IF('график март'!U13*24=0,HOUR('график март'!U13-'график март'!U12),CONCATENATE(HOUR('график март'!U13-'график март'!U12),"/","6")))</f>
        <v>0</v>
      </c>
      <c r="Y16" s="216">
        <f>IF('график март'!V13*24=24,CONCATENATE(HOUR('график март'!V13-'график март'!V12),"/","2"),IF('график март'!V13*24=0,HOUR('график март'!V13-'график март'!V12),CONCATENATE(HOUR('график март'!V13-'график март'!V12),"/","6")))</f>
        <v>0</v>
      </c>
      <c r="Z16" s="216">
        <f>IF('график март'!W13*24=24,CONCATENATE(HOUR('график март'!W13-'график март'!W12),"/","2"),IF('график март'!W13*24=0,HOUR('график март'!W13-'график март'!W12),CONCATENATE(HOUR('график март'!W13-'график март'!W12),"/","6")))</f>
        <v>0</v>
      </c>
      <c r="AA16" s="216">
        <f>IF('график март'!X13*24=24,CONCATENATE(HOUR('график март'!X13-'график март'!X12),"/","2"),IF('график март'!X13*24=0,HOUR('график март'!X13-'график март'!X12),CONCATENATE(HOUR('график март'!X13-'график март'!X12),"/","6")))</f>
        <v>0</v>
      </c>
      <c r="AB16" s="216">
        <f>IF('график март'!Y13*24=24,CONCATENATE(HOUR('график март'!Y13-'график март'!Y12),"/","2"),IF('график март'!Y13*24=0,HOUR('график март'!Y13-'график март'!Y12),CONCATENATE(HOUR('график март'!Y13-'график март'!Y12),"/","6")))</f>
        <v>0</v>
      </c>
      <c r="AC16" s="216">
        <f>IF('график март'!Z13*24=24,CONCATENATE(HOUR('график март'!Z13-'график март'!Z12),"/","2"),IF('график март'!Z13*24=0,HOUR('график март'!Z13-'график март'!Z12),CONCATENATE(HOUR('график март'!Z13-'график март'!Z12),"/","6")))</f>
        <v>0</v>
      </c>
      <c r="AD16" s="216">
        <f>IF('график март'!AA13*24=24,CONCATENATE(HOUR('график март'!AA13-'график март'!AA12),"/","2"),IF('график март'!AA13*24=0,HOUR('график март'!AA13-'график март'!AA12),CONCATENATE(HOUR('график март'!AA13-'график март'!AA12),"/","6")))</f>
        <v>0</v>
      </c>
      <c r="AE16" s="216">
        <f>IF('график март'!AB13*24=24,CONCATENATE(HOUR('график март'!AB13-'график март'!AB12),"/","2"),IF('график март'!AB13*24=0,HOUR('график март'!AB13-'график март'!AB12),CONCATENATE(HOUR('график март'!AB13-'график март'!AB12),"/","6")))</f>
        <v>0</v>
      </c>
      <c r="AF16" s="216">
        <f>IF('график март'!AC13*24=24,CONCATENATE(HOUR('график март'!AC13-'график март'!AC12),"/","2"),IF('график март'!AC13*24=0,HOUR('график март'!AC13-'график март'!AC12),CONCATENATE(HOUR('график март'!AC13-'график март'!AC12),"/","6")))</f>
        <v>0</v>
      </c>
      <c r="AG16" s="216">
        <f>IF('график март'!AD13*24=24,CONCATENATE(HOUR('график март'!AD13-'график март'!AD12),"/","2"),IF('график март'!AD13*24=0,HOUR('график март'!AD13-'график март'!AD12),CONCATENATE(HOUR('график март'!AD13-'график март'!AD12),"/","6")))</f>
        <v>0</v>
      </c>
      <c r="AH16" s="216">
        <f>IF('график март'!AE13*24=24,CONCATENATE(HOUR('график март'!AE13-'график март'!AE12),"/","2"),IF('график март'!AE13*24=0,HOUR('график март'!AE13-'график март'!AE12),CONCATENATE(HOUR('график март'!AE13-'график март'!AE12),"/","6")))</f>
        <v>0</v>
      </c>
      <c r="AI16" s="216">
        <f>IF('график март'!AF13*24=24,CONCATENATE(HOUR('график март'!AF13-'график март'!AF12),"/","2"),IF('график март'!AF13*24=0,HOUR('график март'!AF13-'график март'!AF12),CONCATENATE(HOUR('график март'!AF13-'график март'!AF12),"/","6")))</f>
        <v>0</v>
      </c>
      <c r="AJ16" s="216">
        <f>IF('график март'!AG13*24=24,CONCATENATE(HOUR('график март'!AG13-'график март'!AG12),"/","2"),IF('график март'!AG13*24=0,HOUR('график март'!AG13-'график март'!AG12),CONCATENATE(HOUR('график март'!AG13-'график март'!AG12),"/","6")))</f>
        <v>0</v>
      </c>
      <c r="AK16" s="218">
        <f t="array" ref="AK16">SUM(IFERROR(--LEFTB($U16:$AJ16,SEARCH("/",$U16:$AJ16)-1),$U16:$AJ16))</f>
        <v>0</v>
      </c>
      <c r="AL16" s="483"/>
      <c r="AM16" s="485"/>
      <c r="AN16" s="225"/>
      <c r="AO16" s="415"/>
      <c r="AP16" s="415"/>
      <c r="AQ16" s="415"/>
      <c r="AR16" s="220">
        <f>SUMPRODUCT(COUNTIF(E15:AJ15,{"О";"ДО"}))</f>
        <v>0</v>
      </c>
      <c r="AS16" s="221" t="s">
        <v>24</v>
      </c>
      <c r="AT16" s="222">
        <f>AX15*C15*AR16</f>
        <v>0</v>
      </c>
      <c r="AU16" s="495"/>
      <c r="AV16" s="215"/>
      <c r="AW16" s="497"/>
      <c r="AX16" s="497"/>
      <c r="AY16" s="499"/>
      <c r="AZ16" s="131"/>
    </row>
    <row r="17" spans="1:52" ht="28.15" customHeight="1" x14ac:dyDescent="0.25">
      <c r="A17" s="476">
        <f t="shared" ref="A17" si="2">A15+1</f>
        <v>3</v>
      </c>
      <c r="B17" s="126" t="str">
        <f>'график январь'!A14</f>
        <v>Шевцова О.Ю.</v>
      </c>
      <c r="C17" s="478">
        <f>'график март'!B14</f>
        <v>1</v>
      </c>
      <c r="D17" s="480">
        <v>596</v>
      </c>
      <c r="E17" s="210" t="s">
        <v>60</v>
      </c>
      <c r="F17" s="210" t="s">
        <v>60</v>
      </c>
      <c r="G17" s="210" t="s">
        <v>60</v>
      </c>
      <c r="H17" s="210" t="s">
        <v>60</v>
      </c>
      <c r="I17" s="211" t="s">
        <v>61</v>
      </c>
      <c r="J17" s="211" t="s">
        <v>61</v>
      </c>
      <c r="K17" s="210" t="s">
        <v>60</v>
      </c>
      <c r="L17" s="210" t="s">
        <v>60</v>
      </c>
      <c r="M17" s="210" t="s">
        <v>60</v>
      </c>
      <c r="N17" s="211" t="s">
        <v>61</v>
      </c>
      <c r="O17" s="211" t="s">
        <v>61</v>
      </c>
      <c r="P17" s="210" t="s">
        <v>60</v>
      </c>
      <c r="Q17" s="210" t="s">
        <v>60</v>
      </c>
      <c r="R17" s="210" t="s">
        <v>60</v>
      </c>
      <c r="S17" s="211" t="s">
        <v>61</v>
      </c>
      <c r="T17" s="212">
        <f>SUMPRODUCT(COUNTIF(E17:S17,{"Ф";"Ф/Н"}))</f>
        <v>5</v>
      </c>
      <c r="U17" s="211" t="s">
        <v>61</v>
      </c>
      <c r="V17" s="210" t="s">
        <v>60</v>
      </c>
      <c r="W17" s="210" t="s">
        <v>60</v>
      </c>
      <c r="X17" s="210" t="s">
        <v>60</v>
      </c>
      <c r="Y17" s="211" t="s">
        <v>61</v>
      </c>
      <c r="Z17" s="211" t="s">
        <v>61</v>
      </c>
      <c r="AA17" s="210" t="s">
        <v>60</v>
      </c>
      <c r="AB17" s="210" t="s">
        <v>60</v>
      </c>
      <c r="AC17" s="210" t="s">
        <v>60</v>
      </c>
      <c r="AD17" s="211" t="s">
        <v>62</v>
      </c>
      <c r="AE17" s="210" t="s">
        <v>60</v>
      </c>
      <c r="AF17" s="210" t="s">
        <v>60</v>
      </c>
      <c r="AG17" s="210" t="s">
        <v>60</v>
      </c>
      <c r="AH17" s="210" t="s">
        <v>60</v>
      </c>
      <c r="AI17" s="211" t="s">
        <v>61</v>
      </c>
      <c r="AJ17" s="211" t="s">
        <v>61</v>
      </c>
      <c r="AK17" s="212">
        <f>SUMPRODUCT(COUNTIF(U17:AJ17,{"Ф";"Ф/Н"}))</f>
        <v>6</v>
      </c>
      <c r="AL17" s="482">
        <f t="shared" ref="AL17" si="3">AK17+T17</f>
        <v>11</v>
      </c>
      <c r="AM17" s="484">
        <f t="shared" ref="AM17" si="4">AK18+T18</f>
        <v>131</v>
      </c>
      <c r="AN17" s="226"/>
      <c r="AO17" s="414">
        <f t="array" ref="AO17">SUM(IFERROR(--MID($E18:$AJ18,SEARCH("/",$E18:$AJ18)+1,2),0))</f>
        <v>46</v>
      </c>
      <c r="AP17" s="414">
        <f t="shared" ref="AP17" si="5">SUM(IFERROR(--LEFTB($L18,SEARCH("/",$L18)-1),$L18))</f>
        <v>0</v>
      </c>
      <c r="AQ17" s="414">
        <f>IF(AY18&gt;0,C17*AW17*AX17-(AY18*1),C17*AW17*AX17)</f>
        <v>132</v>
      </c>
      <c r="AR17" s="214">
        <f>SUMPRODUCT(COUNTIF(E16:AJ16,{"О";"ДО"}))</f>
        <v>0</v>
      </c>
      <c r="AS17" s="214" t="s">
        <v>63</v>
      </c>
      <c r="AT17" s="214">
        <f>AX17*C17*AR17</f>
        <v>0</v>
      </c>
      <c r="AU17" s="494">
        <f>SUMPRODUCT(COUNTIF(E17:AJ17,{"В";"РП";"РП/Н"}))</f>
        <v>20</v>
      </c>
      <c r="AV17" s="215"/>
      <c r="AW17" s="496">
        <v>22</v>
      </c>
      <c r="AX17" s="496">
        <v>6</v>
      </c>
      <c r="AY17" s="492"/>
      <c r="AZ17" s="131"/>
    </row>
    <row r="18" spans="1:52" ht="31.5" customHeight="1" thickBot="1" x14ac:dyDescent="0.3">
      <c r="A18" s="477"/>
      <c r="B18" s="132" t="s">
        <v>64</v>
      </c>
      <c r="C18" s="479"/>
      <c r="D18" s="481"/>
      <c r="E18" s="169" t="str">
        <f>IF('график март'!C15*24=24,CONCATENATE(HOUR('график март'!C15-'график март'!C14),"/","2"),IF('график март'!C15*24=0,HOUR('график март'!C15-'график март'!C14),CONCATENATE(HOUR('график март'!C15-'график март'!C14),"/","6")))</f>
        <v>15/2</v>
      </c>
      <c r="F18" s="169" t="str">
        <f>IF('график март'!D15*24=24,CONCATENATE(HOUR('график март'!D15-'график март'!D14),"/","2"),IF('график март'!D15*24=0,HOUR('график март'!D15-'график март'!D14),CONCATENATE(HOUR('график март'!D15-'график март'!D14),"/","6")))</f>
        <v>9/6</v>
      </c>
      <c r="G18" s="169">
        <f>IF('график март'!E15*24=24,CONCATENATE(HOUR('график март'!E15-'график март'!E14),"/","2"),IF('график март'!E15*24=0,HOUR('график март'!E15-'график март'!E14),CONCATENATE(HOUR('график март'!E15-'график март'!E14),"/","6")))</f>
        <v>0</v>
      </c>
      <c r="H18" s="169">
        <f>IF('график март'!F15*24=24,CONCATENATE(HOUR('график март'!F15-'график март'!F14),"/","2"),IF('график март'!F15*24=0,HOUR('график март'!F15-'график март'!F14),CONCATENATE(HOUR('график март'!F15-'график март'!F14),"/","6")))</f>
        <v>0</v>
      </c>
      <c r="I18" s="169" t="str">
        <f>IF('график март'!G15*24=24,CONCATENATE(HOUR('график март'!G15-'график март'!G14),"/","2"),IF('график март'!G15*24=0,HOUR('график март'!G15-'график март'!G14),CONCATENATE(HOUR('график март'!G15-'график март'!G14),"/","6")))</f>
        <v>15/2</v>
      </c>
      <c r="J18" s="169" t="str">
        <f>IF('график март'!H15*24=24,CONCATENATE(HOUR('график март'!H15-'график март'!H14),"/","2"),IF('график март'!H15*24=0,HOUR('график март'!H15-'график март'!H14),CONCATENATE(HOUR('график март'!H15-'график март'!H14),"/","6")))</f>
        <v>9/6</v>
      </c>
      <c r="K18" s="169">
        <f>IF('график март'!I15*24=24,CONCATENATE(HOUR('график март'!I15-'график март'!I14),"/","2"),IF('график март'!I15*24=0,HOUR('график март'!I15-'график март'!I14),CONCATENATE(HOUR('график март'!I15-'график март'!I14),"/","6")))</f>
        <v>0</v>
      </c>
      <c r="L18" s="169">
        <f>IF('график март'!J15*24=24,CONCATENATE(HOUR('график март'!J15-'график март'!J14),"/","2"),IF('график март'!J15*24=0,HOUR('график март'!J15-'график март'!J14),CONCATENATE(HOUR('график март'!J15-'график март'!J14),"/","6")))</f>
        <v>0</v>
      </c>
      <c r="M18" s="169">
        <f>IF('график март'!K15*24=24,CONCATENATE(HOUR('график март'!K15-'график март'!K14),"/","2"),IF('график март'!K15*24=0,HOUR('график март'!K15-'график март'!K14),CONCATENATE(HOUR('график март'!K15-'график март'!K14),"/","6")))</f>
        <v>0</v>
      </c>
      <c r="N18" s="169" t="str">
        <f>IF('график март'!L15*24=24,CONCATENATE(HOUR('график март'!L15-'график март'!L14),"/","2"),IF('график март'!L15*24=0,HOUR('график март'!L15-'график март'!L14),CONCATENATE(HOUR('график март'!L15-'график март'!L14),"/","6")))</f>
        <v>15/2</v>
      </c>
      <c r="O18" s="169" t="str">
        <f>IF('график март'!M15*24=24,CONCATENATE(HOUR('график март'!M15-'график март'!M14),"/","2"),IF('график март'!M15*24=0,HOUR('график март'!M15-'график март'!M14),CONCATENATE(HOUR('график март'!M15-'график март'!M14),"/","6")))</f>
        <v>9/6</v>
      </c>
      <c r="P18" s="169">
        <f>IF('график март'!N15*24=24,CONCATENATE(HOUR('график март'!N15-'график март'!N14),"/","2"),IF('график март'!N15*24=0,HOUR('график март'!N15-'график март'!N14),CONCATENATE(HOUR('график март'!N15-'график март'!N14),"/","6")))</f>
        <v>0</v>
      </c>
      <c r="Q18" s="169">
        <f>IF('график март'!O15*24=24,CONCATENATE(HOUR('график март'!O15-'график март'!O14),"/","2"),IF('график март'!O15*24=0,HOUR('график март'!O15-'график март'!O14),CONCATENATE(HOUR('график март'!O15-'график март'!O14),"/","6")))</f>
        <v>0</v>
      </c>
      <c r="R18" s="169">
        <f>IF('график март'!P15*24=24,CONCATENATE(HOUR('график март'!P15-'график март'!P14),"/","2"),IF('график март'!P15*24=0,HOUR('график март'!P15-'график март'!P14),CONCATENATE(HOUR('график март'!P15-'график март'!P14),"/","6")))</f>
        <v>0</v>
      </c>
      <c r="S18" s="169" t="str">
        <f>IF('график март'!Q15*24=24,CONCATENATE(HOUR('график март'!Q15-'график март'!Q14),"/","2"),IF('график март'!Q15*24=0,HOUR('график март'!Q15-'график март'!Q14),CONCATENATE(HOUR('график март'!Q15-'график март'!Q14),"/","6")))</f>
        <v>15/2</v>
      </c>
      <c r="T18" s="217">
        <f t="array" ref="T18">SUM(IFERROR(--LEFTB($E18:$S18,SEARCH("/",$E18:$S18)-1),$E18:$S18))</f>
        <v>87</v>
      </c>
      <c r="U18" s="216" t="str">
        <f>IF('график март'!R15*24=24,CONCATENATE(HOUR('график март'!R15-'график март'!R14),"/","2"),IF('график март'!R15*24=0,HOUR('график март'!R15-'график март'!R14),CONCATENATE(HOUR('график март'!R15-'график март'!R14),"/","6")))</f>
        <v>9/6</v>
      </c>
      <c r="V18" s="216">
        <f>IF('график март'!S15*24=24,CONCATENATE(HOUR('график март'!S15-'график март'!S14),"/","2"),IF('график март'!S15*24=0,HOUR('график март'!S15-'график март'!S14),CONCATENATE(HOUR('график март'!S15-'график март'!S14),"/","6")))</f>
        <v>0</v>
      </c>
      <c r="W18" s="216">
        <f>IF('график март'!T15*24=24,CONCATENATE(HOUR('график март'!T15-'график март'!T14),"/","2"),IF('график март'!T15*24=0,HOUR('график март'!T15-'график март'!T14),CONCATENATE(HOUR('график март'!T15-'график март'!T14),"/","6")))</f>
        <v>0</v>
      </c>
      <c r="X18" s="216">
        <f>IF('график март'!U15*24=24,CONCATENATE(HOUR('график март'!U15-'график март'!U14),"/","2"),IF('график март'!U15*24=0,HOUR('график март'!U15-'график март'!U14),CONCATENATE(HOUR('график март'!U15-'график март'!U14),"/","6")))</f>
        <v>0</v>
      </c>
      <c r="Y18" s="216" t="str">
        <f>IF('график март'!V15*24=24,CONCATENATE(HOUR('график март'!V15-'график март'!V14),"/","2"),IF('график март'!V15*24=0,HOUR('график март'!V15-'график март'!V14),CONCATENATE(HOUR('график март'!V15-'график март'!V14),"/","6")))</f>
        <v>11/6</v>
      </c>
      <c r="Z18" s="216">
        <f>IF('график март'!W15*24=24,CONCATENATE(HOUR('график март'!W15-'график март'!W14),"/","2"),IF('график март'!W15*24=0,HOUR('график март'!W15-'график март'!W14),CONCATENATE(HOUR('график март'!W15-'график март'!W14),"/","6")))</f>
        <v>0</v>
      </c>
      <c r="AA18" s="216">
        <f>IF('график март'!X15*24=24,CONCATENATE(HOUR('график март'!X15-'график март'!X14),"/","2"),IF('график март'!X15*24=0,HOUR('график март'!X15-'график март'!X14),CONCATENATE(HOUR('график март'!X15-'график март'!X14),"/","6")))</f>
        <v>0</v>
      </c>
      <c r="AB18" s="216">
        <f>IF('график март'!Y15*24=24,CONCATENATE(HOUR('график март'!Y15-'график март'!Y14),"/","2"),IF('график март'!Y15*24=0,HOUR('график март'!Y15-'график март'!Y14),CONCATENATE(HOUR('график март'!Y15-'график март'!Y14),"/","6")))</f>
        <v>0</v>
      </c>
      <c r="AC18" s="216">
        <f>IF('график март'!Z15*24=24,CONCATENATE(HOUR('график март'!Z15-'график март'!Z14),"/","2"),IF('график март'!Z15*24=0,HOUR('график март'!Z15-'график март'!Z14),CONCATENATE(HOUR('график март'!Z15-'график март'!Z14),"/","6")))</f>
        <v>0</v>
      </c>
      <c r="AD18" s="216">
        <f>IF('график март'!AA15*24=24,CONCATENATE(HOUR('график март'!AA15-'график март'!AA14),"/","2"),IF('график март'!AA15*24=0,HOUR('график март'!AA15-'график март'!AA14),CONCATENATE(HOUR('график март'!AA15-'график март'!AA14),"/","6")))</f>
        <v>0</v>
      </c>
      <c r="AE18" s="216">
        <f>IF('график март'!AB15*24=24,CONCATENATE(HOUR('график март'!AB15-'график март'!AB14),"/","2"),IF('график март'!AB15*24=0,HOUR('график март'!AB15-'график март'!AB14),CONCATENATE(HOUR('график март'!AB15-'график март'!AB14),"/","6")))</f>
        <v>0</v>
      </c>
      <c r="AF18" s="216">
        <f>IF('график март'!AC15*24=24,CONCATENATE(HOUR('график март'!AC15-'график март'!AC14),"/","2"),IF('график март'!AC15*24=0,HOUR('график март'!AC15-'график март'!AC14),CONCATENATE(HOUR('график март'!AC15-'график март'!AC14),"/","6")))</f>
        <v>0</v>
      </c>
      <c r="AG18" s="216">
        <f>IF('график март'!AD15*24=24,CONCATENATE(HOUR('график март'!AD15-'график март'!AD14),"/","2"),IF('график март'!AD15*24=0,HOUR('график март'!AD15-'график март'!AD14),CONCATENATE(HOUR('график март'!AD15-'график март'!AD14),"/","6")))</f>
        <v>0</v>
      </c>
      <c r="AH18" s="216">
        <f>IF('график март'!AE15*24=24,CONCATENATE(HOUR('график март'!AE15-'график март'!AE14),"/","2"),IF('график март'!AE15*24=0,HOUR('график март'!AE15-'график март'!AE14),CONCATENATE(HOUR('график март'!AE15-'график март'!AE14),"/","6")))</f>
        <v>0</v>
      </c>
      <c r="AI18" s="216" t="str">
        <f>IF('график март'!AF15*24=24,CONCATENATE(HOUR('график март'!AF15-'график март'!AF14),"/","2"),IF('график март'!AF15*24=0,HOUR('график март'!AF15-'график март'!AF14),CONCATENATE(HOUR('график март'!AF15-'график март'!AF14),"/","6")))</f>
        <v>15/2</v>
      </c>
      <c r="AJ18" s="216" t="str">
        <f>IF('график март'!AG15*24=24,CONCATENATE(HOUR('график март'!AG15-'график март'!AG14),"/","2"),IF('график март'!AG15*24=0,HOUR('график март'!AG15-'график март'!AG14),CONCATENATE(HOUR('график март'!AG15-'график март'!AG14),"/","6")))</f>
        <v>9/6</v>
      </c>
      <c r="AK18" s="218">
        <f t="array" ref="AK18">SUM(IFERROR(--LEFTB($U18:$AJ18,SEARCH("/",$U18:$AJ18)-1),$U18:$AJ18))</f>
        <v>44</v>
      </c>
      <c r="AL18" s="483"/>
      <c r="AM18" s="485"/>
      <c r="AN18" s="227"/>
      <c r="AO18" s="415"/>
      <c r="AP18" s="415"/>
      <c r="AQ18" s="415"/>
      <c r="AR18" s="220">
        <f>SUMPRODUCT(COUNTIF(E17:AJ17,{"О";"ДО"}))</f>
        <v>0</v>
      </c>
      <c r="AS18" s="221" t="s">
        <v>24</v>
      </c>
      <c r="AT18" s="222">
        <f>AX17*C17*AR18</f>
        <v>0</v>
      </c>
      <c r="AU18" s="495"/>
      <c r="AV18" s="215"/>
      <c r="AW18" s="497"/>
      <c r="AX18" s="497"/>
      <c r="AY18" s="493"/>
      <c r="AZ18" s="131"/>
    </row>
    <row r="19" spans="1:52" ht="36" customHeight="1" x14ac:dyDescent="0.25">
      <c r="A19" s="476">
        <f t="shared" ref="A19" si="6">A17+1</f>
        <v>4</v>
      </c>
      <c r="B19" s="126" t="str">
        <f>'график январь'!A16</f>
        <v>Шевцова О.Ю.</v>
      </c>
      <c r="C19" s="478">
        <f>'график март'!B16</f>
        <v>0.25</v>
      </c>
      <c r="D19" s="480">
        <v>616</v>
      </c>
      <c r="E19" s="210" t="s">
        <v>60</v>
      </c>
      <c r="F19" s="210" t="s">
        <v>60</v>
      </c>
      <c r="G19" s="210" t="s">
        <v>60</v>
      </c>
      <c r="H19" s="210" t="s">
        <v>60</v>
      </c>
      <c r="I19" s="211" t="s">
        <v>61</v>
      </c>
      <c r="J19" s="211" t="s">
        <v>61</v>
      </c>
      <c r="K19" s="210" t="s">
        <v>60</v>
      </c>
      <c r="L19" s="210" t="s">
        <v>60</v>
      </c>
      <c r="M19" s="210" t="s">
        <v>60</v>
      </c>
      <c r="N19" s="211" t="s">
        <v>61</v>
      </c>
      <c r="O19" s="211" t="s">
        <v>61</v>
      </c>
      <c r="P19" s="210" t="s">
        <v>60</v>
      </c>
      <c r="Q19" s="210" t="s">
        <v>60</v>
      </c>
      <c r="R19" s="210" t="s">
        <v>60</v>
      </c>
      <c r="S19" s="211" t="s">
        <v>61</v>
      </c>
      <c r="T19" s="212">
        <f>SUMPRODUCT(COUNTIF(E19:S19,{"Ф";"Ф/Н"}))</f>
        <v>5</v>
      </c>
      <c r="U19" s="211" t="s">
        <v>61</v>
      </c>
      <c r="V19" s="210" t="s">
        <v>60</v>
      </c>
      <c r="W19" s="210" t="s">
        <v>60</v>
      </c>
      <c r="X19" s="210" t="s">
        <v>60</v>
      </c>
      <c r="Y19" s="211" t="s">
        <v>61</v>
      </c>
      <c r="Z19" s="211" t="s">
        <v>61</v>
      </c>
      <c r="AA19" s="210" t="s">
        <v>60</v>
      </c>
      <c r="AB19" s="210" t="s">
        <v>60</v>
      </c>
      <c r="AC19" s="210" t="s">
        <v>60</v>
      </c>
      <c r="AD19" s="211" t="s">
        <v>62</v>
      </c>
      <c r="AE19" s="210" t="s">
        <v>60</v>
      </c>
      <c r="AF19" s="210" t="s">
        <v>60</v>
      </c>
      <c r="AG19" s="210" t="s">
        <v>60</v>
      </c>
      <c r="AH19" s="210" t="s">
        <v>60</v>
      </c>
      <c r="AI19" s="211" t="s">
        <v>61</v>
      </c>
      <c r="AJ19" s="211" t="s">
        <v>61</v>
      </c>
      <c r="AK19" s="212">
        <f>SUMPRODUCT(COUNTIF(U19:AJ19,{"Ф";"Ф/Н"}))</f>
        <v>6</v>
      </c>
      <c r="AL19" s="482">
        <f t="shared" ref="AL19" si="7">AK19+T19</f>
        <v>11</v>
      </c>
      <c r="AM19" s="500">
        <f t="shared" ref="AM19" si="8">AK20+T20</f>
        <v>36</v>
      </c>
      <c r="AN19" s="223"/>
      <c r="AO19" s="414">
        <f t="array" ref="AO19">SUM(IFERROR(--MID($E20:$AJ20,SEARCH("/",$E20:$AJ20)+1,2),0))</f>
        <v>16</v>
      </c>
      <c r="AP19" s="414">
        <f t="shared" ref="AP19" si="9">SUM(IFERROR(--LEFTB($L20,SEARCH("/",$L20)-1),$L20))</f>
        <v>0</v>
      </c>
      <c r="AQ19" s="414">
        <f>IF(AY20&gt;0,C19*AW19*AX19-(AY20*1),C19*AW19*AX19)</f>
        <v>33</v>
      </c>
      <c r="AR19" s="214">
        <f>SUMPRODUCT(COUNTIF(E18:AJ18,{"О";"ДО"}))</f>
        <v>0</v>
      </c>
      <c r="AS19" s="214" t="s">
        <v>63</v>
      </c>
      <c r="AT19" s="214">
        <f>AX19*C19*AR19</f>
        <v>0</v>
      </c>
      <c r="AU19" s="494">
        <f>SUMPRODUCT(COUNTIF(E19:AJ19,{"В";"РП";"РП/Н"}))</f>
        <v>20</v>
      </c>
      <c r="AV19" s="215"/>
      <c r="AW19" s="496">
        <v>22</v>
      </c>
      <c r="AX19" s="496">
        <v>6</v>
      </c>
      <c r="AY19" s="492"/>
      <c r="AZ19" s="131"/>
    </row>
    <row r="20" spans="1:52" ht="47.45" customHeight="1" thickBot="1" x14ac:dyDescent="0.3">
      <c r="A20" s="477"/>
      <c r="B20" s="132" t="s">
        <v>64</v>
      </c>
      <c r="C20" s="479"/>
      <c r="D20" s="481"/>
      <c r="E20" s="169">
        <f>IF('график март'!C17*24=24,CONCATENATE(HOUR('график март'!C17-'график март'!C16),"/","2"),IF('график март'!C17*24=0,HOUR('график март'!C17-'график март'!C16),CONCATENATE(HOUR('график март'!C17-'график март'!C16),"/","6")))</f>
        <v>0</v>
      </c>
      <c r="F20" s="169">
        <f>IF('график март'!D17*24=24,CONCATENATE(HOUR('график март'!D17-'график март'!D16),"/","2"),IF('график март'!D17*24=0,HOUR('график март'!D17-'график март'!D16),CONCATENATE(HOUR('график март'!D17-'график март'!D16),"/","6")))</f>
        <v>0</v>
      </c>
      <c r="G20" s="169">
        <f>IF('график март'!E17*24=24,CONCATENATE(HOUR('график март'!E17-'график март'!E16),"/","2"),IF('график март'!E17*24=0,HOUR('график март'!E17-'график март'!E16),CONCATENATE(HOUR('график март'!E17-'график март'!E16),"/","6")))</f>
        <v>0</v>
      </c>
      <c r="H20" s="169">
        <f>IF('график март'!F17*24=24,CONCATENATE(HOUR('график март'!F17-'график март'!F16),"/","2"),IF('график март'!F17*24=0,HOUR('график март'!F17-'график март'!F16),CONCATENATE(HOUR('график март'!F17-'график март'!F16),"/","6")))</f>
        <v>0</v>
      </c>
      <c r="I20" s="169">
        <f>IF('график март'!G17*24=24,CONCATENATE(HOUR('график март'!G17-'график март'!G16),"/","2"),IF('график март'!G17*24=0,HOUR('график март'!G17-'график март'!G16),CONCATENATE(HOUR('график март'!G17-'график март'!G16),"/","6")))</f>
        <v>0</v>
      </c>
      <c r="J20" s="169">
        <f>IF('график март'!H17*24=24,CONCATENATE(HOUR('график март'!H17-'график март'!H16),"/","2"),IF('график март'!H17*24=0,HOUR('график март'!H17-'график март'!H16),CONCATENATE(HOUR('график март'!H17-'график март'!H16),"/","6")))</f>
        <v>0</v>
      </c>
      <c r="K20" s="169">
        <f>IF('график март'!I17*24=24,CONCATENATE(HOUR('график март'!I17-'график март'!I16),"/","2"),IF('график март'!I17*24=0,HOUR('график март'!I17-'график март'!I16),CONCATENATE(HOUR('график март'!I17-'график март'!I16),"/","6")))</f>
        <v>0</v>
      </c>
      <c r="L20" s="169">
        <f>IF('график март'!J17*24=24,CONCATENATE(HOUR('график март'!J17-'график март'!J16),"/","2"),IF('график март'!J17*24=0,HOUR('график март'!J17-'график март'!J16),CONCATENATE(HOUR('график март'!J17-'график март'!J16),"/","6")))</f>
        <v>0</v>
      </c>
      <c r="M20" s="169">
        <f>IF('график март'!K17*24=24,CONCATENATE(HOUR('график март'!K17-'график март'!K16),"/","2"),IF('график март'!K17*24=0,HOUR('график март'!K17-'график март'!K16),CONCATENATE(HOUR('график март'!K17-'график март'!K16),"/","6")))</f>
        <v>0</v>
      </c>
      <c r="N20" s="169">
        <f>IF('график март'!L17*24=24,CONCATENATE(HOUR('график март'!L17-'график март'!L16),"/","2"),IF('график март'!L17*24=0,HOUR('график март'!L17-'график март'!L16),CONCATENATE(HOUR('график март'!L17-'график март'!L16),"/","6")))</f>
        <v>0</v>
      </c>
      <c r="O20" s="169">
        <f>IF('график март'!M17*24=24,CONCATENATE(HOUR('график март'!M17-'график март'!M16),"/","2"),IF('график март'!M17*24=0,HOUR('график март'!M17-'график март'!M16),CONCATENATE(HOUR('график март'!M17-'график март'!M16),"/","6")))</f>
        <v>0</v>
      </c>
      <c r="P20" s="169">
        <f>IF('график март'!N17*24=24,CONCATENATE(HOUR('график март'!N17-'график март'!N16),"/","2"),IF('график март'!N17*24=0,HOUR('график март'!N17-'график март'!N16),CONCATENATE(HOUR('график март'!N17-'график март'!N16),"/","6")))</f>
        <v>0</v>
      </c>
      <c r="Q20" s="169">
        <f>IF('график март'!O17*24=24,CONCATENATE(HOUR('график март'!O17-'график март'!O16),"/","2"),IF('график март'!O17*24=0,HOUR('график март'!O17-'график март'!O16),CONCATENATE(HOUR('график март'!O17-'график март'!O16),"/","6")))</f>
        <v>0</v>
      </c>
      <c r="R20" s="169">
        <f>IF('график март'!P17*24=24,CONCATENATE(HOUR('график март'!P17-'график март'!P16),"/","2"),IF('график март'!P17*24=0,HOUR('график март'!P17-'график март'!P16),CONCATENATE(HOUR('график март'!P17-'график март'!P16),"/","6")))</f>
        <v>0</v>
      </c>
      <c r="S20" s="169">
        <f>IF('график март'!Q17*24=24,CONCATENATE(HOUR('график март'!Q17-'график март'!Q16),"/","2"),IF('график март'!Q17*24=0,HOUR('график март'!Q17-'график март'!Q16),CONCATENATE(HOUR('график март'!Q17-'график март'!Q16),"/","6")))</f>
        <v>0</v>
      </c>
      <c r="T20" s="217">
        <f t="array" ref="T20">SUM(IFERROR(--LEFTB($E20:$S20,SEARCH("/",$E20:$S20)-1),$E20:$S20))</f>
        <v>0</v>
      </c>
      <c r="U20" s="216">
        <f>IF('график март'!R17*24=24,CONCATENATE(HOUR('график март'!R17-'график март'!R16),"/","2"),IF('график март'!R17*24=0,HOUR('график март'!R17-'график март'!R16),CONCATENATE(HOUR('график март'!R17-'график март'!R16),"/","6")))</f>
        <v>0</v>
      </c>
      <c r="V20" s="216">
        <f>IF('график март'!S17*24=24,CONCATENATE(HOUR('график март'!S17-'график март'!S16),"/","2"),IF('график март'!S17*24=0,HOUR('график март'!S17-'график март'!S16),CONCATENATE(HOUR('график март'!S17-'график март'!S16),"/","6")))</f>
        <v>0</v>
      </c>
      <c r="W20" s="216">
        <f>IF('график март'!T17*24=24,CONCATENATE(HOUR('график март'!T17-'график март'!T16),"/","2"),IF('график март'!T17*24=0,HOUR('график март'!T17-'график март'!T16),CONCATENATE(HOUR('график март'!T17-'график март'!T16),"/","6")))</f>
        <v>0</v>
      </c>
      <c r="X20" s="216">
        <f>IF('график март'!U17*24=24,CONCATENATE(HOUR('график март'!U17-'график март'!U16),"/","2"),IF('график март'!U17*24=0,HOUR('график март'!U17-'график март'!U16),CONCATENATE(HOUR('график март'!U17-'график март'!U16),"/","6")))</f>
        <v>0</v>
      </c>
      <c r="Y20" s="216" t="str">
        <f>IF('график март'!V17*24=24,CONCATENATE(HOUR('график март'!V17-'график март'!V16),"/","2"),IF('график март'!V17*24=0,HOUR('график март'!V17-'график март'!V16),CONCATENATE(HOUR('график март'!V17-'график март'!V16),"/","6")))</f>
        <v>4/2</v>
      </c>
      <c r="Z20" s="216" t="str">
        <f>IF('график март'!W17*24=24,CONCATENATE(HOUR('график март'!W17-'график март'!W16),"/","2"),IF('график март'!W17*24=0,HOUR('график март'!W17-'график март'!W16),CONCATENATE(HOUR('график март'!W17-'график март'!W16),"/","6")))</f>
        <v>9/6</v>
      </c>
      <c r="AA20" s="216">
        <f>IF('график март'!X17*24=24,CONCATENATE(HOUR('график март'!X17-'график март'!X16),"/","2"),IF('график март'!X17*24=0,HOUR('график март'!X17-'график март'!X16),CONCATENATE(HOUR('график март'!X17-'график март'!X16),"/","6")))</f>
        <v>0</v>
      </c>
      <c r="AB20" s="216">
        <f>IF('график март'!Y17*24=24,CONCATENATE(HOUR('график март'!Y17-'график март'!Y16),"/","2"),IF('график март'!Y17*24=0,HOUR('график март'!Y17-'график март'!Y16),CONCATENATE(HOUR('график март'!Y17-'график март'!Y16),"/","6")))</f>
        <v>0</v>
      </c>
      <c r="AC20" s="216">
        <f>IF('график март'!Z17*24=24,CONCATENATE(HOUR('график март'!Z17-'график март'!Z16),"/","2"),IF('график март'!Z17*24=0,HOUR('график март'!Z17-'график март'!Z16),CONCATENATE(HOUR('график март'!Z17-'график март'!Z16),"/","6")))</f>
        <v>0</v>
      </c>
      <c r="AD20" s="216" t="str">
        <f>IF('график март'!AA17*24=24,CONCATENATE(HOUR('график март'!AA17-'график март'!AA16),"/","2"),IF('график март'!AA17*24=0,HOUR('график март'!AA17-'график март'!AA16),CONCATENATE(HOUR('график март'!AA17-'график март'!AA16),"/","6")))</f>
        <v>15/2</v>
      </c>
      <c r="AE20" s="216" t="str">
        <f>IF('график март'!AB17*24=24,CONCATENATE(HOUR('график март'!AB17-'график март'!AB16),"/","2"),IF('график март'!AB17*24=0,HOUR('график март'!AB17-'график март'!AB16),CONCATENATE(HOUR('график март'!AB17-'график март'!AB16),"/","6")))</f>
        <v>8/6</v>
      </c>
      <c r="AF20" s="216">
        <f>IF('график март'!AC17*24=24,CONCATENATE(HOUR('график март'!AC17-'график март'!AC16),"/","2"),IF('график март'!AC17*24=0,HOUR('график март'!AC17-'график март'!AC16),CONCATENATE(HOUR('график март'!AC17-'график март'!AC16),"/","6")))</f>
        <v>0</v>
      </c>
      <c r="AG20" s="216">
        <f>IF('график март'!AD17*24=24,CONCATENATE(HOUR('график март'!AD17-'график март'!AD16),"/","2"),IF('график март'!AD17*24=0,HOUR('график март'!AD17-'график март'!AD16),CONCATENATE(HOUR('график март'!AD17-'график март'!AD16),"/","6")))</f>
        <v>0</v>
      </c>
      <c r="AH20" s="216">
        <f>IF('график март'!AE17*24=24,CONCATENATE(HOUR('график март'!AE17-'график март'!AE16),"/","2"),IF('график март'!AE17*24=0,HOUR('график март'!AE17-'график март'!AE16),CONCATENATE(HOUR('график март'!AE17-'график март'!AE16),"/","6")))</f>
        <v>0</v>
      </c>
      <c r="AI20" s="216">
        <f>IF('график март'!AF17*24=24,CONCATENATE(HOUR('график март'!AF17-'график март'!AF16),"/","2"),IF('график март'!AF17*24=0,HOUR('график март'!AF17-'график март'!AF16),CONCATENATE(HOUR('график март'!AF17-'график март'!AF16),"/","6")))</f>
        <v>0</v>
      </c>
      <c r="AJ20" s="216">
        <f>IF('график март'!AG17*24=24,CONCATENATE(HOUR('график март'!AG17-'график март'!AG16),"/","2"),IF('график март'!AG17*24=0,HOUR('график март'!AG17-'график март'!AG16),CONCATENATE(HOUR('график март'!AG17-'график март'!AG16),"/","6")))</f>
        <v>0</v>
      </c>
      <c r="AK20" s="218">
        <f t="array" ref="AK20">SUM(IFERROR(--LEFTB($U20:$AJ20,SEARCH("/",$U20:$AJ20)-1),$U20:$AJ20))</f>
        <v>36</v>
      </c>
      <c r="AL20" s="483"/>
      <c r="AM20" s="501"/>
      <c r="AN20" s="225"/>
      <c r="AO20" s="415"/>
      <c r="AP20" s="415"/>
      <c r="AQ20" s="415"/>
      <c r="AR20" s="229">
        <f>SUMPRODUCT(COUNTIF(E19:AJ19,{"О";"ДО"}))</f>
        <v>0</v>
      </c>
      <c r="AS20" s="230" t="s">
        <v>65</v>
      </c>
      <c r="AT20" s="231">
        <f>AX19*C19*AR20</f>
        <v>0</v>
      </c>
      <c r="AU20" s="495"/>
      <c r="AV20" s="215"/>
      <c r="AW20" s="497"/>
      <c r="AX20" s="497"/>
      <c r="AY20" s="493"/>
      <c r="AZ20" s="131"/>
    </row>
    <row r="21" spans="1:52" ht="37.9" customHeight="1" x14ac:dyDescent="0.25">
      <c r="A21" s="476">
        <f t="shared" ref="A21" si="10">A19+1</f>
        <v>5</v>
      </c>
      <c r="B21" s="126" t="str">
        <f>'график январь'!A18</f>
        <v>Иванющенко Л.М.</v>
      </c>
      <c r="C21" s="478">
        <f>'график март'!B18</f>
        <v>1</v>
      </c>
      <c r="D21" s="480">
        <v>637</v>
      </c>
      <c r="E21" s="210" t="s">
        <v>60</v>
      </c>
      <c r="F21" s="210" t="s">
        <v>60</v>
      </c>
      <c r="G21" s="210" t="s">
        <v>60</v>
      </c>
      <c r="H21" s="210" t="s">
        <v>60</v>
      </c>
      <c r="I21" s="211" t="s">
        <v>61</v>
      </c>
      <c r="J21" s="211" t="s">
        <v>61</v>
      </c>
      <c r="K21" s="210" t="s">
        <v>60</v>
      </c>
      <c r="L21" s="210" t="s">
        <v>60</v>
      </c>
      <c r="M21" s="210" t="s">
        <v>60</v>
      </c>
      <c r="N21" s="211" t="s">
        <v>61</v>
      </c>
      <c r="O21" s="211" t="s">
        <v>61</v>
      </c>
      <c r="P21" s="210" t="s">
        <v>60</v>
      </c>
      <c r="Q21" s="210" t="s">
        <v>60</v>
      </c>
      <c r="R21" s="210" t="s">
        <v>60</v>
      </c>
      <c r="S21" s="211" t="s">
        <v>61</v>
      </c>
      <c r="T21" s="212">
        <f>SUMPRODUCT(COUNTIF(E21:S21,{"Ф";"Ф/Н"}))</f>
        <v>5</v>
      </c>
      <c r="U21" s="211" t="s">
        <v>61</v>
      </c>
      <c r="V21" s="210" t="s">
        <v>60</v>
      </c>
      <c r="W21" s="210" t="s">
        <v>60</v>
      </c>
      <c r="X21" s="210" t="s">
        <v>60</v>
      </c>
      <c r="Y21" s="211" t="s">
        <v>61</v>
      </c>
      <c r="Z21" s="211" t="s">
        <v>61</v>
      </c>
      <c r="AA21" s="210" t="s">
        <v>60</v>
      </c>
      <c r="AB21" s="210" t="s">
        <v>60</v>
      </c>
      <c r="AC21" s="210" t="s">
        <v>60</v>
      </c>
      <c r="AD21" s="211" t="s">
        <v>62</v>
      </c>
      <c r="AE21" s="210" t="s">
        <v>60</v>
      </c>
      <c r="AF21" s="210" t="s">
        <v>60</v>
      </c>
      <c r="AG21" s="210" t="s">
        <v>60</v>
      </c>
      <c r="AH21" s="210" t="s">
        <v>60</v>
      </c>
      <c r="AI21" s="211" t="s">
        <v>61</v>
      </c>
      <c r="AJ21" s="211" t="s">
        <v>61</v>
      </c>
      <c r="AK21" s="212">
        <f>SUMPRODUCT(COUNTIF(U21:AJ21,{"Ф";"Ф/Н"}))</f>
        <v>6</v>
      </c>
      <c r="AL21" s="482">
        <f t="shared" ref="AL21" si="11">AK21+T21</f>
        <v>11</v>
      </c>
      <c r="AM21" s="484">
        <f t="shared" ref="AM21" si="12">AK22+T22</f>
        <v>131</v>
      </c>
      <c r="AN21" s="226"/>
      <c r="AO21" s="414">
        <f t="array" ref="AO21">SUM(IFERROR(--MID($E22:$AJ22,SEARCH("/",$E22:$AJ22)+1,2),0))</f>
        <v>42</v>
      </c>
      <c r="AP21" s="414">
        <f t="shared" ref="AP21" si="13">SUM(IFERROR(--LEFTB($L22,SEARCH("/",$L22)-1),$L22))</f>
        <v>0</v>
      </c>
      <c r="AQ21" s="414">
        <f>IF(AY22&gt;0,C21*AW21*AX21-(AY22*1),C21*AW21*AX21)</f>
        <v>132</v>
      </c>
      <c r="AR21" s="214">
        <f>SUMPRODUCT(COUNTIF(E20:AJ20,{"О";"ДО"}))</f>
        <v>0</v>
      </c>
      <c r="AS21" s="214" t="s">
        <v>63</v>
      </c>
      <c r="AT21" s="214">
        <f>AX21*C21*AR21</f>
        <v>0</v>
      </c>
      <c r="AU21" s="494">
        <f>SUMPRODUCT(COUNTIF(E21:AJ21,{"В";"РП";"РП/Н"}))</f>
        <v>20</v>
      </c>
      <c r="AV21" s="215"/>
      <c r="AW21" s="496">
        <v>22</v>
      </c>
      <c r="AX21" s="496">
        <v>6</v>
      </c>
      <c r="AY21" s="492"/>
      <c r="AZ21" s="131"/>
    </row>
    <row r="22" spans="1:52" ht="45" customHeight="1" thickBot="1" x14ac:dyDescent="0.3">
      <c r="A22" s="477"/>
      <c r="B22" s="132" t="s">
        <v>64</v>
      </c>
      <c r="C22" s="479"/>
      <c r="D22" s="481"/>
      <c r="E22" s="169">
        <f>IF('график март'!C19*24=24,CONCATENATE(HOUR('график март'!C19-'график март'!C18),"/","2"),IF('график март'!C19*24=0,HOUR('график март'!C19-'график март'!C18),CONCATENATE(HOUR('график март'!C19-'график март'!C18),"/","6")))</f>
        <v>0</v>
      </c>
      <c r="F22" s="169" t="str">
        <f>IF('график март'!D19*24=24,CONCATENATE(HOUR('график март'!D19-'график март'!D18),"/","2"),IF('график март'!D19*24=0,HOUR('график март'!D19-'график март'!D18),CONCATENATE(HOUR('график март'!D19-'график март'!D18),"/","6")))</f>
        <v>15/2</v>
      </c>
      <c r="G22" s="169" t="str">
        <f>IF('график март'!E19*24=24,CONCATENATE(HOUR('график март'!E19-'график март'!E18),"/","2"),IF('график март'!E19*24=0,HOUR('график март'!E19-'график март'!E18),CONCATENATE(HOUR('график март'!E19-'график март'!E18),"/","6")))</f>
        <v>8/6</v>
      </c>
      <c r="H22" s="169">
        <f>IF('график март'!F19*24=24,CONCATENATE(HOUR('график март'!F19-'график март'!F18),"/","2"),IF('график март'!F19*24=0,HOUR('график март'!F19-'график март'!F18),CONCATENATE(HOUR('график март'!F19-'график март'!F18),"/","6")))</f>
        <v>0</v>
      </c>
      <c r="I22" s="169">
        <f>IF('график март'!G19*24=24,CONCATENATE(HOUR('график март'!G19-'график март'!G18),"/","2"),IF('график март'!G19*24=0,HOUR('график март'!G19-'график март'!G18),CONCATENATE(HOUR('график март'!G19-'график март'!G18),"/","6")))</f>
        <v>0</v>
      </c>
      <c r="J22" s="169" t="str">
        <f>IF('график март'!H19*24=24,CONCATENATE(HOUR('график март'!H19-'график март'!H18),"/","2"),IF('график март'!H19*24=0,HOUR('график март'!H19-'график март'!H18),CONCATENATE(HOUR('график март'!H19-'график март'!H18),"/","6")))</f>
        <v>15/2</v>
      </c>
      <c r="K22" s="169" t="str">
        <f>IF('график март'!I19*24=24,CONCATENATE(HOUR('график март'!I19-'график март'!I18),"/","2"),IF('график март'!I19*24=0,HOUR('график март'!I19-'график март'!I18),CONCATENATE(HOUR('график март'!I19-'график март'!I18),"/","6")))</f>
        <v>8/6</v>
      </c>
      <c r="L22" s="169">
        <f>IF('график март'!J19*24=24,CONCATENATE(HOUR('график март'!J19-'график март'!J18),"/","2"),IF('график март'!J19*24=0,HOUR('график март'!J19-'график март'!J18),CONCATENATE(HOUR('график март'!J19-'график март'!J18),"/","6")))</f>
        <v>0</v>
      </c>
      <c r="M22" s="169">
        <f>IF('график март'!K19*24=24,CONCATENATE(HOUR('график март'!K19-'график март'!K18),"/","2"),IF('график март'!K19*24=0,HOUR('график март'!K19-'график март'!K18),CONCATENATE(HOUR('график март'!K19-'график март'!K18),"/","6")))</f>
        <v>0</v>
      </c>
      <c r="N22" s="169">
        <f>IF('график март'!L19*24=24,CONCATENATE(HOUR('график март'!L19-'график март'!L18),"/","2"),IF('график март'!L19*24=0,HOUR('график март'!L19-'график март'!L18),CONCATENATE(HOUR('график март'!L19-'график март'!L18),"/","6")))</f>
        <v>0</v>
      </c>
      <c r="O22" s="169" t="str">
        <f>IF('график март'!M19*24=24,CONCATENATE(HOUR('график март'!M19-'график март'!M18),"/","2"),IF('график март'!M19*24=0,HOUR('график март'!M19-'график март'!M18),CONCATENATE(HOUR('график март'!M19-'график март'!M18),"/","6")))</f>
        <v>15/2</v>
      </c>
      <c r="P22" s="169" t="str">
        <f>IF('график март'!N19*24=24,CONCATENATE(HOUR('график март'!N19-'график март'!N18),"/","2"),IF('график март'!N19*24=0,HOUR('график март'!N19-'график март'!N18),CONCATENATE(HOUR('график март'!N19-'график март'!N18),"/","6")))</f>
        <v>8/6</v>
      </c>
      <c r="Q22" s="169">
        <f>IF('график март'!O19*24=24,CONCATENATE(HOUR('график март'!O19-'график март'!O18),"/","2"),IF('график март'!O19*24=0,HOUR('график март'!O19-'график март'!O18),CONCATENATE(HOUR('график март'!O19-'график март'!O18),"/","6")))</f>
        <v>0</v>
      </c>
      <c r="R22" s="169">
        <f>IF('график март'!P19*24=24,CONCATENATE(HOUR('график март'!P19-'график март'!P18),"/","2"),IF('график март'!P19*24=0,HOUR('график март'!P19-'график март'!P18),CONCATENATE(HOUR('график март'!P19-'график март'!P18),"/","6")))</f>
        <v>0</v>
      </c>
      <c r="S22" s="169">
        <f>IF('график март'!Q19*24=24,CONCATENATE(HOUR('график март'!Q19-'график март'!Q18),"/","2"),IF('график март'!Q19*24=0,HOUR('график март'!Q19-'график март'!Q18),CONCATENATE(HOUR('график март'!Q19-'график март'!Q18),"/","6")))</f>
        <v>0</v>
      </c>
      <c r="T22" s="217">
        <f t="array" ref="T22">SUM(IFERROR(--LEFTB($E22:$S22,SEARCH("/",$E22:$S22)-1),$E22:$S22))</f>
        <v>69</v>
      </c>
      <c r="U22" s="216" t="str">
        <f>IF('график март'!R19*24=24,CONCATENATE(HOUR('график март'!R19-'график март'!R18),"/","2"),IF('график март'!R19*24=0,HOUR('график март'!R19-'график март'!R18),CONCATENATE(HOUR('график март'!R19-'график март'!R18),"/","6")))</f>
        <v>15/2</v>
      </c>
      <c r="V22" s="216" t="str">
        <f>IF('график март'!S19*24=24,CONCATENATE(HOUR('график март'!S19-'график март'!S18),"/","2"),IF('график март'!S19*24=0,HOUR('график март'!S19-'график март'!S18),CONCATENATE(HOUR('график март'!S19-'график март'!S18),"/","6")))</f>
        <v>8/6</v>
      </c>
      <c r="W22" s="216">
        <f>IF('график март'!T19*24=24,CONCATENATE(HOUR('график март'!T19-'график март'!T18),"/","2"),IF('график март'!T19*24=0,HOUR('график март'!T19-'график март'!T18),CONCATENATE(HOUR('график март'!T19-'график март'!T18),"/","6")))</f>
        <v>0</v>
      </c>
      <c r="X22" s="216">
        <f>IF('график март'!U19*24=24,CONCATENATE(HOUR('график март'!U19-'график март'!U18),"/","2"),IF('график март'!U19*24=0,HOUR('график март'!U19-'график март'!U18),CONCATENATE(HOUR('график март'!U19-'график март'!U18),"/","6")))</f>
        <v>0</v>
      </c>
      <c r="Y22" s="216">
        <f>IF('график март'!V19*24=24,CONCATENATE(HOUR('график март'!V19-'график март'!V18),"/","2"),IF('график март'!V19*24=0,HOUR('график март'!V19-'график март'!V18),CONCATENATE(HOUR('график март'!V19-'график март'!V18),"/","6")))</f>
        <v>0</v>
      </c>
      <c r="Z22" s="216">
        <f>IF('график март'!W19*24=24,CONCATENATE(HOUR('график март'!W19-'график март'!W18),"/","2"),IF('график март'!W19*24=0,HOUR('график март'!W19-'график март'!W18),CONCATENATE(HOUR('график март'!W19-'график март'!W18),"/","6")))</f>
        <v>0</v>
      </c>
      <c r="AA22" s="216">
        <f>IF('график март'!X19*24=24,CONCATENATE(HOUR('график март'!X19-'график март'!X18),"/","2"),IF('график март'!X19*24=0,HOUR('график март'!X19-'график март'!X18),CONCATENATE(HOUR('график март'!X19-'график март'!X18),"/","6")))</f>
        <v>0</v>
      </c>
      <c r="AB22" s="216">
        <f>IF('график март'!Y19*24=24,CONCATENATE(HOUR('график март'!Y19-'график март'!Y18),"/","2"),IF('график март'!Y19*24=0,HOUR('график март'!Y19-'график март'!Y18),CONCATENATE(HOUR('график март'!Y19-'график март'!Y18),"/","6")))</f>
        <v>0</v>
      </c>
      <c r="AC22" s="216">
        <f>IF('график март'!Z19*24=24,CONCATENATE(HOUR('график март'!Z19-'график март'!Z18),"/","2"),IF('график март'!Z19*24=0,HOUR('график март'!Z19-'график март'!Z18),CONCATENATE(HOUR('график март'!Z19-'график март'!Z18),"/","6")))</f>
        <v>0</v>
      </c>
      <c r="AD22" s="216">
        <f>IF('график март'!AA19*24=24,CONCATENATE(HOUR('график март'!AA19-'график март'!AA18),"/","2"),IF('график март'!AA19*24=0,HOUR('график март'!AA19-'график март'!AA18),CONCATENATE(HOUR('график март'!AA19-'график март'!AA18),"/","6")))</f>
        <v>0</v>
      </c>
      <c r="AE22" s="216" t="str">
        <f>IF('график март'!AB19*24=24,CONCATENATE(HOUR('график март'!AB19-'график март'!AB18),"/","2"),IF('график март'!AB19*24=0,HOUR('график март'!AB19-'график март'!AB18),CONCATENATE(HOUR('график март'!AB19-'график март'!AB18),"/","6")))</f>
        <v>15/2</v>
      </c>
      <c r="AF22" s="216" t="str">
        <f>IF('график март'!AC19*24=24,CONCATENATE(HOUR('график март'!AC19-'график март'!AC18),"/","2"),IF('график март'!AC19*24=0,HOUR('график март'!AC19-'график март'!AC18),CONCATENATE(HOUR('график март'!AC19-'график март'!AC18),"/","6")))</f>
        <v>9/6</v>
      </c>
      <c r="AG22" s="216">
        <f>IF('график март'!AD19*24=24,CONCATENATE(HOUR('график март'!AD19-'график март'!AD18),"/","2"),IF('график март'!AD19*24=0,HOUR('график март'!AD19-'график март'!AD18),CONCATENATE(HOUR('график март'!AD19-'график март'!AD18),"/","6")))</f>
        <v>0</v>
      </c>
      <c r="AH22" s="216">
        <f>IF('график март'!AE19*24=24,CONCATENATE(HOUR('график март'!AE19-'график март'!AE18),"/","2"),IF('график март'!AE19*24=0,HOUR('график март'!AE19-'график март'!AE18),CONCATENATE(HOUR('график март'!AE19-'график март'!AE18),"/","6")))</f>
        <v>0</v>
      </c>
      <c r="AI22" s="216">
        <f>IF('график март'!AF19*24=24,CONCATENATE(HOUR('график март'!AF19-'график март'!AF18),"/","2"),IF('график март'!AF19*24=0,HOUR('график март'!AF19-'график март'!AF18),CONCATENATE(HOUR('график март'!AF19-'график март'!AF18),"/","6")))</f>
        <v>0</v>
      </c>
      <c r="AJ22" s="216" t="str">
        <f>IF('график март'!AG19*24=24,CONCATENATE(HOUR('график март'!AG19-'график март'!AG18),"/","2"),IF('график март'!AG19*24=0,HOUR('график март'!AG19-'график март'!AG18),CONCATENATE(HOUR('график март'!AG19-'график март'!AG18),"/","6")))</f>
        <v>15/2</v>
      </c>
      <c r="AK22" s="218">
        <f t="array" ref="AK22">SUM(IFERROR(--LEFTB($U22:$AJ22,SEARCH("/",$U22:$AJ22)-1),$U22:$AJ22))</f>
        <v>62</v>
      </c>
      <c r="AL22" s="483"/>
      <c r="AM22" s="485"/>
      <c r="AN22" s="227"/>
      <c r="AO22" s="415"/>
      <c r="AP22" s="415"/>
      <c r="AQ22" s="415"/>
      <c r="AR22" s="220">
        <f>SUMPRODUCT(COUNTIF(E21:AJ21,{"О";"ДО"}))</f>
        <v>0</v>
      </c>
      <c r="AS22" s="221" t="s">
        <v>24</v>
      </c>
      <c r="AT22" s="222">
        <f>AX21*C21*AR22</f>
        <v>0</v>
      </c>
      <c r="AU22" s="495"/>
      <c r="AV22" s="215"/>
      <c r="AW22" s="497"/>
      <c r="AX22" s="497"/>
      <c r="AY22" s="493"/>
      <c r="AZ22" s="131"/>
    </row>
    <row r="23" spans="1:52" ht="42.6" customHeight="1" x14ac:dyDescent="0.25">
      <c r="A23" s="476">
        <f t="shared" ref="A23" si="14">A21+1</f>
        <v>6</v>
      </c>
      <c r="B23" s="126" t="str">
        <f>'график январь'!A20</f>
        <v>Иванющенко Л.М.</v>
      </c>
      <c r="C23" s="478">
        <f>'график март'!B20</f>
        <v>0.5</v>
      </c>
      <c r="D23" s="480">
        <v>638</v>
      </c>
      <c r="E23" s="210" t="s">
        <v>60</v>
      </c>
      <c r="F23" s="210" t="s">
        <v>60</v>
      </c>
      <c r="G23" s="210" t="s">
        <v>60</v>
      </c>
      <c r="H23" s="210" t="s">
        <v>60</v>
      </c>
      <c r="I23" s="211" t="s">
        <v>61</v>
      </c>
      <c r="J23" s="211" t="s">
        <v>61</v>
      </c>
      <c r="K23" s="210" t="s">
        <v>60</v>
      </c>
      <c r="L23" s="210" t="s">
        <v>60</v>
      </c>
      <c r="M23" s="210" t="s">
        <v>60</v>
      </c>
      <c r="N23" s="211" t="s">
        <v>61</v>
      </c>
      <c r="O23" s="211" t="s">
        <v>61</v>
      </c>
      <c r="P23" s="210" t="s">
        <v>60</v>
      </c>
      <c r="Q23" s="210" t="s">
        <v>60</v>
      </c>
      <c r="R23" s="210" t="s">
        <v>60</v>
      </c>
      <c r="S23" s="211" t="s">
        <v>61</v>
      </c>
      <c r="T23" s="212">
        <f>SUMPRODUCT(COUNTIF(E23:S23,{"Ф";"Ф/Н"}))</f>
        <v>5</v>
      </c>
      <c r="U23" s="211" t="s">
        <v>61</v>
      </c>
      <c r="V23" s="210" t="s">
        <v>60</v>
      </c>
      <c r="W23" s="210" t="s">
        <v>60</v>
      </c>
      <c r="X23" s="210" t="s">
        <v>60</v>
      </c>
      <c r="Y23" s="211" t="s">
        <v>61</v>
      </c>
      <c r="Z23" s="211" t="s">
        <v>61</v>
      </c>
      <c r="AA23" s="210" t="s">
        <v>60</v>
      </c>
      <c r="AB23" s="210" t="s">
        <v>60</v>
      </c>
      <c r="AC23" s="210" t="s">
        <v>60</v>
      </c>
      <c r="AD23" s="211" t="s">
        <v>62</v>
      </c>
      <c r="AE23" s="210" t="s">
        <v>60</v>
      </c>
      <c r="AF23" s="210" t="s">
        <v>60</v>
      </c>
      <c r="AG23" s="210" t="s">
        <v>60</v>
      </c>
      <c r="AH23" s="210" t="s">
        <v>60</v>
      </c>
      <c r="AI23" s="211" t="s">
        <v>61</v>
      </c>
      <c r="AJ23" s="211" t="s">
        <v>61</v>
      </c>
      <c r="AK23" s="212">
        <f>SUMPRODUCT(COUNTIF(U23:AJ23,{"Ф";"Ф/Н"}))</f>
        <v>6</v>
      </c>
      <c r="AL23" s="482">
        <f t="shared" ref="AL23" si="15">AK23+T23</f>
        <v>11</v>
      </c>
      <c r="AM23" s="500">
        <f t="shared" ref="AM23" si="16">AK24+T24</f>
        <v>24</v>
      </c>
      <c r="AN23" s="223"/>
      <c r="AO23" s="414">
        <f t="array" ref="AO23">SUM(IFERROR(--MID($E24:$AJ24,SEARCH("/",$E24:$AJ24)+1,2),0))</f>
        <v>8</v>
      </c>
      <c r="AP23" s="414">
        <f t="shared" ref="AP23" si="17">SUM(IFERROR(--LEFTB($L24,SEARCH("/",$L24)-1),$L24))</f>
        <v>0</v>
      </c>
      <c r="AQ23" s="414">
        <f>IF(AY24&gt;0,C23*AW23*AX23-(AY24*1),C23*AW23*AX23)</f>
        <v>66</v>
      </c>
      <c r="AR23" s="214">
        <f>SUMPRODUCT(COUNTIF(E22:AJ22,{"О";"ДО"}))</f>
        <v>0</v>
      </c>
      <c r="AS23" s="214" t="s">
        <v>63</v>
      </c>
      <c r="AT23" s="214">
        <f>AX23*C23*AR23</f>
        <v>0</v>
      </c>
      <c r="AU23" s="494">
        <f>SUMPRODUCT(COUNTIF(E23:AJ23,{"В";"РП";"РП/Н"}))</f>
        <v>20</v>
      </c>
      <c r="AV23" s="215"/>
      <c r="AW23" s="496">
        <v>22</v>
      </c>
      <c r="AX23" s="496">
        <v>6</v>
      </c>
      <c r="AY23" s="492"/>
      <c r="AZ23" s="131"/>
    </row>
    <row r="24" spans="1:52" ht="47.45" customHeight="1" thickBot="1" x14ac:dyDescent="0.3">
      <c r="A24" s="477"/>
      <c r="B24" s="132" t="s">
        <v>64</v>
      </c>
      <c r="C24" s="479"/>
      <c r="D24" s="481"/>
      <c r="E24" s="169">
        <f>IF('график март'!C21*24=24,CONCATENATE(HOUR('график март'!C21-'график март'!C20),"/","2"),IF('график март'!C21*24=0,HOUR('график март'!C21-'график март'!C20),CONCATENATE(HOUR('график март'!C21-'график март'!C20),"/","6")))</f>
        <v>0</v>
      </c>
      <c r="F24" s="169">
        <f>IF('график март'!D21*24=24,CONCATENATE(HOUR('график март'!D21-'график март'!D20),"/","2"),IF('график март'!D21*24=0,HOUR('график март'!D21-'график март'!D20),CONCATENATE(HOUR('график март'!D21-'график март'!D20),"/","6")))</f>
        <v>0</v>
      </c>
      <c r="G24" s="169">
        <f>IF('график март'!E21*24=24,CONCATENATE(HOUR('график март'!E21-'график март'!E20),"/","2"),IF('график март'!E21*24=0,HOUR('график март'!E21-'график март'!E20),CONCATENATE(HOUR('график март'!E21-'график март'!E20),"/","6")))</f>
        <v>0</v>
      </c>
      <c r="H24" s="169">
        <f>IF('график март'!F21*24=24,CONCATENATE(HOUR('график март'!F21-'график март'!F20),"/","2"),IF('график март'!F21*24=0,HOUR('график март'!F21-'график март'!F20),CONCATENATE(HOUR('график март'!F21-'график март'!F20),"/","6")))</f>
        <v>0</v>
      </c>
      <c r="I24" s="169">
        <f>IF('график март'!G21*24=24,CONCATENATE(HOUR('график март'!G21-'график март'!G20),"/","2"),IF('график март'!G21*24=0,HOUR('график март'!G21-'график март'!G20),CONCATENATE(HOUR('график март'!G21-'график март'!G20),"/","6")))</f>
        <v>0</v>
      </c>
      <c r="J24" s="169">
        <f>IF('график март'!H21*24=24,CONCATENATE(HOUR('график март'!H21-'график март'!H20),"/","2"),IF('график март'!H21*24=0,HOUR('график март'!H21-'график март'!H20),CONCATENATE(HOUR('график март'!H21-'график март'!H20),"/","6")))</f>
        <v>0</v>
      </c>
      <c r="K24" s="169">
        <f>IF('график март'!I21*24=24,CONCATENATE(HOUR('график март'!I21-'график март'!I20),"/","2"),IF('график март'!I21*24=0,HOUR('график март'!I21-'график март'!I20),CONCATENATE(HOUR('график март'!I21-'график март'!I20),"/","6")))</f>
        <v>0</v>
      </c>
      <c r="L24" s="169">
        <f>IF('график март'!J21*24=24,CONCATENATE(HOUR('график март'!J21-'график март'!J20),"/","2"),IF('график март'!J21*24=0,HOUR('график март'!J21-'график март'!J20),CONCATENATE(HOUR('график март'!J21-'график март'!J20),"/","6")))</f>
        <v>0</v>
      </c>
      <c r="M24" s="169">
        <f>IF('график март'!K21*24=24,CONCATENATE(HOUR('график март'!K21-'график март'!K20),"/","2"),IF('график март'!K21*24=0,HOUR('график март'!K21-'график март'!K20),CONCATENATE(HOUR('график март'!K21-'график март'!K20),"/","6")))</f>
        <v>0</v>
      </c>
      <c r="N24" s="169">
        <f>IF('график март'!L21*24=24,CONCATENATE(HOUR('график март'!L21-'график март'!L20),"/","2"),IF('график март'!L21*24=0,HOUR('график март'!L21-'график март'!L20),CONCATENATE(HOUR('график март'!L21-'график март'!L20),"/","6")))</f>
        <v>0</v>
      </c>
      <c r="O24" s="169">
        <f>IF('график март'!M21*24=24,CONCATENATE(HOUR('график март'!M21-'график март'!M20),"/","2"),IF('график март'!M21*24=0,HOUR('график март'!M21-'график март'!M20),CONCATENATE(HOUR('график март'!M21-'график март'!M20),"/","6")))</f>
        <v>0</v>
      </c>
      <c r="P24" s="169">
        <f>IF('график март'!N21*24=24,CONCATENATE(HOUR('график март'!N21-'график март'!N20),"/","2"),IF('график март'!N21*24=0,HOUR('график март'!N21-'график март'!N20),CONCATENATE(HOUR('график март'!N21-'график март'!N20),"/","6")))</f>
        <v>0</v>
      </c>
      <c r="Q24" s="169">
        <f>IF('график март'!O21*24=24,CONCATENATE(HOUR('график март'!O21-'график март'!O20),"/","2"),IF('график март'!O21*24=0,HOUR('график март'!O21-'график март'!O20),CONCATENATE(HOUR('график март'!O21-'график март'!O20),"/","6")))</f>
        <v>0</v>
      </c>
      <c r="R24" s="169">
        <f>IF('график март'!P21*24=24,CONCATENATE(HOUR('график март'!P21-'график март'!P20),"/","2"),IF('график март'!P21*24=0,HOUR('график март'!P21-'график март'!P20),CONCATENATE(HOUR('график март'!P21-'график март'!P20),"/","6")))</f>
        <v>0</v>
      </c>
      <c r="S24" s="169">
        <f>IF('график март'!Q21*24=24,CONCATENATE(HOUR('график март'!Q21-'график март'!Q20),"/","2"),IF('график март'!Q21*24=0,HOUR('график март'!Q21-'график март'!Q20),CONCATENATE(HOUR('график март'!Q21-'график март'!Q20),"/","6")))</f>
        <v>0</v>
      </c>
      <c r="T24" s="217">
        <f t="array" ref="T24">SUM(IFERROR(--LEFTB($E24:$S24,SEARCH("/",$E24:$S24)-1),$E24:$S24))</f>
        <v>0</v>
      </c>
      <c r="U24" s="216">
        <f>IF('график март'!R21*24=24,CONCATENATE(HOUR('график март'!R21-'график март'!R20),"/","2"),IF('график март'!R21*24=0,HOUR('график март'!R21-'график март'!R20),CONCATENATE(HOUR('график март'!R21-'график март'!R20),"/","6")))</f>
        <v>0</v>
      </c>
      <c r="V24" s="216">
        <f>IF('график март'!S21*24=24,CONCATENATE(HOUR('график март'!S21-'график март'!S20),"/","2"),IF('график март'!S21*24=0,HOUR('график март'!S21-'график март'!S20),CONCATENATE(HOUR('график март'!S21-'график март'!S20),"/","6")))</f>
        <v>0</v>
      </c>
      <c r="W24" s="216">
        <f>IF('график март'!T21*24=24,CONCATENATE(HOUR('график март'!T21-'график март'!T20),"/","2"),IF('график март'!T21*24=0,HOUR('график март'!T21-'график март'!T20),CONCATENATE(HOUR('график март'!T21-'график март'!T20),"/","6")))</f>
        <v>0</v>
      </c>
      <c r="X24" s="216">
        <f>IF('график март'!U21*24=24,CONCATENATE(HOUR('график март'!U21-'график март'!U20),"/","2"),IF('график март'!U21*24=0,HOUR('график март'!U21-'график март'!U20),CONCATENATE(HOUR('график март'!U21-'график март'!U20),"/","6")))</f>
        <v>0</v>
      </c>
      <c r="Y24" s="216">
        <f>IF('график март'!V21*24=24,CONCATENATE(HOUR('график март'!V21-'график март'!V20),"/","2"),IF('график март'!V21*24=0,HOUR('график март'!V21-'график март'!V20),CONCATENATE(HOUR('график март'!V21-'график март'!V20),"/","6")))</f>
        <v>0</v>
      </c>
      <c r="Z24" s="216" t="str">
        <f>IF('график март'!W21*24=24,CONCATENATE(HOUR('график март'!W21-'график март'!W20),"/","2"),IF('график март'!W21*24=0,HOUR('график март'!W21-'график март'!W20),CONCATENATE(HOUR('график март'!W21-'график март'!W20),"/","6")))</f>
        <v>15/2</v>
      </c>
      <c r="AA24" s="216" t="str">
        <f>IF('график март'!X21*24=24,CONCATENATE(HOUR('график март'!X21-'график март'!X20),"/","2"),IF('график март'!X21*24=0,HOUR('график март'!X21-'график март'!X20),CONCATENATE(HOUR('график март'!X21-'график март'!X20),"/","6")))</f>
        <v>9/6</v>
      </c>
      <c r="AB24" s="216">
        <f>IF('график март'!Y21*24=24,CONCATENATE(HOUR('график март'!Y21-'график март'!Y20),"/","2"),IF('график март'!Y21*24=0,HOUR('график март'!Y21-'график март'!Y20),CONCATENATE(HOUR('график март'!Y21-'график март'!Y20),"/","6")))</f>
        <v>0</v>
      </c>
      <c r="AC24" s="216">
        <f>IF('график март'!Z21*24=24,CONCATENATE(HOUR('график март'!Z21-'график март'!Z20),"/","2"),IF('график март'!Z21*24=0,HOUR('график март'!Z21-'график март'!Z20),CONCATENATE(HOUR('график март'!Z21-'график март'!Z20),"/","6")))</f>
        <v>0</v>
      </c>
      <c r="AD24" s="216">
        <f>IF('график март'!AA21*24=24,CONCATENATE(HOUR('график март'!AA21-'график март'!AA20),"/","2"),IF('график март'!AA21*24=0,HOUR('график март'!AA21-'график март'!AA20),CONCATENATE(HOUR('график март'!AA21-'график март'!AA20),"/","6")))</f>
        <v>0</v>
      </c>
      <c r="AE24" s="216">
        <f>IF('график март'!AB21*24=24,CONCATENATE(HOUR('график март'!AB21-'график март'!AB20),"/","2"),IF('график март'!AB21*24=0,HOUR('график март'!AB21-'график март'!AB20),CONCATENATE(HOUR('график март'!AB21-'график март'!AB20),"/","6")))</f>
        <v>0</v>
      </c>
      <c r="AF24" s="216">
        <f>IF('график март'!AC21*24=24,CONCATENATE(HOUR('график март'!AC21-'график март'!AC20),"/","2"),IF('график март'!AC21*24=0,HOUR('график март'!AC21-'график март'!AC20),CONCATENATE(HOUR('график март'!AC21-'график март'!AC20),"/","6")))</f>
        <v>0</v>
      </c>
      <c r="AG24" s="216">
        <f>IF('график март'!AD21*24=24,CONCATENATE(HOUR('график март'!AD21-'график март'!AD20),"/","2"),IF('график март'!AD21*24=0,HOUR('график март'!AD21-'график март'!AD20),CONCATENATE(HOUR('график март'!AD21-'график март'!AD20),"/","6")))</f>
        <v>0</v>
      </c>
      <c r="AH24" s="216">
        <f>IF('график март'!AE21*24=24,CONCATENATE(HOUR('график март'!AE21-'график март'!AE20),"/","2"),IF('график март'!AE21*24=0,HOUR('график март'!AE21-'график март'!AE20),CONCATENATE(HOUR('график март'!AE21-'график март'!AE20),"/","6")))</f>
        <v>0</v>
      </c>
      <c r="AI24" s="216">
        <f>IF('график март'!AF21*24=24,CONCATENATE(HOUR('график март'!AF21-'график март'!AF20),"/","2"),IF('график март'!AF21*24=0,HOUR('график март'!AF21-'график март'!AF20),CONCATENATE(HOUR('график март'!AF21-'график март'!AF20),"/","6")))</f>
        <v>0</v>
      </c>
      <c r="AJ24" s="216">
        <f>IF('график март'!AG21*24=24,CONCATENATE(HOUR('график март'!AG21-'график март'!AG20),"/","2"),IF('график март'!AG21*24=0,HOUR('график март'!AG21-'график март'!AG20),CONCATENATE(HOUR('график март'!AG21-'график март'!AG20),"/","6")))</f>
        <v>0</v>
      </c>
      <c r="AK24" s="218">
        <f t="array" ref="AK24">SUM(IFERROR(--LEFTB($U24:$AJ24,SEARCH("/",$U24:$AJ24)-1),$U24:$AJ24))</f>
        <v>24</v>
      </c>
      <c r="AL24" s="483"/>
      <c r="AM24" s="501"/>
      <c r="AN24" s="225"/>
      <c r="AO24" s="415"/>
      <c r="AP24" s="415"/>
      <c r="AQ24" s="415"/>
      <c r="AR24" s="229">
        <f>SUMPRODUCT(COUNTIF(E23:AJ23,{"О";"ДО"}))</f>
        <v>0</v>
      </c>
      <c r="AS24" s="230" t="s">
        <v>65</v>
      </c>
      <c r="AT24" s="234">
        <f>AX23*C23*AR24</f>
        <v>0</v>
      </c>
      <c r="AU24" s="495"/>
      <c r="AV24" s="215"/>
      <c r="AW24" s="497"/>
      <c r="AX24" s="497"/>
      <c r="AY24" s="493"/>
      <c r="AZ24" s="131"/>
    </row>
    <row r="25" spans="1:52" ht="40.9" customHeight="1" x14ac:dyDescent="0.25">
      <c r="A25" s="476">
        <f t="shared" ref="A25" si="18">A23+1</f>
        <v>7</v>
      </c>
      <c r="B25" s="126" t="str">
        <f>'график январь'!A22</f>
        <v>Федяева О.К.</v>
      </c>
      <c r="C25" s="478">
        <f>'график март'!B22</f>
        <v>1</v>
      </c>
      <c r="D25" s="150">
        <v>336</v>
      </c>
      <c r="E25" s="210" t="s">
        <v>60</v>
      </c>
      <c r="F25" s="210" t="s">
        <v>60</v>
      </c>
      <c r="G25" s="210" t="s">
        <v>60</v>
      </c>
      <c r="H25" s="210" t="s">
        <v>60</v>
      </c>
      <c r="I25" s="211" t="s">
        <v>61</v>
      </c>
      <c r="J25" s="211" t="s">
        <v>61</v>
      </c>
      <c r="K25" s="210" t="s">
        <v>60</v>
      </c>
      <c r="L25" s="210" t="s">
        <v>60</v>
      </c>
      <c r="M25" s="210" t="s">
        <v>60</v>
      </c>
      <c r="N25" s="211" t="s">
        <v>61</v>
      </c>
      <c r="O25" s="211" t="s">
        <v>61</v>
      </c>
      <c r="P25" s="210" t="s">
        <v>60</v>
      </c>
      <c r="Q25" s="210" t="s">
        <v>60</v>
      </c>
      <c r="R25" s="210" t="s">
        <v>60</v>
      </c>
      <c r="S25" s="211" t="s">
        <v>61</v>
      </c>
      <c r="T25" s="212">
        <f>SUMPRODUCT(COUNTIF(E25:S25,{"Ф";"Ф/Н"}))</f>
        <v>5</v>
      </c>
      <c r="U25" s="211" t="s">
        <v>61</v>
      </c>
      <c r="V25" s="210" t="s">
        <v>60</v>
      </c>
      <c r="W25" s="210" t="s">
        <v>60</v>
      </c>
      <c r="X25" s="210" t="s">
        <v>60</v>
      </c>
      <c r="Y25" s="211" t="s">
        <v>61</v>
      </c>
      <c r="Z25" s="211" t="s">
        <v>61</v>
      </c>
      <c r="AA25" s="210" t="s">
        <v>60</v>
      </c>
      <c r="AB25" s="210" t="s">
        <v>60</v>
      </c>
      <c r="AC25" s="210" t="s">
        <v>60</v>
      </c>
      <c r="AD25" s="211" t="s">
        <v>62</v>
      </c>
      <c r="AE25" s="210" t="s">
        <v>60</v>
      </c>
      <c r="AF25" s="210" t="s">
        <v>60</v>
      </c>
      <c r="AG25" s="210" t="s">
        <v>60</v>
      </c>
      <c r="AH25" s="210" t="s">
        <v>60</v>
      </c>
      <c r="AI25" s="211" t="s">
        <v>61</v>
      </c>
      <c r="AJ25" s="211" t="s">
        <v>61</v>
      </c>
      <c r="AK25" s="212">
        <f>SUMPRODUCT(COUNTIF(U25:AJ25,{"Ф";"Ф/Н"}))</f>
        <v>6</v>
      </c>
      <c r="AL25" s="482">
        <f t="shared" ref="AL25" si="19">AK25+T25</f>
        <v>11</v>
      </c>
      <c r="AM25" s="484">
        <f t="shared" ref="AM25" si="20">AK26+T26</f>
        <v>88</v>
      </c>
      <c r="AN25" s="226"/>
      <c r="AO25" s="414">
        <f t="array" ref="AO25">SUM(IFERROR(--MID($E26:$AJ26,SEARCH("/",$E26:$AJ26)+1,2),0))</f>
        <v>36</v>
      </c>
      <c r="AP25" s="414">
        <f t="shared" ref="AP25" si="21">SUM(IFERROR(--LEFTB($L26,SEARCH("/",$L26)-1),$L26))</f>
        <v>15</v>
      </c>
      <c r="AQ25" s="414">
        <f>IF(AY26&gt;0,C25*AW25*AX25-(AY26*1),C25*AW25*AX25)</f>
        <v>132</v>
      </c>
      <c r="AR25" s="214">
        <f>SUMPRODUCT(COUNTIF(E24:AJ24,{"О";"ДО"}))</f>
        <v>0</v>
      </c>
      <c r="AS25" s="214" t="s">
        <v>63</v>
      </c>
      <c r="AT25" s="214">
        <f>AX25*C25*AR25</f>
        <v>0</v>
      </c>
      <c r="AU25" s="494">
        <f>SUMPRODUCT(COUNTIF(E25:AJ25,{"В";"РП";"РП/Н"}))</f>
        <v>20</v>
      </c>
      <c r="AV25" s="215"/>
      <c r="AW25" s="496">
        <v>22</v>
      </c>
      <c r="AX25" s="496">
        <v>6</v>
      </c>
      <c r="AY25" s="492"/>
      <c r="AZ25" s="131"/>
    </row>
    <row r="26" spans="1:52" ht="59.45" customHeight="1" thickBot="1" x14ac:dyDescent="0.3">
      <c r="A26" s="477"/>
      <c r="B26" s="132" t="s">
        <v>64</v>
      </c>
      <c r="C26" s="479"/>
      <c r="D26" s="151"/>
      <c r="E26" s="169">
        <f>IF('график март'!C23*24=24,CONCATENATE(HOUR('график март'!C23-'график март'!C22),"/","2"),IF('график март'!C23*24=0,HOUR('график март'!C23-'график март'!C22),CONCATENATE(HOUR('график март'!C23-'график март'!C22),"/","6")))</f>
        <v>0</v>
      </c>
      <c r="F26" s="169">
        <f>IF('график март'!D23*24=24,CONCATENATE(HOUR('график март'!D23-'график март'!D22),"/","2"),IF('график март'!D23*24=0,HOUR('график март'!D23-'график март'!D22),CONCATENATE(HOUR('график март'!D23-'график март'!D22),"/","6")))</f>
        <v>0</v>
      </c>
      <c r="G26" s="169">
        <f>IF('график март'!E23*24=24,CONCATENATE(HOUR('график март'!E23-'график март'!E22),"/","2"),IF('график март'!E23*24=0,HOUR('график март'!E23-'график март'!E22),CONCATENATE(HOUR('график март'!E23-'график март'!E22),"/","6")))</f>
        <v>0</v>
      </c>
      <c r="H26" s="169">
        <f>IF('график март'!F23*24=24,CONCATENATE(HOUR('график март'!F23-'график март'!F22),"/","2"),IF('график март'!F23*24=0,HOUR('график март'!F23-'график март'!F22),CONCATENATE(HOUR('график март'!F23-'график март'!F22),"/","6")))</f>
        <v>0</v>
      </c>
      <c r="I26" s="169">
        <f>IF('график март'!G23*24=24,CONCATENATE(HOUR('график март'!G23-'график март'!G22),"/","2"),IF('график март'!G23*24=0,HOUR('график март'!G23-'график март'!G22),CONCATENATE(HOUR('график март'!G23-'график март'!G22),"/","6")))</f>
        <v>0</v>
      </c>
      <c r="J26" s="169">
        <f>IF('график март'!H23*24=24,CONCATENATE(HOUR('график март'!H23-'график март'!H22),"/","2"),IF('график март'!H23*24=0,HOUR('график март'!H23-'график март'!H22),CONCATENATE(HOUR('график март'!H23-'график март'!H22),"/","6")))</f>
        <v>0</v>
      </c>
      <c r="K26" s="169">
        <f>IF('график март'!I23*24=24,CONCATENATE(HOUR('график март'!I23-'график март'!I22),"/","2"),IF('график март'!I23*24=0,HOUR('график март'!I23-'график март'!I22),CONCATENATE(HOUR('график март'!I23-'график март'!I22),"/","6")))</f>
        <v>0</v>
      </c>
      <c r="L26" s="169" t="str">
        <f>IF('график март'!J23*24=24,CONCATENATE(HOUR('график март'!J23-'график март'!J22),"/","2"),IF('график март'!J23*24=0,HOUR('график март'!J23-'график март'!J22),CONCATENATE(HOUR('график март'!J23-'график март'!J22),"/","6")))</f>
        <v>15/2</v>
      </c>
      <c r="M26" s="169" t="str">
        <f>IF('график март'!K23*24=24,CONCATENATE(HOUR('график март'!K23-'график март'!K22),"/","2"),IF('график март'!K23*24=0,HOUR('график март'!K23-'график март'!K22),CONCATENATE(HOUR('график март'!K23-'график март'!K22),"/","6")))</f>
        <v>9/6</v>
      </c>
      <c r="N26" s="169">
        <f>IF('график март'!L23*24=24,CONCATENATE(HOUR('график март'!L23-'график март'!L22),"/","2"),IF('график март'!L23*24=0,HOUR('график март'!L23-'график март'!L22),CONCATENATE(HOUR('график март'!L23-'график март'!L22),"/","6")))</f>
        <v>0</v>
      </c>
      <c r="O26" s="169">
        <f>IF('график март'!M23*24=24,CONCATENATE(HOUR('график март'!M23-'график март'!M22),"/","2"),IF('график март'!M23*24=0,HOUR('график март'!M23-'график март'!M22),CONCATENATE(HOUR('график март'!M23-'график март'!M22),"/","6")))</f>
        <v>0</v>
      </c>
      <c r="P26" s="169">
        <f>IF('график март'!N23*24=24,CONCATENATE(HOUR('график март'!N23-'график март'!N22),"/","2"),IF('график март'!N23*24=0,HOUR('график март'!N23-'график март'!N22),CONCATENATE(HOUR('график март'!N23-'график март'!N22),"/","6")))</f>
        <v>0</v>
      </c>
      <c r="Q26" s="169" t="str">
        <f>IF('график март'!O23*24=24,CONCATENATE(HOUR('график март'!O23-'график март'!O22),"/","2"),IF('график март'!O23*24=0,HOUR('график март'!O23-'график март'!O22),CONCATENATE(HOUR('график март'!O23-'график март'!O22),"/","6")))</f>
        <v>3/6</v>
      </c>
      <c r="R26" s="169">
        <f>IF('график март'!P23*24=24,CONCATENATE(HOUR('график март'!P23-'график март'!P22),"/","2"),IF('график март'!P23*24=0,HOUR('график март'!P23-'график март'!P22),CONCATENATE(HOUR('график март'!P23-'график март'!P22),"/","6")))</f>
        <v>0</v>
      </c>
      <c r="S26" s="169">
        <f>IF('график март'!Q23*24=24,CONCATENATE(HOUR('график март'!Q23-'график март'!Q22),"/","2"),IF('график март'!Q23*24=0,HOUR('график март'!Q23-'график март'!Q22),CONCATENATE(HOUR('график март'!Q23-'график март'!Q22),"/","6")))</f>
        <v>0</v>
      </c>
      <c r="T26" s="217">
        <f t="array" ref="T26">SUM(IFERROR(--LEFTB($E26:$S26,SEARCH("/",$E26:$S26)-1),$E26:$S26))</f>
        <v>27</v>
      </c>
      <c r="U26" s="216">
        <f>IF('график март'!R23*24=24,CONCATENATE(HOUR('график март'!R23-'график март'!R22),"/","2"),IF('график март'!R23*24=0,HOUR('график март'!R23-'график март'!R22),CONCATENATE(HOUR('график март'!R23-'график март'!R22),"/","6")))</f>
        <v>0</v>
      </c>
      <c r="V26" s="216">
        <f>IF('график март'!S23*24=24,CONCATENATE(HOUR('график март'!S23-'график март'!S22),"/","2"),IF('график март'!S23*24=0,HOUR('график март'!S23-'график март'!S22),CONCATENATE(HOUR('график март'!S23-'график март'!S22),"/","6")))</f>
        <v>0</v>
      </c>
      <c r="W26" s="216" t="str">
        <f>IF('график март'!T23*24=24,CONCATENATE(HOUR('график март'!T23-'график март'!T22),"/","2"),IF('график март'!T23*24=0,HOUR('график март'!T23-'график март'!T22),CONCATENATE(HOUR('график март'!T23-'график март'!T22),"/","6")))</f>
        <v>13/6</v>
      </c>
      <c r="X26" s="216">
        <f>IF('график март'!U23*24=24,CONCATENATE(HOUR('график март'!U23-'график март'!U22),"/","2"),IF('график март'!U23*24=0,HOUR('график март'!U23-'график март'!U22),CONCATENATE(HOUR('график март'!U23-'график март'!U22),"/","6")))</f>
        <v>0</v>
      </c>
      <c r="Y26" s="216">
        <f>IF('график март'!V23*24=24,CONCATENATE(HOUR('график март'!V23-'график март'!V22),"/","2"),IF('график март'!V23*24=0,HOUR('график март'!V23-'график март'!V22),CONCATENATE(HOUR('график март'!V23-'график март'!V22),"/","6")))</f>
        <v>0</v>
      </c>
      <c r="Z26" s="216">
        <f>IF('график март'!W23*24=24,CONCATENATE(HOUR('график март'!W23-'график март'!W22),"/","2"),IF('график март'!W23*24=0,HOUR('график март'!W23-'график март'!W22),CONCATENATE(HOUR('график март'!W23-'график март'!W22),"/","6")))</f>
        <v>0</v>
      </c>
      <c r="AA26" s="216">
        <f>IF('график март'!X23*24=24,CONCATENATE(HOUR('график март'!X23-'график март'!X22),"/","2"),IF('график март'!X23*24=0,HOUR('график март'!X23-'график март'!X22),CONCATENATE(HOUR('график март'!X23-'график март'!X22),"/","6")))</f>
        <v>0</v>
      </c>
      <c r="AB26" s="216" t="str">
        <f>IF('график март'!Y23*24=24,CONCATENATE(HOUR('график март'!Y23-'график март'!Y22),"/","2"),IF('график март'!Y23*24=0,HOUR('график март'!Y23-'график март'!Y22),CONCATENATE(HOUR('график март'!Y23-'график март'!Y22),"/","6")))</f>
        <v>15/2</v>
      </c>
      <c r="AC26" s="216" t="str">
        <f>IF('график март'!Z23*24=24,CONCATENATE(HOUR('график март'!Z23-'график март'!Z22),"/","2"),IF('график март'!Z23*24=0,HOUR('график март'!Z23-'график март'!Z22),CONCATENATE(HOUR('график март'!Z23-'график март'!Z22),"/","6")))</f>
        <v>9/6</v>
      </c>
      <c r="AD26" s="216">
        <f>IF('график март'!AA23*24=24,CONCATENATE(HOUR('график март'!AA23-'график март'!AA22),"/","2"),IF('график март'!AA23*24=0,HOUR('график март'!AA23-'график март'!AA22),CONCATENATE(HOUR('график март'!AA23-'график март'!AA22),"/","6")))</f>
        <v>0</v>
      </c>
      <c r="AE26" s="216">
        <f>IF('график март'!AB23*24=24,CONCATENATE(HOUR('график март'!AB23-'график март'!AB22),"/","2"),IF('график март'!AB23*24=0,HOUR('график март'!AB23-'график март'!AB22),CONCATENATE(HOUR('график март'!AB23-'график март'!AB22),"/","6")))</f>
        <v>0</v>
      </c>
      <c r="AF26" s="216">
        <f>IF('график март'!AC23*24=24,CONCATENATE(HOUR('график март'!AC23-'график март'!AC22),"/","2"),IF('график март'!AC23*24=0,HOUR('график март'!AC23-'график март'!AC22),CONCATENATE(HOUR('график март'!AC23-'график март'!AC22),"/","6")))</f>
        <v>0</v>
      </c>
      <c r="AG26" s="216" t="str">
        <f>IF('график март'!AD23*24=24,CONCATENATE(HOUR('график март'!AD23-'график март'!AD22),"/","2"),IF('график март'!AD23*24=0,HOUR('график март'!AD23-'график март'!AD22),CONCATENATE(HOUR('график март'!AD23-'график март'!AD22),"/","6")))</f>
        <v>15/2</v>
      </c>
      <c r="AH26" s="216" t="str">
        <f>IF('график март'!AE23*24=24,CONCATENATE(HOUR('график март'!AE23-'график март'!AE22),"/","2"),IF('график март'!AE23*24=0,HOUR('график март'!AE23-'график март'!AE22),CONCATENATE(HOUR('график март'!AE23-'график март'!AE22),"/","6")))</f>
        <v>9/6</v>
      </c>
      <c r="AI26" s="216">
        <f>IF('график март'!AF23*24=24,CONCATENATE(HOUR('график март'!AF23-'график март'!AF22),"/","2"),IF('график март'!AF23*24=0,HOUR('график март'!AF23-'график март'!AF22),CONCATENATE(HOUR('график март'!AF23-'график март'!AF22),"/","6")))</f>
        <v>0</v>
      </c>
      <c r="AJ26" s="216">
        <f>IF('график март'!AG23*24=24,CONCATENATE(HOUR('график март'!AG23-'график март'!AG22),"/","2"),IF('график март'!AG23*24=0,HOUR('график март'!AG23-'график март'!AG22),CONCATENATE(HOUR('график март'!AG23-'график март'!AG22),"/","6")))</f>
        <v>0</v>
      </c>
      <c r="AK26" s="218">
        <f t="array" ref="AK26">SUM(IFERROR(--LEFTB($U26:$AJ26,SEARCH("/",$U26:$AJ26)-1),$U26:$AJ26))</f>
        <v>61</v>
      </c>
      <c r="AL26" s="483"/>
      <c r="AM26" s="485"/>
      <c r="AN26" s="227"/>
      <c r="AO26" s="415"/>
      <c r="AP26" s="415"/>
      <c r="AQ26" s="415"/>
      <c r="AR26" s="220">
        <f>SUMPRODUCT(COUNTIF(E25:AJ25,{"О";"ДО"}))</f>
        <v>0</v>
      </c>
      <c r="AS26" s="221" t="s">
        <v>24</v>
      </c>
      <c r="AT26" s="222">
        <f>AX25*C25*AR26</f>
        <v>0</v>
      </c>
      <c r="AU26" s="495"/>
      <c r="AV26" s="215"/>
      <c r="AW26" s="497"/>
      <c r="AX26" s="497"/>
      <c r="AY26" s="493"/>
      <c r="AZ26" s="131"/>
    </row>
    <row r="27" spans="1:52" ht="32.450000000000003" customHeight="1" x14ac:dyDescent="0.25">
      <c r="A27" s="476">
        <f t="shared" ref="A27" si="22">A25+1</f>
        <v>8</v>
      </c>
      <c r="B27" s="126" t="str">
        <f>'график январь'!A24</f>
        <v>Федяева О.К.</v>
      </c>
      <c r="C27" s="478">
        <f>'график март'!B24</f>
        <v>0.25</v>
      </c>
      <c r="D27" s="150">
        <v>615</v>
      </c>
      <c r="E27" s="210" t="s">
        <v>60</v>
      </c>
      <c r="F27" s="210" t="s">
        <v>60</v>
      </c>
      <c r="G27" s="210" t="s">
        <v>60</v>
      </c>
      <c r="H27" s="210" t="s">
        <v>60</v>
      </c>
      <c r="I27" s="211" t="s">
        <v>61</v>
      </c>
      <c r="J27" s="211" t="s">
        <v>61</v>
      </c>
      <c r="K27" s="210" t="s">
        <v>60</v>
      </c>
      <c r="L27" s="210" t="s">
        <v>60</v>
      </c>
      <c r="M27" s="210" t="s">
        <v>60</v>
      </c>
      <c r="N27" s="211" t="s">
        <v>61</v>
      </c>
      <c r="O27" s="211" t="s">
        <v>61</v>
      </c>
      <c r="P27" s="210" t="s">
        <v>60</v>
      </c>
      <c r="Q27" s="210" t="s">
        <v>60</v>
      </c>
      <c r="R27" s="210" t="s">
        <v>60</v>
      </c>
      <c r="S27" s="211" t="s">
        <v>61</v>
      </c>
      <c r="T27" s="212">
        <f>SUMPRODUCT(COUNTIF(E27:S27,{"Ф";"Ф/Н"}))</f>
        <v>5</v>
      </c>
      <c r="U27" s="211" t="s">
        <v>61</v>
      </c>
      <c r="V27" s="210" t="s">
        <v>60</v>
      </c>
      <c r="W27" s="210" t="s">
        <v>60</v>
      </c>
      <c r="X27" s="210" t="s">
        <v>60</v>
      </c>
      <c r="Y27" s="211" t="s">
        <v>61</v>
      </c>
      <c r="Z27" s="211" t="s">
        <v>61</v>
      </c>
      <c r="AA27" s="210" t="s">
        <v>60</v>
      </c>
      <c r="AB27" s="210" t="s">
        <v>60</v>
      </c>
      <c r="AC27" s="210" t="s">
        <v>60</v>
      </c>
      <c r="AD27" s="211" t="s">
        <v>62</v>
      </c>
      <c r="AE27" s="210" t="s">
        <v>60</v>
      </c>
      <c r="AF27" s="210" t="s">
        <v>60</v>
      </c>
      <c r="AG27" s="210" t="s">
        <v>60</v>
      </c>
      <c r="AH27" s="210" t="s">
        <v>60</v>
      </c>
      <c r="AI27" s="211" t="s">
        <v>61</v>
      </c>
      <c r="AJ27" s="211" t="s">
        <v>61</v>
      </c>
      <c r="AK27" s="212">
        <f>SUMPRODUCT(COUNTIF(U27:AJ27,{"Ф";"Ф/Н"}))</f>
        <v>6</v>
      </c>
      <c r="AL27" s="482">
        <f t="shared" ref="AL27" si="23">AK27+T27</f>
        <v>11</v>
      </c>
      <c r="AM27" s="484">
        <f t="shared" ref="AM27" si="24">AK28+T28</f>
        <v>29</v>
      </c>
      <c r="AN27" s="223"/>
      <c r="AO27" s="414">
        <f t="array" ref="AO27">SUM(IFERROR(--MID($E28:$AJ28,SEARCH("/",$E28:$AJ28)+1,2),0))</f>
        <v>16</v>
      </c>
      <c r="AP27" s="414">
        <f t="shared" ref="AP27" si="25">SUM(IFERROR(--LEFTB($L28,SEARCH("/",$L28)-1),$L28))</f>
        <v>0</v>
      </c>
      <c r="AQ27" s="414">
        <f>IF(AY28&gt;0,C27*AW27*AX27-(AY28*1),C27*AW27*AX27)</f>
        <v>33</v>
      </c>
      <c r="AR27" s="214">
        <f>SUMPRODUCT(COUNTIF(E26:AJ26,{"О";"ДО"}))</f>
        <v>0</v>
      </c>
      <c r="AS27" s="214" t="s">
        <v>63</v>
      </c>
      <c r="AT27" s="214">
        <f>AX27*C27*AR27</f>
        <v>0</v>
      </c>
      <c r="AU27" s="494">
        <f>SUMPRODUCT(COUNTIF(E27:AJ27,{"В";"РП";"РП/Н"}))</f>
        <v>20</v>
      </c>
      <c r="AV27" s="215"/>
      <c r="AW27" s="496">
        <v>22</v>
      </c>
      <c r="AX27" s="496">
        <v>6</v>
      </c>
      <c r="AY27" s="492"/>
      <c r="AZ27" s="131"/>
    </row>
    <row r="28" spans="1:52" ht="34.9" customHeight="1" thickBot="1" x14ac:dyDescent="0.3">
      <c r="A28" s="477"/>
      <c r="B28" s="132" t="s">
        <v>64</v>
      </c>
      <c r="C28" s="479"/>
      <c r="D28" s="151"/>
      <c r="E28" s="169">
        <f>IF('график март'!C25*24=24,CONCATENATE(HOUR('график март'!C25-'график март'!C24),"/","2"),IF('график март'!C25*24=0,HOUR('график март'!C25-'график март'!C24),CONCATENATE(HOUR('график март'!C25-'график март'!C24),"/","6")))</f>
        <v>0</v>
      </c>
      <c r="F28" s="169">
        <f>IF('график март'!D25*24=24,CONCATENATE(HOUR('график март'!D25-'график март'!D24),"/","2"),IF('график март'!D25*24=0,HOUR('график март'!D25-'график март'!D24),CONCATENATE(HOUR('график март'!D25-'график март'!D24),"/","6")))</f>
        <v>0</v>
      </c>
      <c r="G28" s="169">
        <f>IF('график март'!E25*24=24,CONCATENATE(HOUR('график март'!E25-'график март'!E24),"/","2"),IF('график март'!E25*24=0,HOUR('график март'!E25-'график март'!E24),CONCATENATE(HOUR('график март'!E25-'график март'!E24),"/","6")))</f>
        <v>0</v>
      </c>
      <c r="H28" s="169">
        <f>IF('график март'!F25*24=24,CONCATENATE(HOUR('график март'!F25-'график март'!F24),"/","2"),IF('график март'!F25*24=0,HOUR('график март'!F25-'график март'!F24),CONCATENATE(HOUR('график март'!F25-'график март'!F24),"/","6")))</f>
        <v>0</v>
      </c>
      <c r="I28" s="169">
        <f>IF('график март'!G25*24=24,CONCATENATE(HOUR('график март'!G25-'график март'!G24),"/","2"),IF('график март'!G25*24=0,HOUR('график март'!G25-'график март'!G24),CONCATENATE(HOUR('график март'!G25-'график март'!G24),"/","6")))</f>
        <v>0</v>
      </c>
      <c r="J28" s="169">
        <f>IF('график март'!H25*24=24,CONCATENATE(HOUR('график март'!H25-'график март'!H24),"/","2"),IF('график март'!H25*24=0,HOUR('график март'!H25-'график март'!H24),CONCATENATE(HOUR('график март'!H25-'график март'!H24),"/","6")))</f>
        <v>0</v>
      </c>
      <c r="K28" s="169">
        <f>IF('график март'!I25*24=24,CONCATENATE(HOUR('график март'!I25-'график март'!I24),"/","2"),IF('график март'!I25*24=0,HOUR('график март'!I25-'график март'!I24),CONCATENATE(HOUR('график март'!I25-'график март'!I24),"/","6")))</f>
        <v>0</v>
      </c>
      <c r="L28" s="169">
        <f>IF('график март'!J25*24=24,CONCATENATE(HOUR('график март'!J25-'график март'!J24),"/","2"),IF('график март'!J25*24=0,HOUR('график март'!J25-'график март'!J24),CONCATENATE(HOUR('график март'!J25-'график март'!J24),"/","6")))</f>
        <v>0</v>
      </c>
      <c r="M28" s="169">
        <f>IF('график март'!K25*24=24,CONCATENATE(HOUR('график март'!K25-'график март'!K24),"/","2"),IF('график март'!K25*24=0,HOUR('график март'!K25-'график март'!K24),CONCATENATE(HOUR('график март'!K25-'график март'!K24),"/","6")))</f>
        <v>0</v>
      </c>
      <c r="N28" s="169">
        <f>IF('график март'!L25*24=24,CONCATENATE(HOUR('график март'!L25-'график март'!L24),"/","2"),IF('график март'!L25*24=0,HOUR('график март'!L25-'график март'!L24),CONCATENATE(HOUR('график март'!L25-'график март'!L24),"/","6")))</f>
        <v>0</v>
      </c>
      <c r="O28" s="169">
        <f>IF('график март'!M25*24=24,CONCATENATE(HOUR('график март'!M25-'график март'!M24),"/","2"),IF('график март'!M25*24=0,HOUR('график март'!M25-'график март'!M24),CONCATENATE(HOUR('график март'!M25-'график март'!M24),"/","6")))</f>
        <v>0</v>
      </c>
      <c r="P28" s="169">
        <f>IF('график март'!N25*24=24,CONCATENATE(HOUR('график март'!N25-'график март'!N24),"/","2"),IF('график март'!N25*24=0,HOUR('график март'!N25-'график март'!N24),CONCATENATE(HOUR('график март'!N25-'график март'!N24),"/","6")))</f>
        <v>0</v>
      </c>
      <c r="Q28" s="169" t="str">
        <f>IF('график март'!O25*24=24,CONCATENATE(HOUR('график март'!O25-'график март'!O24),"/","2"),IF('график март'!O25*24=0,HOUR('график март'!O25-'график март'!O24),CONCATENATE(HOUR('график март'!O25-'график март'!O24),"/","6")))</f>
        <v>12/2</v>
      </c>
      <c r="R28" s="169" t="str">
        <f>IF('график март'!P25*24=24,CONCATENATE(HOUR('график март'!P25-'график март'!P24),"/","2"),IF('график март'!P25*24=0,HOUR('график март'!P25-'график март'!P24),CONCATENATE(HOUR('график март'!P25-'график март'!P24),"/","6")))</f>
        <v>8/6</v>
      </c>
      <c r="S28" s="169">
        <f>IF('график март'!Q25*24=24,CONCATENATE(HOUR('график март'!Q25-'график март'!Q24),"/","2"),IF('график март'!Q25*24=0,HOUR('график март'!Q25-'график март'!Q24),CONCATENATE(HOUR('график март'!Q25-'график март'!Q24),"/","6")))</f>
        <v>0</v>
      </c>
      <c r="T28" s="217">
        <f t="array" ref="T28">SUM(IFERROR(--LEFTB($E28:$S28,SEARCH("/",$E28:$S28)-1),$E28:$S28))</f>
        <v>20</v>
      </c>
      <c r="U28" s="216">
        <f>IF('график март'!R25*24=24,CONCATENATE(HOUR('график март'!R25-'график март'!R24),"/","2"),IF('график март'!R25*24=0,HOUR('график март'!R25-'график март'!R24),CONCATENATE(HOUR('график март'!R25-'график март'!R24),"/","6")))</f>
        <v>0</v>
      </c>
      <c r="V28" s="216">
        <f>IF('график март'!S25*24=24,CONCATENATE(HOUR('график март'!S25-'график март'!S24),"/","2"),IF('график март'!S25*24=0,HOUR('график март'!S25-'график март'!S24),CONCATENATE(HOUR('график март'!S25-'график март'!S24),"/","6")))</f>
        <v>0</v>
      </c>
      <c r="W28" s="216" t="str">
        <f>IF('график март'!T25*24=24,CONCATENATE(HOUR('график март'!T25-'график март'!T24),"/","2"),IF('график март'!T25*24=0,HOUR('график март'!T25-'график март'!T24),CONCATENATE(HOUR('график март'!T25-'график март'!T24),"/","6")))</f>
        <v>2/2</v>
      </c>
      <c r="X28" s="216" t="str">
        <f>IF('график март'!U25*24=24,CONCATENATE(HOUR('график март'!U25-'график март'!U24),"/","2"),IF('график март'!U25*24=0,HOUR('график март'!U25-'график март'!U24),CONCATENATE(HOUR('график март'!U25-'график март'!U24),"/","6")))</f>
        <v>7/6</v>
      </c>
      <c r="Y28" s="216">
        <f>IF('график март'!V25*24=24,CONCATENATE(HOUR('график март'!V25-'график март'!V24),"/","2"),IF('график март'!V25*24=0,HOUR('график март'!V25-'график март'!V24),CONCATENATE(HOUR('график март'!V25-'график март'!V24),"/","6")))</f>
        <v>0</v>
      </c>
      <c r="Z28" s="216">
        <f>IF('график март'!W25*24=24,CONCATENATE(HOUR('график март'!W25-'график март'!W24),"/","2"),IF('график март'!W25*24=0,HOUR('график март'!W25-'график март'!W24),CONCATENATE(HOUR('график март'!W25-'график март'!W24),"/","6")))</f>
        <v>0</v>
      </c>
      <c r="AA28" s="216">
        <f>IF('график март'!X25*24=24,CONCATENATE(HOUR('график март'!X25-'график март'!X24),"/","2"),IF('график март'!X25*24=0,HOUR('график март'!X25-'график март'!X24),CONCATENATE(HOUR('график март'!X25-'график март'!X24),"/","6")))</f>
        <v>0</v>
      </c>
      <c r="AB28" s="216">
        <f>IF('график март'!Y25*24=24,CONCATENATE(HOUR('график март'!Y25-'график март'!Y24),"/","2"),IF('график март'!Y25*24=0,HOUR('график март'!Y25-'график март'!Y24),CONCATENATE(HOUR('график март'!Y25-'график март'!Y24),"/","6")))</f>
        <v>0</v>
      </c>
      <c r="AC28" s="216">
        <f>IF('график март'!Z25*24=24,CONCATENATE(HOUR('график март'!Z25-'график март'!Z24),"/","2"),IF('график март'!Z25*24=0,HOUR('график март'!Z25-'график март'!Z24),CONCATENATE(HOUR('график март'!Z25-'график март'!Z24),"/","6")))</f>
        <v>0</v>
      </c>
      <c r="AD28" s="216">
        <f>IF('график март'!AA25*24=24,CONCATENATE(HOUR('график март'!AA25-'график март'!AA24),"/","2"),IF('график март'!AA25*24=0,HOUR('график март'!AA25-'график март'!AA24),CONCATENATE(HOUR('график март'!AA25-'график март'!AA24),"/","6")))</f>
        <v>0</v>
      </c>
      <c r="AE28" s="216">
        <f>IF('график март'!AB25*24=24,CONCATENATE(HOUR('график март'!AB25-'график март'!AB24),"/","2"),IF('график март'!AB25*24=0,HOUR('график март'!AB25-'график март'!AB24),CONCATENATE(HOUR('график март'!AB25-'график март'!AB24),"/","6")))</f>
        <v>0</v>
      </c>
      <c r="AF28" s="216">
        <f>IF('график март'!AC25*24=24,CONCATENATE(HOUR('график март'!AC25-'график март'!AC24),"/","2"),IF('график март'!AC25*24=0,HOUR('график март'!AC25-'график март'!AC24),CONCATENATE(HOUR('график март'!AC25-'график март'!AC24),"/","6")))</f>
        <v>0</v>
      </c>
      <c r="AG28" s="216">
        <f>IF('график март'!AD25*24=24,CONCATENATE(HOUR('график март'!AD25-'график март'!AD24),"/","2"),IF('график март'!AD25*24=0,HOUR('график март'!AD25-'график март'!AD24),CONCATENATE(HOUR('график март'!AD25-'график март'!AD24),"/","6")))</f>
        <v>0</v>
      </c>
      <c r="AH28" s="216">
        <f>IF('график март'!AE25*24=24,CONCATENATE(HOUR('график март'!AE25-'график март'!AE24),"/","2"),IF('график март'!AE25*24=0,HOUR('график март'!AE25-'график март'!AE24),CONCATENATE(HOUR('график март'!AE25-'график март'!AE24),"/","6")))</f>
        <v>0</v>
      </c>
      <c r="AI28" s="216">
        <f>IF('график март'!AF25*24=24,CONCATENATE(HOUR('график март'!AF25-'график март'!AF24),"/","2"),IF('график март'!AF25*24=0,HOUR('график март'!AF25-'график март'!AF24),CONCATENATE(HOUR('график март'!AF25-'график март'!AF24),"/","6")))</f>
        <v>0</v>
      </c>
      <c r="AJ28" s="216">
        <f>IF('график март'!AG25*24=24,CONCATENATE(HOUR('график март'!AG25-'график март'!AG24),"/","2"),IF('график март'!AG25*24=0,HOUR('график март'!AG25-'график март'!AG24),CONCATENATE(HOUR('график март'!AG25-'график март'!AG24),"/","6")))</f>
        <v>0</v>
      </c>
      <c r="AK28" s="218">
        <f t="array" ref="AK28">SUM(IFERROR(--LEFTB($U28:$AJ28,SEARCH("/",$U28:$AJ28)-1),$U28:$AJ28))</f>
        <v>9</v>
      </c>
      <c r="AL28" s="483"/>
      <c r="AM28" s="485"/>
      <c r="AN28" s="225"/>
      <c r="AO28" s="415"/>
      <c r="AP28" s="415"/>
      <c r="AQ28" s="415"/>
      <c r="AR28" s="210">
        <f>SUMPRODUCT(COUNTIF(E27:AJ27,{"О";"ДО"}))</f>
        <v>0</v>
      </c>
      <c r="AS28" s="230" t="s">
        <v>65</v>
      </c>
      <c r="AT28" s="231">
        <f>AX27*C27*AR28</f>
        <v>0</v>
      </c>
      <c r="AU28" s="495"/>
      <c r="AV28" s="215"/>
      <c r="AW28" s="497"/>
      <c r="AX28" s="497"/>
      <c r="AY28" s="493"/>
      <c r="AZ28" s="131"/>
    </row>
    <row r="29" spans="1:52" ht="33.6" customHeight="1" x14ac:dyDescent="0.25">
      <c r="A29" s="476">
        <f t="shared" ref="A29" si="26">A27+1</f>
        <v>9</v>
      </c>
      <c r="B29" s="126" t="str">
        <f>'график январь'!A26</f>
        <v>Панкратова А.М.</v>
      </c>
      <c r="C29" s="478">
        <f>'график март'!B26</f>
        <v>1</v>
      </c>
      <c r="D29" s="150">
        <v>96</v>
      </c>
      <c r="E29" s="210" t="s">
        <v>60</v>
      </c>
      <c r="F29" s="210" t="s">
        <v>60</v>
      </c>
      <c r="G29" s="210" t="s">
        <v>60</v>
      </c>
      <c r="H29" s="210" t="s">
        <v>60</v>
      </c>
      <c r="I29" s="211" t="s">
        <v>61</v>
      </c>
      <c r="J29" s="211" t="s">
        <v>61</v>
      </c>
      <c r="K29" s="210" t="s">
        <v>60</v>
      </c>
      <c r="L29" s="210" t="s">
        <v>60</v>
      </c>
      <c r="M29" s="210" t="s">
        <v>60</v>
      </c>
      <c r="N29" s="211" t="s">
        <v>61</v>
      </c>
      <c r="O29" s="211" t="s">
        <v>61</v>
      </c>
      <c r="P29" s="210" t="s">
        <v>60</v>
      </c>
      <c r="Q29" s="210" t="s">
        <v>60</v>
      </c>
      <c r="R29" s="210" t="s">
        <v>60</v>
      </c>
      <c r="S29" s="211" t="s">
        <v>61</v>
      </c>
      <c r="T29" s="212">
        <f>SUMPRODUCT(COUNTIF(E29:S29,{"Ф";"Ф/Н"}))</f>
        <v>5</v>
      </c>
      <c r="U29" s="211" t="s">
        <v>61</v>
      </c>
      <c r="V29" s="210" t="s">
        <v>60</v>
      </c>
      <c r="W29" s="210" t="s">
        <v>60</v>
      </c>
      <c r="X29" s="210" t="s">
        <v>60</v>
      </c>
      <c r="Y29" s="211" t="s">
        <v>61</v>
      </c>
      <c r="Z29" s="211" t="s">
        <v>61</v>
      </c>
      <c r="AA29" s="210" t="s">
        <v>60</v>
      </c>
      <c r="AB29" s="210" t="s">
        <v>60</v>
      </c>
      <c r="AC29" s="210" t="s">
        <v>60</v>
      </c>
      <c r="AD29" s="211" t="s">
        <v>62</v>
      </c>
      <c r="AE29" s="210" t="s">
        <v>60</v>
      </c>
      <c r="AF29" s="210" t="s">
        <v>60</v>
      </c>
      <c r="AG29" s="210" t="s">
        <v>60</v>
      </c>
      <c r="AH29" s="210" t="s">
        <v>60</v>
      </c>
      <c r="AI29" s="211" t="s">
        <v>61</v>
      </c>
      <c r="AJ29" s="211" t="s">
        <v>61</v>
      </c>
      <c r="AK29" s="212">
        <f>SUMPRODUCT(COUNTIF(U29:AJ29,{"Ф";"Ф/Н"}))</f>
        <v>6</v>
      </c>
      <c r="AL29" s="482">
        <f t="shared" ref="AL29" si="27">AK29+T29</f>
        <v>11</v>
      </c>
      <c r="AM29" s="484">
        <f t="shared" ref="AM29" si="28">AK30+T30</f>
        <v>124</v>
      </c>
      <c r="AN29" s="226"/>
      <c r="AO29" s="414">
        <f t="array" ref="AO29">SUM(IFERROR(--MID($E30:$AJ30,SEARCH("/",$E30:$AJ30)+1,2),0))</f>
        <v>40</v>
      </c>
      <c r="AP29" s="414">
        <f t="shared" ref="AP29" si="29">SUM(IFERROR(--LEFTB($L30,SEARCH("/",$L30)-1),$L30))</f>
        <v>9</v>
      </c>
      <c r="AQ29" s="414">
        <f>IF(AY30&gt;0,C29*AW29*AX29-(AY30*1),C29*AW29*AX29)</f>
        <v>132</v>
      </c>
      <c r="AR29" s="235">
        <f>SUMPRODUCT(COUNTIF(E28:AJ28,{"О";"ДО"}))</f>
        <v>0</v>
      </c>
      <c r="AS29" s="214" t="s">
        <v>63</v>
      </c>
      <c r="AT29" s="214">
        <f>AX29*C29*AR29</f>
        <v>0</v>
      </c>
      <c r="AU29" s="494">
        <f>SUMPRODUCT(COUNTIF(E29:AJ29,{"В";"РП";"РП/Н"}))</f>
        <v>20</v>
      </c>
      <c r="AV29" s="215"/>
      <c r="AW29" s="496">
        <v>22</v>
      </c>
      <c r="AX29" s="496">
        <v>6</v>
      </c>
      <c r="AY29" s="492"/>
      <c r="AZ29" s="131"/>
    </row>
    <row r="30" spans="1:52" ht="40.15" customHeight="1" thickBot="1" x14ac:dyDescent="0.3">
      <c r="A30" s="477"/>
      <c r="B30" s="153" t="s">
        <v>64</v>
      </c>
      <c r="C30" s="479"/>
      <c r="D30" s="170"/>
      <c r="E30" s="169">
        <f>IF('график март'!C27*24=24,CONCATENATE(HOUR('график март'!C27-'график март'!C26),"/","2"),IF('график март'!C27*24=0,HOUR('график март'!C27-'график март'!C26),CONCATENATE(HOUR('график март'!C27-'график март'!C26),"/","6")))</f>
        <v>0</v>
      </c>
      <c r="F30" s="169">
        <f>IF('график март'!D27*24=24,CONCATENATE(HOUR('график март'!D27-'график март'!D26),"/","2"),IF('график март'!D27*24=0,HOUR('график март'!D27-'график март'!D26),CONCATENATE(HOUR('график март'!D27-'график март'!D26),"/","6")))</f>
        <v>0</v>
      </c>
      <c r="G30" s="169" t="str">
        <f>IF('график март'!E27*24=24,CONCATENATE(HOUR('график март'!E27-'график март'!E26),"/","2"),IF('график март'!E27*24=0,HOUR('график март'!E27-'график март'!E26),CONCATENATE(HOUR('график март'!E27-'график март'!E26),"/","6")))</f>
        <v>15/2</v>
      </c>
      <c r="H30" s="169" t="str">
        <f>IF('график март'!F27*24=24,CONCATENATE(HOUR('график март'!F27-'график март'!F26),"/","2"),IF('график март'!F27*24=0,HOUR('график март'!F27-'график март'!F26),CONCATENATE(HOUR('график март'!F27-'график март'!F26),"/","6")))</f>
        <v>9/6</v>
      </c>
      <c r="I30" s="169">
        <f>IF('график март'!G27*24=24,CONCATENATE(HOUR('график март'!G27-'график март'!G26),"/","2"),IF('график март'!G27*24=0,HOUR('график март'!G27-'график март'!G26),CONCATENATE(HOUR('график март'!G27-'график март'!G26),"/","6")))</f>
        <v>0</v>
      </c>
      <c r="J30" s="169">
        <f>IF('график март'!H27*24=24,CONCATENATE(HOUR('график март'!H27-'график март'!H26),"/","2"),IF('график март'!H27*24=0,HOUR('график март'!H27-'график март'!H26),CONCATENATE(HOUR('график март'!H27-'график март'!H26),"/","6")))</f>
        <v>0</v>
      </c>
      <c r="K30" s="169" t="str">
        <f>IF('график март'!I27*24=24,CONCATENATE(HOUR('график март'!I27-'график март'!I26),"/","2"),IF('график март'!I27*24=0,HOUR('график март'!I27-'график март'!I26),CONCATENATE(HOUR('график март'!I27-'график март'!I26),"/","6")))</f>
        <v>15/2</v>
      </c>
      <c r="L30" s="169" t="str">
        <f>IF('график март'!J27*24=24,CONCATENATE(HOUR('график март'!J27-'график март'!J26),"/","2"),IF('график март'!J27*24=0,HOUR('график март'!J27-'график март'!J26),CONCATENATE(HOUR('график март'!J27-'график март'!J26),"/","6")))</f>
        <v>9/6</v>
      </c>
      <c r="M30" s="169">
        <f>IF('график март'!K27*24=24,CONCATENATE(HOUR('график март'!K27-'график март'!K26),"/","2"),IF('график март'!K27*24=0,HOUR('график март'!K27-'график март'!K26),CONCATENATE(HOUR('график март'!K27-'график март'!K26),"/","6")))</f>
        <v>0</v>
      </c>
      <c r="N30" s="169">
        <f>IF('график март'!L27*24=24,CONCATENATE(HOUR('график март'!L27-'график март'!L26),"/","2"),IF('график март'!L27*24=0,HOUR('график март'!L27-'график март'!L26),CONCATENATE(HOUR('график март'!L27-'график март'!L26),"/","6")))</f>
        <v>0</v>
      </c>
      <c r="O30" s="169">
        <f>IF('график март'!M27*24=24,CONCATENATE(HOUR('график март'!M27-'график март'!M26),"/","2"),IF('график март'!M27*24=0,HOUR('график март'!M27-'график март'!M26),CONCATENATE(HOUR('график март'!M27-'график март'!M26),"/","6")))</f>
        <v>0</v>
      </c>
      <c r="P30" s="169" t="str">
        <f>IF('график март'!N27*24=24,CONCATENATE(HOUR('график март'!N27-'график март'!N26),"/","2"),IF('график март'!N27*24=0,HOUR('график март'!N27-'график март'!N26),CONCATENATE(HOUR('график март'!N27-'график март'!N26),"/","6")))</f>
        <v>15/2</v>
      </c>
      <c r="Q30" s="169" t="str">
        <f>IF('график март'!O27*24=24,CONCATENATE(HOUR('график март'!O27-'график март'!O26),"/","2"),IF('график март'!O27*24=0,HOUR('график март'!O27-'график март'!O26),CONCATENATE(HOUR('график март'!O27-'график март'!O26),"/","6")))</f>
        <v>9/6</v>
      </c>
      <c r="R30" s="169">
        <f>IF('график март'!P27*24=24,CONCATENATE(HOUR('график март'!P27-'график март'!P26),"/","2"),IF('график март'!P27*24=0,HOUR('график март'!P27-'график март'!P26),CONCATENATE(HOUR('график март'!P27-'график март'!P26),"/","6")))</f>
        <v>0</v>
      </c>
      <c r="S30" s="169">
        <f>IF('график март'!Q27*24=24,CONCATENATE(HOUR('график март'!Q27-'график март'!Q26),"/","2"),IF('график март'!Q27*24=0,HOUR('график март'!Q27-'график март'!Q26),CONCATENATE(HOUR('график март'!Q27-'график март'!Q26),"/","6")))</f>
        <v>0</v>
      </c>
      <c r="T30" s="217">
        <f t="array" ref="T30">SUM(IFERROR(--LEFTB($E30:$S30,SEARCH("/",$E30:$S30)-1),$E30:$S30))</f>
        <v>72</v>
      </c>
      <c r="U30" s="216">
        <f>IF('график март'!R27*24=24,CONCATENATE(HOUR('график март'!R27-'график март'!R26),"/","2"),IF('график март'!R27*24=0,HOUR('график март'!R27-'график март'!R26),CONCATENATE(HOUR('график март'!R27-'график март'!R26),"/","6")))</f>
        <v>0</v>
      </c>
      <c r="V30" s="216" t="str">
        <f>IF('график март'!S27*24=24,CONCATENATE(HOUR('график март'!S27-'график март'!S26),"/","2"),IF('график март'!S27*24=0,HOUR('график март'!S27-'график март'!S26),CONCATENATE(HOUR('график март'!S27-'график март'!S26),"/","6")))</f>
        <v>15/2</v>
      </c>
      <c r="W30" s="216" t="str">
        <f>IF('график март'!T27*24=24,CONCATENATE(HOUR('график март'!T27-'график март'!T26),"/","2"),IF('график март'!T27*24=0,HOUR('график март'!T27-'график март'!T26),CONCATENATE(HOUR('график март'!T27-'график март'!T26),"/","6")))</f>
        <v>9/6</v>
      </c>
      <c r="X30" s="216">
        <f>IF('график март'!U27*24=24,CONCATENATE(HOUR('график март'!U27-'график март'!U26),"/","2"),IF('график март'!U27*24=0,HOUR('график март'!U27-'график март'!U26),CONCATENATE(HOUR('график март'!U27-'график март'!U26),"/","6")))</f>
        <v>0</v>
      </c>
      <c r="Y30" s="216">
        <f>IF('график март'!V27*24=24,CONCATENATE(HOUR('график март'!V27-'график март'!V26),"/","2"),IF('график март'!V27*24=0,HOUR('график март'!V27-'график март'!V26),CONCATENATE(HOUR('график март'!V27-'график март'!V26),"/","6")))</f>
        <v>0</v>
      </c>
      <c r="Z30" s="216">
        <f>IF('график март'!W27*24=24,CONCATENATE(HOUR('график март'!W27-'график март'!W26),"/","2"),IF('график март'!W27*24=0,HOUR('график март'!W27-'график март'!W26),CONCATENATE(HOUR('график март'!W27-'график март'!W26),"/","6")))</f>
        <v>0</v>
      </c>
      <c r="AA30" s="216" t="str">
        <f>IF('график март'!X27*24=24,CONCATENATE(HOUR('график март'!X27-'график март'!X26),"/","2"),IF('график март'!X27*24=0,HOUR('график март'!X27-'график март'!X26),CONCATENATE(HOUR('график март'!X27-'график март'!X26),"/","6")))</f>
        <v>15/2</v>
      </c>
      <c r="AB30" s="216">
        <f>IF('график март'!Y27*24=24,CONCATENATE(HOUR('график март'!Y27-'график март'!Y26),"/","2"),IF('график март'!Y27*24=0,HOUR('график март'!Y27-'график март'!Y26),CONCATENATE(HOUR('график март'!Y27-'график март'!Y26),"/","6")))</f>
        <v>0</v>
      </c>
      <c r="AC30" s="216">
        <f>IF('график март'!Z27*24=24,CONCATENATE(HOUR('график март'!Z27-'график март'!Z26),"/","2"),IF('график март'!Z27*24=0,HOUR('график март'!Z27-'график март'!Z26),CONCATENATE(HOUR('график март'!Z27-'график март'!Z26),"/","6")))</f>
        <v>0</v>
      </c>
      <c r="AD30" s="216">
        <f>IF('график март'!AA27*24=24,CONCATENATE(HOUR('график март'!AA27-'график март'!AA26),"/","2"),IF('график март'!AA27*24=0,HOUR('график март'!AA27-'график март'!AA26),CONCATENATE(HOUR('график март'!AA27-'график март'!AA26),"/","6")))</f>
        <v>0</v>
      </c>
      <c r="AE30" s="216">
        <f>IF('график март'!AB27*24=24,CONCATENATE(HOUR('график март'!AB27-'график март'!AB26),"/","2"),IF('график март'!AB27*24=0,HOUR('график март'!AB27-'график март'!AB26),CONCATENATE(HOUR('график март'!AB27-'график март'!AB26),"/","6")))</f>
        <v>0</v>
      </c>
      <c r="AF30" s="216" t="str">
        <f>IF('график март'!AC27*24=24,CONCATENATE(HOUR('график март'!AC27-'график март'!AC26),"/","2"),IF('график март'!AC27*24=0,HOUR('график март'!AC27-'график март'!AC26),CONCATENATE(HOUR('график март'!AC27-'график март'!AC26),"/","6")))</f>
        <v>13/6</v>
      </c>
      <c r="AG30" s="216">
        <f>IF('график март'!AD27*24=24,CONCATENATE(HOUR('график март'!AD27-'график март'!AD26),"/","2"),IF('график март'!AD27*24=0,HOUR('график март'!AD27-'график март'!AD26),CONCATENATE(HOUR('график март'!AD27-'график март'!AD26),"/","6")))</f>
        <v>0</v>
      </c>
      <c r="AH30" s="216">
        <f>IF('график март'!AE27*24=24,CONCATENATE(HOUR('график март'!AE27-'график март'!AE26),"/","2"),IF('график март'!AE27*24=0,HOUR('график март'!AE27-'график март'!AE26),CONCATENATE(HOUR('график март'!AE27-'график март'!AE26),"/","6")))</f>
        <v>0</v>
      </c>
      <c r="AI30" s="216">
        <f>IF('график март'!AF27*24=24,CONCATENATE(HOUR('график март'!AF27-'график март'!AF26),"/","2"),IF('график март'!AF27*24=0,HOUR('график март'!AF27-'график март'!AF26),CONCATENATE(HOUR('график март'!AF27-'график март'!AF26),"/","6")))</f>
        <v>0</v>
      </c>
      <c r="AJ30" s="216">
        <f>IF('график март'!AG27*24=24,CONCATENATE(HOUR('график март'!AG27-'график март'!AG26),"/","2"),IF('график март'!AG27*24=0,HOUR('график март'!AG27-'график март'!AG26),CONCATENATE(HOUR('график март'!AG27-'график март'!AG26),"/","6")))</f>
        <v>0</v>
      </c>
      <c r="AK30" s="218">
        <f t="array" ref="AK30">SUM(IFERROR(--LEFTB($U30:$AJ30,SEARCH("/",$U30:$AJ30)-1),$U30:$AJ30))</f>
        <v>52</v>
      </c>
      <c r="AL30" s="483"/>
      <c r="AM30" s="485"/>
      <c r="AN30" s="227"/>
      <c r="AO30" s="415"/>
      <c r="AP30" s="415"/>
      <c r="AQ30" s="415"/>
      <c r="AR30" s="220">
        <f>SUMPRODUCT(COUNTIF(E29:AJ29,{"О";"ДО"}))</f>
        <v>0</v>
      </c>
      <c r="AS30" s="221" t="s">
        <v>24</v>
      </c>
      <c r="AT30" s="222">
        <f>AX29*C29*AR30</f>
        <v>0</v>
      </c>
      <c r="AU30" s="495"/>
      <c r="AV30" s="215"/>
      <c r="AW30" s="497"/>
      <c r="AX30" s="497"/>
      <c r="AY30" s="493"/>
      <c r="AZ30" s="131"/>
    </row>
    <row r="31" spans="1:52" ht="28.9" customHeight="1" x14ac:dyDescent="0.25">
      <c r="A31" s="476">
        <f t="shared" ref="A31" si="30">A29+1</f>
        <v>10</v>
      </c>
      <c r="B31" s="126" t="str">
        <f>'график январь'!A28</f>
        <v>Панкратова А.М.</v>
      </c>
      <c r="C31" s="478">
        <f>'график март'!B28</f>
        <v>0.5</v>
      </c>
      <c r="D31" s="150">
        <v>612</v>
      </c>
      <c r="E31" s="210" t="s">
        <v>60</v>
      </c>
      <c r="F31" s="210" t="s">
        <v>60</v>
      </c>
      <c r="G31" s="210" t="s">
        <v>60</v>
      </c>
      <c r="H31" s="210" t="s">
        <v>60</v>
      </c>
      <c r="I31" s="211" t="s">
        <v>61</v>
      </c>
      <c r="J31" s="211" t="s">
        <v>61</v>
      </c>
      <c r="K31" s="210" t="s">
        <v>60</v>
      </c>
      <c r="L31" s="210" t="s">
        <v>60</v>
      </c>
      <c r="M31" s="210" t="s">
        <v>60</v>
      </c>
      <c r="N31" s="211" t="s">
        <v>61</v>
      </c>
      <c r="O31" s="211" t="s">
        <v>61</v>
      </c>
      <c r="P31" s="210" t="s">
        <v>60</v>
      </c>
      <c r="Q31" s="210" t="s">
        <v>60</v>
      </c>
      <c r="R31" s="210" t="s">
        <v>60</v>
      </c>
      <c r="S31" s="211" t="s">
        <v>61</v>
      </c>
      <c r="T31" s="212">
        <f>SUMPRODUCT(COUNTIF(E31:S31,{"Ф";"Ф/Н"}))</f>
        <v>5</v>
      </c>
      <c r="U31" s="211" t="s">
        <v>61</v>
      </c>
      <c r="V31" s="210" t="s">
        <v>60</v>
      </c>
      <c r="W31" s="210" t="s">
        <v>60</v>
      </c>
      <c r="X31" s="210" t="s">
        <v>60</v>
      </c>
      <c r="Y31" s="211" t="s">
        <v>61</v>
      </c>
      <c r="Z31" s="211" t="s">
        <v>61</v>
      </c>
      <c r="AA31" s="210" t="s">
        <v>60</v>
      </c>
      <c r="AB31" s="210" t="s">
        <v>60</v>
      </c>
      <c r="AC31" s="210" t="s">
        <v>60</v>
      </c>
      <c r="AD31" s="211" t="s">
        <v>62</v>
      </c>
      <c r="AE31" s="210" t="s">
        <v>60</v>
      </c>
      <c r="AF31" s="210" t="s">
        <v>60</v>
      </c>
      <c r="AG31" s="210" t="s">
        <v>60</v>
      </c>
      <c r="AH31" s="210" t="s">
        <v>60</v>
      </c>
      <c r="AI31" s="211" t="s">
        <v>61</v>
      </c>
      <c r="AJ31" s="211" t="s">
        <v>61</v>
      </c>
      <c r="AK31" s="212">
        <f>SUMPRODUCT(COUNTIF(U31:AJ31,{"Ф";"Ф/Н"}))</f>
        <v>6</v>
      </c>
      <c r="AL31" s="482">
        <f t="shared" ref="AL31" si="31">AK31+T31</f>
        <v>11</v>
      </c>
      <c r="AM31" s="500">
        <f t="shared" ref="AM31" si="32">AK32+T32</f>
        <v>19</v>
      </c>
      <c r="AN31" s="223"/>
      <c r="AO31" s="414">
        <f t="array" ref="AO31">SUM(IFERROR(--MID($E32:$AJ32,SEARCH("/",$E32:$AJ32)+1,2),0))</f>
        <v>14</v>
      </c>
      <c r="AP31" s="414">
        <f t="shared" ref="AP31" si="33">SUM(IFERROR(--LEFTB($L32,SEARCH("/",$L32)-1),$L32))</f>
        <v>0</v>
      </c>
      <c r="AQ31" s="414">
        <f>IF(AY32&gt;0,C31*AW31*AX31-(AY32*1),C31*AW31*AX31)</f>
        <v>66</v>
      </c>
      <c r="AR31" s="214">
        <f>SUMPRODUCT(COUNTIF(E30:AJ30,{"О";"ДО"}))</f>
        <v>0</v>
      </c>
      <c r="AS31" s="214" t="s">
        <v>63</v>
      </c>
      <c r="AT31" s="214">
        <f>AX31*C31*AR31</f>
        <v>0</v>
      </c>
      <c r="AU31" s="494">
        <f>SUMPRODUCT(COUNTIF(E31:AJ31,{"В";"РП";"РП/Н"}))</f>
        <v>20</v>
      </c>
      <c r="AV31" s="215"/>
      <c r="AW31" s="496">
        <v>22</v>
      </c>
      <c r="AX31" s="496">
        <v>6</v>
      </c>
      <c r="AY31" s="492"/>
      <c r="AZ31" s="131"/>
    </row>
    <row r="32" spans="1:52" ht="33" customHeight="1" thickBot="1" x14ac:dyDescent="0.3">
      <c r="A32" s="477"/>
      <c r="B32" s="132" t="s">
        <v>64</v>
      </c>
      <c r="C32" s="479"/>
      <c r="D32" s="151"/>
      <c r="E32" s="169">
        <f>IF('график март'!C29*24=24,CONCATENATE(HOUR('график март'!C29-'график март'!C28),"/","2"),IF('график март'!C29*24=0,HOUR('график март'!C29-'график март'!C28),CONCATENATE(HOUR('график март'!C29-'график март'!C28),"/","6")))</f>
        <v>0</v>
      </c>
      <c r="F32" s="169">
        <f>IF('график март'!D29*24=24,CONCATENATE(HOUR('график март'!D29-'график март'!D28),"/","2"),IF('график март'!D29*24=0,HOUR('график март'!D29-'график март'!D28),CONCATENATE(HOUR('график март'!D29-'график март'!D28),"/","6")))</f>
        <v>0</v>
      </c>
      <c r="G32" s="169">
        <f>IF('график март'!E29*24=24,CONCATENATE(HOUR('график март'!E29-'график март'!E28),"/","2"),IF('график март'!E29*24=0,HOUR('график март'!E29-'график март'!E28),CONCATENATE(HOUR('график март'!E29-'график март'!E28),"/","6")))</f>
        <v>0</v>
      </c>
      <c r="H32" s="169">
        <f>IF('график март'!F29*24=24,CONCATENATE(HOUR('график март'!F29-'график март'!F28),"/","2"),IF('график март'!F29*24=0,HOUR('график март'!F29-'график март'!F28),CONCATENATE(HOUR('график март'!F29-'график март'!F28),"/","6")))</f>
        <v>0</v>
      </c>
      <c r="I32" s="169">
        <f>IF('график март'!G29*24=24,CONCATENATE(HOUR('график март'!G29-'график март'!G28),"/","2"),IF('график март'!G29*24=0,HOUR('график март'!G29-'график март'!G28),CONCATENATE(HOUR('график март'!G29-'график март'!G28),"/","6")))</f>
        <v>0</v>
      </c>
      <c r="J32" s="169">
        <f>IF('график март'!H29*24=24,CONCATENATE(HOUR('график март'!H29-'график март'!H28),"/","2"),IF('график март'!H29*24=0,HOUR('график март'!H29-'график март'!H28),CONCATENATE(HOUR('график март'!H29-'график март'!H28),"/","6")))</f>
        <v>0</v>
      </c>
      <c r="K32" s="169">
        <f>IF('график март'!I29*24=24,CONCATENATE(HOUR('график март'!I29-'график март'!I28),"/","2"),IF('график март'!I29*24=0,HOUR('график март'!I29-'график март'!I28),CONCATENATE(HOUR('график март'!I29-'график март'!I28),"/","6")))</f>
        <v>0</v>
      </c>
      <c r="L32" s="169">
        <f>IF('график март'!J29*24=24,CONCATENATE(HOUR('график март'!J29-'график март'!J28),"/","2"),IF('график март'!J29*24=0,HOUR('график март'!J29-'график март'!J28),CONCATENATE(HOUR('график март'!J29-'график март'!J28),"/","6")))</f>
        <v>0</v>
      </c>
      <c r="M32" s="169">
        <f>IF('график март'!K29*24=24,CONCATENATE(HOUR('график март'!K29-'график март'!K28),"/","2"),IF('график март'!K29*24=0,HOUR('график март'!K29-'график март'!K28),CONCATENATE(HOUR('график март'!K29-'график март'!K28),"/","6")))</f>
        <v>0</v>
      </c>
      <c r="N32" s="169">
        <f>IF('график март'!L29*24=24,CONCATENATE(HOUR('график март'!L29-'график март'!L28),"/","2"),IF('график март'!L29*24=0,HOUR('график март'!L29-'график март'!L28),CONCATENATE(HOUR('график март'!L29-'график март'!L28),"/","6")))</f>
        <v>0</v>
      </c>
      <c r="O32" s="169">
        <f>IF('график март'!M29*24=24,CONCATENATE(HOUR('график март'!M29-'график март'!M28),"/","2"),IF('график март'!M29*24=0,HOUR('график март'!M29-'график март'!M28),CONCATENATE(HOUR('график март'!M29-'график март'!M28),"/","6")))</f>
        <v>0</v>
      </c>
      <c r="P32" s="169">
        <f>IF('график март'!N29*24=24,CONCATENATE(HOUR('график март'!N29-'график март'!N28),"/","2"),IF('график март'!N29*24=0,HOUR('график март'!N29-'график март'!N28),CONCATENATE(HOUR('график март'!N29-'график март'!N28),"/","6")))</f>
        <v>0</v>
      </c>
      <c r="Q32" s="169">
        <f>IF('график март'!O29*24=24,CONCATENATE(HOUR('график март'!O29-'график март'!O28),"/","2"),IF('график март'!O29*24=0,HOUR('график март'!O29-'график март'!O28),CONCATENATE(HOUR('график март'!O29-'график март'!O28),"/","6")))</f>
        <v>0</v>
      </c>
      <c r="R32" s="169">
        <f>IF('график март'!P29*24=24,CONCATENATE(HOUR('график март'!P29-'график март'!P28),"/","2"),IF('график март'!P29*24=0,HOUR('график март'!P29-'график март'!P28),CONCATENATE(HOUR('график март'!P29-'график март'!P28),"/","6")))</f>
        <v>0</v>
      </c>
      <c r="S32" s="169">
        <f>IF('график март'!Q29*24=24,CONCATENATE(HOUR('график март'!Q29-'график март'!Q28),"/","2"),IF('график март'!Q29*24=0,HOUR('график март'!Q29-'график март'!Q28),CONCATENATE(HOUR('график март'!Q29-'график март'!Q28),"/","6")))</f>
        <v>0</v>
      </c>
      <c r="T32" s="217">
        <f t="array" ref="T32">SUM(IFERROR(--LEFTB($E32:$S32,SEARCH("/",$E32:$S32)-1),$E32:$S32))</f>
        <v>0</v>
      </c>
      <c r="U32" s="216">
        <f>IF('график март'!R29*24=24,CONCATENATE(HOUR('график март'!R29-'график март'!R28),"/","2"),IF('график март'!R29*24=0,HOUR('график март'!R29-'график март'!R28),CONCATENATE(HOUR('график март'!R29-'график март'!R28),"/","6")))</f>
        <v>0</v>
      </c>
      <c r="V32" s="216">
        <f>IF('график март'!S29*24=24,CONCATENATE(HOUR('график март'!S29-'график март'!S28),"/","2"),IF('график март'!S29*24=0,HOUR('график март'!S29-'график март'!S28),CONCATENATE(HOUR('график март'!S29-'график март'!S28),"/","6")))</f>
        <v>0</v>
      </c>
      <c r="W32" s="216">
        <f>IF('график март'!T29*24=24,CONCATENATE(HOUR('график март'!T29-'график март'!T28),"/","2"),IF('график март'!T29*24=0,HOUR('график март'!T29-'график март'!T28),CONCATENATE(HOUR('график март'!T29-'график март'!T28),"/","6")))</f>
        <v>0</v>
      </c>
      <c r="X32" s="216">
        <f>IF('график март'!U29*24=24,CONCATENATE(HOUR('график март'!U29-'график март'!U28),"/","2"),IF('график март'!U29*24=0,HOUR('график март'!U29-'график март'!U28),CONCATENATE(HOUR('график март'!U29-'график март'!U28),"/","6")))</f>
        <v>0</v>
      </c>
      <c r="Y32" s="216">
        <f>IF('график март'!V29*24=24,CONCATENATE(HOUR('график март'!V29-'график март'!V28),"/","2"),IF('график март'!V29*24=0,HOUR('график март'!V29-'график март'!V28),CONCATENATE(HOUR('график март'!V29-'график март'!V28),"/","6")))</f>
        <v>0</v>
      </c>
      <c r="Z32" s="216">
        <f>IF('график март'!W29*24=24,CONCATENATE(HOUR('график март'!W29-'график март'!W28),"/","2"),IF('график март'!W29*24=0,HOUR('график март'!W29-'график март'!W28),CONCATENATE(HOUR('график март'!W29-'график март'!W28),"/","6")))</f>
        <v>0</v>
      </c>
      <c r="AA32" s="216">
        <f>IF('график март'!X29*24=24,CONCATENATE(HOUR('график март'!X29-'график март'!X28),"/","2"),IF('график март'!X29*24=0,HOUR('график март'!X29-'график март'!X28),CONCATENATE(HOUR('график март'!X29-'график март'!X28),"/","6")))</f>
        <v>0</v>
      </c>
      <c r="AB32" s="216" t="str">
        <f>IF('график март'!Y29*24=24,CONCATENATE(HOUR('график март'!Y29-'график март'!Y28),"/","2"),IF('график март'!Y29*24=0,HOUR('график март'!Y29-'график март'!Y28),CONCATENATE(HOUR('график март'!Y29-'график март'!Y28),"/","6")))</f>
        <v>8/6</v>
      </c>
      <c r="AC32" s="216">
        <f>IF('график март'!Z29*24=24,CONCATENATE(HOUR('график март'!Z29-'график март'!Z28),"/","2"),IF('график март'!Z29*24=0,HOUR('график март'!Z29-'график март'!Z28),CONCATENATE(HOUR('график март'!Z29-'график март'!Z28),"/","6")))</f>
        <v>0</v>
      </c>
      <c r="AD32" s="216">
        <f>IF('график март'!AA29*24=24,CONCATENATE(HOUR('график март'!AA29-'график март'!AA28),"/","2"),IF('график март'!AA29*24=0,HOUR('график март'!AA29-'график март'!AA28),CONCATENATE(HOUR('график март'!AA29-'график март'!AA28),"/","6")))</f>
        <v>0</v>
      </c>
      <c r="AE32" s="216">
        <f>IF('график март'!AB29*24=24,CONCATENATE(HOUR('график март'!AB29-'график март'!AB28),"/","2"),IF('график март'!AB29*24=0,HOUR('график март'!AB29-'график март'!AB28),CONCATENATE(HOUR('график март'!AB29-'график март'!AB28),"/","6")))</f>
        <v>0</v>
      </c>
      <c r="AF32" s="216" t="str">
        <f>IF('график март'!AC29*24=24,CONCATENATE(HOUR('график март'!AC29-'график март'!AC28),"/","2"),IF('график март'!AC29*24=0,HOUR('график март'!AC29-'график март'!AC28),CONCATENATE(HOUR('график март'!AC29-'график март'!AC28),"/","6")))</f>
        <v>2/2</v>
      </c>
      <c r="AG32" s="216" t="str">
        <f>IF('график март'!AD29*24=24,CONCATENATE(HOUR('график март'!AD29-'график март'!AD28),"/","2"),IF('график март'!AD29*24=0,HOUR('график март'!AD29-'график март'!AD28),CONCATENATE(HOUR('график март'!AD29-'график март'!AD28),"/","6")))</f>
        <v>9/6</v>
      </c>
      <c r="AH32" s="216">
        <f>IF('график март'!AE29*24=24,CONCATENATE(HOUR('график март'!AE29-'график март'!AE28),"/","2"),IF('график март'!AE29*24=0,HOUR('график март'!AE29-'график март'!AE28),CONCATENATE(HOUR('график март'!AE29-'график март'!AE28),"/","6")))</f>
        <v>0</v>
      </c>
      <c r="AI32" s="216">
        <f>IF('график март'!AF29*24=24,CONCATENATE(HOUR('график март'!AF29-'график март'!AF28),"/","2"),IF('график март'!AF29*24=0,HOUR('график март'!AF29-'график март'!AF28),CONCATENATE(HOUR('график март'!AF29-'график март'!AF28),"/","6")))</f>
        <v>0</v>
      </c>
      <c r="AJ32" s="216">
        <f>IF('график март'!AG29*24=24,CONCATENATE(HOUR('график март'!AG29-'график март'!AG28),"/","2"),IF('график март'!AG29*24=0,HOUR('график март'!AG29-'график март'!AG28),CONCATENATE(HOUR('график март'!AG29-'график март'!AG28),"/","6")))</f>
        <v>0</v>
      </c>
      <c r="AK32" s="218">
        <f t="array" ref="AK32">SUM(IFERROR(--LEFTB($U32:$AJ32,SEARCH("/",$U32:$AJ32)-1),$U32:$AJ32))</f>
        <v>19</v>
      </c>
      <c r="AL32" s="483"/>
      <c r="AM32" s="501"/>
      <c r="AN32" s="225"/>
      <c r="AO32" s="415"/>
      <c r="AP32" s="415"/>
      <c r="AQ32" s="415"/>
      <c r="AR32" s="229">
        <f>SUMPRODUCT(COUNTIF(E31:AJ31,{"О";"ДО"}))</f>
        <v>0</v>
      </c>
      <c r="AS32" s="224" t="s">
        <v>65</v>
      </c>
      <c r="AT32" s="234">
        <f>AX31*C31*AR32</f>
        <v>0</v>
      </c>
      <c r="AU32" s="495"/>
      <c r="AV32" s="215"/>
      <c r="AW32" s="497"/>
      <c r="AX32" s="497"/>
      <c r="AY32" s="493"/>
      <c r="AZ32" s="131"/>
    </row>
    <row r="33" spans="3:52" s="158" customFormat="1" ht="27.75" x14ac:dyDescent="0.25">
      <c r="C33" s="155"/>
      <c r="D33" s="155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57"/>
    </row>
    <row r="34" spans="3:52" s="158" customFormat="1" ht="18.75" x14ac:dyDescent="0.25">
      <c r="D34" s="158" t="s">
        <v>67</v>
      </c>
      <c r="E34" s="111"/>
      <c r="F34" s="111"/>
      <c r="G34" s="236"/>
      <c r="H34" s="237"/>
      <c r="I34" s="237"/>
      <c r="J34" s="237"/>
      <c r="K34" s="237"/>
      <c r="L34" s="237"/>
      <c r="M34" s="237"/>
      <c r="N34" s="111" t="s">
        <v>68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 t="s">
        <v>69</v>
      </c>
      <c r="Y34" s="111"/>
      <c r="Z34" s="238"/>
      <c r="AA34" s="238"/>
      <c r="AB34" s="238"/>
      <c r="AC34" s="238"/>
      <c r="AD34" s="238"/>
      <c r="AE34" s="238"/>
      <c r="AF34" s="111" t="s">
        <v>70</v>
      </c>
      <c r="AG34" s="111"/>
      <c r="AH34" s="111"/>
      <c r="AI34" s="111"/>
      <c r="AJ34" s="111"/>
      <c r="AK34" s="111"/>
      <c r="AL34" s="111" t="s">
        <v>71</v>
      </c>
      <c r="AM34" s="111"/>
      <c r="AN34" s="239"/>
      <c r="AO34" s="240"/>
      <c r="AP34" s="241"/>
      <c r="AQ34" s="241"/>
      <c r="AR34" s="111"/>
      <c r="AS34" s="111"/>
      <c r="AT34" s="111"/>
      <c r="AU34" s="111"/>
      <c r="AV34" s="111"/>
      <c r="AW34" s="111"/>
      <c r="AX34" s="111"/>
      <c r="AY34" s="111"/>
    </row>
    <row r="35" spans="3:52" s="158" customFormat="1" ht="18.75" x14ac:dyDescent="0.25"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</row>
    <row r="36" spans="3:52" s="158" customFormat="1" ht="18.75" x14ac:dyDescent="0.25"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</row>
    <row r="37" spans="3:52" s="158" customFormat="1" ht="18.75" x14ac:dyDescent="0.25">
      <c r="D37" s="158" t="s">
        <v>72</v>
      </c>
      <c r="E37" s="111"/>
      <c r="F37" s="111"/>
      <c r="G37" s="238"/>
      <c r="H37" s="238"/>
      <c r="I37" s="238"/>
      <c r="J37" s="238"/>
      <c r="K37" s="238"/>
      <c r="L37" s="238"/>
      <c r="M37" s="238"/>
      <c r="N37" s="238" t="s">
        <v>73</v>
      </c>
      <c r="O37" s="111"/>
      <c r="P37" s="111"/>
      <c r="Q37" s="111"/>
      <c r="R37" s="111"/>
      <c r="S37" s="111"/>
      <c r="T37" s="111"/>
      <c r="U37" s="111"/>
      <c r="V37" s="111"/>
      <c r="W37" s="111" t="s">
        <v>74</v>
      </c>
      <c r="X37" s="111"/>
      <c r="Y37" s="111"/>
      <c r="Z37" s="238"/>
      <c r="AA37" s="238"/>
      <c r="AB37" s="238"/>
      <c r="AC37" s="238"/>
      <c r="AD37" s="238"/>
      <c r="AE37" s="238"/>
      <c r="AF37" s="111" t="s">
        <v>75</v>
      </c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</row>
    <row r="42" spans="3:52" ht="15.75" thickBot="1" x14ac:dyDescent="0.3"/>
    <row r="43" spans="3:52" ht="45.75" x14ac:dyDescent="0.65">
      <c r="H43" s="164" t="s">
        <v>76</v>
      </c>
      <c r="I43" s="164" t="s">
        <v>76</v>
      </c>
      <c r="J43" s="164" t="s">
        <v>76</v>
      </c>
      <c r="AN43" s="502">
        <f>AM43+V43</f>
        <v>0</v>
      </c>
      <c r="AO43" s="504">
        <f>AM44+V44</f>
        <v>0</v>
      </c>
      <c r="AP43" s="182"/>
      <c r="AQ43" s="506"/>
      <c r="AR43" s="508"/>
      <c r="AS43" s="506">
        <v>132</v>
      </c>
      <c r="AT43" s="166"/>
      <c r="AU43" s="166"/>
      <c r="AV43" s="166"/>
      <c r="AW43" s="166"/>
      <c r="AX43" s="166"/>
      <c r="AY43" s="166"/>
      <c r="AZ43" s="166"/>
    </row>
    <row r="44" spans="3:52" ht="21.75" thickBot="1" x14ac:dyDescent="0.3">
      <c r="AN44" s="503"/>
      <c r="AO44" s="505"/>
      <c r="AP44" s="183"/>
      <c r="AQ44" s="507"/>
      <c r="AR44" s="509"/>
      <c r="AS44" s="507"/>
      <c r="AT44" s="168"/>
      <c r="AU44" s="168"/>
      <c r="AV44" s="168"/>
      <c r="AW44" s="168"/>
      <c r="AX44" s="168"/>
      <c r="AY44" s="168"/>
      <c r="AZ44" s="168"/>
    </row>
  </sheetData>
  <mergeCells count="184">
    <mergeCell ref="AE1:AF1"/>
    <mergeCell ref="AK1:AU1"/>
    <mergeCell ref="A3:A11"/>
    <mergeCell ref="B3:B11"/>
    <mergeCell ref="C3:D4"/>
    <mergeCell ref="E3:T4"/>
    <mergeCell ref="AL3:AQ4"/>
    <mergeCell ref="C5:C11"/>
    <mergeCell ref="D5:D11"/>
    <mergeCell ref="E5:E11"/>
    <mergeCell ref="F5:F11"/>
    <mergeCell ref="G5:G11"/>
    <mergeCell ref="H5:H11"/>
    <mergeCell ref="G1:H1"/>
    <mergeCell ref="J1:K1"/>
    <mergeCell ref="AB1:AC1"/>
    <mergeCell ref="Q5:Q11"/>
    <mergeCell ref="R5:R11"/>
    <mergeCell ref="S5:S11"/>
    <mergeCell ref="T5:T11"/>
    <mergeCell ref="I5:I11"/>
    <mergeCell ref="J5:J11"/>
    <mergeCell ref="K5:K11"/>
    <mergeCell ref="L5:L11"/>
    <mergeCell ref="M5:M11"/>
    <mergeCell ref="N5:N11"/>
    <mergeCell ref="AM5:AQ8"/>
    <mergeCell ref="AS5:AS11"/>
    <mergeCell ref="AT5:AT11"/>
    <mergeCell ref="AW8:AW11"/>
    <mergeCell ref="AX8:AX11"/>
    <mergeCell ref="AY8:AY11"/>
    <mergeCell ref="AM9:AM11"/>
    <mergeCell ref="AG5:AG11"/>
    <mergeCell ref="AH5:AH11"/>
    <mergeCell ref="AI5:AI11"/>
    <mergeCell ref="AJ5:AJ11"/>
    <mergeCell ref="AK5:AK11"/>
    <mergeCell ref="AL5:AL11"/>
    <mergeCell ref="AR3:AR11"/>
    <mergeCell ref="AS3:AT4"/>
    <mergeCell ref="AU3:AU11"/>
    <mergeCell ref="AW3:AY4"/>
    <mergeCell ref="AN9:AQ9"/>
    <mergeCell ref="AN10:AN11"/>
    <mergeCell ref="AO10:AO11"/>
    <mergeCell ref="AP10:AP11"/>
    <mergeCell ref="AQ10:AQ11"/>
    <mergeCell ref="A13:A14"/>
    <mergeCell ref="C13:C14"/>
    <mergeCell ref="D13:D14"/>
    <mergeCell ref="AL13:AL14"/>
    <mergeCell ref="AM13:AM14"/>
    <mergeCell ref="AA5:AA11"/>
    <mergeCell ref="AB5:AB11"/>
    <mergeCell ref="AC5:AC11"/>
    <mergeCell ref="AD5:AD11"/>
    <mergeCell ref="AE5:AE11"/>
    <mergeCell ref="AF5:AF11"/>
    <mergeCell ref="U5:U11"/>
    <mergeCell ref="V5:V11"/>
    <mergeCell ref="W5:W11"/>
    <mergeCell ref="X5:X11"/>
    <mergeCell ref="Y5:Y11"/>
    <mergeCell ref="Z5:Z11"/>
    <mergeCell ref="O5:O11"/>
    <mergeCell ref="P5:P11"/>
    <mergeCell ref="AY13:AY14"/>
    <mergeCell ref="A15:A16"/>
    <mergeCell ref="C15:C16"/>
    <mergeCell ref="D15:D16"/>
    <mergeCell ref="AL15:AL16"/>
    <mergeCell ref="AM15:AM16"/>
    <mergeCell ref="AO15:AO16"/>
    <mergeCell ref="AP15:AP16"/>
    <mergeCell ref="AO13:AO14"/>
    <mergeCell ref="AP13:AP14"/>
    <mergeCell ref="AQ13:AQ14"/>
    <mergeCell ref="AU13:AU14"/>
    <mergeCell ref="AW13:AW14"/>
    <mergeCell ref="AX13:AX14"/>
    <mergeCell ref="AQ15:AQ16"/>
    <mergeCell ref="AU15:AU16"/>
    <mergeCell ref="AW15:AW16"/>
    <mergeCell ref="AX15:AX16"/>
    <mergeCell ref="AY15:AY16"/>
    <mergeCell ref="A17:A18"/>
    <mergeCell ref="C17:C18"/>
    <mergeCell ref="D17:D18"/>
    <mergeCell ref="AL17:AL18"/>
    <mergeCell ref="AM17:AM18"/>
    <mergeCell ref="AY17:AY18"/>
    <mergeCell ref="A19:A20"/>
    <mergeCell ref="C19:C20"/>
    <mergeCell ref="D19:D20"/>
    <mergeCell ref="AL19:AL20"/>
    <mergeCell ref="AM19:AM20"/>
    <mergeCell ref="AO19:AO20"/>
    <mergeCell ref="AP19:AP20"/>
    <mergeCell ref="AQ19:AQ20"/>
    <mergeCell ref="AU19:AU20"/>
    <mergeCell ref="AO17:AO18"/>
    <mergeCell ref="AP17:AP18"/>
    <mergeCell ref="AQ17:AQ18"/>
    <mergeCell ref="AU17:AU18"/>
    <mergeCell ref="AW17:AW18"/>
    <mergeCell ref="AX17:AX18"/>
    <mergeCell ref="AW19:AW20"/>
    <mergeCell ref="AX19:AX20"/>
    <mergeCell ref="AY19:AY20"/>
    <mergeCell ref="A21:A22"/>
    <mergeCell ref="C21:C22"/>
    <mergeCell ref="D21:D22"/>
    <mergeCell ref="AL21:AL22"/>
    <mergeCell ref="AM21:AM22"/>
    <mergeCell ref="AO21:AO22"/>
    <mergeCell ref="AP21:AP22"/>
    <mergeCell ref="AQ21:AQ22"/>
    <mergeCell ref="AU21:AU22"/>
    <mergeCell ref="AW21:AW22"/>
    <mergeCell ref="AX21:AX22"/>
    <mergeCell ref="AY21:AY22"/>
    <mergeCell ref="A23:A24"/>
    <mergeCell ref="C23:C24"/>
    <mergeCell ref="D23:D24"/>
    <mergeCell ref="AL23:AL24"/>
    <mergeCell ref="AM23:AM24"/>
    <mergeCell ref="A25:A26"/>
    <mergeCell ref="C25:C26"/>
    <mergeCell ref="AL25:AL26"/>
    <mergeCell ref="AM25:AM26"/>
    <mergeCell ref="AO25:AO26"/>
    <mergeCell ref="AQ25:AQ26"/>
    <mergeCell ref="AU25:AU26"/>
    <mergeCell ref="AW25:AW26"/>
    <mergeCell ref="AX25:AX26"/>
    <mergeCell ref="A31:A32"/>
    <mergeCell ref="C31:C32"/>
    <mergeCell ref="AL31:AL32"/>
    <mergeCell ref="AM31:AM32"/>
    <mergeCell ref="AO31:AO32"/>
    <mergeCell ref="AP31:AP32"/>
    <mergeCell ref="AQ31:AQ32"/>
    <mergeCell ref="AX27:AX28"/>
    <mergeCell ref="AY27:AY28"/>
    <mergeCell ref="A29:A30"/>
    <mergeCell ref="C29:C30"/>
    <mergeCell ref="AL29:AL30"/>
    <mergeCell ref="AM29:AM30"/>
    <mergeCell ref="AO29:AO30"/>
    <mergeCell ref="AP29:AP30"/>
    <mergeCell ref="AQ29:AQ30"/>
    <mergeCell ref="AU29:AU30"/>
    <mergeCell ref="A27:A28"/>
    <mergeCell ref="C27:C28"/>
    <mergeCell ref="AL27:AL28"/>
    <mergeCell ref="AM27:AM28"/>
    <mergeCell ref="AO27:AO28"/>
    <mergeCell ref="AP27:AP28"/>
    <mergeCell ref="AQ27:AQ28"/>
    <mergeCell ref="AP25:AP26"/>
    <mergeCell ref="AW5:AY7"/>
    <mergeCell ref="AU31:AU32"/>
    <mergeCell ref="AW31:AW32"/>
    <mergeCell ref="AX31:AX32"/>
    <mergeCell ref="AY31:AY32"/>
    <mergeCell ref="AN43:AN44"/>
    <mergeCell ref="AO43:AO44"/>
    <mergeCell ref="AQ43:AQ44"/>
    <mergeCell ref="AR43:AR44"/>
    <mergeCell ref="AS43:AS44"/>
    <mergeCell ref="AW29:AW30"/>
    <mergeCell ref="AX29:AX30"/>
    <mergeCell ref="AY29:AY30"/>
    <mergeCell ref="AY25:AY26"/>
    <mergeCell ref="AU27:AU28"/>
    <mergeCell ref="AW27:AW28"/>
    <mergeCell ref="AY23:AY24"/>
    <mergeCell ref="AO23:AO24"/>
    <mergeCell ref="AP23:AP24"/>
    <mergeCell ref="AQ23:AQ24"/>
    <mergeCell ref="AU23:AU24"/>
    <mergeCell ref="AW23:AW24"/>
    <mergeCell ref="AX23:AX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график январь</vt:lpstr>
      <vt:lpstr>график февраль</vt:lpstr>
      <vt:lpstr>график март</vt:lpstr>
      <vt:lpstr>табель январь</vt:lpstr>
      <vt:lpstr>табель февраль</vt:lpstr>
      <vt:lpstr>табель 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Вожатый</dc:creator>
  <cp:lastModifiedBy>Детский сад</cp:lastModifiedBy>
  <dcterms:created xsi:type="dcterms:W3CDTF">2021-12-23T07:57:54Z</dcterms:created>
  <dcterms:modified xsi:type="dcterms:W3CDTF">2021-12-26T08:12:50Z</dcterms:modified>
</cp:coreProperties>
</file>