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795" windowWidth="15480" windowHeight="3150" tabRatio="687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<sst xmlns="http://schemas.openxmlformats.org/spreadsheetml/2006/main" count="370" uniqueCount="66">
  <si>
    <t>Утверждаю:</t>
  </si>
  <si>
    <t>__________________</t>
  </si>
  <si>
    <t>таб №</t>
  </si>
  <si>
    <t>Ф. И. О.</t>
  </si>
  <si>
    <t>должность, профессия</t>
  </si>
  <si>
    <t>норма</t>
  </si>
  <si>
    <t>факт.   отр.</t>
  </si>
  <si>
    <t>ночн</t>
  </si>
  <si>
    <t>празд</t>
  </si>
  <si>
    <t>ознакомление</t>
  </si>
  <si>
    <t>инженер.</t>
  </si>
  <si>
    <t>эл.мех.</t>
  </si>
  <si>
    <t>эл.монтер</t>
  </si>
  <si>
    <t>телеф</t>
  </si>
  <si>
    <t>Начальник Управления связи</t>
  </si>
  <si>
    <r>
      <t>Согласовано:</t>
    </r>
    <r>
      <rPr>
        <sz val="12"/>
        <rFont val="Times New Roman"/>
        <family val="1"/>
      </rPr>
      <t xml:space="preserve"> </t>
    </r>
  </si>
  <si>
    <t>в</t>
  </si>
  <si>
    <t>дв</t>
  </si>
  <si>
    <t>дз</t>
  </si>
  <si>
    <t>инженер</t>
  </si>
  <si>
    <t>11 часов - с 08.00 до 19.00 дневная смена, учетный период –год</t>
  </si>
  <si>
    <t xml:space="preserve">10 часов - с 08.00 до 18.00 обеденный перерыв с 12.00. до 13.00  </t>
  </si>
  <si>
    <t>12 часов - с 08.00 до 20.00 дневная смена, ночная 12 часов с 20-00 до 08.00</t>
  </si>
  <si>
    <t>Председатель цехкома</t>
  </si>
  <si>
    <t>нач.участка</t>
  </si>
  <si>
    <t>График работы персонала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</si>
  <si>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</si>
  <si>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</si>
  <si>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</si>
  <si>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</si>
  <si>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</si>
  <si>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</si>
  <si>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</si>
  <si>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</si>
  <si>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</si>
  <si>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</si>
  <si>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</si>
  <si>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праздников</t>
  </si>
  <si>
    <t>Новый год</t>
  </si>
  <si>
    <t>январь</t>
  </si>
  <si>
    <t xml:space="preserve">Рабочие выходные </t>
  </si>
  <si>
    <t>Рождество</t>
  </si>
  <si>
    <t>Защитник</t>
  </si>
  <si>
    <t>Международный</t>
  </si>
  <si>
    <t>Весна и туд</t>
  </si>
  <si>
    <t>День Победы</t>
  </si>
  <si>
    <t>День России</t>
  </si>
  <si>
    <t>День единства</t>
  </si>
  <si>
    <t>Норма муж.</t>
  </si>
  <si>
    <t>Норма жен.</t>
  </si>
  <si>
    <t>Месяц</t>
  </si>
  <si>
    <t>Число</t>
  </si>
  <si>
    <t>Год</t>
  </si>
  <si>
    <t>г.</t>
  </si>
  <si>
    <t>Перенесенные выходные дни</t>
  </si>
  <si>
    <t>Нерабочий праздничный день</t>
  </si>
  <si>
    <t>Предпраздничные сокращенные дни</t>
  </si>
  <si>
    <t>- отличие от утвержденного графика</t>
  </si>
  <si>
    <r>
      <t>4</t>
    </r>
    <r>
      <rPr>
        <b/>
        <sz val="8"/>
        <rFont val="Times New Roman"/>
        <family val="1"/>
      </rPr>
      <t>н</t>
    </r>
  </si>
  <si>
    <r>
      <t>8</t>
    </r>
    <r>
      <rPr>
        <b/>
        <sz val="8"/>
        <rFont val="Times New Roman"/>
        <family val="1"/>
      </rPr>
      <t>н</t>
    </r>
  </si>
  <si>
    <t>8/4</t>
  </si>
  <si>
    <t>_____________</t>
  </si>
  <si>
    <r>
      <t>12</t>
    </r>
    <r>
      <rPr>
        <b/>
        <sz val="8"/>
        <rFont val="Times New Roman"/>
        <family val="1"/>
      </rPr>
      <t>н</t>
    </r>
  </si>
  <si>
    <t>Вариант 1</t>
  </si>
  <si>
    <t>Вариант 2</t>
  </si>
  <si>
    <t>Уважаемые коллеги! Поскажите, пожалуйста! Можно ли как-нибудь уменьшить формулы в первом варианте!!!!больно они у меня громоздкие и неудобные! Второй вариант очень удобный ( спасибо огромное Borode), но…Может кто-то для себя возьмет! во втором варианте праздничные меняются автоматически с месяцем и нормой. Посмотрите, пожалуйста, своим умным взглядом, как еще мне автоматизировать мои расчеты, используя формулу для праздничных второго варианта, как у Boroda!!!!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</si>
</sst>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mmm/yyyy"/>
    <numFmt numFmtId="175" formatCode="[$-F800]dddd\,\ mmmm\ dd\,\ yyyy"/>
    <numFmt numFmtId="176" formatCode="[$-FC19]dd\ mmmm\ yyyy\ &quot;г.&quot;"/>
    <numFmt numFmtId="177" formatCode="dd"/>
    <numFmt numFmtId="178" formatCode="ddd"/>
    <numFmt numFmtId="179" formatCode="dd\ ddd"/>
    <numFmt numFmtId="180" formatCode="d"/>
    <numFmt numFmtId="181" formatCode="dd/mm/yyyy\ ddd"/>
    <numFmt numFmtId="182" formatCode="[$-419]mmmm;@"/>
    <numFmt numFmtId="183" formatCode="yyyy"/>
    <numFmt numFmtId="184" formatCode="d\*"/>
    <numFmt numFmtId="185" formatCode="\ yyyy\ &quot;г.&quot;"/>
    <numFmt numFmtId="186" formatCode="#&quot; &quot;?/8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8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7"/>
      <name val="Times New Roman"/>
      <family val="1"/>
    </font>
    <font>
      <sz val="5"/>
      <name val="Times New Roman"/>
      <family val="1"/>
    </font>
    <font>
      <u val="single"/>
      <sz val="11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sz val="12"/>
      <name val="Times New Roman CE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0"/>
      <color rgb="FFFF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9" fillId="0" borderId="0" xfId="58" applyFont="1">
      <alignment/>
      <protection/>
    </xf>
    <xf numFmtId="1" fontId="19" fillId="0" borderId="0" xfId="58" applyNumberFormat="1" applyFont="1">
      <alignment/>
      <protection/>
    </xf>
    <xf numFmtId="172" fontId="19" fillId="0" borderId="0" xfId="58" applyNumberFormat="1" applyFont="1">
      <alignment/>
      <protection/>
    </xf>
    <xf numFmtId="0" fontId="21" fillId="0" borderId="0" xfId="58" applyFont="1">
      <alignment/>
      <protection/>
    </xf>
    <xf numFmtId="0" fontId="22" fillId="0" borderId="0" xfId="58" applyFont="1">
      <alignment/>
      <protection/>
    </xf>
    <xf numFmtId="0" fontId="20" fillId="0" borderId="0" xfId="58" applyFont="1">
      <alignment/>
      <protection/>
    </xf>
    <xf numFmtId="1" fontId="20" fillId="0" borderId="0" xfId="58" applyNumberFormat="1" applyFont="1">
      <alignment/>
      <protection/>
    </xf>
    <xf numFmtId="1" fontId="21" fillId="0" borderId="0" xfId="58" applyNumberFormat="1" applyFont="1">
      <alignment/>
      <protection/>
    </xf>
    <xf numFmtId="172" fontId="20" fillId="0" borderId="10" xfId="58" applyNumberFormat="1" applyFont="1" applyFill="1" applyBorder="1" applyAlignment="1">
      <alignment horizontal="center" vertical="center"/>
      <protection/>
    </xf>
    <xf numFmtId="0" fontId="20" fillId="0" borderId="10" xfId="57" applyFont="1" applyFill="1" applyBorder="1" applyAlignment="1">
      <alignment horizontal="left" vertical="center"/>
      <protection/>
    </xf>
    <xf numFmtId="0" fontId="19" fillId="0" borderId="0" xfId="58" applyFont="1" applyFill="1">
      <alignment/>
      <protection/>
    </xf>
    <xf numFmtId="0" fontId="19" fillId="0" borderId="0" xfId="58" applyFont="1" applyFill="1" applyAlignment="1">
      <alignment/>
      <protection/>
    </xf>
    <xf numFmtId="1" fontId="19" fillId="0" borderId="0" xfId="58" applyNumberFormat="1" applyFont="1" applyFill="1">
      <alignment/>
      <protection/>
    </xf>
    <xf numFmtId="0" fontId="26" fillId="0" borderId="0" xfId="58" applyFont="1">
      <alignment/>
      <protection/>
    </xf>
    <xf numFmtId="0" fontId="27" fillId="0" borderId="0" xfId="58" applyFont="1">
      <alignment/>
      <protection/>
    </xf>
    <xf numFmtId="0" fontId="20" fillId="0" borderId="10" xfId="58" applyFont="1" applyFill="1" applyBorder="1" applyAlignment="1">
      <alignment horizontal="center" vertical="center"/>
      <protection/>
    </xf>
    <xf numFmtId="0" fontId="28" fillId="0" borderId="10" xfId="58" applyNumberFormat="1" applyFont="1" applyFill="1" applyBorder="1" applyAlignment="1">
      <alignment horizontal="center" vertical="center"/>
      <protection/>
    </xf>
    <xf numFmtId="0" fontId="29" fillId="0" borderId="10" xfId="58" applyNumberFormat="1" applyFont="1" applyFill="1" applyBorder="1" applyAlignment="1">
      <alignment horizontal="center" vertical="center"/>
      <protection/>
    </xf>
    <xf numFmtId="0" fontId="25" fillId="0" borderId="10" xfId="58" applyNumberFormat="1" applyFont="1" applyFill="1" applyBorder="1" applyAlignment="1">
      <alignment horizontal="center" vertical="center"/>
      <protection/>
    </xf>
    <xf numFmtId="1" fontId="25" fillId="0" borderId="0" xfId="58" applyNumberFormat="1" applyFont="1">
      <alignment/>
      <protection/>
    </xf>
    <xf numFmtId="0" fontId="20" fillId="0" borderId="10" xfId="57" applyFont="1" applyFill="1" applyBorder="1" applyAlignment="1">
      <alignment horizontal="center" vertical="center" shrinkToFit="1"/>
      <protection/>
    </xf>
    <xf numFmtId="0" fontId="19" fillId="0" borderId="10" xfId="57" applyFont="1" applyFill="1" applyBorder="1" applyAlignment="1">
      <alignment horizontal="left" vertical="center"/>
      <protection/>
    </xf>
    <xf numFmtId="0" fontId="19" fillId="0" borderId="11" xfId="57" applyFont="1" applyFill="1" applyBorder="1" applyAlignment="1">
      <alignment horizontal="left" vertical="center"/>
      <protection/>
    </xf>
    <xf numFmtId="0" fontId="20" fillId="0" borderId="10" xfId="56" applyNumberFormat="1" applyFont="1" applyFill="1" applyBorder="1" applyAlignment="1">
      <alignment horizontal="center" vertical="center"/>
      <protection/>
    </xf>
    <xf numFmtId="172" fontId="20" fillId="0" borderId="0" xfId="58" applyNumberFormat="1" applyFont="1" applyFill="1" applyBorder="1" applyAlignment="1">
      <alignment vertical="center"/>
      <protection/>
    </xf>
    <xf numFmtId="0" fontId="20" fillId="0" borderId="10" xfId="58" applyFont="1" applyFill="1" applyBorder="1" applyAlignment="1">
      <alignment horizontal="center" vertical="center" shrinkToFit="1"/>
      <protection/>
    </xf>
    <xf numFmtId="0" fontId="20" fillId="0" borderId="10" xfId="58" applyFont="1" applyFill="1" applyBorder="1" applyAlignment="1">
      <alignment horizontal="left" vertical="center"/>
      <protection/>
    </xf>
    <xf numFmtId="0" fontId="19" fillId="0" borderId="10" xfId="58" applyFont="1" applyFill="1" applyBorder="1" applyAlignment="1">
      <alignment horizontal="left" vertical="center"/>
      <protection/>
    </xf>
    <xf numFmtId="0" fontId="20" fillId="0" borderId="10" xfId="58" applyFont="1" applyFill="1" applyBorder="1" applyAlignment="1">
      <alignment vertical="center"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horizontal="left"/>
      <protection/>
    </xf>
    <xf numFmtId="0" fontId="25" fillId="0" borderId="0" xfId="58" applyFont="1">
      <alignment/>
      <protection/>
    </xf>
    <xf numFmtId="0" fontId="22" fillId="0" borderId="10" xfId="56" applyNumberFormat="1" applyFont="1" applyFill="1" applyBorder="1" applyAlignment="1">
      <alignment horizontal="center" vertical="center"/>
      <protection/>
    </xf>
    <xf numFmtId="1" fontId="25" fillId="0" borderId="0" xfId="58" applyNumberFormat="1" applyFont="1" applyFill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2" xfId="58" applyFont="1" applyBorder="1">
      <alignment/>
      <protection/>
    </xf>
    <xf numFmtId="0" fontId="25" fillId="0" borderId="0" xfId="0" applyFont="1" applyAlignment="1">
      <alignment/>
    </xf>
    <xf numFmtId="1" fontId="23" fillId="0" borderId="0" xfId="58" applyNumberFormat="1" applyFont="1" applyAlignment="1">
      <alignment horizontal="left"/>
      <protection/>
    </xf>
    <xf numFmtId="1" fontId="20" fillId="0" borderId="0" xfId="58" applyNumberFormat="1" applyFont="1" applyAlignment="1">
      <alignment/>
      <protection/>
    </xf>
    <xf numFmtId="0" fontId="20" fillId="24" borderId="10" xfId="58" applyFont="1" applyFill="1" applyBorder="1" applyAlignment="1">
      <alignment horizontal="center" vertical="center"/>
      <protection/>
    </xf>
    <xf numFmtId="181" fontId="20" fillId="24" borderId="10" xfId="58" applyNumberFormat="1" applyFont="1" applyFill="1" applyBorder="1" applyAlignment="1">
      <alignment horizontal="center" vertical="center"/>
      <protection/>
    </xf>
    <xf numFmtId="15" fontId="20" fillId="24" borderId="10" xfId="58" applyNumberFormat="1" applyFont="1" applyFill="1" applyBorder="1" applyAlignment="1">
      <alignment horizontal="center" vertical="center"/>
      <protection/>
    </xf>
    <xf numFmtId="180" fontId="20" fillId="0" borderId="10" xfId="0" applyNumberFormat="1" applyFont="1" applyFill="1" applyBorder="1" applyAlignment="1" applyProtection="1">
      <alignment horizontal="center" vertical="center"/>
      <protection locked="0"/>
    </xf>
    <xf numFmtId="0" fontId="33" fillId="0" borderId="0" xfId="58" applyFont="1">
      <alignment/>
      <protection/>
    </xf>
    <xf numFmtId="0" fontId="20" fillId="0" borderId="0" xfId="57" applyFont="1" applyFill="1" applyBorder="1" applyAlignment="1">
      <alignment horizontal="center" vertical="center" shrinkToFit="1"/>
      <protection/>
    </xf>
    <xf numFmtId="0" fontId="20" fillId="0" borderId="0" xfId="57" applyFont="1" applyFill="1" applyBorder="1" applyAlignment="1">
      <alignment horizontal="left" vertical="center"/>
      <protection/>
    </xf>
    <xf numFmtId="0" fontId="19" fillId="0" borderId="0" xfId="57" applyFont="1" applyFill="1" applyBorder="1" applyAlignment="1">
      <alignment horizontal="left" vertical="center"/>
      <protection/>
    </xf>
    <xf numFmtId="0" fontId="20" fillId="0" borderId="0" xfId="56" applyNumberFormat="1" applyFont="1" applyFill="1" applyBorder="1" applyAlignment="1">
      <alignment horizontal="center" vertical="center"/>
      <protection/>
    </xf>
    <xf numFmtId="0" fontId="22" fillId="0" borderId="0" xfId="56" applyNumberFormat="1" applyFont="1" applyFill="1" applyBorder="1" applyAlignment="1">
      <alignment horizontal="center" vertical="center"/>
      <protection/>
    </xf>
    <xf numFmtId="172" fontId="20" fillId="0" borderId="0" xfId="58" applyNumberFormat="1" applyFont="1" applyFill="1" applyBorder="1" applyAlignment="1">
      <alignment horizontal="center" vertical="center"/>
      <protection/>
    </xf>
    <xf numFmtId="0" fontId="20" fillId="0" borderId="0" xfId="58" applyNumberFormat="1" applyFont="1" applyFill="1" applyBorder="1" applyAlignment="1">
      <alignment horizontal="center" vertical="center"/>
      <protection/>
    </xf>
    <xf numFmtId="14" fontId="32" fillId="0" borderId="0" xfId="58" applyNumberFormat="1" applyFont="1" applyBorder="1" applyAlignment="1">
      <alignment horizontal="left" vertical="center" shrinkToFit="1"/>
      <protection/>
    </xf>
    <xf numFmtId="0" fontId="20" fillId="24" borderId="0" xfId="58" applyFont="1" applyFill="1" applyBorder="1" applyAlignment="1">
      <alignment horizontal="center" vertical="center"/>
      <protection/>
    </xf>
    <xf numFmtId="15" fontId="20" fillId="24" borderId="0" xfId="58" applyNumberFormat="1" applyFont="1" applyFill="1" applyBorder="1" applyAlignment="1">
      <alignment horizontal="center" vertical="center"/>
      <protection/>
    </xf>
    <xf numFmtId="0" fontId="19" fillId="0" borderId="0" xfId="0" applyFont="1" applyAlignment="1">
      <alignment/>
    </xf>
    <xf numFmtId="175" fontId="34" fillId="0" borderId="0" xfId="58" applyNumberFormat="1" applyFont="1" applyFill="1" applyAlignment="1">
      <alignment horizontal="left"/>
      <protection/>
    </xf>
    <xf numFmtId="181" fontId="20" fillId="0" borderId="0" xfId="58" applyNumberFormat="1" applyFont="1" applyFill="1" applyBorder="1" applyAlignment="1">
      <alignment horizontal="center" vertical="center"/>
      <protection/>
    </xf>
    <xf numFmtId="0" fontId="25" fillId="0" borderId="12" xfId="58" applyFont="1" applyBorder="1">
      <alignment/>
      <protection/>
    </xf>
    <xf numFmtId="181" fontId="20" fillId="25" borderId="10" xfId="58" applyNumberFormat="1" applyFont="1" applyFill="1" applyBorder="1" applyAlignment="1">
      <alignment horizontal="center" vertical="center"/>
      <protection/>
    </xf>
    <xf numFmtId="181" fontId="20" fillId="26" borderId="10" xfId="58" applyNumberFormat="1" applyFont="1" applyFill="1" applyBorder="1" applyAlignment="1">
      <alignment horizontal="center" vertical="center"/>
      <protection/>
    </xf>
    <xf numFmtId="181" fontId="20" fillId="27" borderId="10" xfId="58" applyNumberFormat="1" applyFont="1" applyFill="1" applyBorder="1" applyAlignment="1">
      <alignment horizontal="center" vertical="center"/>
      <protection/>
    </xf>
    <xf numFmtId="0" fontId="19" fillId="26" borderId="13" xfId="58" applyFont="1" applyFill="1" applyBorder="1">
      <alignment/>
      <protection/>
    </xf>
    <xf numFmtId="49" fontId="41" fillId="0" borderId="0" xfId="58" applyNumberFormat="1" applyFont="1" applyFill="1">
      <alignment/>
      <protection/>
    </xf>
    <xf numFmtId="172" fontId="42" fillId="28" borderId="10" xfId="54" applyNumberFormat="1" applyFont="1" applyFill="1" applyBorder="1" applyAlignment="1">
      <alignment horizontal="center" vertical="top" wrapText="1"/>
      <protection/>
    </xf>
    <xf numFmtId="172" fontId="20" fillId="24" borderId="10" xfId="58" applyNumberFormat="1" applyFont="1" applyFill="1" applyBorder="1" applyAlignment="1">
      <alignment horizontal="center" vertical="center"/>
      <protection/>
    </xf>
    <xf numFmtId="49" fontId="22" fillId="0" borderId="10" xfId="56" applyNumberFormat="1" applyFont="1" applyFill="1" applyBorder="1" applyAlignment="1">
      <alignment horizontal="center" vertical="center"/>
      <protection/>
    </xf>
    <xf numFmtId="0" fontId="43" fillId="0" borderId="10" xfId="0" applyFont="1" applyBorder="1" applyAlignment="1">
      <alignment horizontal="center" vertical="center"/>
    </xf>
    <xf numFmtId="0" fontId="20" fillId="0" borderId="0" xfId="58" applyFont="1" applyFill="1">
      <alignment/>
      <protection/>
    </xf>
    <xf numFmtId="0" fontId="35" fillId="0" borderId="0" xfId="58" applyFont="1">
      <alignment/>
      <protection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58" applyFont="1" applyBorder="1">
      <alignment/>
      <protection/>
    </xf>
    <xf numFmtId="14" fontId="32" fillId="0" borderId="14" xfId="58" applyNumberFormat="1" applyFont="1" applyFill="1" applyBorder="1" applyAlignment="1">
      <alignment horizontal="left" vertical="center" shrinkToFit="1"/>
      <protection/>
    </xf>
    <xf numFmtId="0" fontId="37" fillId="0" borderId="10" xfId="0" applyFont="1" applyFill="1" applyBorder="1" applyAlignment="1" applyProtection="1">
      <alignment horizontal="center"/>
      <protection locked="0"/>
    </xf>
    <xf numFmtId="14" fontId="32" fillId="0" borderId="14" xfId="58" applyNumberFormat="1" applyFont="1" applyBorder="1" applyAlignment="1">
      <alignment horizontal="left" vertical="center" shrinkToFit="1"/>
      <protection/>
    </xf>
    <xf numFmtId="0" fontId="44" fillId="0" borderId="10" xfId="58" applyFont="1" applyFill="1" applyBorder="1" applyAlignment="1">
      <alignment vertical="center"/>
      <protection/>
    </xf>
    <xf numFmtId="185" fontId="25" fillId="0" borderId="0" xfId="58" applyNumberFormat="1" applyFont="1" applyAlignment="1">
      <alignment horizontal="left"/>
      <protection/>
    </xf>
    <xf numFmtId="0" fontId="19" fillId="0" borderId="0" xfId="58" applyFont="1" applyAlignment="1">
      <alignment horizontal="center"/>
      <protection/>
    </xf>
    <xf numFmtId="1" fontId="20" fillId="0" borderId="0" xfId="58" applyNumberFormat="1" applyFont="1" applyAlignment="1">
      <alignment horizontal="center"/>
      <protection/>
    </xf>
    <xf numFmtId="1" fontId="20" fillId="0" borderId="0" xfId="58" applyNumberFormat="1" applyFont="1" applyAlignment="1">
      <alignment horizontal="right"/>
      <protection/>
    </xf>
    <xf numFmtId="1" fontId="22" fillId="0" borderId="12" xfId="58" applyNumberFormat="1" applyFont="1" applyBorder="1" applyAlignment="1">
      <alignment horizontal="center"/>
      <protection/>
    </xf>
    <xf numFmtId="1" fontId="20" fillId="0" borderId="12" xfId="58" applyNumberFormat="1" applyFont="1" applyBorder="1" applyAlignment="1">
      <alignment horizontal="center"/>
      <protection/>
    </xf>
    <xf numFmtId="0" fontId="22" fillId="24" borderId="10" xfId="58" applyFont="1" applyFill="1" applyBorder="1" applyAlignment="1">
      <alignment horizontal="center" vertical="center" wrapText="1"/>
      <protection/>
    </xf>
    <xf numFmtId="0" fontId="22" fillId="26" borderId="10" xfId="58" applyFont="1" applyFill="1" applyBorder="1" applyAlignment="1">
      <alignment horizontal="center" vertical="center" wrapText="1"/>
      <protection/>
    </xf>
    <xf numFmtId="0" fontId="20" fillId="0" borderId="15" xfId="58" applyFont="1" applyFill="1" applyBorder="1" applyAlignment="1">
      <alignment vertical="center" wrapText="1"/>
      <protection/>
    </xf>
    <xf numFmtId="0" fontId="19" fillId="0" borderId="16" xfId="58" applyFont="1" applyFill="1" applyBorder="1" applyAlignment="1">
      <alignment vertical="center" wrapText="1"/>
      <protection/>
    </xf>
    <xf numFmtId="0" fontId="24" fillId="0" borderId="15" xfId="58" applyFont="1" applyFill="1" applyBorder="1" applyAlignment="1">
      <alignment horizontal="center" vertical="center" wrapText="1"/>
      <protection/>
    </xf>
    <xf numFmtId="0" fontId="24" fillId="0" borderId="16" xfId="58" applyFont="1" applyFill="1" applyBorder="1" applyAlignment="1">
      <alignment vertical="center" wrapText="1"/>
      <protection/>
    </xf>
    <xf numFmtId="0" fontId="25" fillId="0" borderId="15" xfId="58" applyFont="1" applyFill="1" applyBorder="1" applyAlignment="1">
      <alignment horizontal="center" vertical="center"/>
      <protection/>
    </xf>
    <xf numFmtId="0" fontId="25" fillId="0" borderId="16" xfId="58" applyFont="1" applyFill="1" applyBorder="1" applyAlignment="1">
      <alignment horizontal="center" vertical="center"/>
      <protection/>
    </xf>
    <xf numFmtId="172" fontId="25" fillId="0" borderId="15" xfId="58" applyNumberFormat="1" applyFont="1" applyFill="1" applyBorder="1" applyAlignment="1">
      <alignment horizontal="center" vertical="center" wrapText="1"/>
      <protection/>
    </xf>
    <xf numFmtId="172" fontId="25" fillId="0" borderId="16" xfId="58" applyNumberFormat="1" applyFont="1" applyFill="1" applyBorder="1" applyAlignment="1">
      <alignment horizontal="center" vertical="center" wrapText="1"/>
      <protection/>
    </xf>
    <xf numFmtId="0" fontId="25" fillId="0" borderId="15" xfId="58" applyNumberFormat="1" applyFont="1" applyFill="1" applyBorder="1" applyAlignment="1">
      <alignment horizontal="center" vertical="center" wrapText="1"/>
      <protection/>
    </xf>
    <xf numFmtId="0" fontId="25" fillId="0" borderId="16" xfId="58" applyNumberFormat="1" applyFont="1" applyFill="1" applyBorder="1" applyAlignment="1">
      <alignment horizontal="center" vertical="center" wrapText="1"/>
      <protection/>
    </xf>
    <xf numFmtId="0" fontId="22" fillId="25" borderId="10" xfId="58" applyFont="1" applyFill="1" applyBorder="1" applyAlignment="1">
      <alignment horizontal="center" vertical="center" wrapText="1"/>
      <protection/>
    </xf>
    <xf numFmtId="0" fontId="22" fillId="27" borderId="10" xfId="58" applyFont="1" applyFill="1" applyBorder="1" applyAlignment="1">
      <alignment horizontal="center" vertical="center" wrapText="1"/>
      <protection/>
    </xf>
    <xf numFmtId="0" fontId="22" fillId="24" borderId="15" xfId="58" applyFont="1" applyFill="1" applyBorder="1" applyAlignment="1">
      <alignment horizontal="center" vertical="center" wrapText="1"/>
      <protection/>
    </xf>
    <xf numFmtId="0" fontId="22" fillId="24" borderId="17" xfId="58" applyFont="1" applyFill="1" applyBorder="1" applyAlignment="1">
      <alignment horizontal="center" vertical="center" wrapText="1"/>
      <protection/>
    </xf>
    <xf numFmtId="172" fontId="25" fillId="0" borderId="0" xfId="58" applyNumberFormat="1" applyFont="1" applyAlignment="1">
      <alignment horizontal="left"/>
      <protection/>
    </xf>
    <xf numFmtId="0" fontId="19" fillId="0" borderId="0" xfId="58" applyFont="1" applyAlignment="1">
      <alignment horizontal="left"/>
      <protection/>
    </xf>
    <xf numFmtId="0" fontId="20" fillId="0" borderId="16" xfId="58" applyFont="1" applyFill="1" applyBorder="1" applyAlignment="1">
      <alignment vertical="center" wrapText="1"/>
      <protection/>
    </xf>
    <xf numFmtId="0" fontId="24" fillId="0" borderId="16" xfId="58" applyFont="1" applyFill="1" applyBorder="1" applyAlignment="1">
      <alignment horizontal="center" vertical="center" wrapText="1"/>
      <protection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185" fontId="25" fillId="0" borderId="0" xfId="58" applyNumberFormat="1" applyFont="1" applyAlignment="1">
      <alignment horizontal="center"/>
      <protection/>
    </xf>
    <xf numFmtId="175" fontId="34" fillId="0" borderId="0" xfId="59" applyNumberFormat="1" applyFont="1" applyAlignment="1">
      <alignment horizontal="left" vertical="top"/>
      <protection/>
    </xf>
    <xf numFmtId="0" fontId="20" fillId="0" borderId="0" xfId="58" applyFont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ВАХТА 2012  для работников" xfId="56"/>
    <cellStyle name="Обычный_Графики УС-5 март-декабрь 2010" xfId="57"/>
    <cellStyle name="Обычный_Копия График работы персонала УС5 на 2011год" xfId="58"/>
    <cellStyle name="Обычный_смена 06г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7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ont>
        <color theme="0"/>
      </font>
    </dxf>
    <dxf>
      <font>
        <b val="0"/>
        <i val="0"/>
      </font>
      <fill>
        <patternFill patternType="solid">
          <fgColor indexed="65"/>
          <bgColor theme="0" tint="-0.149959996342659"/>
        </patternFill>
      </fill>
    </dxf>
    <dxf>
      <font>
        <b val="0"/>
        <i val="0"/>
        <strike val="0"/>
        <name val="Cambria"/>
      </font>
      <fill>
        <patternFill>
          <bgColor theme="9" tint="0.3999499976634979"/>
        </patternFill>
      </fill>
    </dxf>
    <dxf>
      <font>
        <b val="0"/>
        <i val="0"/>
        <u val="none"/>
        <strike val="0"/>
      </font>
      <numFmt numFmtId="184" formatCode="d\*"/>
      <fill>
        <patternFill>
          <bgColor rgb="FFFFFF99"/>
        </patternFill>
      </fill>
      <border/>
    </dxf>
    <dxf>
      <font>
        <b val="0"/>
        <i val="0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228600</xdr:colOff>
      <xdr:row>10</xdr:row>
      <xdr:rowOff>104775</xdr:rowOff>
    </xdr:from>
    <xdr:to>
      <xdr:col>35</xdr:col>
      <xdr:colOff>238125</xdr:colOff>
      <xdr:row>30</xdr:row>
      <xdr:rowOff>142875</xdr:rowOff>
    </xdr:to>
    <xdr:sp>
      <xdr:nvSpPr>
        <xdr:cNvPr id="1" name="Прямая со стрелкой 2"/>
        <xdr:cNvSpPr>
          <a:spLocks/>
        </xdr:cNvSpPr>
      </xdr:nvSpPr>
      <xdr:spPr>
        <a:xfrm flipV="1">
          <a:off x="10134600" y="2324100"/>
          <a:ext cx="2743200" cy="4229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10</xdr:row>
      <xdr:rowOff>171450</xdr:rowOff>
    </xdr:from>
    <xdr:to>
      <xdr:col>37</xdr:col>
      <xdr:colOff>180975</xdr:colOff>
      <xdr:row>34</xdr:row>
      <xdr:rowOff>38100</xdr:rowOff>
    </xdr:to>
    <xdr:sp>
      <xdr:nvSpPr>
        <xdr:cNvPr id="2" name="Прямая со стрелкой 4"/>
        <xdr:cNvSpPr>
          <a:spLocks/>
        </xdr:cNvSpPr>
      </xdr:nvSpPr>
      <xdr:spPr>
        <a:xfrm flipV="1">
          <a:off x="8648700" y="2390775"/>
          <a:ext cx="5019675" cy="47053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AX48"/>
  <sheetViews>
    <sheetView showZeros="0" tabSelected="1" view="pageBreakPreview" zoomScale="85" zoomScaleNormal="85" zoomScaleSheetLayoutView="85" workbookViewId="0" topLeftCell="A6">
      <selection activeCell="AJ31" sqref="AJ31"/>
    </sheetView>
  </sheetViews>
  <sheetFormatPr defaultColWidth="9.140625" defaultRowHeight="12.75" outlineLevelCol="1"/>
  <cols>
    <col min="1" max="1" width="7.00390625" style="1" customWidth="1"/>
    <col min="2" max="2" width="18.57421875" style="1" customWidth="1"/>
    <col min="3" max="3" width="9.8515625" style="1" customWidth="1"/>
    <col min="4" max="28" width="4.7109375" style="1" customWidth="1"/>
    <col min="29" max="29" width="5.00390625" style="1" customWidth="1"/>
    <col min="30" max="34" width="4.7109375" style="1" customWidth="1"/>
    <col min="35" max="35" width="7.7109375" style="1" customWidth="1"/>
    <col min="36" max="36" width="7.421875" style="1" customWidth="1"/>
    <col min="37" max="37" width="5.28125" style="1" customWidth="1"/>
    <col min="38" max="38" width="6.57421875" style="1" customWidth="1"/>
    <col min="39" max="39" width="14.00390625" style="1" customWidth="1"/>
    <col min="40" max="40" width="7.57421875" style="1" customWidth="1"/>
    <col min="41" max="43" width="13.7109375" style="1" hidden="1" customWidth="1" outlineLevel="1"/>
    <col min="44" max="44" width="20.140625" style="1" hidden="1" customWidth="1" outlineLevel="1"/>
    <col min="45" max="45" width="21.28125" style="1" hidden="1" customWidth="1" outlineLevel="1"/>
    <col min="46" max="46" width="21.00390625" style="1" hidden="1" customWidth="1" outlineLevel="1"/>
    <col min="47" max="47" width="17.8515625" style="1" hidden="1" customWidth="1" outlineLevel="1"/>
    <col min="48" max="48" width="17.00390625" style="1" hidden="1" customWidth="1" outlineLevel="1"/>
    <col min="49" max="49" width="9.57421875" style="1" hidden="1" customWidth="1" outlineLevel="1"/>
    <col min="50" max="50" width="8.8515625" style="1" hidden="1" customWidth="1" outlineLevel="1"/>
    <col min="51" max="51" width="3.28125" style="1" customWidth="1" collapsed="1"/>
    <col min="52" max="64" width="3.28125" style="1" customWidth="1"/>
    <col min="65" max="16384" width="9.140625" style="1" customWidth="1"/>
  </cols>
  <sheetData>
    <row r="1" spans="2:36" ht="12.75"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2:39" ht="18.75">
      <c r="B2" s="4" t="s">
        <v>15</v>
      </c>
      <c r="C2" s="5"/>
      <c r="D2" s="6"/>
      <c r="E2" s="6"/>
      <c r="F2" s="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8" t="s">
        <v>0</v>
      </c>
      <c r="AD2" s="2"/>
      <c r="AE2" s="2"/>
      <c r="AF2" s="2"/>
      <c r="AG2" s="2"/>
      <c r="AH2" s="2"/>
      <c r="AI2" s="2"/>
      <c r="AJ2" s="2"/>
      <c r="AK2" s="2"/>
      <c r="AL2" s="2"/>
      <c r="AM2" s="3"/>
    </row>
    <row r="3" spans="2:39" ht="15.75">
      <c r="B3" s="6" t="s">
        <v>23</v>
      </c>
      <c r="C3" s="6"/>
      <c r="D3" s="6"/>
      <c r="E3" s="6"/>
      <c r="F3" s="7"/>
      <c r="G3" s="2"/>
      <c r="H3" s="2"/>
      <c r="I3" s="2"/>
      <c r="J3" s="2"/>
      <c r="K3" s="2"/>
      <c r="L3" s="2"/>
      <c r="M3" s="2"/>
      <c r="N3" s="7"/>
      <c r="O3" s="7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7" t="s">
        <v>14</v>
      </c>
      <c r="AD3" s="2"/>
      <c r="AE3" s="2"/>
      <c r="AF3" s="2"/>
      <c r="AG3" s="2"/>
      <c r="AH3" s="2"/>
      <c r="AI3" s="2"/>
      <c r="AJ3" s="2"/>
      <c r="AK3" s="2"/>
      <c r="AL3" s="2"/>
      <c r="AM3" s="3"/>
    </row>
    <row r="4" spans="2:44" ht="20.25" customHeight="1">
      <c r="B4" s="6" t="s">
        <v>1</v>
      </c>
      <c r="C4" s="6"/>
      <c r="D4" s="6"/>
      <c r="E4" s="6"/>
      <c r="F4" s="7"/>
      <c r="G4" s="7"/>
      <c r="H4" s="2"/>
      <c r="I4" s="2"/>
      <c r="J4" s="2"/>
      <c r="K4" s="2"/>
      <c r="L4" s="2"/>
      <c r="M4" s="2"/>
      <c r="N4" s="2"/>
      <c r="O4" s="7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39" t="s">
        <v>61</v>
      </c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R4" s="44" t="b">
        <f>ISNUMBER(MATCH(D9,$AS$11:$AS$29,0))</f>
        <v>0</v>
      </c>
    </row>
    <row r="5" spans="2:41" ht="15.75">
      <c r="B5" s="56">
        <v>43476</v>
      </c>
      <c r="C5" s="6"/>
      <c r="D5" s="6"/>
      <c r="E5" s="6"/>
      <c r="F5" s="7"/>
      <c r="G5" s="2"/>
      <c r="H5" s="2"/>
      <c r="I5" s="2"/>
      <c r="J5" s="2"/>
      <c r="K5" s="2"/>
      <c r="L5" s="2"/>
      <c r="M5" s="2"/>
      <c r="N5" s="2"/>
      <c r="O5" s="7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0"/>
      <c r="AC5" s="58"/>
      <c r="AD5" s="58"/>
      <c r="AE5" s="58"/>
      <c r="AF5" s="58"/>
      <c r="AG5" s="80">
        <f>B5</f>
        <v>43476</v>
      </c>
      <c r="AH5" s="80"/>
      <c r="AI5" s="32"/>
      <c r="AJ5" s="81"/>
      <c r="AK5" s="81"/>
      <c r="AO5" s="30"/>
    </row>
    <row r="6" spans="2:39" ht="17.25" customHeight="1">
      <c r="B6" s="30"/>
      <c r="C6" s="30"/>
      <c r="D6" s="2"/>
      <c r="E6" s="2"/>
      <c r="F6" s="2"/>
      <c r="G6" s="38"/>
      <c r="H6" s="38"/>
      <c r="I6" s="38"/>
      <c r="J6" s="38"/>
      <c r="K6" s="82" t="s">
        <v>25</v>
      </c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2"/>
      <c r="AD6" s="2"/>
      <c r="AE6" s="2"/>
      <c r="AF6" s="2"/>
      <c r="AG6" s="2"/>
      <c r="AH6" s="2"/>
      <c r="AI6" s="2"/>
      <c r="AJ6" s="2"/>
      <c r="AK6" s="2"/>
      <c r="AL6" s="2"/>
      <c r="AM6" s="3"/>
    </row>
    <row r="7" spans="2:39" ht="15.75">
      <c r="B7" s="30"/>
      <c r="C7" s="30"/>
      <c r="D7" s="2"/>
      <c r="E7" s="2"/>
      <c r="F7" s="2"/>
      <c r="G7" s="39"/>
      <c r="H7" s="39"/>
      <c r="I7" s="39"/>
      <c r="J7" s="39"/>
      <c r="K7" s="39"/>
      <c r="L7" s="39"/>
      <c r="M7" s="83"/>
      <c r="N7" s="83"/>
      <c r="O7" s="83"/>
      <c r="P7" s="83"/>
      <c r="Q7" s="83"/>
      <c r="R7" s="83"/>
      <c r="S7" s="83"/>
      <c r="T7" s="84" t="s">
        <v>29</v>
      </c>
      <c r="U7" s="84"/>
      <c r="V7" s="84"/>
      <c r="W7" s="85">
        <v>2019</v>
      </c>
      <c r="X7" s="85"/>
      <c r="Y7" s="39" t="s">
        <v>53</v>
      </c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2"/>
      <c r="AK7" s="2"/>
      <c r="AL7" s="2"/>
      <c r="AM7" s="3"/>
    </row>
    <row r="8" spans="2:36" ht="12.75">
      <c r="B8" s="30"/>
      <c r="C8" s="30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3"/>
    </row>
    <row r="9" spans="1:50" ht="30" customHeight="1">
      <c r="A9" s="88" t="s">
        <v>2</v>
      </c>
      <c r="B9" s="16" t="s">
        <v>3</v>
      </c>
      <c r="C9" s="90" t="s">
        <v>4</v>
      </c>
      <c r="D9" s="43">
        <f>DATE($W$7,MONTH(1&amp;$T$7),1)</f>
        <v>43586</v>
      </c>
      <c r="E9" s="43">
        <f>D9+1</f>
        <v>43587</v>
      </c>
      <c r="F9" s="43">
        <f aca="true" t="shared" si="0" ref="F9:AH9">E9+1</f>
        <v>43588</v>
      </c>
      <c r="G9" s="43">
        <f t="shared" si="0"/>
        <v>43589</v>
      </c>
      <c r="H9" s="43">
        <f t="shared" si="0"/>
        <v>43590</v>
      </c>
      <c r="I9" s="43">
        <f t="shared" si="0"/>
        <v>43591</v>
      </c>
      <c r="J9" s="43">
        <f t="shared" si="0"/>
        <v>43592</v>
      </c>
      <c r="K9" s="43">
        <f t="shared" si="0"/>
        <v>43593</v>
      </c>
      <c r="L9" s="43">
        <f t="shared" si="0"/>
        <v>43594</v>
      </c>
      <c r="M9" s="43">
        <f t="shared" si="0"/>
        <v>43595</v>
      </c>
      <c r="N9" s="43">
        <f t="shared" si="0"/>
        <v>43596</v>
      </c>
      <c r="O9" s="43">
        <f t="shared" si="0"/>
        <v>43597</v>
      </c>
      <c r="P9" s="43">
        <f t="shared" si="0"/>
        <v>43598</v>
      </c>
      <c r="Q9" s="43">
        <f t="shared" si="0"/>
        <v>43599</v>
      </c>
      <c r="R9" s="43">
        <f t="shared" si="0"/>
        <v>43600</v>
      </c>
      <c r="S9" s="43">
        <f t="shared" si="0"/>
        <v>43601</v>
      </c>
      <c r="T9" s="43">
        <f t="shared" si="0"/>
        <v>43602</v>
      </c>
      <c r="U9" s="43">
        <f t="shared" si="0"/>
        <v>43603</v>
      </c>
      <c r="V9" s="43">
        <f t="shared" si="0"/>
        <v>43604</v>
      </c>
      <c r="W9" s="43">
        <f t="shared" si="0"/>
        <v>43605</v>
      </c>
      <c r="X9" s="43">
        <f t="shared" si="0"/>
        <v>43606</v>
      </c>
      <c r="Y9" s="43">
        <f t="shared" si="0"/>
        <v>43607</v>
      </c>
      <c r="Z9" s="43">
        <f t="shared" si="0"/>
        <v>43608</v>
      </c>
      <c r="AA9" s="43">
        <f t="shared" si="0"/>
        <v>43609</v>
      </c>
      <c r="AB9" s="43">
        <f t="shared" si="0"/>
        <v>43610</v>
      </c>
      <c r="AC9" s="43">
        <f t="shared" si="0"/>
        <v>43611</v>
      </c>
      <c r="AD9" s="43">
        <f t="shared" si="0"/>
        <v>43612</v>
      </c>
      <c r="AE9" s="43">
        <f t="shared" si="0"/>
        <v>43613</v>
      </c>
      <c r="AF9" s="43">
        <f t="shared" si="0"/>
        <v>43614</v>
      </c>
      <c r="AG9" s="43">
        <f t="shared" si="0"/>
        <v>43615</v>
      </c>
      <c r="AH9" s="43">
        <f t="shared" si="0"/>
        <v>43616</v>
      </c>
      <c r="AI9" s="92" t="s">
        <v>5</v>
      </c>
      <c r="AJ9" s="94" t="s">
        <v>6</v>
      </c>
      <c r="AK9" s="96" t="s">
        <v>7</v>
      </c>
      <c r="AL9" s="96" t="s">
        <v>8</v>
      </c>
      <c r="AM9" s="96" t="s">
        <v>9</v>
      </c>
      <c r="AN9" s="11"/>
      <c r="AO9" s="86" t="s">
        <v>50</v>
      </c>
      <c r="AP9" s="86" t="s">
        <v>51</v>
      </c>
      <c r="AQ9" s="86" t="s">
        <v>52</v>
      </c>
      <c r="AR9" s="86" t="s">
        <v>37</v>
      </c>
      <c r="AS9" s="87" t="s">
        <v>56</v>
      </c>
      <c r="AT9" s="98" t="s">
        <v>55</v>
      </c>
      <c r="AU9" s="99" t="s">
        <v>54</v>
      </c>
      <c r="AV9" s="100" t="s">
        <v>40</v>
      </c>
      <c r="AW9" s="86" t="s">
        <v>48</v>
      </c>
      <c r="AX9" s="86" t="s">
        <v>49</v>
      </c>
    </row>
    <row r="10" spans="1:50" ht="15.75">
      <c r="A10" s="89"/>
      <c r="B10" s="79" t="s">
        <v>63</v>
      </c>
      <c r="C10" s="91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/>
      <c r="U10" s="17"/>
      <c r="V10" s="17"/>
      <c r="W10" s="17"/>
      <c r="X10" s="17"/>
      <c r="Y10" s="17"/>
      <c r="Z10" s="19"/>
      <c r="AA10" s="17"/>
      <c r="AB10" s="17"/>
      <c r="AC10" s="17"/>
      <c r="AD10" s="17"/>
      <c r="AE10" s="17"/>
      <c r="AF10" s="17"/>
      <c r="AG10" s="17"/>
      <c r="AH10" s="17"/>
      <c r="AI10" s="93"/>
      <c r="AJ10" s="95"/>
      <c r="AK10" s="97"/>
      <c r="AL10" s="97"/>
      <c r="AM10" s="97"/>
      <c r="AN10" s="11"/>
      <c r="AO10" s="86"/>
      <c r="AP10" s="86"/>
      <c r="AQ10" s="86"/>
      <c r="AR10" s="86"/>
      <c r="AS10" s="87"/>
      <c r="AT10" s="98"/>
      <c r="AU10" s="99"/>
      <c r="AV10" s="101"/>
      <c r="AW10" s="100"/>
      <c r="AX10" s="100"/>
    </row>
    <row r="11" spans="1:50" s="11" customFormat="1" ht="15.75" customHeight="1">
      <c r="A11" s="21"/>
      <c r="B11" s="10"/>
      <c r="C11" s="22" t="s">
        <v>24</v>
      </c>
      <c r="D11" s="24">
        <v>11</v>
      </c>
      <c r="E11" s="24">
        <v>8</v>
      </c>
      <c r="F11" s="24">
        <v>8</v>
      </c>
      <c r="G11" s="24">
        <v>8</v>
      </c>
      <c r="H11" s="24">
        <v>8</v>
      </c>
      <c r="I11" s="24">
        <v>11</v>
      </c>
      <c r="J11" s="24">
        <v>10</v>
      </c>
      <c r="K11" s="24">
        <v>8</v>
      </c>
      <c r="L11" s="24">
        <v>11</v>
      </c>
      <c r="M11" s="24">
        <v>8</v>
      </c>
      <c r="N11" s="24" t="s">
        <v>16</v>
      </c>
      <c r="O11" s="24">
        <v>8</v>
      </c>
      <c r="P11" s="24">
        <v>11</v>
      </c>
      <c r="Q11" s="24">
        <v>10</v>
      </c>
      <c r="R11" s="24">
        <v>8</v>
      </c>
      <c r="S11" s="24">
        <v>8</v>
      </c>
      <c r="T11" s="24">
        <v>8</v>
      </c>
      <c r="U11" s="33" t="s">
        <v>17</v>
      </c>
      <c r="V11" s="24" t="s">
        <v>16</v>
      </c>
      <c r="W11" s="24" t="s">
        <v>16</v>
      </c>
      <c r="X11" s="24" t="s">
        <v>16</v>
      </c>
      <c r="Y11" s="24" t="s">
        <v>16</v>
      </c>
      <c r="Z11" s="24" t="s">
        <v>16</v>
      </c>
      <c r="AA11" s="24" t="s">
        <v>16</v>
      </c>
      <c r="AB11" s="24" t="s">
        <v>16</v>
      </c>
      <c r="AC11" s="24" t="s">
        <v>16</v>
      </c>
      <c r="AD11" s="24" t="s">
        <v>16</v>
      </c>
      <c r="AE11" s="24" t="s">
        <v>16</v>
      </c>
      <c r="AF11" s="24" t="s">
        <v>16</v>
      </c>
      <c r="AG11" s="24" t="s">
        <v>16</v>
      </c>
      <c r="AH11" s="33" t="s">
        <v>18</v>
      </c>
      <c r="AI11" s="9">
        <f>VLOOKUP($T$7,май!$AO$11:$AX$23,9,0)</f>
        <v>143</v>
      </c>
      <c r="AJ11" s="9">
        <f aca="true" t="shared" si="1" ref="AJ11:AJ18">COUNTIF(D11:AH11,"4")*4+COUNTIF(D11:AH11,"4н")*4+COUNTIF(D11:AH11,"6,2")*6.2+COUNTIF(D11:AH11,"7")*7+COUNTIF(D11:AH11,"7,2")*7.2+COUNTIF(D11:AH11,"8")*8+COUNTIF(D11:AH11,"8н")*8+COUNTIF(D11:AH11,"9")*9+COUNTIF(D11:AH11,"10")*10+COUNTIF(D11:AH11,"11")*11+COUNTIF(D11:AH11,"12")*12+COUNTIF(D11:AH11,"8/4")*12</f>
        <v>144</v>
      </c>
      <c r="AK11" s="35">
        <f aca="true" t="shared" si="2" ref="AK11:AK18">COUNTIF(D11:AH11,"4н")*2+COUNTIF(D11:AH11,"8н")*6+COUNTIF(D11:AH11,"8/4")*8</f>
        <v>0</v>
      </c>
      <c r="AL11" s="77">
        <f>COUNTIF(L11,"4")*4+COUNTIF(L11,"4н")*4+COUNTIF(L11,"6,2")*6.2+COUNTIF(L11,"7")*7+COUNTIF(L11,"7,2")*7.2+COUNTIF(L11,"8")*8+COUNTIF(L11,"8н")*8+COUNTIF(L11,"9")*9+COUNTIF(L11,"10")*10+COUNTIF(L11,"11")*11+COUNTIF(L11,"12")*12+COUNTIF(L11,"8\4")*12+COUNTIF(D11,"4")*4+COUNTIF(D11,"4н")*4+COUNTIF(D11,"6,2")*6.2+COUNTIF(D11,"7")*7+COUNTIF(D11,"7,2")*7.2+COUNTIF(D11,"8")*8+COUNTIF(D11,"8н")*8+COUNTIF(D11,"9")*9+COUNTIF(D11,"10")*10+COUNTIF(D11,"11")*11+COUNTIF(D11,"12")*12+COUNTIF(D11,"8\4")*12</f>
        <v>22</v>
      </c>
      <c r="AM11" s="76">
        <f>B5</f>
        <v>43476</v>
      </c>
      <c r="AN11" s="25"/>
      <c r="AO11" s="40" t="s">
        <v>39</v>
      </c>
      <c r="AP11" s="40">
        <v>1</v>
      </c>
      <c r="AQ11" s="40">
        <v>2014</v>
      </c>
      <c r="AR11" s="40" t="s">
        <v>38</v>
      </c>
      <c r="AS11" s="60"/>
      <c r="AT11" s="59">
        <v>43466</v>
      </c>
      <c r="AU11" s="61"/>
      <c r="AV11" s="42"/>
      <c r="AW11" s="64">
        <v>136</v>
      </c>
      <c r="AX11" s="64">
        <v>122.4</v>
      </c>
    </row>
    <row r="12" spans="1:50" s="11" customFormat="1" ht="15.75" customHeight="1">
      <c r="A12" s="21"/>
      <c r="B12" s="29"/>
      <c r="C12" s="22" t="s">
        <v>10</v>
      </c>
      <c r="D12" s="24">
        <v>11</v>
      </c>
      <c r="E12" s="24">
        <v>11</v>
      </c>
      <c r="F12" s="24">
        <v>11</v>
      </c>
      <c r="G12" s="24">
        <v>11</v>
      </c>
      <c r="H12" s="24">
        <v>11</v>
      </c>
      <c r="I12" s="24">
        <v>11</v>
      </c>
      <c r="J12" s="24">
        <v>11</v>
      </c>
      <c r="K12" s="24">
        <v>11</v>
      </c>
      <c r="L12" s="24">
        <v>11</v>
      </c>
      <c r="M12" s="24">
        <v>11</v>
      </c>
      <c r="N12" s="24" t="s">
        <v>16</v>
      </c>
      <c r="O12" s="24">
        <v>11</v>
      </c>
      <c r="P12" s="24">
        <v>11</v>
      </c>
      <c r="Q12" s="24">
        <v>11</v>
      </c>
      <c r="R12" s="24">
        <v>11</v>
      </c>
      <c r="S12" s="24" t="s">
        <v>16</v>
      </c>
      <c r="T12" s="24" t="s">
        <v>16</v>
      </c>
      <c r="U12" s="24" t="s">
        <v>16</v>
      </c>
      <c r="V12" s="24" t="s">
        <v>16</v>
      </c>
      <c r="W12" s="24" t="s">
        <v>16</v>
      </c>
      <c r="X12" s="24" t="s">
        <v>16</v>
      </c>
      <c r="Y12" s="24" t="s">
        <v>16</v>
      </c>
      <c r="Z12" s="24" t="s">
        <v>16</v>
      </c>
      <c r="AA12" s="24" t="s">
        <v>16</v>
      </c>
      <c r="AB12" s="24" t="s">
        <v>16</v>
      </c>
      <c r="AC12" s="24" t="s">
        <v>16</v>
      </c>
      <c r="AD12" s="24" t="s">
        <v>16</v>
      </c>
      <c r="AE12" s="24" t="s">
        <v>16</v>
      </c>
      <c r="AF12" s="24" t="s">
        <v>16</v>
      </c>
      <c r="AG12" s="24" t="s">
        <v>16</v>
      </c>
      <c r="AH12" s="24" t="s">
        <v>16</v>
      </c>
      <c r="AI12" s="9">
        <f>VLOOKUP($T$7,май!$AO$11:$AX$23,9,0)</f>
        <v>143</v>
      </c>
      <c r="AJ12" s="9">
        <f t="shared" si="1"/>
        <v>154</v>
      </c>
      <c r="AK12" s="35">
        <f t="shared" si="2"/>
        <v>0</v>
      </c>
      <c r="AL12" s="77">
        <f aca="true" t="shared" si="3" ref="AL12:AL18">COUNTIF(L12,"4")*4+COUNTIF(L12,"4н")*4+COUNTIF(L12,"6,2")*6.2+COUNTIF(L12,"7")*7+COUNTIF(L12,"7,2")*7.2+COUNTIF(L12,"8")*8+COUNTIF(L12,"8н")*8+COUNTIF(L12,"9")*9+COUNTIF(L12,"10")*10+COUNTIF(L12,"11")*11+COUNTIF(L12,"12")*12+COUNTIF(L12,"8\4")*12+COUNTIF(D12,"4")*4+COUNTIF(D12,"4н")*4+COUNTIF(D12,"6,2")*6.2+COUNTIF(D12,"7")*7+COUNTIF(D12,"7,2")*7.2+COUNTIF(D12,"8")*8+COUNTIF(D12,"8н")*8+COUNTIF(D12,"9")*9+COUNTIF(D12,"10")*10+COUNTIF(D12,"11")*11+COUNTIF(D12,"12")*12+COUNTIF(D12,"8\4")*12</f>
        <v>22</v>
      </c>
      <c r="AM12" s="76">
        <f>B5</f>
        <v>43476</v>
      </c>
      <c r="AN12" s="25"/>
      <c r="AO12" s="40" t="s">
        <v>26</v>
      </c>
      <c r="AP12" s="40">
        <v>2</v>
      </c>
      <c r="AQ12" s="40">
        <v>2015</v>
      </c>
      <c r="AR12" s="40" t="s">
        <v>38</v>
      </c>
      <c r="AS12" s="60"/>
      <c r="AT12" s="59">
        <v>43467</v>
      </c>
      <c r="AU12" s="61"/>
      <c r="AV12" s="42"/>
      <c r="AW12" s="64">
        <v>159</v>
      </c>
      <c r="AX12" s="64">
        <v>143</v>
      </c>
    </row>
    <row r="13" spans="1:50" s="11" customFormat="1" ht="15.75" customHeight="1">
      <c r="A13" s="21"/>
      <c r="B13" s="10"/>
      <c r="C13" s="23" t="s">
        <v>11</v>
      </c>
      <c r="D13" s="24" t="str">
        <f aca="true" t="shared" si="4" ref="D13:S13">IF(AND(WEEKDAY(D$9,2)&gt;5,ISNA(MATCH(D$9,$AV$11:$AV$29,)))+ISNUMBER(MATCH(D$9,$AU$11:$AU$29,)),"Ов",IF(ISNUMBER(MATCH(D$9,$AT$11:$AT$29,)),"П",IF(ISNUMBER(MATCH(D$9,$AS$11:$AS$29,)),"Оп","О")))</f>
        <v>П</v>
      </c>
      <c r="E13" s="24" t="str">
        <f t="shared" si="4"/>
        <v>Ов</v>
      </c>
      <c r="F13" s="24" t="str">
        <f t="shared" si="4"/>
        <v>Ов</v>
      </c>
      <c r="G13" s="24" t="str">
        <f t="shared" si="4"/>
        <v>Ов</v>
      </c>
      <c r="H13" s="24" t="str">
        <f t="shared" si="4"/>
        <v>Ов</v>
      </c>
      <c r="I13" s="24" t="str">
        <f t="shared" si="4"/>
        <v>О</v>
      </c>
      <c r="J13" s="24" t="str">
        <f t="shared" si="4"/>
        <v>О</v>
      </c>
      <c r="K13" s="24" t="str">
        <f t="shared" si="4"/>
        <v>Оп</v>
      </c>
      <c r="L13" s="24" t="str">
        <f t="shared" si="4"/>
        <v>П</v>
      </c>
      <c r="M13" s="24" t="str">
        <f t="shared" si="4"/>
        <v>Ов</v>
      </c>
      <c r="N13" s="24" t="str">
        <f t="shared" si="4"/>
        <v>Ов</v>
      </c>
      <c r="O13" s="24" t="str">
        <f t="shared" si="4"/>
        <v>Ов</v>
      </c>
      <c r="P13" s="24" t="str">
        <f t="shared" si="4"/>
        <v>О</v>
      </c>
      <c r="Q13" s="24" t="str">
        <f t="shared" si="4"/>
        <v>О</v>
      </c>
      <c r="R13" s="24" t="str">
        <f t="shared" si="4"/>
        <v>О</v>
      </c>
      <c r="S13" s="24" t="str">
        <f t="shared" si="4"/>
        <v>О</v>
      </c>
      <c r="T13" s="24" t="s">
        <v>16</v>
      </c>
      <c r="U13" s="24" t="s">
        <v>16</v>
      </c>
      <c r="V13" s="24" t="s">
        <v>16</v>
      </c>
      <c r="W13" s="24" t="s">
        <v>16</v>
      </c>
      <c r="X13" s="24" t="s">
        <v>16</v>
      </c>
      <c r="Y13" s="24" t="s">
        <v>16</v>
      </c>
      <c r="Z13" s="24" t="s">
        <v>16</v>
      </c>
      <c r="AA13" s="24" t="s">
        <v>16</v>
      </c>
      <c r="AB13" s="24" t="s">
        <v>16</v>
      </c>
      <c r="AC13" s="33" t="s">
        <v>18</v>
      </c>
      <c r="AD13" s="24">
        <v>11</v>
      </c>
      <c r="AE13" s="24">
        <v>11</v>
      </c>
      <c r="AF13" s="24">
        <v>11</v>
      </c>
      <c r="AG13" s="24">
        <v>11</v>
      </c>
      <c r="AH13" s="24">
        <v>11</v>
      </c>
      <c r="AI13" s="9">
        <f>VLOOKUP($T$7,май!$AO$11:$AX$23,9,0)</f>
        <v>143</v>
      </c>
      <c r="AJ13" s="9">
        <f t="shared" si="1"/>
        <v>55</v>
      </c>
      <c r="AK13" s="35">
        <f t="shared" si="2"/>
        <v>0</v>
      </c>
      <c r="AL13" s="77">
        <f t="shared" si="3"/>
        <v>0</v>
      </c>
      <c r="AM13" s="76">
        <f>B5</f>
        <v>43476</v>
      </c>
      <c r="AN13" s="25"/>
      <c r="AO13" s="40" t="s">
        <v>27</v>
      </c>
      <c r="AP13" s="40">
        <v>3</v>
      </c>
      <c r="AQ13" s="40">
        <v>2016</v>
      </c>
      <c r="AR13" s="40" t="s">
        <v>38</v>
      </c>
      <c r="AS13" s="60"/>
      <c r="AT13" s="59">
        <v>43468</v>
      </c>
      <c r="AU13" s="61"/>
      <c r="AV13" s="42"/>
      <c r="AW13" s="64">
        <v>159</v>
      </c>
      <c r="AX13" s="64">
        <v>143</v>
      </c>
    </row>
    <row r="14" spans="1:50" s="11" customFormat="1" ht="15.75" customHeight="1">
      <c r="A14" s="21"/>
      <c r="B14" s="10"/>
      <c r="C14" s="23" t="s">
        <v>11</v>
      </c>
      <c r="D14" s="24">
        <v>8</v>
      </c>
      <c r="E14" s="24">
        <v>8</v>
      </c>
      <c r="F14" s="24">
        <v>8</v>
      </c>
      <c r="G14" s="24" t="s">
        <v>16</v>
      </c>
      <c r="H14" s="24">
        <v>8</v>
      </c>
      <c r="I14" s="24">
        <v>8</v>
      </c>
      <c r="J14" s="24">
        <v>8</v>
      </c>
      <c r="K14" s="24">
        <v>8</v>
      </c>
      <c r="L14" s="33" t="s">
        <v>58</v>
      </c>
      <c r="M14" s="66" t="s">
        <v>60</v>
      </c>
      <c r="N14" s="66" t="s">
        <v>60</v>
      </c>
      <c r="O14" s="66" t="s">
        <v>60</v>
      </c>
      <c r="P14" s="66" t="s">
        <v>60</v>
      </c>
      <c r="Q14" s="66" t="s">
        <v>60</v>
      </c>
      <c r="R14" s="66" t="s">
        <v>60</v>
      </c>
      <c r="S14" s="33" t="s">
        <v>59</v>
      </c>
      <c r="T14" s="33" t="s">
        <v>17</v>
      </c>
      <c r="U14" s="24" t="s">
        <v>16</v>
      </c>
      <c r="V14" s="24" t="s">
        <v>16</v>
      </c>
      <c r="W14" s="24" t="s">
        <v>16</v>
      </c>
      <c r="X14" s="24" t="s">
        <v>16</v>
      </c>
      <c r="Y14" s="24" t="s">
        <v>16</v>
      </c>
      <c r="Z14" s="24" t="s">
        <v>16</v>
      </c>
      <c r="AA14" s="24" t="s">
        <v>16</v>
      </c>
      <c r="AB14" s="24" t="s">
        <v>16</v>
      </c>
      <c r="AC14" s="24" t="s">
        <v>16</v>
      </c>
      <c r="AD14" s="24" t="s">
        <v>16</v>
      </c>
      <c r="AE14" s="24" t="s">
        <v>16</v>
      </c>
      <c r="AF14" s="24" t="s">
        <v>16</v>
      </c>
      <c r="AG14" s="24" t="s">
        <v>16</v>
      </c>
      <c r="AH14" s="33" t="s">
        <v>18</v>
      </c>
      <c r="AI14" s="9">
        <f>VLOOKUP($T$7,май!$AO$11:$AX$23,10,0)</f>
        <v>128.6</v>
      </c>
      <c r="AJ14" s="9">
        <f t="shared" si="1"/>
        <v>140</v>
      </c>
      <c r="AK14" s="35">
        <f t="shared" si="2"/>
        <v>56</v>
      </c>
      <c r="AL14" s="77">
        <f t="shared" si="3"/>
        <v>12</v>
      </c>
      <c r="AM14" s="76">
        <f>B5</f>
        <v>43476</v>
      </c>
      <c r="AN14" s="25"/>
      <c r="AO14" s="40" t="s">
        <v>28</v>
      </c>
      <c r="AP14" s="40">
        <v>4</v>
      </c>
      <c r="AQ14" s="40">
        <v>2017</v>
      </c>
      <c r="AR14" s="40" t="s">
        <v>38</v>
      </c>
      <c r="AS14" s="60"/>
      <c r="AT14" s="59">
        <v>43469</v>
      </c>
      <c r="AU14" s="61"/>
      <c r="AV14" s="42"/>
      <c r="AW14" s="64">
        <v>175</v>
      </c>
      <c r="AX14" s="64">
        <v>157.4</v>
      </c>
    </row>
    <row r="15" spans="1:50" s="11" customFormat="1" ht="15.75" customHeight="1">
      <c r="A15" s="26"/>
      <c r="B15" s="27"/>
      <c r="C15" s="23" t="s">
        <v>11</v>
      </c>
      <c r="D15" s="33" t="s">
        <v>58</v>
      </c>
      <c r="E15" s="66" t="s">
        <v>60</v>
      </c>
      <c r="F15" s="66" t="s">
        <v>60</v>
      </c>
      <c r="G15" s="66" t="s">
        <v>60</v>
      </c>
      <c r="H15" s="66" t="s">
        <v>60</v>
      </c>
      <c r="I15" s="66" t="s">
        <v>60</v>
      </c>
      <c r="J15" s="66" t="s">
        <v>60</v>
      </c>
      <c r="K15" s="66" t="s">
        <v>60</v>
      </c>
      <c r="L15" s="33" t="s">
        <v>59</v>
      </c>
      <c r="M15" s="24">
        <v>8</v>
      </c>
      <c r="N15" s="24">
        <v>8</v>
      </c>
      <c r="O15" s="24">
        <v>8</v>
      </c>
      <c r="P15" s="24">
        <v>8</v>
      </c>
      <c r="Q15" s="24">
        <v>8</v>
      </c>
      <c r="R15" s="24">
        <v>8</v>
      </c>
      <c r="S15" s="24">
        <v>8</v>
      </c>
      <c r="T15" s="33" t="s">
        <v>17</v>
      </c>
      <c r="U15" s="24" t="s">
        <v>16</v>
      </c>
      <c r="V15" s="24" t="s">
        <v>16</v>
      </c>
      <c r="W15" s="24" t="s">
        <v>16</v>
      </c>
      <c r="X15" s="24" t="s">
        <v>16</v>
      </c>
      <c r="Y15" s="24" t="s">
        <v>16</v>
      </c>
      <c r="Z15" s="24" t="s">
        <v>16</v>
      </c>
      <c r="AA15" s="24" t="s">
        <v>16</v>
      </c>
      <c r="AB15" s="24" t="s">
        <v>16</v>
      </c>
      <c r="AC15" s="24" t="s">
        <v>16</v>
      </c>
      <c r="AD15" s="24" t="s">
        <v>16</v>
      </c>
      <c r="AE15" s="24" t="s">
        <v>16</v>
      </c>
      <c r="AF15" s="24" t="s">
        <v>16</v>
      </c>
      <c r="AG15" s="24" t="s">
        <v>16</v>
      </c>
      <c r="AH15" s="33" t="s">
        <v>18</v>
      </c>
      <c r="AI15" s="9">
        <f>VLOOKUP($T$7,май!$AO$11:$AX$23,9,0)</f>
        <v>143</v>
      </c>
      <c r="AJ15" s="9">
        <f t="shared" si="1"/>
        <v>152</v>
      </c>
      <c r="AK15" s="35">
        <f t="shared" si="2"/>
        <v>64</v>
      </c>
      <c r="AL15" s="77">
        <f t="shared" si="3"/>
        <v>12</v>
      </c>
      <c r="AM15" s="76">
        <f>B5</f>
        <v>43476</v>
      </c>
      <c r="AN15" s="25"/>
      <c r="AO15" s="40" t="s">
        <v>29</v>
      </c>
      <c r="AP15" s="40">
        <v>5</v>
      </c>
      <c r="AQ15" s="40">
        <v>2018</v>
      </c>
      <c r="AR15" s="40" t="s">
        <v>38</v>
      </c>
      <c r="AS15" s="60"/>
      <c r="AT15" s="59">
        <v>43470</v>
      </c>
      <c r="AU15" s="61"/>
      <c r="AV15" s="42"/>
      <c r="AW15" s="64">
        <v>143</v>
      </c>
      <c r="AX15" s="64">
        <v>128.6</v>
      </c>
    </row>
    <row r="16" spans="1:50" s="11" customFormat="1" ht="15.75" customHeight="1">
      <c r="A16" s="26"/>
      <c r="B16" s="10"/>
      <c r="C16" s="28" t="s">
        <v>12</v>
      </c>
      <c r="D16" s="24">
        <v>11</v>
      </c>
      <c r="E16" s="24">
        <v>11</v>
      </c>
      <c r="F16" s="24">
        <v>11</v>
      </c>
      <c r="G16" s="24">
        <v>11</v>
      </c>
      <c r="H16" s="24">
        <v>10</v>
      </c>
      <c r="I16" s="24">
        <v>11</v>
      </c>
      <c r="J16" s="24">
        <v>11</v>
      </c>
      <c r="K16" s="24">
        <v>11</v>
      </c>
      <c r="L16" s="24">
        <v>11</v>
      </c>
      <c r="M16" s="24">
        <v>11</v>
      </c>
      <c r="N16" s="24">
        <v>11</v>
      </c>
      <c r="O16" s="24" t="s">
        <v>16</v>
      </c>
      <c r="P16" s="24">
        <v>10</v>
      </c>
      <c r="Q16" s="24">
        <v>8</v>
      </c>
      <c r="R16" s="24">
        <v>8</v>
      </c>
      <c r="S16" s="33" t="s">
        <v>17</v>
      </c>
      <c r="T16" s="24" t="s">
        <v>16</v>
      </c>
      <c r="U16" s="24" t="s">
        <v>16</v>
      </c>
      <c r="V16" s="24" t="s">
        <v>16</v>
      </c>
      <c r="W16" s="24" t="s">
        <v>16</v>
      </c>
      <c r="X16" s="24" t="s">
        <v>16</v>
      </c>
      <c r="Y16" s="24" t="s">
        <v>16</v>
      </c>
      <c r="Z16" s="24" t="s">
        <v>16</v>
      </c>
      <c r="AA16" s="24" t="s">
        <v>16</v>
      </c>
      <c r="AB16" s="24" t="s">
        <v>16</v>
      </c>
      <c r="AC16" s="24" t="s">
        <v>16</v>
      </c>
      <c r="AD16" s="24" t="s">
        <v>16</v>
      </c>
      <c r="AE16" s="24" t="s">
        <v>16</v>
      </c>
      <c r="AF16" s="24" t="s">
        <v>16</v>
      </c>
      <c r="AG16" s="24" t="s">
        <v>16</v>
      </c>
      <c r="AH16" s="24" t="s">
        <v>16</v>
      </c>
      <c r="AI16" s="9">
        <f>VLOOKUP($T$7,май!$AO$11:$AX$23,9,0)</f>
        <v>143</v>
      </c>
      <c r="AJ16" s="9">
        <f t="shared" si="1"/>
        <v>146</v>
      </c>
      <c r="AK16" s="35">
        <f t="shared" si="2"/>
        <v>0</v>
      </c>
      <c r="AL16" s="77">
        <f t="shared" si="3"/>
        <v>22</v>
      </c>
      <c r="AM16" s="76">
        <f>B5</f>
        <v>43476</v>
      </c>
      <c r="AN16" s="25"/>
      <c r="AO16" s="40" t="s">
        <v>30</v>
      </c>
      <c r="AP16" s="40">
        <v>6</v>
      </c>
      <c r="AQ16" s="40">
        <v>2019</v>
      </c>
      <c r="AR16" s="40" t="s">
        <v>38</v>
      </c>
      <c r="AS16" s="60"/>
      <c r="AT16" s="59">
        <v>43471</v>
      </c>
      <c r="AU16" s="61"/>
      <c r="AV16" s="42"/>
      <c r="AW16" s="64">
        <v>151</v>
      </c>
      <c r="AX16" s="64">
        <v>135.8</v>
      </c>
    </row>
    <row r="17" spans="1:50" s="11" customFormat="1" ht="15.75" customHeight="1">
      <c r="A17" s="26"/>
      <c r="B17" s="10"/>
      <c r="C17" s="28" t="s">
        <v>12</v>
      </c>
      <c r="D17" s="24">
        <v>11</v>
      </c>
      <c r="E17" s="24">
        <v>11</v>
      </c>
      <c r="F17" s="24">
        <v>11</v>
      </c>
      <c r="G17" s="24">
        <v>10</v>
      </c>
      <c r="H17" s="24">
        <v>10</v>
      </c>
      <c r="I17" s="24">
        <v>11</v>
      </c>
      <c r="J17" s="24">
        <v>11</v>
      </c>
      <c r="K17" s="24">
        <v>11</v>
      </c>
      <c r="L17" s="24">
        <v>11</v>
      </c>
      <c r="M17" s="24">
        <v>11</v>
      </c>
      <c r="N17" s="24" t="s">
        <v>16</v>
      </c>
      <c r="O17" s="24">
        <v>11</v>
      </c>
      <c r="P17" s="24">
        <v>11</v>
      </c>
      <c r="Q17" s="24">
        <v>11</v>
      </c>
      <c r="R17" s="24">
        <v>11</v>
      </c>
      <c r="S17" s="33" t="s">
        <v>17</v>
      </c>
      <c r="T17" s="24" t="s">
        <v>16</v>
      </c>
      <c r="U17" s="24" t="s">
        <v>16</v>
      </c>
      <c r="V17" s="24" t="s">
        <v>16</v>
      </c>
      <c r="W17" s="24" t="s">
        <v>16</v>
      </c>
      <c r="X17" s="24" t="s">
        <v>16</v>
      </c>
      <c r="Y17" s="24" t="s">
        <v>16</v>
      </c>
      <c r="Z17" s="24" t="s">
        <v>16</v>
      </c>
      <c r="AA17" s="24" t="s">
        <v>16</v>
      </c>
      <c r="AB17" s="24" t="s">
        <v>16</v>
      </c>
      <c r="AC17" s="24" t="s">
        <v>16</v>
      </c>
      <c r="AD17" s="24" t="s">
        <v>16</v>
      </c>
      <c r="AE17" s="24" t="s">
        <v>16</v>
      </c>
      <c r="AF17" s="24" t="s">
        <v>16</v>
      </c>
      <c r="AG17" s="24" t="s">
        <v>16</v>
      </c>
      <c r="AH17" s="33" t="s">
        <v>18</v>
      </c>
      <c r="AI17" s="9">
        <f>VLOOKUP($T$7,май!$AO$11:$AX$23,9,0)</f>
        <v>143</v>
      </c>
      <c r="AJ17" s="9">
        <f t="shared" si="1"/>
        <v>152</v>
      </c>
      <c r="AK17" s="35">
        <f t="shared" si="2"/>
        <v>0</v>
      </c>
      <c r="AL17" s="77">
        <f t="shared" si="3"/>
        <v>22</v>
      </c>
      <c r="AM17" s="76">
        <f>B5</f>
        <v>43476</v>
      </c>
      <c r="AN17" s="25"/>
      <c r="AO17" s="40" t="s">
        <v>31</v>
      </c>
      <c r="AP17" s="40">
        <v>7</v>
      </c>
      <c r="AQ17" s="40">
        <v>2020</v>
      </c>
      <c r="AR17" s="40" t="s">
        <v>41</v>
      </c>
      <c r="AS17" s="60"/>
      <c r="AT17" s="59">
        <v>43472</v>
      </c>
      <c r="AU17" s="61"/>
      <c r="AV17" s="42"/>
      <c r="AW17" s="64">
        <v>184</v>
      </c>
      <c r="AX17" s="64">
        <v>165.6</v>
      </c>
    </row>
    <row r="18" spans="1:50" s="11" customFormat="1" ht="15.75" customHeight="1">
      <c r="A18" s="26"/>
      <c r="B18" s="27"/>
      <c r="C18" s="28" t="s">
        <v>13</v>
      </c>
      <c r="D18" s="24">
        <v>10</v>
      </c>
      <c r="E18" s="24">
        <v>10</v>
      </c>
      <c r="F18" s="24">
        <v>10</v>
      </c>
      <c r="G18" s="24">
        <v>10</v>
      </c>
      <c r="H18" s="24" t="s">
        <v>16</v>
      </c>
      <c r="I18" s="24">
        <v>10</v>
      </c>
      <c r="J18" s="24">
        <v>10</v>
      </c>
      <c r="K18" s="24">
        <v>10</v>
      </c>
      <c r="L18" s="24">
        <v>10</v>
      </c>
      <c r="M18" s="24">
        <v>10</v>
      </c>
      <c r="N18" s="24">
        <v>10</v>
      </c>
      <c r="O18" s="24">
        <v>10</v>
      </c>
      <c r="P18" s="24">
        <v>10</v>
      </c>
      <c r="Q18" s="24">
        <v>8</v>
      </c>
      <c r="R18" s="24">
        <v>8</v>
      </c>
      <c r="S18" s="33" t="s">
        <v>17</v>
      </c>
      <c r="T18" s="24" t="s">
        <v>16</v>
      </c>
      <c r="U18" s="24" t="s">
        <v>16</v>
      </c>
      <c r="V18" s="24" t="s">
        <v>16</v>
      </c>
      <c r="W18" s="24" t="s">
        <v>16</v>
      </c>
      <c r="X18" s="24" t="s">
        <v>16</v>
      </c>
      <c r="Y18" s="24" t="s">
        <v>16</v>
      </c>
      <c r="Z18" s="24" t="s">
        <v>16</v>
      </c>
      <c r="AA18" s="24" t="s">
        <v>16</v>
      </c>
      <c r="AB18" s="24" t="s">
        <v>16</v>
      </c>
      <c r="AC18" s="24" t="s">
        <v>16</v>
      </c>
      <c r="AD18" s="24" t="s">
        <v>16</v>
      </c>
      <c r="AE18" s="24" t="s">
        <v>16</v>
      </c>
      <c r="AF18" s="24" t="s">
        <v>16</v>
      </c>
      <c r="AG18" s="24" t="s">
        <v>16</v>
      </c>
      <c r="AH18" s="33" t="s">
        <v>18</v>
      </c>
      <c r="AI18" s="9">
        <f>VLOOKUP($T$7,май!$AO$11:$AX$23,10,0)</f>
        <v>128.6</v>
      </c>
      <c r="AJ18" s="9">
        <f t="shared" si="1"/>
        <v>136</v>
      </c>
      <c r="AK18" s="35">
        <f t="shared" si="2"/>
        <v>0</v>
      </c>
      <c r="AL18" s="77">
        <f t="shared" si="3"/>
        <v>20</v>
      </c>
      <c r="AM18" s="76">
        <f>B5</f>
        <v>43476</v>
      </c>
      <c r="AN18" s="25"/>
      <c r="AO18" s="40" t="s">
        <v>32</v>
      </c>
      <c r="AP18" s="40">
        <v>8</v>
      </c>
      <c r="AQ18" s="40">
        <v>2021</v>
      </c>
      <c r="AR18" s="40" t="s">
        <v>38</v>
      </c>
      <c r="AS18" s="60"/>
      <c r="AT18" s="59">
        <v>43473</v>
      </c>
      <c r="AU18" s="61"/>
      <c r="AV18" s="42"/>
      <c r="AW18" s="64">
        <v>176</v>
      </c>
      <c r="AX18" s="64">
        <v>158.4</v>
      </c>
    </row>
    <row r="19" spans="1:50" ht="15.75">
      <c r="A19" s="11"/>
      <c r="B19" s="12"/>
      <c r="C19" s="12"/>
      <c r="D19" s="2"/>
      <c r="E19" s="2"/>
      <c r="F19" s="2"/>
      <c r="G19" s="2"/>
      <c r="H19" s="2"/>
      <c r="I19" s="2"/>
      <c r="J19" s="2"/>
      <c r="K19" s="2"/>
      <c r="L19" s="2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34"/>
      <c r="AH19" s="34"/>
      <c r="AI19" s="20"/>
      <c r="AJ19" s="102"/>
      <c r="AK19" s="103"/>
      <c r="AL19" s="103"/>
      <c r="AM19" s="31"/>
      <c r="AO19" s="40" t="s">
        <v>33</v>
      </c>
      <c r="AP19" s="40">
        <v>9</v>
      </c>
      <c r="AQ19" s="40">
        <v>2022</v>
      </c>
      <c r="AR19" s="40" t="s">
        <v>42</v>
      </c>
      <c r="AS19" s="60">
        <v>43518</v>
      </c>
      <c r="AT19" s="59">
        <v>43519</v>
      </c>
      <c r="AU19" s="61"/>
      <c r="AV19" s="42"/>
      <c r="AW19" s="64">
        <v>168</v>
      </c>
      <c r="AX19" s="64">
        <v>151.2</v>
      </c>
    </row>
    <row r="20" spans="1:50" ht="30" customHeight="1">
      <c r="A20" s="88" t="s">
        <v>2</v>
      </c>
      <c r="B20" s="16" t="s">
        <v>3</v>
      </c>
      <c r="C20" s="90" t="s">
        <v>4</v>
      </c>
      <c r="D20" s="43">
        <f>DATE($W$7,MONTH(1&amp;$T$7),1)</f>
        <v>43586</v>
      </c>
      <c r="E20" s="43">
        <f aca="true" t="shared" si="5" ref="E20:AH20">D20+1</f>
        <v>43587</v>
      </c>
      <c r="F20" s="43">
        <f t="shared" si="5"/>
        <v>43588</v>
      </c>
      <c r="G20" s="43">
        <f t="shared" si="5"/>
        <v>43589</v>
      </c>
      <c r="H20" s="43">
        <f t="shared" si="5"/>
        <v>43590</v>
      </c>
      <c r="I20" s="43">
        <f t="shared" si="5"/>
        <v>43591</v>
      </c>
      <c r="J20" s="43">
        <f t="shared" si="5"/>
        <v>43592</v>
      </c>
      <c r="K20" s="43">
        <f t="shared" si="5"/>
        <v>43593</v>
      </c>
      <c r="L20" s="43">
        <f t="shared" si="5"/>
        <v>43594</v>
      </c>
      <c r="M20" s="43">
        <f t="shared" si="5"/>
        <v>43595</v>
      </c>
      <c r="N20" s="43">
        <f t="shared" si="5"/>
        <v>43596</v>
      </c>
      <c r="O20" s="43">
        <f t="shared" si="5"/>
        <v>43597</v>
      </c>
      <c r="P20" s="43">
        <f t="shared" si="5"/>
        <v>43598</v>
      </c>
      <c r="Q20" s="43">
        <f t="shared" si="5"/>
        <v>43599</v>
      </c>
      <c r="R20" s="43">
        <f t="shared" si="5"/>
        <v>43600</v>
      </c>
      <c r="S20" s="43">
        <f t="shared" si="5"/>
        <v>43601</v>
      </c>
      <c r="T20" s="43">
        <f t="shared" si="5"/>
        <v>43602</v>
      </c>
      <c r="U20" s="43">
        <f t="shared" si="5"/>
        <v>43603</v>
      </c>
      <c r="V20" s="43">
        <f t="shared" si="5"/>
        <v>43604</v>
      </c>
      <c r="W20" s="43">
        <f t="shared" si="5"/>
        <v>43605</v>
      </c>
      <c r="X20" s="43">
        <f t="shared" si="5"/>
        <v>43606</v>
      </c>
      <c r="Y20" s="43">
        <f t="shared" si="5"/>
        <v>43607</v>
      </c>
      <c r="Z20" s="43">
        <f t="shared" si="5"/>
        <v>43608</v>
      </c>
      <c r="AA20" s="43">
        <f t="shared" si="5"/>
        <v>43609</v>
      </c>
      <c r="AB20" s="43">
        <f t="shared" si="5"/>
        <v>43610</v>
      </c>
      <c r="AC20" s="43">
        <f t="shared" si="5"/>
        <v>43611</v>
      </c>
      <c r="AD20" s="43">
        <f t="shared" si="5"/>
        <v>43612</v>
      </c>
      <c r="AE20" s="43">
        <f t="shared" si="5"/>
        <v>43613</v>
      </c>
      <c r="AF20" s="43">
        <f t="shared" si="5"/>
        <v>43614</v>
      </c>
      <c r="AG20" s="43">
        <f t="shared" si="5"/>
        <v>43615</v>
      </c>
      <c r="AH20" s="43">
        <f t="shared" si="5"/>
        <v>43616</v>
      </c>
      <c r="AI20" s="106" t="s">
        <v>5</v>
      </c>
      <c r="AJ20" s="94" t="s">
        <v>6</v>
      </c>
      <c r="AK20" s="96" t="s">
        <v>7</v>
      </c>
      <c r="AL20" s="96" t="s">
        <v>8</v>
      </c>
      <c r="AM20" s="96" t="s">
        <v>9</v>
      </c>
      <c r="AO20" s="40" t="s">
        <v>34</v>
      </c>
      <c r="AP20" s="40">
        <v>10</v>
      </c>
      <c r="AQ20" s="40">
        <v>2023</v>
      </c>
      <c r="AR20" s="40" t="s">
        <v>43</v>
      </c>
      <c r="AS20" s="60">
        <v>43531</v>
      </c>
      <c r="AT20" s="59">
        <v>43532</v>
      </c>
      <c r="AU20" s="61"/>
      <c r="AV20" s="42"/>
      <c r="AW20" s="64">
        <v>184</v>
      </c>
      <c r="AX20" s="64">
        <v>165.6</v>
      </c>
    </row>
    <row r="21" spans="1:50" ht="15.75">
      <c r="A21" s="104"/>
      <c r="B21" s="79" t="s">
        <v>64</v>
      </c>
      <c r="C21" s="105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07"/>
      <c r="AJ21" s="95"/>
      <c r="AK21" s="97"/>
      <c r="AL21" s="97"/>
      <c r="AM21" s="97"/>
      <c r="AO21" s="40" t="s">
        <v>35</v>
      </c>
      <c r="AP21" s="40">
        <v>11</v>
      </c>
      <c r="AQ21" s="40">
        <v>2024</v>
      </c>
      <c r="AR21" s="40" t="s">
        <v>43</v>
      </c>
      <c r="AS21" s="60"/>
      <c r="AT21" s="59"/>
      <c r="AU21" s="61"/>
      <c r="AV21" s="42"/>
      <c r="AW21" s="64">
        <v>160</v>
      </c>
      <c r="AX21" s="64">
        <v>144</v>
      </c>
    </row>
    <row r="22" spans="1:50" s="11" customFormat="1" ht="15.75">
      <c r="A22" s="21"/>
      <c r="B22" s="10"/>
      <c r="C22" s="23" t="s">
        <v>19</v>
      </c>
      <c r="D22" s="24">
        <v>11</v>
      </c>
      <c r="E22" s="24">
        <v>8</v>
      </c>
      <c r="F22" s="24">
        <v>8</v>
      </c>
      <c r="G22" s="24">
        <v>8</v>
      </c>
      <c r="H22" s="24">
        <v>8</v>
      </c>
      <c r="I22" s="24">
        <v>11</v>
      </c>
      <c r="J22" s="24">
        <v>10</v>
      </c>
      <c r="K22" s="24">
        <v>8</v>
      </c>
      <c r="L22" s="24">
        <v>11</v>
      </c>
      <c r="M22" s="24">
        <v>8</v>
      </c>
      <c r="N22" s="24" t="s">
        <v>16</v>
      </c>
      <c r="O22" s="24">
        <v>8</v>
      </c>
      <c r="P22" s="24">
        <v>11</v>
      </c>
      <c r="Q22" s="24">
        <v>10</v>
      </c>
      <c r="R22" s="24">
        <v>8</v>
      </c>
      <c r="S22" s="24">
        <v>8</v>
      </c>
      <c r="T22" s="24">
        <v>8</v>
      </c>
      <c r="U22" s="33" t="s">
        <v>17</v>
      </c>
      <c r="V22" s="24" t="s">
        <v>16</v>
      </c>
      <c r="W22" s="24" t="s">
        <v>16</v>
      </c>
      <c r="X22" s="24" t="s">
        <v>16</v>
      </c>
      <c r="Y22" s="24" t="s">
        <v>16</v>
      </c>
      <c r="Z22" s="24" t="s">
        <v>16</v>
      </c>
      <c r="AA22" s="24" t="s">
        <v>16</v>
      </c>
      <c r="AB22" s="24" t="s">
        <v>16</v>
      </c>
      <c r="AC22" s="24" t="s">
        <v>16</v>
      </c>
      <c r="AD22" s="24" t="s">
        <v>16</v>
      </c>
      <c r="AE22" s="24" t="s">
        <v>16</v>
      </c>
      <c r="AF22" s="24" t="s">
        <v>16</v>
      </c>
      <c r="AG22" s="24" t="s">
        <v>16</v>
      </c>
      <c r="AH22" s="33" t="s">
        <v>18</v>
      </c>
      <c r="AI22" s="9">
        <f>VLOOKUP($T$7,май!$AO$11:$AX$23,9,0)</f>
        <v>143</v>
      </c>
      <c r="AJ22" s="9">
        <f>SUMPRODUCT(--TEXT(SUBSTITUTE(D22:AH22,"н",),"0,00;;;\0"))</f>
        <v>144</v>
      </c>
      <c r="AK22" s="35">
        <f>SUMPRODUCT(--TEXT(SUBSTITUTE(D22:AH22&amp;"н","нн",),"0;;;\0"))-COUNTIF(D22:AH22,"*н")*2-COUNTIF(D22:AH22,"12н")*2</f>
        <v>0</v>
      </c>
      <c r="AL22" s="67">
        <f>SUMPRODUCT((D$9:AH$9=AT$11:AT$29)*TEXT(SUBSTITUTE(D22:AH22,"н",),"0,00;;0;\0"))</f>
        <v>22</v>
      </c>
      <c r="AM22" s="78">
        <f>B5</f>
        <v>43476</v>
      </c>
      <c r="AN22" s="25"/>
      <c r="AO22" s="40" t="s">
        <v>36</v>
      </c>
      <c r="AP22" s="40">
        <v>12</v>
      </c>
      <c r="AQ22" s="40">
        <v>2025</v>
      </c>
      <c r="AR22" s="40"/>
      <c r="AS22" s="60">
        <v>43585</v>
      </c>
      <c r="AT22" s="59"/>
      <c r="AU22" s="61"/>
      <c r="AV22" s="41"/>
      <c r="AW22" s="64">
        <v>175</v>
      </c>
      <c r="AX22" s="64">
        <v>157.4</v>
      </c>
    </row>
    <row r="23" spans="1:50" s="11" customFormat="1" ht="15.75">
      <c r="A23" s="21"/>
      <c r="B23" s="10"/>
      <c r="C23" s="23" t="s">
        <v>11</v>
      </c>
      <c r="D23" s="24">
        <v>11</v>
      </c>
      <c r="E23" s="24">
        <v>11</v>
      </c>
      <c r="F23" s="24">
        <v>11</v>
      </c>
      <c r="G23" s="24">
        <v>11</v>
      </c>
      <c r="H23" s="24">
        <v>11</v>
      </c>
      <c r="I23" s="24">
        <v>11</v>
      </c>
      <c r="J23" s="24">
        <v>11</v>
      </c>
      <c r="K23" s="24">
        <v>11</v>
      </c>
      <c r="L23" s="24">
        <v>11</v>
      </c>
      <c r="M23" s="24">
        <v>11</v>
      </c>
      <c r="N23" s="24" t="s">
        <v>16</v>
      </c>
      <c r="O23" s="24">
        <v>11</v>
      </c>
      <c r="P23" s="24">
        <v>11</v>
      </c>
      <c r="Q23" s="24">
        <v>11</v>
      </c>
      <c r="R23" s="24">
        <v>11</v>
      </c>
      <c r="S23" s="24" t="s">
        <v>16</v>
      </c>
      <c r="T23" s="24" t="s">
        <v>16</v>
      </c>
      <c r="U23" s="24" t="s">
        <v>16</v>
      </c>
      <c r="V23" s="24" t="s">
        <v>16</v>
      </c>
      <c r="W23" s="24" t="s">
        <v>16</v>
      </c>
      <c r="X23" s="24" t="s">
        <v>16</v>
      </c>
      <c r="Y23" s="24" t="s">
        <v>16</v>
      </c>
      <c r="Z23" s="24" t="s">
        <v>16</v>
      </c>
      <c r="AA23" s="24" t="s">
        <v>16</v>
      </c>
      <c r="AB23" s="24" t="s">
        <v>16</v>
      </c>
      <c r="AC23" s="24" t="s">
        <v>16</v>
      </c>
      <c r="AD23" s="24" t="s">
        <v>16</v>
      </c>
      <c r="AE23" s="24" t="s">
        <v>16</v>
      </c>
      <c r="AF23" s="24" t="s">
        <v>16</v>
      </c>
      <c r="AG23" s="24" t="s">
        <v>16</v>
      </c>
      <c r="AH23" s="24" t="s">
        <v>16</v>
      </c>
      <c r="AI23" s="9">
        <f>VLOOKUP($T$7,май!$AO$11:$AX$23,10,0)</f>
        <v>128.6</v>
      </c>
      <c r="AJ23" s="9">
        <f aca="true" t="shared" si="6" ref="AJ23:AJ29">SUMPRODUCT(--TEXT(SUBSTITUTE(D23:AH23,"н",),"0,00;;;\0"))</f>
        <v>154</v>
      </c>
      <c r="AK23" s="35">
        <f aca="true" t="shared" si="7" ref="AK23:AK29">SUMPRODUCT(--TEXT(SUBSTITUTE(D23:AH23&amp;"н","нн",),"0;;;\0"))-COUNTIF(D23:AH23,"*н")*2-COUNTIF(D23:AH23,"12н")*2</f>
        <v>0</v>
      </c>
      <c r="AL23" s="67">
        <f aca="true" t="shared" si="8" ref="AL23:AL29">SUMPRODUCT((D$9:AH$9=AT$11:AT$29)*TEXT(SUBSTITUTE(D23:AH23,"н",),"0,00;;0;\0"))</f>
        <v>22</v>
      </c>
      <c r="AM23" s="78">
        <f>B5</f>
        <v>43476</v>
      </c>
      <c r="AN23" s="25"/>
      <c r="AO23" s="40"/>
      <c r="AP23" s="40"/>
      <c r="AQ23" s="40"/>
      <c r="AR23" s="40" t="s">
        <v>44</v>
      </c>
      <c r="AS23" s="60"/>
      <c r="AT23" s="59">
        <v>43586</v>
      </c>
      <c r="AU23" s="61"/>
      <c r="AV23" s="42"/>
      <c r="AW23" s="65"/>
      <c r="AX23" s="65"/>
    </row>
    <row r="24" spans="1:50" s="11" customFormat="1" ht="15.75">
      <c r="A24" s="21"/>
      <c r="B24" s="10"/>
      <c r="C24" s="23" t="s">
        <v>11</v>
      </c>
      <c r="D24" s="24" t="str">
        <f aca="true" t="shared" si="9" ref="D24:S24">IF(AND(WEEKDAY(D$9,2)&gt;5,ISNA(MATCH(D$9,$AV$11:$AV$29,)))+ISNUMBER(MATCH(D$9,$AU$11:$AU$29,)),"Ов",IF(ISNUMBER(MATCH(D$9,$AT$11:$AT$29,)),"П",IF(ISNUMBER(MATCH(D$9,$AS$11:$AS$29,)),"Оп","О")))</f>
        <v>П</v>
      </c>
      <c r="E24" s="24" t="str">
        <f t="shared" si="9"/>
        <v>Ов</v>
      </c>
      <c r="F24" s="24" t="str">
        <f t="shared" si="9"/>
        <v>Ов</v>
      </c>
      <c r="G24" s="24" t="str">
        <f t="shared" si="9"/>
        <v>Ов</v>
      </c>
      <c r="H24" s="24" t="str">
        <f t="shared" si="9"/>
        <v>Ов</v>
      </c>
      <c r="I24" s="24" t="str">
        <f t="shared" si="9"/>
        <v>О</v>
      </c>
      <c r="J24" s="24" t="str">
        <f t="shared" si="9"/>
        <v>О</v>
      </c>
      <c r="K24" s="24" t="str">
        <f t="shared" si="9"/>
        <v>Оп</v>
      </c>
      <c r="L24" s="24" t="str">
        <f t="shared" si="9"/>
        <v>П</v>
      </c>
      <c r="M24" s="24" t="str">
        <f t="shared" si="9"/>
        <v>Ов</v>
      </c>
      <c r="N24" s="24" t="str">
        <f t="shared" si="9"/>
        <v>Ов</v>
      </c>
      <c r="O24" s="24" t="str">
        <f t="shared" si="9"/>
        <v>Ов</v>
      </c>
      <c r="P24" s="24" t="str">
        <f t="shared" si="9"/>
        <v>О</v>
      </c>
      <c r="Q24" s="24" t="str">
        <f t="shared" si="9"/>
        <v>О</v>
      </c>
      <c r="R24" s="24" t="str">
        <f t="shared" si="9"/>
        <v>О</v>
      </c>
      <c r="S24" s="24" t="str">
        <f t="shared" si="9"/>
        <v>О</v>
      </c>
      <c r="T24" s="24" t="s">
        <v>16</v>
      </c>
      <c r="U24" s="24" t="s">
        <v>16</v>
      </c>
      <c r="V24" s="24" t="s">
        <v>16</v>
      </c>
      <c r="W24" s="24" t="s">
        <v>16</v>
      </c>
      <c r="X24" s="24" t="s">
        <v>16</v>
      </c>
      <c r="Y24" s="24" t="s">
        <v>16</v>
      </c>
      <c r="Z24" s="24" t="s">
        <v>16</v>
      </c>
      <c r="AA24" s="24" t="s">
        <v>16</v>
      </c>
      <c r="AB24" s="24" t="s">
        <v>16</v>
      </c>
      <c r="AC24" s="33" t="s">
        <v>18</v>
      </c>
      <c r="AD24" s="24">
        <v>11</v>
      </c>
      <c r="AE24" s="24">
        <v>11</v>
      </c>
      <c r="AF24" s="24">
        <v>11</v>
      </c>
      <c r="AG24" s="24">
        <v>11</v>
      </c>
      <c r="AH24" s="24">
        <v>11</v>
      </c>
      <c r="AI24" s="9">
        <f>VLOOKUP($T$7,май!$AO$11:$AX$23,9,0)</f>
        <v>143</v>
      </c>
      <c r="AJ24" s="9">
        <f t="shared" si="6"/>
        <v>55</v>
      </c>
      <c r="AK24" s="35">
        <f t="shared" si="7"/>
        <v>0</v>
      </c>
      <c r="AL24" s="67">
        <f t="shared" si="8"/>
        <v>0</v>
      </c>
      <c r="AM24" s="78">
        <f>B5</f>
        <v>43476</v>
      </c>
      <c r="AN24" s="25"/>
      <c r="AO24" s="40"/>
      <c r="AP24" s="40"/>
      <c r="AQ24" s="40"/>
      <c r="AR24" s="40" t="s">
        <v>44</v>
      </c>
      <c r="AS24" s="60"/>
      <c r="AT24" s="59"/>
      <c r="AU24" s="61">
        <v>43587</v>
      </c>
      <c r="AV24" s="42"/>
      <c r="AW24" s="65"/>
      <c r="AX24" s="65"/>
    </row>
    <row r="25" spans="1:50" s="11" customFormat="1" ht="15.75">
      <c r="A25" s="21"/>
      <c r="B25" s="10"/>
      <c r="C25" s="23" t="s">
        <v>11</v>
      </c>
      <c r="D25" s="24">
        <v>8</v>
      </c>
      <c r="E25" s="24">
        <v>8</v>
      </c>
      <c r="F25" s="24">
        <v>8</v>
      </c>
      <c r="G25" s="24" t="s">
        <v>16</v>
      </c>
      <c r="H25" s="24">
        <v>8</v>
      </c>
      <c r="I25" s="24">
        <v>8</v>
      </c>
      <c r="J25" s="24">
        <v>8</v>
      </c>
      <c r="K25" s="24">
        <v>8</v>
      </c>
      <c r="L25" s="33" t="s">
        <v>58</v>
      </c>
      <c r="M25" s="33" t="s">
        <v>62</v>
      </c>
      <c r="N25" s="33" t="s">
        <v>62</v>
      </c>
      <c r="O25" s="33" t="s">
        <v>62</v>
      </c>
      <c r="P25" s="33" t="s">
        <v>62</v>
      </c>
      <c r="Q25" s="33" t="s">
        <v>62</v>
      </c>
      <c r="R25" s="33" t="s">
        <v>62</v>
      </c>
      <c r="S25" s="33" t="s">
        <v>59</v>
      </c>
      <c r="T25" s="33" t="s">
        <v>17</v>
      </c>
      <c r="U25" s="24" t="s">
        <v>16</v>
      </c>
      <c r="V25" s="24" t="s">
        <v>16</v>
      </c>
      <c r="W25" s="24" t="s">
        <v>16</v>
      </c>
      <c r="X25" s="24" t="s">
        <v>16</v>
      </c>
      <c r="Y25" s="24" t="s">
        <v>16</v>
      </c>
      <c r="Z25" s="24" t="s">
        <v>16</v>
      </c>
      <c r="AA25" s="24" t="s">
        <v>16</v>
      </c>
      <c r="AB25" s="24" t="s">
        <v>16</v>
      </c>
      <c r="AC25" s="24" t="s">
        <v>16</v>
      </c>
      <c r="AD25" s="24" t="s">
        <v>16</v>
      </c>
      <c r="AE25" s="24" t="s">
        <v>16</v>
      </c>
      <c r="AF25" s="24" t="s">
        <v>16</v>
      </c>
      <c r="AG25" s="24" t="s">
        <v>16</v>
      </c>
      <c r="AH25" s="33" t="s">
        <v>18</v>
      </c>
      <c r="AI25" s="9">
        <f>VLOOKUP($T$7,май!$AO$11:$AX$23,9,0)</f>
        <v>143</v>
      </c>
      <c r="AJ25" s="9">
        <f t="shared" si="6"/>
        <v>140</v>
      </c>
      <c r="AK25" s="35">
        <f t="shared" si="7"/>
        <v>56</v>
      </c>
      <c r="AL25" s="67">
        <f t="shared" si="8"/>
        <v>12</v>
      </c>
      <c r="AM25" s="78">
        <f>B5</f>
        <v>43476</v>
      </c>
      <c r="AN25" s="25"/>
      <c r="AO25" s="40"/>
      <c r="AP25" s="40"/>
      <c r="AQ25" s="40"/>
      <c r="AR25" s="40" t="s">
        <v>45</v>
      </c>
      <c r="AS25" s="60">
        <v>43593</v>
      </c>
      <c r="AT25" s="59">
        <v>43594</v>
      </c>
      <c r="AU25" s="61">
        <v>43588</v>
      </c>
      <c r="AV25" s="42"/>
      <c r="AW25" s="65"/>
      <c r="AX25" s="65"/>
    </row>
    <row r="26" spans="1:50" s="11" customFormat="1" ht="15.75">
      <c r="A26" s="21"/>
      <c r="B26" s="10"/>
      <c r="C26" s="22" t="s">
        <v>12</v>
      </c>
      <c r="D26" s="33" t="s">
        <v>58</v>
      </c>
      <c r="E26" s="33" t="s">
        <v>62</v>
      </c>
      <c r="F26" s="33" t="s">
        <v>62</v>
      </c>
      <c r="G26" s="33" t="s">
        <v>62</v>
      </c>
      <c r="H26" s="33" t="s">
        <v>62</v>
      </c>
      <c r="I26" s="33" t="s">
        <v>62</v>
      </c>
      <c r="J26" s="33" t="s">
        <v>62</v>
      </c>
      <c r="K26" s="33" t="s">
        <v>62</v>
      </c>
      <c r="L26" s="33" t="s">
        <v>59</v>
      </c>
      <c r="M26" s="24">
        <v>8</v>
      </c>
      <c r="N26" s="24">
        <v>8</v>
      </c>
      <c r="O26" s="24">
        <v>8</v>
      </c>
      <c r="P26" s="24">
        <v>8</v>
      </c>
      <c r="Q26" s="24">
        <v>8</v>
      </c>
      <c r="R26" s="24">
        <v>8</v>
      </c>
      <c r="S26" s="24">
        <v>8</v>
      </c>
      <c r="T26" s="33" t="s">
        <v>17</v>
      </c>
      <c r="U26" s="24" t="s">
        <v>16</v>
      </c>
      <c r="V26" s="24" t="s">
        <v>16</v>
      </c>
      <c r="W26" s="24" t="s">
        <v>16</v>
      </c>
      <c r="X26" s="24" t="s">
        <v>16</v>
      </c>
      <c r="Y26" s="24" t="s">
        <v>16</v>
      </c>
      <c r="Z26" s="24" t="s">
        <v>16</v>
      </c>
      <c r="AA26" s="24" t="s">
        <v>16</v>
      </c>
      <c r="AB26" s="24" t="s">
        <v>16</v>
      </c>
      <c r="AC26" s="24" t="s">
        <v>16</v>
      </c>
      <c r="AD26" s="24" t="s">
        <v>16</v>
      </c>
      <c r="AE26" s="24" t="s">
        <v>16</v>
      </c>
      <c r="AF26" s="24" t="s">
        <v>16</v>
      </c>
      <c r="AG26" s="24" t="s">
        <v>16</v>
      </c>
      <c r="AH26" s="33" t="s">
        <v>18</v>
      </c>
      <c r="AI26" s="9">
        <f>VLOOKUP($T$7,май!$AO$11:$AX$23,10,0)</f>
        <v>128.6</v>
      </c>
      <c r="AJ26" s="9">
        <f t="shared" si="6"/>
        <v>152</v>
      </c>
      <c r="AK26" s="35">
        <f t="shared" si="7"/>
        <v>64</v>
      </c>
      <c r="AL26" s="67">
        <f t="shared" si="8"/>
        <v>12</v>
      </c>
      <c r="AM26" s="78">
        <f>B5</f>
        <v>43476</v>
      </c>
      <c r="AN26" s="25"/>
      <c r="AO26" s="40"/>
      <c r="AP26" s="40"/>
      <c r="AQ26" s="40"/>
      <c r="AR26" s="40" t="s">
        <v>46</v>
      </c>
      <c r="AS26" s="60"/>
      <c r="AT26" s="59"/>
      <c r="AU26" s="61">
        <v>43595</v>
      </c>
      <c r="AV26" s="42"/>
      <c r="AW26" s="65"/>
      <c r="AX26" s="65"/>
    </row>
    <row r="27" spans="1:50" s="11" customFormat="1" ht="15.75">
      <c r="A27" s="21"/>
      <c r="B27" s="10"/>
      <c r="C27" s="22" t="s">
        <v>12</v>
      </c>
      <c r="D27" s="24">
        <v>11</v>
      </c>
      <c r="E27" s="24">
        <v>11</v>
      </c>
      <c r="F27" s="24">
        <v>11</v>
      </c>
      <c r="G27" s="24">
        <v>11</v>
      </c>
      <c r="H27" s="24">
        <v>10</v>
      </c>
      <c r="I27" s="24">
        <v>11</v>
      </c>
      <c r="J27" s="24">
        <v>11</v>
      </c>
      <c r="K27" s="24">
        <v>11</v>
      </c>
      <c r="L27" s="24">
        <v>11</v>
      </c>
      <c r="M27" s="24">
        <v>11</v>
      </c>
      <c r="N27" s="24">
        <v>11</v>
      </c>
      <c r="O27" s="24" t="s">
        <v>16</v>
      </c>
      <c r="P27" s="24">
        <v>10</v>
      </c>
      <c r="Q27" s="24">
        <v>8</v>
      </c>
      <c r="R27" s="24">
        <v>8</v>
      </c>
      <c r="S27" s="33" t="s">
        <v>17</v>
      </c>
      <c r="T27" s="24" t="s">
        <v>16</v>
      </c>
      <c r="U27" s="24" t="s">
        <v>16</v>
      </c>
      <c r="V27" s="24" t="s">
        <v>16</v>
      </c>
      <c r="W27" s="24" t="s">
        <v>16</v>
      </c>
      <c r="X27" s="24" t="s">
        <v>16</v>
      </c>
      <c r="Y27" s="24" t="s">
        <v>16</v>
      </c>
      <c r="Z27" s="24" t="s">
        <v>16</v>
      </c>
      <c r="AA27" s="24" t="s">
        <v>16</v>
      </c>
      <c r="AB27" s="24" t="s">
        <v>16</v>
      </c>
      <c r="AC27" s="24" t="s">
        <v>16</v>
      </c>
      <c r="AD27" s="24" t="s">
        <v>16</v>
      </c>
      <c r="AE27" s="24" t="s">
        <v>16</v>
      </c>
      <c r="AF27" s="24" t="s">
        <v>16</v>
      </c>
      <c r="AG27" s="24" t="s">
        <v>16</v>
      </c>
      <c r="AH27" s="24" t="s">
        <v>16</v>
      </c>
      <c r="AI27" s="9">
        <f>VLOOKUP($T$7,май!$AO$11:$AX$23,9,0)</f>
        <v>143</v>
      </c>
      <c r="AJ27" s="9">
        <f t="shared" si="6"/>
        <v>146</v>
      </c>
      <c r="AK27" s="35">
        <f t="shared" si="7"/>
        <v>0</v>
      </c>
      <c r="AL27" s="67">
        <f t="shared" si="8"/>
        <v>22</v>
      </c>
      <c r="AM27" s="78">
        <f>B5</f>
        <v>43476</v>
      </c>
      <c r="AN27" s="25"/>
      <c r="AO27" s="40"/>
      <c r="AP27" s="40"/>
      <c r="AQ27" s="40"/>
      <c r="AR27" s="40" t="s">
        <v>46</v>
      </c>
      <c r="AS27" s="60">
        <v>43627</v>
      </c>
      <c r="AT27" s="59">
        <v>43628</v>
      </c>
      <c r="AU27" s="61"/>
      <c r="AV27" s="42"/>
      <c r="AW27" s="65"/>
      <c r="AX27" s="65"/>
    </row>
    <row r="28" spans="1:50" s="11" customFormat="1" ht="15.75">
      <c r="A28" s="21"/>
      <c r="B28" s="10"/>
      <c r="C28" s="22" t="s">
        <v>12</v>
      </c>
      <c r="D28" s="24">
        <v>11</v>
      </c>
      <c r="E28" s="24">
        <v>11</v>
      </c>
      <c r="F28" s="24">
        <v>11</v>
      </c>
      <c r="G28" s="24">
        <v>10</v>
      </c>
      <c r="H28" s="24">
        <v>10</v>
      </c>
      <c r="I28" s="24">
        <v>11</v>
      </c>
      <c r="J28" s="24">
        <v>11</v>
      </c>
      <c r="K28" s="24">
        <v>11</v>
      </c>
      <c r="L28" s="24">
        <v>11</v>
      </c>
      <c r="M28" s="24">
        <v>11</v>
      </c>
      <c r="N28" s="24" t="s">
        <v>16</v>
      </c>
      <c r="O28" s="24">
        <v>11</v>
      </c>
      <c r="P28" s="24">
        <v>11</v>
      </c>
      <c r="Q28" s="24">
        <v>11</v>
      </c>
      <c r="R28" s="24">
        <v>11</v>
      </c>
      <c r="S28" s="33" t="s">
        <v>17</v>
      </c>
      <c r="T28" s="24" t="s">
        <v>16</v>
      </c>
      <c r="U28" s="24" t="s">
        <v>16</v>
      </c>
      <c r="V28" s="24" t="s">
        <v>16</v>
      </c>
      <c r="W28" s="24" t="s">
        <v>16</v>
      </c>
      <c r="X28" s="24" t="s">
        <v>16</v>
      </c>
      <c r="Y28" s="24" t="s">
        <v>16</v>
      </c>
      <c r="Z28" s="24" t="s">
        <v>16</v>
      </c>
      <c r="AA28" s="24" t="s">
        <v>16</v>
      </c>
      <c r="AB28" s="24" t="s">
        <v>16</v>
      </c>
      <c r="AC28" s="24" t="s">
        <v>16</v>
      </c>
      <c r="AD28" s="24" t="s">
        <v>16</v>
      </c>
      <c r="AE28" s="24" t="s">
        <v>16</v>
      </c>
      <c r="AF28" s="24" t="s">
        <v>16</v>
      </c>
      <c r="AG28" s="24" t="s">
        <v>16</v>
      </c>
      <c r="AH28" s="33" t="s">
        <v>18</v>
      </c>
      <c r="AI28" s="9">
        <f>VLOOKUP($T$7,май!$AO$11:$AX$23,9,0)</f>
        <v>143</v>
      </c>
      <c r="AJ28" s="9">
        <f t="shared" si="6"/>
        <v>152</v>
      </c>
      <c r="AK28" s="35">
        <f t="shared" si="7"/>
        <v>0</v>
      </c>
      <c r="AL28" s="67">
        <f t="shared" si="8"/>
        <v>22</v>
      </c>
      <c r="AM28" s="78">
        <f>B5</f>
        <v>43476</v>
      </c>
      <c r="AN28" s="25"/>
      <c r="AO28" s="40"/>
      <c r="AP28" s="40"/>
      <c r="AQ28" s="40"/>
      <c r="AR28" s="40" t="s">
        <v>47</v>
      </c>
      <c r="AS28" s="60"/>
      <c r="AT28" s="59">
        <v>43773</v>
      </c>
      <c r="AU28" s="61"/>
      <c r="AV28" s="42"/>
      <c r="AW28" s="65"/>
      <c r="AX28" s="65"/>
    </row>
    <row r="29" spans="1:50" s="11" customFormat="1" ht="15.75">
      <c r="A29" s="21"/>
      <c r="B29" s="10"/>
      <c r="C29" s="22" t="s">
        <v>13</v>
      </c>
      <c r="D29" s="24">
        <v>10</v>
      </c>
      <c r="E29" s="24">
        <v>10</v>
      </c>
      <c r="F29" s="24">
        <v>10</v>
      </c>
      <c r="G29" s="24">
        <v>10</v>
      </c>
      <c r="H29" s="24" t="s">
        <v>16</v>
      </c>
      <c r="I29" s="24">
        <v>10</v>
      </c>
      <c r="J29" s="24">
        <v>10</v>
      </c>
      <c r="K29" s="24">
        <v>10</v>
      </c>
      <c r="L29" s="24">
        <v>10</v>
      </c>
      <c r="M29" s="24">
        <v>10</v>
      </c>
      <c r="N29" s="24">
        <v>10</v>
      </c>
      <c r="O29" s="24">
        <v>10</v>
      </c>
      <c r="P29" s="24">
        <v>10</v>
      </c>
      <c r="Q29" s="24">
        <v>8</v>
      </c>
      <c r="R29" s="24">
        <v>8</v>
      </c>
      <c r="S29" s="33" t="s">
        <v>17</v>
      </c>
      <c r="T29" s="24" t="s">
        <v>16</v>
      </c>
      <c r="U29" s="24" t="s">
        <v>16</v>
      </c>
      <c r="V29" s="24" t="s">
        <v>16</v>
      </c>
      <c r="W29" s="24" t="s">
        <v>16</v>
      </c>
      <c r="X29" s="24" t="s">
        <v>16</v>
      </c>
      <c r="Y29" s="24" t="s">
        <v>16</v>
      </c>
      <c r="Z29" s="24" t="s">
        <v>16</v>
      </c>
      <c r="AA29" s="24" t="s">
        <v>16</v>
      </c>
      <c r="AB29" s="24" t="s">
        <v>16</v>
      </c>
      <c r="AC29" s="24" t="s">
        <v>16</v>
      </c>
      <c r="AD29" s="24" t="s">
        <v>16</v>
      </c>
      <c r="AE29" s="24" t="s">
        <v>16</v>
      </c>
      <c r="AF29" s="24" t="s">
        <v>16</v>
      </c>
      <c r="AG29" s="24" t="s">
        <v>16</v>
      </c>
      <c r="AH29" s="33" t="s">
        <v>18</v>
      </c>
      <c r="AI29" s="9">
        <f>VLOOKUP($T$7,май!$AO$11:$AX$23,10,0)</f>
        <v>128.6</v>
      </c>
      <c r="AJ29" s="9">
        <f t="shared" si="6"/>
        <v>136</v>
      </c>
      <c r="AK29" s="35">
        <f t="shared" si="7"/>
        <v>0</v>
      </c>
      <c r="AL29" s="67">
        <f t="shared" si="8"/>
        <v>20</v>
      </c>
      <c r="AM29" s="78">
        <f>B5</f>
        <v>43476</v>
      </c>
      <c r="AN29" s="25"/>
      <c r="AO29" s="40"/>
      <c r="AP29" s="40"/>
      <c r="AQ29" s="40"/>
      <c r="AR29" s="40" t="s">
        <v>38</v>
      </c>
      <c r="AS29" s="60">
        <v>43830</v>
      </c>
      <c r="AT29" s="59"/>
      <c r="AU29" s="61"/>
      <c r="AV29" s="42"/>
      <c r="AW29" s="65"/>
      <c r="AX29" s="65"/>
    </row>
    <row r="30" spans="1:50" s="11" customFormat="1" ht="16.5" thickBot="1">
      <c r="A30" s="45"/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9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9"/>
      <c r="AI30" s="50"/>
      <c r="AJ30" s="50"/>
      <c r="AK30" s="51"/>
      <c r="AL30" s="51"/>
      <c r="AM30" s="52"/>
      <c r="AN30" s="25"/>
      <c r="AO30" s="53"/>
      <c r="AP30" s="53"/>
      <c r="AQ30" s="53"/>
      <c r="AR30" s="53"/>
      <c r="AS30" s="57"/>
      <c r="AT30" s="57"/>
      <c r="AU30" s="57"/>
      <c r="AV30" s="54"/>
      <c r="AW30" s="53"/>
      <c r="AX30" s="53"/>
    </row>
    <row r="31" spans="1:47" ht="13.5" thickBot="1">
      <c r="A31" s="62"/>
      <c r="B31" s="63" t="s">
        <v>57</v>
      </c>
      <c r="C31" s="11"/>
      <c r="F31" s="110" t="s">
        <v>65</v>
      </c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S31" s="11"/>
      <c r="AT31" s="11"/>
      <c r="AU31" s="11"/>
    </row>
    <row r="32" spans="1:33" ht="16.5" customHeight="1">
      <c r="A32" s="68"/>
      <c r="B32" s="69"/>
      <c r="C32" s="6"/>
      <c r="D32" s="6"/>
      <c r="E32" s="6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</row>
    <row r="33" spans="1:33" ht="14.25" customHeight="1">
      <c r="A33" s="11"/>
      <c r="B33" s="14"/>
      <c r="C33" s="15"/>
      <c r="D33" s="15"/>
      <c r="E33" s="15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</row>
    <row r="34" spans="1:33" ht="6.75" customHeight="1">
      <c r="A34" s="11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</row>
    <row r="35" spans="6:33" ht="15.75" customHeight="1"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</row>
    <row r="36" spans="4:33" ht="15" customHeight="1"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AC36" s="109"/>
      <c r="AD36" s="109"/>
      <c r="AE36" s="109"/>
      <c r="AF36" s="109"/>
      <c r="AG36" s="109"/>
    </row>
    <row r="37" spans="4:33" ht="5.25" customHeight="1"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AC37" s="6"/>
      <c r="AD37" s="6"/>
      <c r="AE37" s="6"/>
      <c r="AF37" s="6"/>
      <c r="AG37" s="6"/>
    </row>
    <row r="38" spans="4:33" ht="15.75"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AC38" s="6"/>
      <c r="AD38" s="6"/>
      <c r="AE38" s="6"/>
      <c r="AF38" s="6"/>
      <c r="AG38" s="6"/>
    </row>
    <row r="39" spans="4:34" ht="15.75"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AC39" s="36"/>
      <c r="AD39" s="36"/>
      <c r="AE39" s="36"/>
      <c r="AF39" s="108"/>
      <c r="AG39" s="108"/>
      <c r="AH39" s="32"/>
    </row>
    <row r="40" spans="2:23" ht="15.75">
      <c r="B40" s="37" t="s">
        <v>20</v>
      </c>
      <c r="C40" s="37"/>
      <c r="D40" s="37"/>
      <c r="E40" s="55"/>
      <c r="F40" s="55"/>
      <c r="G40" s="55"/>
      <c r="H40" s="37"/>
      <c r="I40" s="37"/>
      <c r="J40" s="37"/>
      <c r="K40" s="73"/>
      <c r="L40" s="49"/>
      <c r="M40" s="49"/>
      <c r="N40" s="49"/>
      <c r="O40" s="49"/>
      <c r="P40" s="49"/>
      <c r="Q40" s="49"/>
      <c r="R40" s="6"/>
      <c r="S40" s="6"/>
      <c r="T40" s="6"/>
      <c r="U40" s="6"/>
      <c r="V40" s="6"/>
      <c r="W40" s="6"/>
    </row>
    <row r="41" spans="2:17" ht="15.75">
      <c r="B41" s="37" t="s">
        <v>21</v>
      </c>
      <c r="C41" s="37"/>
      <c r="D41" s="55"/>
      <c r="E41" s="55"/>
      <c r="F41" s="55"/>
      <c r="G41" s="55"/>
      <c r="H41" s="55"/>
      <c r="I41" s="55"/>
      <c r="J41" s="55"/>
      <c r="K41" s="74"/>
      <c r="L41" s="48"/>
      <c r="M41" s="48"/>
      <c r="N41" s="48"/>
      <c r="O41" s="48"/>
      <c r="P41" s="48"/>
      <c r="Q41" s="75"/>
    </row>
    <row r="42" ht="12.75">
      <c r="B42" s="1" t="s">
        <v>22</v>
      </c>
    </row>
    <row r="45" ht="12.75" hidden="1"/>
    <row r="46" spans="1:2" ht="12.75" hidden="1">
      <c r="A46" s="70"/>
      <c r="B46" s="71"/>
    </row>
    <row r="47" spans="1:2" ht="12.75" hidden="1">
      <c r="A47" s="72"/>
      <c r="B47" s="71"/>
    </row>
    <row r="48" spans="1:2" ht="12.75" hidden="1">
      <c r="A48" s="72"/>
      <c r="B48" s="71"/>
    </row>
    <row r="49" ht="12.75" hidden="1"/>
  </sheetData>
  <sheetProtection/>
  <mergeCells count="34">
    <mergeCell ref="AF39:AG39"/>
    <mergeCell ref="AM20:AM21"/>
    <mergeCell ref="AC36:AG36"/>
    <mergeCell ref="F31:AG35"/>
    <mergeCell ref="A20:A21"/>
    <mergeCell ref="C20:C21"/>
    <mergeCell ref="AI20:AI21"/>
    <mergeCell ref="AJ20:AJ21"/>
    <mergeCell ref="AK20:AK21"/>
    <mergeCell ref="AL20:AL21"/>
    <mergeCell ref="AT9:AT10"/>
    <mergeCell ref="AU9:AU10"/>
    <mergeCell ref="AV9:AV10"/>
    <mergeCell ref="AW9:AW10"/>
    <mergeCell ref="AX9:AX10"/>
    <mergeCell ref="AJ19:AL19"/>
    <mergeCell ref="AM9:AM10"/>
    <mergeCell ref="AO9:AO10"/>
    <mergeCell ref="AP9:AP10"/>
    <mergeCell ref="AQ9:AQ10"/>
    <mergeCell ref="AR9:AR10"/>
    <mergeCell ref="AS9:AS10"/>
    <mergeCell ref="A9:A10"/>
    <mergeCell ref="C9:C10"/>
    <mergeCell ref="AI9:AI10"/>
    <mergeCell ref="AJ9:AJ10"/>
    <mergeCell ref="AK9:AK10"/>
    <mergeCell ref="AL9:AL10"/>
    <mergeCell ref="AG5:AH5"/>
    <mergeCell ref="AJ5:AK5"/>
    <mergeCell ref="K6:AB6"/>
    <mergeCell ref="M7:S7"/>
    <mergeCell ref="T7:V7"/>
    <mergeCell ref="W7:X7"/>
  </mergeCells>
  <conditionalFormatting sqref="D9:AH9 D20:AH20">
    <cfRule type="expression" priority="7" dxfId="0">
      <formula>ISNUMBER(MATCH(D9,$AT$11:$AT$29,0))</formula>
    </cfRule>
    <cfRule type="expression" priority="8" dxfId="3">
      <formula>WEEKDAY(D9,2)&gt;5</formula>
    </cfRule>
    <cfRule type="expression" priority="9" dxfId="2">
      <formula>D9&gt;_XLL.КОНМЕСЯЦА($D$9,0)</formula>
    </cfRule>
    <cfRule type="expression" priority="6" dxfId="5">
      <formula>ISNUMBER(MATCH(D9,$AS$11:$AS$29,0))</formula>
    </cfRule>
    <cfRule type="expression" priority="10" dxfId="6">
      <formula>ISNUMBER(MATCH(D9,$AU$11:$AU$29,0))</formula>
    </cfRule>
    <cfRule type="expression" priority="11" dxfId="6">
      <formula>WEEKDAY(D9,2)&gt;5</formula>
    </cfRule>
  </conditionalFormatting>
  <conditionalFormatting sqref="AJ11:AJ18">
    <cfRule type="cellIs" priority="3" dxfId="0" operator="greaterThan" stopIfTrue="1">
      <formula>$AI$11+19</formula>
    </cfRule>
  </conditionalFormatting>
  <conditionalFormatting sqref="AJ22:AJ29">
    <cfRule type="cellIs" priority="1" dxfId="0" operator="greaterThan" stopIfTrue="1">
      <formula>$AI$11+19</formula>
    </cfRule>
  </conditionalFormatting>
  <dataValidations count="2">
    <dataValidation type="list" showInputMessage="1" showErrorMessage="1" promptTitle="год" sqref="W7:X7">
      <formula1>$AQ$11:$AQ$22</formula1>
    </dataValidation>
    <dataValidation type="list" showInputMessage="1" showErrorMessage="1" promptTitle="месяц" sqref="T7:V7">
      <formula1>$AO$11:$AO$22</formula1>
    </dataValidation>
  </dataValidations>
  <printOptions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Кутельникова Елена Викторовна</dc:creator>
  <cp:keywords/>
  <dc:description/>
  <cp:lastModifiedBy>Дмитрий</cp:lastModifiedBy>
  <cp:lastPrinted>2019-01-11T05:43:19Z</cp:lastPrinted>
  <dcterms:created xsi:type="dcterms:W3CDTF">2011-10-27T07:11:50Z</dcterms:created>
  <dcterms:modified xsi:type="dcterms:W3CDTF">2019-02-04T07:02:24Z</dcterms:modified>
  <cp:category/>
  <cp:version/>
  <cp:contentType/>
  <cp:contentStatus/>
</cp:coreProperties>
</file>