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30" windowWidth="15120" windowHeight="8010" tabRatio="502" activeTab="2"/>
  </bookViews>
  <sheets>
    <sheet name="Инструкция" sheetId="7" r:id="rId1"/>
    <sheet name="Отчет" sheetId="8" r:id="rId2"/>
    <sheet name="ТабельОбразец" sheetId="4" r:id="rId3"/>
    <sheet name="Календарь" sheetId="2" r:id="rId4"/>
    <sheet name="Структура" sheetId="6" r:id="rId5"/>
    <sheet name="РежимРаботы" sheetId="5" r:id="rId6"/>
  </sheets>
  <definedNames>
    <definedName name="ВремяРаботы">РежимРаботы!$A$1:$C$8</definedName>
    <definedName name="ДИР">Структура!$G$4:$G$9</definedName>
    <definedName name="Дистрибуция">Структура!$A$4:$A$31</definedName>
    <definedName name="ДниИскл">Календарь!$B$2:$C$20</definedName>
    <definedName name="Закупки">Структура!$C$4:$C$10</definedName>
    <definedName name="Календарь2008">Календарь!$E$2:$G$14</definedName>
    <definedName name="месяцы">Календарь!$E$2:$G$14</definedName>
    <definedName name="ОПиОЗ">Структура!$B$4:$B$15</definedName>
    <definedName name="Отделы">Структура!$A$3:$G$3</definedName>
    <definedName name="Склад">Структура!$D$4:$D$25</definedName>
    <definedName name="Транспортная">Структура!$E$4:$E$13</definedName>
    <definedName name="Юридическая">Структура!$F$4:$F$8</definedName>
  </definedNames>
  <calcPr calcId="145621"/>
</workbook>
</file>

<file path=xl/calcChain.xml><?xml version="1.0" encoding="utf-8"?>
<calcChain xmlns="http://schemas.openxmlformats.org/spreadsheetml/2006/main">
  <c r="B14" i="8" l="1"/>
  <c r="B15" i="8" s="1"/>
  <c r="B16" i="8" s="1"/>
  <c r="B17" i="8" s="1"/>
  <c r="B18" i="8" s="1"/>
  <c r="B19" i="8" s="1"/>
  <c r="B27" i="4" l="1"/>
  <c r="B30" i="4"/>
  <c r="B33" i="4"/>
  <c r="B21" i="4"/>
  <c r="B18" i="4"/>
  <c r="B24" i="4"/>
  <c r="B9" i="4"/>
  <c r="B12" i="4"/>
  <c r="B15" i="4"/>
  <c r="C1" i="4"/>
  <c r="C5" i="4"/>
  <c r="C4" i="4"/>
  <c r="C8" i="4"/>
  <c r="C7" i="4" s="1"/>
  <c r="C15" i="4" l="1"/>
  <c r="C19" i="4"/>
  <c r="C21" i="4"/>
  <c r="C25" i="4"/>
  <c r="C28" i="4"/>
  <c r="C31" i="4"/>
  <c r="C34" i="4"/>
  <c r="C16" i="4"/>
  <c r="C17" i="4" s="1"/>
  <c r="C18" i="4"/>
  <c r="C22" i="4"/>
  <c r="C23" i="4" s="1"/>
  <c r="C24" i="4"/>
  <c r="C27" i="4"/>
  <c r="C29" i="4" s="1"/>
  <c r="C30" i="4"/>
  <c r="C33" i="4"/>
  <c r="C35" i="4" s="1"/>
  <c r="D8" i="4"/>
  <c r="C9" i="4"/>
  <c r="C13" i="4"/>
  <c r="C10" i="4"/>
  <c r="C12" i="4"/>
  <c r="C14" i="4" s="1"/>
  <c r="C20" i="4" l="1"/>
  <c r="C32" i="4"/>
  <c r="C26" i="4"/>
  <c r="C11" i="4"/>
  <c r="D10" i="4"/>
  <c r="D34" i="4"/>
  <c r="D31" i="4"/>
  <c r="D28" i="4"/>
  <c r="D25" i="4"/>
  <c r="D21" i="4"/>
  <c r="D19" i="4"/>
  <c r="D15" i="4"/>
  <c r="D33" i="4"/>
  <c r="D30" i="4"/>
  <c r="D27" i="4"/>
  <c r="D24" i="4"/>
  <c r="D22" i="4"/>
  <c r="D18" i="4"/>
  <c r="D16" i="4"/>
  <c r="D12" i="4"/>
  <c r="D9" i="4"/>
  <c r="D11" i="4" s="1"/>
  <c r="E8" i="4"/>
  <c r="E7" i="4" s="1"/>
  <c r="D13" i="4"/>
  <c r="D7" i="4"/>
  <c r="D29" i="4" l="1"/>
  <c r="D35" i="4"/>
  <c r="D20" i="4"/>
  <c r="E10" i="4"/>
  <c r="E33" i="4"/>
  <c r="E30" i="4"/>
  <c r="E27" i="4"/>
  <c r="E24" i="4"/>
  <c r="E22" i="4"/>
  <c r="E18" i="4"/>
  <c r="E16" i="4"/>
  <c r="E34" i="4"/>
  <c r="E31" i="4"/>
  <c r="E28" i="4"/>
  <c r="E25" i="4"/>
  <c r="E21" i="4"/>
  <c r="E19" i="4"/>
  <c r="E15" i="4"/>
  <c r="D26" i="4"/>
  <c r="D32" i="4"/>
  <c r="D14" i="4"/>
  <c r="D17" i="4"/>
  <c r="D23" i="4"/>
  <c r="F8" i="4"/>
  <c r="G8" i="4" s="1"/>
  <c r="E13" i="4"/>
  <c r="E9" i="4"/>
  <c r="E11" i="4" s="1"/>
  <c r="E12" i="4"/>
  <c r="E14" i="4" s="1"/>
  <c r="F10" i="4"/>
  <c r="G9" i="4" l="1"/>
  <c r="G10" i="4"/>
  <c r="F7" i="4"/>
  <c r="G33" i="4"/>
  <c r="G30" i="4"/>
  <c r="G27" i="4"/>
  <c r="G24" i="4"/>
  <c r="G22" i="4"/>
  <c r="G18" i="4"/>
  <c r="G16" i="4"/>
  <c r="G34" i="4"/>
  <c r="G31" i="4"/>
  <c r="G28" i="4"/>
  <c r="G25" i="4"/>
  <c r="G21" i="4"/>
  <c r="G19" i="4"/>
  <c r="G15" i="4"/>
  <c r="E17" i="4"/>
  <c r="E23" i="4"/>
  <c r="E20" i="4"/>
  <c r="E26" i="4"/>
  <c r="E32" i="4"/>
  <c r="F9" i="4"/>
  <c r="F11" i="4" s="1"/>
  <c r="F34" i="4"/>
  <c r="F31" i="4"/>
  <c r="F28" i="4"/>
  <c r="F25" i="4"/>
  <c r="F21" i="4"/>
  <c r="F19" i="4"/>
  <c r="F15" i="4"/>
  <c r="F33" i="4"/>
  <c r="F35" i="4" s="1"/>
  <c r="F30" i="4"/>
  <c r="F27" i="4"/>
  <c r="F29" i="4" s="1"/>
  <c r="F24" i="4"/>
  <c r="F22" i="4"/>
  <c r="F18" i="4"/>
  <c r="F20" i="4" s="1"/>
  <c r="F16" i="4"/>
  <c r="E29" i="4"/>
  <c r="E35" i="4"/>
  <c r="F13" i="4"/>
  <c r="F12" i="4"/>
  <c r="G12" i="4"/>
  <c r="G13" i="4"/>
  <c r="H8" i="4"/>
  <c r="G7" i="4"/>
  <c r="G17" i="4" l="1"/>
  <c r="G23" i="4"/>
  <c r="F17" i="4"/>
  <c r="F23" i="4"/>
  <c r="G29" i="4"/>
  <c r="G35" i="4"/>
  <c r="G20" i="4"/>
  <c r="G26" i="4"/>
  <c r="G32" i="4"/>
  <c r="F26" i="4"/>
  <c r="F32" i="4"/>
  <c r="H34" i="4"/>
  <c r="H31" i="4"/>
  <c r="H28" i="4"/>
  <c r="H25" i="4"/>
  <c r="H21" i="4"/>
  <c r="H19" i="4"/>
  <c r="H15" i="4"/>
  <c r="H33" i="4"/>
  <c r="H30" i="4"/>
  <c r="H32" i="4" s="1"/>
  <c r="H27" i="4"/>
  <c r="H24" i="4"/>
  <c r="H26" i="4" s="1"/>
  <c r="H22" i="4"/>
  <c r="H18" i="4"/>
  <c r="H20" i="4" s="1"/>
  <c r="H16" i="4"/>
  <c r="F14" i="4"/>
  <c r="G11" i="4"/>
  <c r="G14" i="4"/>
  <c r="H12" i="4"/>
  <c r="H13" i="4"/>
  <c r="I8" i="4"/>
  <c r="H9" i="4"/>
  <c r="H7" i="4"/>
  <c r="H10" i="4"/>
  <c r="I33" i="4" l="1"/>
  <c r="I30" i="4"/>
  <c r="I27" i="4"/>
  <c r="I24" i="4"/>
  <c r="I22" i="4"/>
  <c r="I18" i="4"/>
  <c r="I16" i="4"/>
  <c r="I34" i="4"/>
  <c r="I31" i="4"/>
  <c r="I28" i="4"/>
  <c r="I25" i="4"/>
  <c r="I21" i="4"/>
  <c r="I23" i="4" s="1"/>
  <c r="I19" i="4"/>
  <c r="I15" i="4"/>
  <c r="I17" i="4" s="1"/>
  <c r="H17" i="4"/>
  <c r="H23" i="4"/>
  <c r="H29" i="4"/>
  <c r="H35" i="4"/>
  <c r="I10" i="4"/>
  <c r="I12" i="4"/>
  <c r="I9" i="4"/>
  <c r="I11" i="4" s="1"/>
  <c r="J8" i="4"/>
  <c r="I7" i="4"/>
  <c r="I13" i="4"/>
  <c r="H14" i="4"/>
  <c r="H11" i="4"/>
  <c r="J34" i="4" l="1"/>
  <c r="J31" i="4"/>
  <c r="J28" i="4"/>
  <c r="J25" i="4"/>
  <c r="J21" i="4"/>
  <c r="J19" i="4"/>
  <c r="J15" i="4"/>
  <c r="J33" i="4"/>
  <c r="J30" i="4"/>
  <c r="J27" i="4"/>
  <c r="J24" i="4"/>
  <c r="J22" i="4"/>
  <c r="J18" i="4"/>
  <c r="J16" i="4"/>
  <c r="I29" i="4"/>
  <c r="I35" i="4"/>
  <c r="I20" i="4"/>
  <c r="I26" i="4"/>
  <c r="I32" i="4"/>
  <c r="J10" i="4"/>
  <c r="J9" i="4"/>
  <c r="K8" i="4"/>
  <c r="J12" i="4"/>
  <c r="J7" i="4"/>
  <c r="J13" i="4"/>
  <c r="I14" i="4"/>
  <c r="K33" i="4" l="1"/>
  <c r="K30" i="4"/>
  <c r="K27" i="4"/>
  <c r="K24" i="4"/>
  <c r="K22" i="4"/>
  <c r="K18" i="4"/>
  <c r="K16" i="4"/>
  <c r="K34" i="4"/>
  <c r="K31" i="4"/>
  <c r="K28" i="4"/>
  <c r="K25" i="4"/>
  <c r="K21" i="4"/>
  <c r="K23" i="4" s="1"/>
  <c r="K19" i="4"/>
  <c r="K15" i="4"/>
  <c r="K17" i="4" s="1"/>
  <c r="J20" i="4"/>
  <c r="J26" i="4"/>
  <c r="J32" i="4"/>
  <c r="J17" i="4"/>
  <c r="J23" i="4"/>
  <c r="J29" i="4"/>
  <c r="J35" i="4"/>
  <c r="J14" i="4"/>
  <c r="K10" i="4"/>
  <c r="K12" i="4"/>
  <c r="K9" i="4"/>
  <c r="K11" i="4" s="1"/>
  <c r="L8" i="4"/>
  <c r="L10" i="4" s="1"/>
  <c r="K7" i="4"/>
  <c r="K13" i="4"/>
  <c r="K14" i="4" s="1"/>
  <c r="J11" i="4"/>
  <c r="K29" i="4" l="1"/>
  <c r="K35" i="4"/>
  <c r="L34" i="4"/>
  <c r="L16" i="4"/>
  <c r="L18" i="4"/>
  <c r="L22" i="4"/>
  <c r="L24" i="4"/>
  <c r="L27" i="4"/>
  <c r="L30" i="4"/>
  <c r="L33" i="4"/>
  <c r="L15" i="4"/>
  <c r="L19" i="4"/>
  <c r="L21" i="4"/>
  <c r="L25" i="4"/>
  <c r="L28" i="4"/>
  <c r="L31" i="4"/>
  <c r="K20" i="4"/>
  <c r="K26" i="4"/>
  <c r="K32" i="4"/>
  <c r="L9" i="4"/>
  <c r="M8" i="4"/>
  <c r="M10" i="4" s="1"/>
  <c r="L12" i="4"/>
  <c r="L7" i="4"/>
  <c r="L13" i="4"/>
  <c r="M15" i="4" l="1"/>
  <c r="M19" i="4"/>
  <c r="M21" i="4"/>
  <c r="M25" i="4"/>
  <c r="M28" i="4"/>
  <c r="M31" i="4"/>
  <c r="M34" i="4"/>
  <c r="M16" i="4"/>
  <c r="M18" i="4"/>
  <c r="M22" i="4"/>
  <c r="M24" i="4"/>
  <c r="M27" i="4"/>
  <c r="M30" i="4"/>
  <c r="M33" i="4"/>
  <c r="L35" i="4"/>
  <c r="L29" i="4"/>
  <c r="L23" i="4"/>
  <c r="L17" i="4"/>
  <c r="L32" i="4"/>
  <c r="L26" i="4"/>
  <c r="L20" i="4"/>
  <c r="L14" i="4"/>
  <c r="M12" i="4"/>
  <c r="M9" i="4"/>
  <c r="M11" i="4" s="1"/>
  <c r="N8" i="4"/>
  <c r="M7" i="4"/>
  <c r="M13" i="4"/>
  <c r="L11" i="4"/>
  <c r="M35" i="4" l="1"/>
  <c r="M29" i="4"/>
  <c r="M32" i="4"/>
  <c r="M26" i="4"/>
  <c r="M20" i="4"/>
  <c r="M23" i="4"/>
  <c r="M17" i="4"/>
  <c r="N16" i="4"/>
  <c r="N18" i="4"/>
  <c r="N22" i="4"/>
  <c r="N24" i="4"/>
  <c r="N27" i="4"/>
  <c r="N30" i="4"/>
  <c r="N33" i="4"/>
  <c r="N15" i="4"/>
  <c r="N19" i="4"/>
  <c r="N21" i="4"/>
  <c r="N25" i="4"/>
  <c r="N28" i="4"/>
  <c r="N31" i="4"/>
  <c r="N34" i="4"/>
  <c r="M14" i="4"/>
  <c r="N12" i="4"/>
  <c r="N13" i="4"/>
  <c r="O8" i="4"/>
  <c r="N9" i="4"/>
  <c r="N7" i="4"/>
  <c r="N10" i="4"/>
  <c r="N23" i="4" l="1"/>
  <c r="N17" i="4"/>
  <c r="N32" i="4"/>
  <c r="N26" i="4"/>
  <c r="N20" i="4"/>
  <c r="O15" i="4"/>
  <c r="O19" i="4"/>
  <c r="O21" i="4"/>
  <c r="O25" i="4"/>
  <c r="O28" i="4"/>
  <c r="O31" i="4"/>
  <c r="O34" i="4"/>
  <c r="O16" i="4"/>
  <c r="O18" i="4"/>
  <c r="O22" i="4"/>
  <c r="O24" i="4"/>
  <c r="O27" i="4"/>
  <c r="O30" i="4"/>
  <c r="O33" i="4"/>
  <c r="N35" i="4"/>
  <c r="N29" i="4"/>
  <c r="N14" i="4"/>
  <c r="O12" i="4"/>
  <c r="O9" i="4"/>
  <c r="O13" i="4"/>
  <c r="P8" i="4"/>
  <c r="O7" i="4"/>
  <c r="O10" i="4"/>
  <c r="N11" i="4"/>
  <c r="O32" i="4" l="1"/>
  <c r="O26" i="4"/>
  <c r="O20" i="4"/>
  <c r="O35" i="4"/>
  <c r="O29" i="4"/>
  <c r="P34" i="4"/>
  <c r="P31" i="4"/>
  <c r="P28" i="4"/>
  <c r="P25" i="4"/>
  <c r="P21" i="4"/>
  <c r="P19" i="4"/>
  <c r="P15" i="4"/>
  <c r="P33" i="4"/>
  <c r="P30" i="4"/>
  <c r="P27" i="4"/>
  <c r="P24" i="4"/>
  <c r="P22" i="4"/>
  <c r="P18" i="4"/>
  <c r="P16" i="4"/>
  <c r="O23" i="4"/>
  <c r="O17" i="4"/>
  <c r="O11" i="4"/>
  <c r="O14" i="4"/>
  <c r="P10" i="4"/>
  <c r="P9" i="4"/>
  <c r="Q8" i="4"/>
  <c r="P12" i="4"/>
  <c r="P7" i="4"/>
  <c r="P13" i="4"/>
  <c r="P29" i="4" l="1"/>
  <c r="P35" i="4"/>
  <c r="P20" i="4"/>
  <c r="P26" i="4"/>
  <c r="P32" i="4"/>
  <c r="P17" i="4"/>
  <c r="P23" i="4"/>
  <c r="Q33" i="4"/>
  <c r="Q30" i="4"/>
  <c r="Q27" i="4"/>
  <c r="Q24" i="4"/>
  <c r="Q22" i="4"/>
  <c r="Q18" i="4"/>
  <c r="Q16" i="4"/>
  <c r="Q34" i="4"/>
  <c r="Q31" i="4"/>
  <c r="Q28" i="4"/>
  <c r="Q25" i="4"/>
  <c r="Q21" i="4"/>
  <c r="Q19" i="4"/>
  <c r="Q15" i="4"/>
  <c r="P14" i="4"/>
  <c r="P11" i="4"/>
  <c r="Q10" i="4"/>
  <c r="Q12" i="4"/>
  <c r="Q9" i="4"/>
  <c r="R8" i="4"/>
  <c r="Q7" i="4"/>
  <c r="Q13" i="4"/>
  <c r="Q14" i="4" s="1"/>
  <c r="Q11" i="4" l="1"/>
  <c r="Q17" i="4"/>
  <c r="Q23" i="4"/>
  <c r="Q29" i="4"/>
  <c r="Q35" i="4"/>
  <c r="R34" i="4"/>
  <c r="R16" i="4"/>
  <c r="R18" i="4"/>
  <c r="R22" i="4"/>
  <c r="R24" i="4"/>
  <c r="R27" i="4"/>
  <c r="R30" i="4"/>
  <c r="R33" i="4"/>
  <c r="R15" i="4"/>
  <c r="R19" i="4"/>
  <c r="R21" i="4"/>
  <c r="R25" i="4"/>
  <c r="R28" i="4"/>
  <c r="R31" i="4"/>
  <c r="Q20" i="4"/>
  <c r="Q26" i="4"/>
  <c r="Q32" i="4"/>
  <c r="R10" i="4"/>
  <c r="R9" i="4"/>
  <c r="S8" i="4"/>
  <c r="R12" i="4"/>
  <c r="R7" i="4"/>
  <c r="R13" i="4"/>
  <c r="R35" i="4" l="1"/>
  <c r="R23" i="4"/>
  <c r="R17" i="4"/>
  <c r="R32" i="4"/>
  <c r="R26" i="4"/>
  <c r="R20" i="4"/>
  <c r="S15" i="4"/>
  <c r="S19" i="4"/>
  <c r="S21" i="4"/>
  <c r="S25" i="4"/>
  <c r="S28" i="4"/>
  <c r="S31" i="4"/>
  <c r="S34" i="4"/>
  <c r="S16" i="4"/>
  <c r="S18" i="4"/>
  <c r="S20" i="4" s="1"/>
  <c r="S22" i="4"/>
  <c r="S24" i="4"/>
  <c r="S26" i="4" s="1"/>
  <c r="S27" i="4"/>
  <c r="S29" i="4" s="1"/>
  <c r="S30" i="4"/>
  <c r="S32" i="4" s="1"/>
  <c r="S33" i="4"/>
  <c r="S35" i="4" s="1"/>
  <c r="R29" i="4"/>
  <c r="R14" i="4"/>
  <c r="S10" i="4"/>
  <c r="S12" i="4"/>
  <c r="S9" i="4"/>
  <c r="S11" i="4" s="1"/>
  <c r="T8" i="4"/>
  <c r="S7" i="4"/>
  <c r="S13" i="4"/>
  <c r="S14" i="4" s="1"/>
  <c r="R11" i="4"/>
  <c r="S23" i="4" l="1"/>
  <c r="S17" i="4"/>
  <c r="T16" i="4"/>
  <c r="T18" i="4"/>
  <c r="T22" i="4"/>
  <c r="T24" i="4"/>
  <c r="T27" i="4"/>
  <c r="T30" i="4"/>
  <c r="T33" i="4"/>
  <c r="T15" i="4"/>
  <c r="T17" i="4" s="1"/>
  <c r="T19" i="4"/>
  <c r="T21" i="4"/>
  <c r="T23" i="4" s="1"/>
  <c r="T25" i="4"/>
  <c r="T28" i="4"/>
  <c r="T31" i="4"/>
  <c r="T34" i="4"/>
  <c r="T10" i="4"/>
  <c r="T9" i="4"/>
  <c r="U8" i="4"/>
  <c r="T12" i="4"/>
  <c r="T7" i="4"/>
  <c r="T13" i="4"/>
  <c r="T35" i="4" l="1"/>
  <c r="T29" i="4"/>
  <c r="T32" i="4"/>
  <c r="T26" i="4"/>
  <c r="T20" i="4"/>
  <c r="U15" i="4"/>
  <c r="U19" i="4"/>
  <c r="U21" i="4"/>
  <c r="U25" i="4"/>
  <c r="U28" i="4"/>
  <c r="U31" i="4"/>
  <c r="U34" i="4"/>
  <c r="U16" i="4"/>
  <c r="U18" i="4"/>
  <c r="U22" i="4"/>
  <c r="U24" i="4"/>
  <c r="U27" i="4"/>
  <c r="U30" i="4"/>
  <c r="U33" i="4"/>
  <c r="T14" i="4"/>
  <c r="U12" i="4"/>
  <c r="U9" i="4"/>
  <c r="U13" i="4"/>
  <c r="V8" i="4"/>
  <c r="U7" i="4"/>
  <c r="U10" i="4"/>
  <c r="T11" i="4"/>
  <c r="U32" i="4" l="1"/>
  <c r="U26" i="4"/>
  <c r="U20" i="4"/>
  <c r="U35" i="4"/>
  <c r="U29" i="4"/>
  <c r="U23" i="4"/>
  <c r="U17" i="4"/>
  <c r="V34" i="4"/>
  <c r="V16" i="4"/>
  <c r="V18" i="4"/>
  <c r="V22" i="4"/>
  <c r="V24" i="4"/>
  <c r="V27" i="4"/>
  <c r="V30" i="4"/>
  <c r="V33" i="4"/>
  <c r="V15" i="4"/>
  <c r="V19" i="4"/>
  <c r="V21" i="4"/>
  <c r="V25" i="4"/>
  <c r="V28" i="4"/>
  <c r="V31" i="4"/>
  <c r="U14" i="4"/>
  <c r="U11" i="4"/>
  <c r="V12" i="4"/>
  <c r="V13" i="4"/>
  <c r="W8" i="4"/>
  <c r="V9" i="4"/>
  <c r="V7" i="4"/>
  <c r="V10" i="4"/>
  <c r="V35" i="4" l="1"/>
  <c r="V23" i="4"/>
  <c r="V17" i="4"/>
  <c r="W34" i="4"/>
  <c r="W31" i="4"/>
  <c r="W28" i="4"/>
  <c r="W25" i="4"/>
  <c r="W21" i="4"/>
  <c r="W19" i="4"/>
  <c r="W15" i="4"/>
  <c r="W33" i="4"/>
  <c r="W30" i="4"/>
  <c r="W27" i="4"/>
  <c r="W24" i="4"/>
  <c r="W22" i="4"/>
  <c r="W18" i="4"/>
  <c r="W16" i="4"/>
  <c r="V32" i="4"/>
  <c r="V26" i="4"/>
  <c r="V20" i="4"/>
  <c r="V29" i="4"/>
  <c r="V14" i="4"/>
  <c r="V11" i="4"/>
  <c r="W10" i="4"/>
  <c r="W12" i="4"/>
  <c r="W9" i="4"/>
  <c r="W11" i="4" s="1"/>
  <c r="X8" i="4"/>
  <c r="W7" i="4"/>
  <c r="W13" i="4"/>
  <c r="W14" i="4" s="1"/>
  <c r="W29" i="4" l="1"/>
  <c r="W35" i="4"/>
  <c r="W20" i="4"/>
  <c r="W26" i="4"/>
  <c r="W32" i="4"/>
  <c r="W17" i="4"/>
  <c r="W23" i="4"/>
  <c r="X33" i="4"/>
  <c r="X30" i="4"/>
  <c r="X27" i="4"/>
  <c r="X24" i="4"/>
  <c r="X22" i="4"/>
  <c r="X18" i="4"/>
  <c r="X16" i="4"/>
  <c r="X34" i="4"/>
  <c r="X31" i="4"/>
  <c r="X28" i="4"/>
  <c r="X25" i="4"/>
  <c r="X21" i="4"/>
  <c r="X19" i="4"/>
  <c r="X15" i="4"/>
  <c r="X10" i="4"/>
  <c r="X9" i="4"/>
  <c r="Y8" i="4"/>
  <c r="X12" i="4"/>
  <c r="X7" i="4"/>
  <c r="X13" i="4"/>
  <c r="X11" i="4" l="1"/>
  <c r="X17" i="4"/>
  <c r="X23" i="4"/>
  <c r="Y15" i="4"/>
  <c r="Y19" i="4"/>
  <c r="Y21" i="4"/>
  <c r="Y25" i="4"/>
  <c r="Y28" i="4"/>
  <c r="Y31" i="4"/>
  <c r="Y34" i="4"/>
  <c r="Y16" i="4"/>
  <c r="Y18" i="4"/>
  <c r="Y22" i="4"/>
  <c r="Y24" i="4"/>
  <c r="Y27" i="4"/>
  <c r="Y30" i="4"/>
  <c r="Y33" i="4"/>
  <c r="X29" i="4"/>
  <c r="X35" i="4"/>
  <c r="X20" i="4"/>
  <c r="X26" i="4"/>
  <c r="X32" i="4"/>
  <c r="X14" i="4"/>
  <c r="Y10" i="4"/>
  <c r="Y12" i="4"/>
  <c r="Y9" i="4"/>
  <c r="Y11" i="4" s="1"/>
  <c r="Z8" i="4"/>
  <c r="Y7" i="4"/>
  <c r="Y13" i="4"/>
  <c r="Y14" i="4" l="1"/>
  <c r="Y35" i="4"/>
  <c r="Y29" i="4"/>
  <c r="Y32" i="4"/>
  <c r="Y26" i="4"/>
  <c r="Y20" i="4"/>
  <c r="Y23" i="4"/>
  <c r="Y17" i="4"/>
  <c r="Z16" i="4"/>
  <c r="Z18" i="4"/>
  <c r="Z22" i="4"/>
  <c r="Z24" i="4"/>
  <c r="Z27" i="4"/>
  <c r="Z30" i="4"/>
  <c r="Z33" i="4"/>
  <c r="Z15" i="4"/>
  <c r="Z17" i="4" s="1"/>
  <c r="Z19" i="4"/>
  <c r="Z21" i="4"/>
  <c r="Z23" i="4" s="1"/>
  <c r="Z25" i="4"/>
  <c r="Z28" i="4"/>
  <c r="Z31" i="4"/>
  <c r="Z34" i="4"/>
  <c r="Z10" i="4"/>
  <c r="Z9" i="4"/>
  <c r="AA8" i="4"/>
  <c r="Z12" i="4"/>
  <c r="Z7" i="4"/>
  <c r="Z13" i="4"/>
  <c r="AA15" i="4" l="1"/>
  <c r="AA19" i="4"/>
  <c r="AA21" i="4"/>
  <c r="AA25" i="4"/>
  <c r="AA28" i="4"/>
  <c r="AA31" i="4"/>
  <c r="AA34" i="4"/>
  <c r="AA16" i="4"/>
  <c r="AA18" i="4"/>
  <c r="AA20" i="4" s="1"/>
  <c r="AA22" i="4"/>
  <c r="AA24" i="4"/>
  <c r="AA26" i="4" s="1"/>
  <c r="AA27" i="4"/>
  <c r="AA29" i="4" s="1"/>
  <c r="AA30" i="4"/>
  <c r="AA32" i="4" s="1"/>
  <c r="AA33" i="4"/>
  <c r="AA35" i="4" s="1"/>
  <c r="Z35" i="4"/>
  <c r="Z29" i="4"/>
  <c r="Z32" i="4"/>
  <c r="Z26" i="4"/>
  <c r="Z20" i="4"/>
  <c r="Z14" i="4"/>
  <c r="Z11" i="4"/>
  <c r="AA10" i="4"/>
  <c r="AA12" i="4"/>
  <c r="AA9" i="4"/>
  <c r="AA11" i="4" s="1"/>
  <c r="AB8" i="4"/>
  <c r="AA7" i="4"/>
  <c r="AA13" i="4"/>
  <c r="AA14" i="4" s="1"/>
  <c r="AA23" i="4" l="1"/>
  <c r="AA17" i="4"/>
  <c r="AB34" i="4"/>
  <c r="AB16" i="4"/>
  <c r="AB18" i="4"/>
  <c r="AB22" i="4"/>
  <c r="AB24" i="4"/>
  <c r="AB27" i="4"/>
  <c r="AB30" i="4"/>
  <c r="AB33" i="4"/>
  <c r="AB15" i="4"/>
  <c r="AB19" i="4"/>
  <c r="AB21" i="4"/>
  <c r="AB25" i="4"/>
  <c r="AB28" i="4"/>
  <c r="AB31" i="4"/>
  <c r="AB12" i="4"/>
  <c r="AB13" i="4"/>
  <c r="AC8" i="4"/>
  <c r="AB9" i="4"/>
  <c r="AB7" i="4"/>
  <c r="AB10" i="4"/>
  <c r="AB35" i="4" l="1"/>
  <c r="AB23" i="4"/>
  <c r="AB17" i="4"/>
  <c r="AB32" i="4"/>
  <c r="AB26" i="4"/>
  <c r="AB20" i="4"/>
  <c r="AB29" i="4"/>
  <c r="AC15" i="4"/>
  <c r="AC19" i="4"/>
  <c r="AC21" i="4"/>
  <c r="AC25" i="4"/>
  <c r="AC28" i="4"/>
  <c r="AC31" i="4"/>
  <c r="AC34" i="4"/>
  <c r="AC16" i="4"/>
  <c r="AC18" i="4"/>
  <c r="AC22" i="4"/>
  <c r="AC24" i="4"/>
  <c r="AC27" i="4"/>
  <c r="AC30" i="4"/>
  <c r="AC33" i="4"/>
  <c r="AB14" i="4"/>
  <c r="AB11" i="4"/>
  <c r="AC12" i="4"/>
  <c r="AC9" i="4"/>
  <c r="AC13" i="4"/>
  <c r="AD8" i="4"/>
  <c r="AC7" i="4"/>
  <c r="AC10" i="4"/>
  <c r="AC35" i="4" l="1"/>
  <c r="AC29" i="4"/>
  <c r="AC32" i="4"/>
  <c r="AC26" i="4"/>
  <c r="AC20" i="4"/>
  <c r="AC23" i="4"/>
  <c r="AC17" i="4"/>
  <c r="AD34" i="4"/>
  <c r="AD31" i="4"/>
  <c r="AD28" i="4"/>
  <c r="AD25" i="4"/>
  <c r="AD21" i="4"/>
  <c r="AD19" i="4"/>
  <c r="AD15" i="4"/>
  <c r="AD33" i="4"/>
  <c r="AD30" i="4"/>
  <c r="AD27" i="4"/>
  <c r="AD24" i="4"/>
  <c r="AD22" i="4"/>
  <c r="AD18" i="4"/>
  <c r="AD16" i="4"/>
  <c r="AC11" i="4"/>
  <c r="AC14" i="4"/>
  <c r="AD10" i="4"/>
  <c r="AD9" i="4"/>
  <c r="AD12" i="4"/>
  <c r="AD7" i="4"/>
  <c r="AE8" i="4"/>
  <c r="AD13" i="4"/>
  <c r="AD20" i="4" l="1"/>
  <c r="AD26" i="4"/>
  <c r="AD32" i="4"/>
  <c r="AD29" i="4"/>
  <c r="AD35" i="4"/>
  <c r="AD17" i="4"/>
  <c r="AD23" i="4"/>
  <c r="AE33" i="4"/>
  <c r="AE30" i="4"/>
  <c r="AE27" i="4"/>
  <c r="AE24" i="4"/>
  <c r="AE22" i="4"/>
  <c r="AE18" i="4"/>
  <c r="AE16" i="4"/>
  <c r="AE34" i="4"/>
  <c r="AE31" i="4"/>
  <c r="AE28" i="4"/>
  <c r="AE25" i="4"/>
  <c r="AE21" i="4"/>
  <c r="AE19" i="4"/>
  <c r="AE15" i="4"/>
  <c r="AD14" i="4"/>
  <c r="AD11" i="4"/>
  <c r="AE10" i="4"/>
  <c r="AF8" i="4"/>
  <c r="AE7" i="4"/>
  <c r="AE9" i="4"/>
  <c r="AE13" i="4"/>
  <c r="AE12" i="4"/>
  <c r="AE14" i="4" l="1"/>
  <c r="AE11" i="4"/>
  <c r="AE17" i="4"/>
  <c r="AE23" i="4"/>
  <c r="AE29" i="4"/>
  <c r="AE35" i="4"/>
  <c r="AF16" i="4"/>
  <c r="AF18" i="4"/>
  <c r="AF22" i="4"/>
  <c r="AF24" i="4"/>
  <c r="AF27" i="4"/>
  <c r="AF30" i="4"/>
  <c r="AF33" i="4"/>
  <c r="AF15" i="4"/>
  <c r="AF19" i="4"/>
  <c r="AF21" i="4"/>
  <c r="AF25" i="4"/>
  <c r="AF28" i="4"/>
  <c r="AF31" i="4"/>
  <c r="AF34" i="4"/>
  <c r="AE20" i="4"/>
  <c r="AE26" i="4"/>
  <c r="AE32" i="4"/>
  <c r="AF7" i="4"/>
  <c r="AG8" i="4"/>
  <c r="AF12" i="4"/>
  <c r="AF13" i="4"/>
  <c r="AF9" i="4"/>
  <c r="AF10" i="4"/>
  <c r="AF23" i="4" l="1"/>
  <c r="AF17" i="4"/>
  <c r="AF11" i="4"/>
  <c r="AF35" i="4"/>
  <c r="AF29" i="4"/>
  <c r="AF32" i="4"/>
  <c r="AF26" i="4"/>
  <c r="AF20" i="4"/>
  <c r="AG15" i="4"/>
  <c r="AG19" i="4"/>
  <c r="AG21" i="4"/>
  <c r="AG25" i="4"/>
  <c r="AG28" i="4"/>
  <c r="AG31" i="4"/>
  <c r="AG34" i="4"/>
  <c r="AG16" i="4"/>
  <c r="AG18" i="4"/>
  <c r="AG22" i="4"/>
  <c r="AG24" i="4"/>
  <c r="AG27" i="4"/>
  <c r="AG30" i="4"/>
  <c r="AG33" i="4"/>
  <c r="AH33" i="4" s="1"/>
  <c r="AI33" i="4" s="1"/>
  <c r="AG13" i="4"/>
  <c r="AG10" i="4"/>
  <c r="AG9" i="4"/>
  <c r="AG12" i="4"/>
  <c r="AG7" i="4"/>
  <c r="AF14" i="4"/>
  <c r="AG32" i="4" l="1"/>
  <c r="AI32" i="4" s="1"/>
  <c r="AH30" i="4"/>
  <c r="AI30" i="4" s="1"/>
  <c r="AG26" i="4"/>
  <c r="AI26" i="4" s="1"/>
  <c r="AH24" i="4"/>
  <c r="AI24" i="4" s="1"/>
  <c r="AG20" i="4"/>
  <c r="AI20" i="4" s="1"/>
  <c r="AH18" i="4"/>
  <c r="AI18" i="4" s="1"/>
  <c r="AG23" i="4"/>
  <c r="AI23" i="4" s="1"/>
  <c r="AH21" i="4"/>
  <c r="AI21" i="4" s="1"/>
  <c r="AG17" i="4"/>
  <c r="AI17" i="4" s="1"/>
  <c r="AH15" i="4"/>
  <c r="AI15" i="4" s="1"/>
  <c r="AG35" i="4"/>
  <c r="AI35" i="4" s="1"/>
  <c r="AG29" i="4"/>
  <c r="AI29" i="4" s="1"/>
  <c r="AH27" i="4"/>
  <c r="AI27" i="4" s="1"/>
  <c r="AG14" i="4"/>
  <c r="AH12" i="4"/>
  <c r="AI12" i="4" s="1"/>
  <c r="AG11" i="4"/>
  <c r="AI11" i="4" s="1"/>
  <c r="AH9" i="4"/>
  <c r="AI9" i="4" s="1"/>
  <c r="AI14" i="4"/>
  <c r="AH35" i="4" l="1"/>
  <c r="AH34" i="4" s="1"/>
  <c r="AI34" i="4"/>
  <c r="AH17" i="4"/>
  <c r="AH16" i="4" s="1"/>
  <c r="AI16" i="4"/>
  <c r="AI22" i="4"/>
  <c r="AH23" i="4"/>
  <c r="AH22" i="4" s="1"/>
  <c r="AH20" i="4"/>
  <c r="AH19" i="4" s="1"/>
  <c r="AI19" i="4"/>
  <c r="AI25" i="4"/>
  <c r="AH26" i="4"/>
  <c r="AH25" i="4" s="1"/>
  <c r="AI31" i="4"/>
  <c r="AH32" i="4"/>
  <c r="AH31" i="4" s="1"/>
  <c r="AH29" i="4"/>
  <c r="AH28" i="4" s="1"/>
  <c r="AI28" i="4"/>
  <c r="AH14" i="4"/>
  <c r="AH13" i="4" s="1"/>
  <c r="AI13" i="4"/>
  <c r="AH11" i="4"/>
  <c r="AH10" i="4" s="1"/>
  <c r="AI10" i="4"/>
</calcChain>
</file>

<file path=xl/sharedStrings.xml><?xml version="1.0" encoding="utf-8"?>
<sst xmlns="http://schemas.openxmlformats.org/spreadsheetml/2006/main" count="317" uniqueCount="168">
  <si>
    <t>00.01.1900</t>
  </si>
  <si>
    <t>месяцы</t>
  </si>
  <si>
    <t>номер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</si>
  <si>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</si>
  <si>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</si>
  <si>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</si>
  <si>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</si>
  <si>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</si>
  <si>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</si>
  <si>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</si>
  <si>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</si>
  <si>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</si>
  <si>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</si>
  <si>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</si>
  <si>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</si>
  <si>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</t>
  </si>
  <si>
    <t xml:space="preserve"> года</t>
  </si>
  <si>
    <t xml:space="preserve">          Табель учета использования рабочего времени</t>
  </si>
  <si>
    <t>ПД</t>
  </si>
  <si>
    <t>Р</t>
  </si>
  <si>
    <t>День</t>
  </si>
  <si>
    <t>Знач</t>
  </si>
  <si>
    <t>Дней</t>
  </si>
  <si>
    <t>Всего дней</t>
  </si>
  <si>
    <t>Фамилия И.О.</t>
  </si>
  <si>
    <t>Сотрудника</t>
  </si>
  <si>
    <t>№</t>
  </si>
  <si>
    <t>п/п</t>
  </si>
  <si>
    <t>Подразделения</t>
  </si>
  <si>
    <t>Дистрибуция</t>
  </si>
  <si>
    <t>ОПиОЗ</t>
  </si>
  <si>
    <t>Закупки</t>
  </si>
  <si>
    <t>Склад</t>
  </si>
  <si>
    <t>Транспортная</t>
  </si>
  <si>
    <t>Юридическая</t>
  </si>
  <si>
    <t>ДИР</t>
  </si>
  <si>
    <t>Алексеева М.Ю.</t>
  </si>
  <si>
    <t>Зайцева Н.А.</t>
  </si>
  <si>
    <t>Ионина М.В.</t>
  </si>
  <si>
    <t>Курочкина Т.С.</t>
  </si>
  <si>
    <t>Бахтина Т.А.</t>
  </si>
  <si>
    <t>Тараненко Л.Ю.</t>
  </si>
  <si>
    <t>Комаров В.С.</t>
  </si>
  <si>
    <t>Бабашев Р.З.</t>
  </si>
  <si>
    <t>Кирюшкина П.С.</t>
  </si>
  <si>
    <t>Емельянова С.В.</t>
  </si>
  <si>
    <t>Андреева И.А.</t>
  </si>
  <si>
    <t>Зуева З.Б.</t>
  </si>
  <si>
    <t>Иваненко Е.В.</t>
  </si>
  <si>
    <t>Бердянская А.</t>
  </si>
  <si>
    <t>Болдашева Н.Е.</t>
  </si>
  <si>
    <t>Ромоданова Л.П.</t>
  </si>
  <si>
    <t>Ерошкина Н.И.</t>
  </si>
  <si>
    <t>Левицкий И.С.</t>
  </si>
  <si>
    <t xml:space="preserve"> </t>
  </si>
  <si>
    <t>Иванов М.Ю.</t>
  </si>
  <si>
    <t>Богатырева Н.А.</t>
  </si>
  <si>
    <t>Новикова А.С.</t>
  </si>
  <si>
    <t>Майорова Н.Н.</t>
  </si>
  <si>
    <t>Кармаков С.А.</t>
  </si>
  <si>
    <t>Яковенко Д.Н.</t>
  </si>
  <si>
    <t>Минский Е.С.</t>
  </si>
  <si>
    <t>Богомолова И.Н.</t>
  </si>
  <si>
    <t>Алексеева А.В.</t>
  </si>
  <si>
    <t>Михота А.И.</t>
  </si>
  <si>
    <t>Жданов Д.В.</t>
  </si>
  <si>
    <t>Таликов А.Б.</t>
  </si>
  <si>
    <t>Боев Д.А.</t>
  </si>
  <si>
    <t>Колчина Н.С.</t>
  </si>
  <si>
    <t>Чадина Н.И.</t>
  </si>
  <si>
    <t>Хреновый Е.Е.</t>
  </si>
  <si>
    <t>Боева И.П.</t>
  </si>
  <si>
    <t>Трухтанова М.И.</t>
  </si>
  <si>
    <t>Карева Е.В.</t>
  </si>
  <si>
    <t>Галкина Г.М.</t>
  </si>
  <si>
    <t>Коробанова А.В.</t>
  </si>
  <si>
    <t>Троицкий Е.А.</t>
  </si>
  <si>
    <t>Денисова А.М.</t>
  </si>
  <si>
    <t>Пичугина М.М.</t>
  </si>
  <si>
    <t>Троицкая Е.Е.</t>
  </si>
  <si>
    <t>Ерина А.В.</t>
  </si>
  <si>
    <t>Баранова М.А.</t>
  </si>
  <si>
    <t>Зятькова М.Ю.</t>
  </si>
  <si>
    <t>Четверкина Т.В.</t>
  </si>
  <si>
    <t>Ковальская О.В.</t>
  </si>
  <si>
    <t>Хвостов М.И.</t>
  </si>
  <si>
    <t>Корнева Л.В.</t>
  </si>
  <si>
    <t>Гаценко О.А.</t>
  </si>
  <si>
    <t>Мельникова Е.Г.</t>
  </si>
  <si>
    <t>Чубуркова В.Н.</t>
  </si>
  <si>
    <t>Милованов И.С.</t>
  </si>
  <si>
    <t>Мельникова Н.М.</t>
  </si>
  <si>
    <t>Нилова М.Ю.</t>
  </si>
  <si>
    <t>Первухин И.В.</t>
  </si>
  <si>
    <t>Половинко С.В.</t>
  </si>
  <si>
    <t>Проценко Н.В.</t>
  </si>
  <si>
    <t>Соломенцев А.А.</t>
  </si>
  <si>
    <t>Торцов И.А.</t>
  </si>
  <si>
    <t>Хохлов Д.В.</t>
  </si>
  <si>
    <t>Опоцкая А.В.</t>
  </si>
  <si>
    <t>Роговой Д.В.</t>
  </si>
  <si>
    <t>Соколова Т.Ю.</t>
  </si>
  <si>
    <t>Шевкунова  Е.А.</t>
  </si>
  <si>
    <t>Шматов А.В.</t>
  </si>
  <si>
    <t>Начало</t>
  </si>
  <si>
    <t>Наименование</t>
  </si>
  <si>
    <t>Конец</t>
  </si>
  <si>
    <t>Время работы</t>
  </si>
  <si>
    <t>Выходов</t>
  </si>
  <si>
    <t>Выходов факт</t>
  </si>
  <si>
    <t>Часов</t>
  </si>
  <si>
    <t>Переработка</t>
  </si>
  <si>
    <t>Итого</t>
  </si>
  <si>
    <t>Подразделение</t>
  </si>
  <si>
    <t>Гераськина А.С.</t>
  </si>
  <si>
    <t>Новый Х.М.</t>
  </si>
  <si>
    <t>Зануда П.И.</t>
  </si>
  <si>
    <t>Выбрать нужный Вам месяц</t>
  </si>
  <si>
    <t>Выбрать нужное подразделение Внимание! Если нужного подразделения нет на Листе Структура ввести его в заголовке 1 словом и снизу дописать список сотрудников по (образцу), там же можно удалить ненужных уже.</t>
  </si>
  <si>
    <t>Зайти на лист Режим работы Изменить имеющиеся Там подразделения на нужное Вам и поставить нормативный режим работы.</t>
  </si>
  <si>
    <t>Протянуть Весь табель на нужное кол-во сотрудников.</t>
  </si>
  <si>
    <t>Скопировать лист ЦЫЛИКОМ! На новый , назвать новый  лист типа ИЮНЬ2008</t>
  </si>
  <si>
    <r>
      <t>Отредактировать новый лист по времени а также встави в строку время начала значени</t>
    </r>
    <r>
      <rPr>
        <b/>
        <sz val="14"/>
        <color indexed="8"/>
        <rFont val="Calibri"/>
        <family val="2"/>
        <charset val="204"/>
      </rPr>
      <t xml:space="preserve"> О,Бл,Н,</t>
    </r>
    <r>
      <rPr>
        <sz val="11"/>
        <color theme="1"/>
        <rFont val="Calibri"/>
        <family val="2"/>
        <charset val="204"/>
        <scheme val="minor"/>
      </rPr>
      <t xml:space="preserve"> и т.д.</t>
    </r>
  </si>
  <si>
    <t>В листе ТабельОбразец нельзя менять ничего кроме месяца и Подразделения!!!!!!!!!</t>
  </si>
  <si>
    <t>Если штатный состав сотрудников не меняется Вам же легче достаточно изменить Месяц и скопировать получивший ся табель на новый лист для редактирования.</t>
  </si>
  <si>
    <t>Все вопросы к Иванову М.Ю.</t>
  </si>
  <si>
    <t>№ п/п</t>
  </si>
  <si>
    <t>ФИО</t>
  </si>
  <si>
    <t>Период</t>
  </si>
  <si>
    <t>за последние</t>
  </si>
  <si>
    <t>2 месяца / 3 месяца / 4 месяца и т.д…./ 1 год</t>
  </si>
  <si>
    <t>отпуск</t>
  </si>
  <si>
    <t>болел</t>
  </si>
  <si>
    <t>Отработано</t>
  </si>
  <si>
    <t>Переработка / не доработка</t>
  </si>
  <si>
    <t>дней</t>
  </si>
  <si>
    <t>часов</t>
  </si>
  <si>
    <t>Отдел</t>
  </si>
  <si>
    <t>Командировка</t>
  </si>
  <si>
    <t>Отсутствие, 
дней</t>
  </si>
  <si>
    <t>Выработка, %</t>
  </si>
  <si>
    <t xml:space="preserve">январь </t>
  </si>
  <si>
    <t xml:space="preserve">февраль </t>
  </si>
  <si>
    <t xml:space="preserve">март </t>
  </si>
  <si>
    <t>I кв.</t>
  </si>
  <si>
    <t>Количество дней</t>
  </si>
  <si>
    <t>Календарные</t>
  </si>
  <si>
    <t>Рабочие</t>
  </si>
  <si>
    <t>Выходные, праздники</t>
  </si>
  <si>
    <t>Рабочее время (в часах)</t>
  </si>
  <si>
    <t>40-часов. неделя</t>
  </si>
  <si>
    <t xml:space="preserve">апрель </t>
  </si>
  <si>
    <t xml:space="preserve">май </t>
  </si>
  <si>
    <t xml:space="preserve">июнь </t>
  </si>
  <si>
    <t>II кв.</t>
  </si>
  <si>
    <t>1-е п/г</t>
  </si>
  <si>
    <t xml:space="preserve">июль </t>
  </si>
  <si>
    <t xml:space="preserve">август </t>
  </si>
  <si>
    <t xml:space="preserve">сентябрь </t>
  </si>
  <si>
    <t>III кв.</t>
  </si>
  <si>
    <t xml:space="preserve">октябрь </t>
  </si>
  <si>
    <t xml:space="preserve">ноябрь </t>
  </si>
  <si>
    <t xml:space="preserve">декабрь </t>
  </si>
  <si>
    <t>IV кв.</t>
  </si>
  <si>
    <t>2-е п/г</t>
  </si>
  <si>
    <t>2012 г.</t>
  </si>
  <si>
    <t>Выходные,праздники</t>
  </si>
  <si>
    <t>Производственный календарь,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</si>
</sst>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d"/>
    <numFmt numFmtId="165" formatCode="dd"/>
    <numFmt numFmtId="166" formatCode="h:mm;@"/>
    <numFmt numFmtId="167" formatCode="#,##0.00_ ;[Red]\-#,##0.00\ "/>
    <numFmt numFmtId="168" formatCode="0_ ;[Red]\-0\ 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color indexed="14"/>
      <name val="Arial Cyr"/>
      <family val="2"/>
      <charset val="204"/>
    </font>
    <font>
      <b/>
      <sz val="16"/>
      <name val="Arial Cyr"/>
      <family val="2"/>
      <charset val="204"/>
    </font>
    <font>
      <b/>
      <sz val="16"/>
      <color indexed="8"/>
      <name val="Arial Cyr"/>
      <family val="2"/>
      <charset val="204"/>
    </font>
    <font>
      <b/>
      <sz val="16"/>
      <color indexed="14"/>
      <name val="Arial Cyr"/>
      <family val="2"/>
      <charset val="204"/>
    </font>
    <font>
      <sz val="10"/>
      <color indexed="8"/>
      <name val="Arial Cyr"/>
      <family val="2"/>
      <charset val="204"/>
    </font>
    <font>
      <sz val="12"/>
      <name val="Arial Cyr"/>
      <family val="2"/>
      <charset val="204"/>
    </font>
    <font>
      <sz val="16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14"/>
      <color indexed="8"/>
      <name val="Calibri"/>
      <family val="2"/>
      <charset val="204"/>
    </font>
    <font>
      <sz val="12"/>
      <color theme="3" tint="-0.249977111117893"/>
      <name val="Arial Cyr"/>
      <family val="2"/>
      <charset val="204"/>
    </font>
    <font>
      <sz val="12"/>
      <color theme="4" tint="-0.499984740745262"/>
      <name val="Arial Cyr"/>
      <charset val="204"/>
    </font>
    <font>
      <sz val="12"/>
      <color theme="4" tint="-0.49998474074526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3C0D4"/>
        <bgColor indexed="64"/>
      </patternFill>
    </fill>
    <fill>
      <patternFill patternType="solid">
        <fgColor rgb="FFF0F3F7"/>
        <bgColor indexed="64"/>
      </patternFill>
    </fill>
    <fill>
      <patternFill patternType="solid">
        <fgColor rgb="FFE0E6EE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2" fillId="0" borderId="0">
      <alignment horizontal="left"/>
    </xf>
  </cellStyleXfs>
  <cellXfs count="69">
    <xf numFmtId="0" fontId="0" fillId="0" borderId="0" xfId="0"/>
    <xf numFmtId="14" fontId="1" fillId="0" borderId="0" xfId="0" applyNumberFormat="1" applyFont="1" applyBorder="1" applyProtection="1"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3" xfId="0" applyNumberFormat="1" applyFont="1" applyBorder="1" applyAlignment="1" applyProtection="1">
      <alignment horizontal="center"/>
      <protection locked="0"/>
    </xf>
    <xf numFmtId="14" fontId="0" fillId="0" borderId="0" xfId="0" applyNumberFormat="1"/>
    <xf numFmtId="0" fontId="2" fillId="0" borderId="0" xfId="0" applyFont="1"/>
    <xf numFmtId="0" fontId="1" fillId="0" borderId="0" xfId="0" applyFont="1" applyBorder="1" applyProtection="1">
      <protection locked="0"/>
    </xf>
    <xf numFmtId="0" fontId="3" fillId="0" borderId="0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7" fillId="0" borderId="0" xfId="1" applyFont="1" applyBorder="1" applyProtection="1">
      <protection locked="0"/>
    </xf>
    <xf numFmtId="0" fontId="10" fillId="0" borderId="0" xfId="1"/>
    <xf numFmtId="0" fontId="4" fillId="0" borderId="0" xfId="1" applyFont="1" applyBorder="1" applyProtection="1">
      <protection locked="0"/>
    </xf>
    <xf numFmtId="0" fontId="5" fillId="0" borderId="0" xfId="1" applyFont="1" applyBorder="1" applyProtection="1">
      <protection locked="0"/>
    </xf>
    <xf numFmtId="0" fontId="4" fillId="0" borderId="4" xfId="1" applyFont="1" applyBorder="1" applyProtection="1">
      <protection locked="0"/>
    </xf>
    <xf numFmtId="0" fontId="6" fillId="0" borderId="0" xfId="1" applyFont="1" applyBorder="1" applyProtection="1">
      <protection locked="0"/>
    </xf>
    <xf numFmtId="0" fontId="3" fillId="0" borderId="5" xfId="1" applyFont="1" applyBorder="1" applyProtection="1">
      <protection locked="0"/>
    </xf>
    <xf numFmtId="0" fontId="1" fillId="0" borderId="5" xfId="1" applyFont="1" applyBorder="1" applyProtection="1">
      <protection locked="0"/>
    </xf>
    <xf numFmtId="0" fontId="7" fillId="0" borderId="5" xfId="1" applyFont="1" applyBorder="1" applyProtection="1">
      <protection locked="0"/>
    </xf>
    <xf numFmtId="0" fontId="8" fillId="0" borderId="0" xfId="1" applyFont="1" applyBorder="1" applyProtection="1">
      <protection locked="0"/>
    </xf>
    <xf numFmtId="49" fontId="1" fillId="0" borderId="0" xfId="1" applyNumberFormat="1" applyFont="1" applyBorder="1" applyAlignment="1" applyProtection="1">
      <alignment horizontal="center" vertical="center"/>
      <protection locked="0"/>
    </xf>
    <xf numFmtId="164" fontId="1" fillId="0" borderId="0" xfId="1" applyNumberFormat="1" applyFont="1" applyBorder="1" applyProtection="1">
      <protection locked="0"/>
    </xf>
    <xf numFmtId="0" fontId="1" fillId="0" borderId="0" xfId="1" applyFont="1" applyBorder="1" applyAlignment="1" applyProtection="1">
      <alignment horizontal="center" vertical="top" wrapText="1"/>
      <protection locked="0"/>
    </xf>
    <xf numFmtId="0" fontId="15" fillId="0" borderId="0" xfId="1" applyFont="1" applyFill="1" applyBorder="1" applyAlignment="1" applyProtection="1">
      <protection locked="0"/>
    </xf>
    <xf numFmtId="20" fontId="11" fillId="2" borderId="6" xfId="2" applyNumberFormat="1" applyFill="1" applyBorder="1"/>
    <xf numFmtId="0" fontId="10" fillId="0" borderId="6" xfId="1" applyBorder="1"/>
    <xf numFmtId="164" fontId="9" fillId="0" borderId="6" xfId="1" applyNumberFormat="1" applyFont="1" applyBorder="1" applyAlignment="1" applyProtection="1">
      <alignment horizontal="center"/>
    </xf>
    <xf numFmtId="164" fontId="9" fillId="0" borderId="6" xfId="1" applyNumberFormat="1" applyFont="1" applyBorder="1" applyAlignment="1">
      <alignment horizontal="center"/>
    </xf>
    <xf numFmtId="165" fontId="9" fillId="0" borderId="6" xfId="1" applyNumberFormat="1" applyFont="1" applyBorder="1" applyAlignment="1">
      <alignment horizontal="center"/>
    </xf>
    <xf numFmtId="165" fontId="9" fillId="0" borderId="6" xfId="1" applyNumberFormat="1" applyFont="1" applyFill="1" applyBorder="1" applyAlignment="1" applyProtection="1">
      <alignment horizontal="center" vertical="top"/>
    </xf>
    <xf numFmtId="0" fontId="0" fillId="3" borderId="6" xfId="0" applyFill="1" applyBorder="1"/>
    <xf numFmtId="0" fontId="0" fillId="0" borderId="6" xfId="0" applyBorder="1"/>
    <xf numFmtId="0" fontId="0" fillId="0" borderId="6" xfId="0" applyFill="1" applyBorder="1"/>
    <xf numFmtId="166" fontId="0" fillId="0" borderId="0" xfId="0" applyNumberFormat="1"/>
    <xf numFmtId="0" fontId="16" fillId="4" borderId="6" xfId="1" applyFont="1" applyFill="1" applyBorder="1"/>
    <xf numFmtId="166" fontId="17" fillId="4" borderId="6" xfId="0" applyNumberFormat="1" applyFont="1" applyFill="1" applyBorder="1"/>
    <xf numFmtId="167" fontId="1" fillId="5" borderId="2" xfId="1" applyNumberFormat="1" applyFont="1" applyFill="1" applyBorder="1" applyAlignment="1" applyProtection="1">
      <alignment horizontal="center"/>
    </xf>
    <xf numFmtId="164" fontId="9" fillId="0" borderId="9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20" fontId="11" fillId="2" borderId="9" xfId="2" applyNumberFormat="1" applyFill="1" applyBorder="1"/>
    <xf numFmtId="168" fontId="17" fillId="4" borderId="6" xfId="0" applyNumberFormat="1" applyFont="1" applyFill="1" applyBorder="1"/>
    <xf numFmtId="20" fontId="11" fillId="6" borderId="8" xfId="2" applyNumberFormat="1" applyFill="1" applyBorder="1"/>
    <xf numFmtId="20" fontId="11" fillId="6" borderId="11" xfId="2" applyNumberFormat="1" applyFill="1" applyBorder="1"/>
    <xf numFmtId="0" fontId="0" fillId="0" borderId="0" xfId="0" applyAlignment="1">
      <alignment horizontal="left" wrapText="1"/>
    </xf>
    <xf numFmtId="0" fontId="13" fillId="0" borderId="15" xfId="3" applyFont="1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/>
    </xf>
    <xf numFmtId="167" fontId="11" fillId="2" borderId="17" xfId="2" applyNumberFormat="1" applyFill="1" applyBorder="1"/>
    <xf numFmtId="167" fontId="11" fillId="6" borderId="7" xfId="2" applyNumberFormat="1" applyFill="1" applyBorder="1"/>
    <xf numFmtId="167" fontId="11" fillId="2" borderId="7" xfId="2" applyNumberFormat="1" applyFill="1" applyBorder="1"/>
    <xf numFmtId="167" fontId="11" fillId="6" borderId="10" xfId="2" applyNumberFormat="1" applyFill="1" applyBorder="1"/>
    <xf numFmtId="0" fontId="0" fillId="0" borderId="0" xfId="0" applyAlignment="1">
      <alignment horizontal="center"/>
    </xf>
    <xf numFmtId="0" fontId="18" fillId="7" borderId="6" xfId="0" applyFont="1" applyFill="1" applyBorder="1" applyAlignment="1">
      <alignment wrapText="1"/>
    </xf>
    <xf numFmtId="0" fontId="19" fillId="7" borderId="6" xfId="0" applyFont="1" applyFill="1" applyBorder="1" applyAlignment="1">
      <alignment wrapText="1"/>
    </xf>
    <xf numFmtId="0" fontId="18" fillId="8" borderId="6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10" fillId="0" borderId="12" xfId="1" applyBorder="1" applyAlignment="1">
      <alignment horizontal="center" vertical="center"/>
    </xf>
    <xf numFmtId="0" fontId="10" fillId="0" borderId="13" xfId="1" applyBorder="1" applyAlignment="1">
      <alignment horizontal="center" vertical="center"/>
    </xf>
    <xf numFmtId="0" fontId="10" fillId="0" borderId="14" xfId="1" applyBorder="1" applyAlignment="1">
      <alignment horizontal="center" vertical="center"/>
    </xf>
    <xf numFmtId="0" fontId="4" fillId="4" borderId="4" xfId="1" applyFont="1" applyFill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10" fillId="0" borderId="3" xfId="1" applyBorder="1" applyAlignment="1">
      <alignment horizontal="center"/>
    </xf>
    <xf numFmtId="0" fontId="8" fillId="4" borderId="0" xfId="1" quotePrefix="1" applyFont="1" applyFill="1" applyBorder="1" applyAlignment="1" applyProtection="1">
      <alignment horizontal="center"/>
      <protection locked="0"/>
    </xf>
    <xf numFmtId="0" fontId="10" fillId="0" borderId="6" xfId="1" applyBorder="1" applyAlignment="1">
      <alignment horizontal="center" vertical="center"/>
    </xf>
    <xf numFmtId="0" fontId="19" fillId="9" borderId="6" xfId="0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_Лист1" xfId="2"/>
    <cellStyle name="Обычный_Табель времени" xfId="3"/>
  </cellStyles>
  <dxfs count="20"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condense val="0"/>
        <extend val="0"/>
        <color indexed="9"/>
      </font>
      <border>
        <bottom/>
      </border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3:N11"/>
  <sheetViews>
    <sheetView workbookViewId="0">
      <selection activeCell="B35" sqref="B35"/>
    </sheetView>
  </sheetViews>
  <sheetFormatPr defaultRowHeight="15" x14ac:dyDescent="0.25"/>
  <cols>
    <col min="2" max="2" width="105.85546875" customWidth="1"/>
  </cols>
  <sheetData>
    <row r="3" spans="1:14" x14ac:dyDescent="0.25">
      <c r="A3">
        <v>1</v>
      </c>
      <c r="B3" s="43" t="s">
        <v>117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30" x14ac:dyDescent="0.25">
      <c r="A4">
        <v>2</v>
      </c>
      <c r="B4" s="43" t="s">
        <v>118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30" x14ac:dyDescent="0.25">
      <c r="A5">
        <v>3</v>
      </c>
      <c r="B5" s="43" t="s">
        <v>119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25">
      <c r="A6">
        <v>4</v>
      </c>
      <c r="B6" s="43" t="s">
        <v>120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25">
      <c r="A7">
        <v>5</v>
      </c>
      <c r="B7" s="43" t="s">
        <v>121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ht="27.75" customHeight="1" x14ac:dyDescent="0.3">
      <c r="A8">
        <v>6</v>
      </c>
      <c r="B8" s="43" t="s">
        <v>122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x14ac:dyDescent="0.25">
      <c r="A9">
        <v>7</v>
      </c>
      <c r="B9" s="43" t="s">
        <v>123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ht="30" x14ac:dyDescent="0.25">
      <c r="A10">
        <v>8</v>
      </c>
      <c r="B10" s="43" t="s">
        <v>124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x14ac:dyDescent="0.25">
      <c r="A11">
        <v>9</v>
      </c>
      <c r="B11" s="43" t="s">
        <v>125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</sheetData>
  <pageMargins left="0.23622047244094491" right="0.70866141732283472" top="0.74803149606299213" bottom="0.55118110236220474" header="0.31496062992125984" footer="0.31496062992125984"/>
  <pageSetup paperSize="9" orientation="landscape" r:id="rId1"/>
  <headerFooter>
    <oddFooter>&amp;L&amp;D &amp;T&amp;C&amp;F &amp;A&amp;RИванов М.Ю.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1"/>
  <sheetViews>
    <sheetView workbookViewId="0">
      <selection activeCell="F27" sqref="F27"/>
    </sheetView>
  </sheetViews>
  <sheetFormatPr defaultRowHeight="15" x14ac:dyDescent="0.25"/>
  <cols>
    <col min="3" max="3" width="28.85546875" customWidth="1"/>
    <col min="5" max="5" width="10.7109375" customWidth="1"/>
    <col min="6" max="8" width="11" customWidth="1"/>
    <col min="9" max="9" width="11.5703125" customWidth="1"/>
    <col min="11" max="11" width="14" customWidth="1"/>
    <col min="12" max="12" width="13.7109375" customWidth="1"/>
    <col min="13" max="13" width="13.5703125" customWidth="1"/>
  </cols>
  <sheetData>
    <row r="4" spans="2:13" x14ac:dyDescent="0.25">
      <c r="C4" t="s">
        <v>129</v>
      </c>
    </row>
    <row r="5" spans="2:13" x14ac:dyDescent="0.25">
      <c r="B5" t="s">
        <v>128</v>
      </c>
      <c r="C5" t="s">
        <v>130</v>
      </c>
    </row>
    <row r="11" spans="2:13" ht="34.5" customHeight="1" x14ac:dyDescent="0.25">
      <c r="B11" s="56" t="s">
        <v>126</v>
      </c>
      <c r="C11" s="56" t="s">
        <v>127</v>
      </c>
      <c r="D11" s="56" t="s">
        <v>137</v>
      </c>
      <c r="E11" s="56" t="s">
        <v>133</v>
      </c>
      <c r="F11" s="56"/>
      <c r="G11" s="56" t="s">
        <v>138</v>
      </c>
      <c r="H11" s="56"/>
      <c r="I11" s="57" t="s">
        <v>139</v>
      </c>
      <c r="J11" s="56"/>
      <c r="K11" s="56" t="s">
        <v>134</v>
      </c>
      <c r="L11" s="56"/>
      <c r="M11" s="56" t="s">
        <v>140</v>
      </c>
    </row>
    <row r="12" spans="2:13" x14ac:dyDescent="0.25">
      <c r="B12" s="56"/>
      <c r="C12" s="56"/>
      <c r="D12" s="56"/>
      <c r="E12" s="54" t="s">
        <v>22</v>
      </c>
      <c r="F12" s="54" t="s">
        <v>110</v>
      </c>
      <c r="G12" s="54" t="s">
        <v>135</v>
      </c>
      <c r="H12" s="54" t="s">
        <v>136</v>
      </c>
      <c r="I12" s="54" t="s">
        <v>131</v>
      </c>
      <c r="J12" s="54" t="s">
        <v>132</v>
      </c>
      <c r="K12" s="54" t="s">
        <v>135</v>
      </c>
      <c r="L12" s="54" t="s">
        <v>136</v>
      </c>
      <c r="M12" s="56"/>
    </row>
    <row r="13" spans="2:13" x14ac:dyDescent="0.25">
      <c r="B13" s="55">
        <v>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2:13" x14ac:dyDescent="0.25">
      <c r="B14" s="55">
        <f>B13+1</f>
        <v>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2:13" x14ac:dyDescent="0.25">
      <c r="B15" s="55">
        <f t="shared" ref="B15:B19" si="0">B14+1</f>
        <v>3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2:13" x14ac:dyDescent="0.25">
      <c r="B16" s="55">
        <f t="shared" si="0"/>
        <v>4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2:13" x14ac:dyDescent="0.25">
      <c r="B17" s="55">
        <f t="shared" si="0"/>
        <v>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2:13" x14ac:dyDescent="0.25">
      <c r="B18" s="55">
        <f t="shared" si="0"/>
        <v>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55">
        <f t="shared" si="0"/>
        <v>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2:13" x14ac:dyDescent="0.25">
      <c r="B20" s="50"/>
    </row>
    <row r="21" spans="2:13" x14ac:dyDescent="0.25">
      <c r="B21" s="50"/>
    </row>
  </sheetData>
  <mergeCells count="8">
    <mergeCell ref="B11:B12"/>
    <mergeCell ref="E11:F11"/>
    <mergeCell ref="I11:J11"/>
    <mergeCell ref="K11:L11"/>
    <mergeCell ref="G11:H11"/>
    <mergeCell ref="M11:M12"/>
    <mergeCell ref="D11:D12"/>
    <mergeCell ref="C11:C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J183"/>
  <sheetViews>
    <sheetView tabSelected="1" workbookViewId="0">
      <selection activeCell="J5" sqref="J5:N5"/>
    </sheetView>
  </sheetViews>
  <sheetFormatPr defaultColWidth="0" defaultRowHeight="0" customHeight="1" zeroHeight="1" x14ac:dyDescent="0.2"/>
  <cols>
    <col min="1" max="1" width="4.28515625" style="11" customWidth="1"/>
    <col min="2" max="2" width="17.42578125" style="11" customWidth="1"/>
    <col min="3" max="33" width="7.5703125" style="11" customWidth="1"/>
    <col min="34" max="36" width="9.140625" style="11" customWidth="1"/>
    <col min="37" max="16384" width="0" style="11" hidden="1"/>
  </cols>
  <sheetData>
    <row r="1" spans="1:36" ht="15.75" x14ac:dyDescent="0.25">
      <c r="B1" s="34" t="s">
        <v>23</v>
      </c>
      <c r="C1" s="40">
        <f>VLOOKUP(K3,месяцы,3,0)</f>
        <v>31</v>
      </c>
      <c r="F1" s="2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8"/>
      <c r="AG1" s="8"/>
      <c r="AH1" s="9"/>
      <c r="AI1" s="9"/>
      <c r="AJ1" s="9"/>
    </row>
    <row r="2" spans="1:36" ht="12.75" x14ac:dyDescent="0.2">
      <c r="C2" s="8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8"/>
      <c r="AG2" s="8"/>
      <c r="AH2" s="9"/>
      <c r="AI2" s="9"/>
      <c r="AJ2" s="9"/>
    </row>
    <row r="3" spans="1:36" ht="21" thickBot="1" x14ac:dyDescent="0.35">
      <c r="C3" s="8"/>
      <c r="D3" s="12"/>
      <c r="E3" s="13"/>
      <c r="F3" s="13"/>
      <c r="G3" s="12"/>
      <c r="H3" s="14"/>
      <c r="I3" s="12"/>
      <c r="J3" s="12" t="s">
        <v>15</v>
      </c>
      <c r="K3" s="63" t="s">
        <v>5</v>
      </c>
      <c r="L3" s="63"/>
      <c r="M3" s="63"/>
      <c r="N3" s="63"/>
      <c r="O3" s="64">
        <v>2012</v>
      </c>
      <c r="P3" s="64"/>
      <c r="Q3" s="12" t="s">
        <v>16</v>
      </c>
      <c r="R3" s="9"/>
      <c r="S3" s="12"/>
      <c r="T3" s="12"/>
      <c r="U3" s="12"/>
      <c r="V3" s="12"/>
      <c r="W3" s="12"/>
      <c r="X3" s="12"/>
      <c r="Y3" s="12"/>
      <c r="Z3" s="12"/>
      <c r="AA3" s="12"/>
      <c r="AB3" s="15"/>
      <c r="AC3" s="15"/>
      <c r="AD3" s="12"/>
      <c r="AE3" s="12"/>
      <c r="AF3" s="12"/>
      <c r="AG3" s="12"/>
      <c r="AH3" s="9"/>
      <c r="AI3" s="9"/>
      <c r="AJ3" s="9"/>
    </row>
    <row r="4" spans="1:36" ht="15.75" x14ac:dyDescent="0.25">
      <c r="B4" s="34" t="s">
        <v>107</v>
      </c>
      <c r="C4" s="35">
        <f>VLOOKUP($J$5,ВремяРаботы,2,0)</f>
        <v>0.33333333333333331</v>
      </c>
      <c r="D4" s="17"/>
      <c r="E4" s="18"/>
      <c r="F4" s="18"/>
      <c r="G4" s="17"/>
      <c r="H4" s="9"/>
      <c r="I4" s="17"/>
      <c r="J4" s="17" t="s">
        <v>17</v>
      </c>
      <c r="K4" s="17"/>
      <c r="L4" s="17"/>
      <c r="M4" s="17"/>
      <c r="N4" s="17"/>
      <c r="O4" s="9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6"/>
      <c r="AG4" s="16"/>
      <c r="AH4" s="17"/>
      <c r="AI4" s="17"/>
      <c r="AJ4" s="17"/>
    </row>
    <row r="5" spans="1:36" ht="15.75" x14ac:dyDescent="0.25">
      <c r="B5" s="34" t="s">
        <v>28</v>
      </c>
      <c r="C5" s="35">
        <f>VLOOKUP($J$5,ВремяРаботы,3,0)</f>
        <v>0.70833333333333337</v>
      </c>
      <c r="D5" s="9"/>
      <c r="E5" s="10"/>
      <c r="F5" s="10"/>
      <c r="G5" s="19" t="s">
        <v>113</v>
      </c>
      <c r="I5" s="19"/>
      <c r="J5" s="66" t="s">
        <v>32</v>
      </c>
      <c r="K5" s="66"/>
      <c r="L5" s="66"/>
      <c r="M5" s="66"/>
      <c r="N5" s="66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8"/>
      <c r="AG5" s="8"/>
      <c r="AH5" s="9"/>
      <c r="AI5" s="9"/>
      <c r="AJ5" s="9"/>
    </row>
    <row r="6" spans="1:36" ht="13.5" thickBot="1" x14ac:dyDescent="0.25">
      <c r="C6" s="8"/>
      <c r="D6" s="9"/>
      <c r="E6" s="10"/>
      <c r="F6" s="10"/>
      <c r="G6" s="9"/>
      <c r="H6" s="9"/>
      <c r="I6" s="9"/>
      <c r="J6" s="9"/>
      <c r="K6" s="9"/>
      <c r="L6" s="9"/>
      <c r="M6" s="9"/>
      <c r="N6" s="20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21"/>
      <c r="AA6" s="9"/>
      <c r="AB6" s="9"/>
      <c r="AC6" s="9"/>
      <c r="AD6" s="9"/>
      <c r="AE6" s="9"/>
      <c r="AF6" s="8"/>
      <c r="AG6" s="8"/>
      <c r="AH6" s="22"/>
      <c r="AI6" s="22"/>
      <c r="AJ6" s="22"/>
    </row>
    <row r="7" spans="1:36" ht="20.25" customHeight="1" x14ac:dyDescent="0.3">
      <c r="A7" s="25" t="s">
        <v>26</v>
      </c>
      <c r="B7" s="25" t="s">
        <v>24</v>
      </c>
      <c r="C7" s="26">
        <f>C8</f>
        <v>40969</v>
      </c>
      <c r="D7" s="26">
        <f t="shared" ref="D7:AG7" si="0">D8</f>
        <v>40970</v>
      </c>
      <c r="E7" s="26">
        <f t="shared" si="0"/>
        <v>40971</v>
      </c>
      <c r="F7" s="26">
        <f t="shared" si="0"/>
        <v>40972</v>
      </c>
      <c r="G7" s="26">
        <f t="shared" si="0"/>
        <v>40973</v>
      </c>
      <c r="H7" s="26">
        <f t="shared" si="0"/>
        <v>40974</v>
      </c>
      <c r="I7" s="26">
        <f t="shared" si="0"/>
        <v>40975</v>
      </c>
      <c r="J7" s="26">
        <f t="shared" si="0"/>
        <v>40976</v>
      </c>
      <c r="K7" s="26">
        <f t="shared" si="0"/>
        <v>40977</v>
      </c>
      <c r="L7" s="26">
        <f t="shared" si="0"/>
        <v>40978</v>
      </c>
      <c r="M7" s="26">
        <f t="shared" si="0"/>
        <v>40979</v>
      </c>
      <c r="N7" s="26">
        <f t="shared" si="0"/>
        <v>40980</v>
      </c>
      <c r="O7" s="26">
        <f t="shared" si="0"/>
        <v>40981</v>
      </c>
      <c r="P7" s="26">
        <f t="shared" si="0"/>
        <v>40982</v>
      </c>
      <c r="Q7" s="26">
        <f t="shared" si="0"/>
        <v>40983</v>
      </c>
      <c r="R7" s="26">
        <f t="shared" si="0"/>
        <v>40984</v>
      </c>
      <c r="S7" s="26">
        <f t="shared" si="0"/>
        <v>40985</v>
      </c>
      <c r="T7" s="26">
        <f t="shared" si="0"/>
        <v>40986</v>
      </c>
      <c r="U7" s="26">
        <f t="shared" si="0"/>
        <v>40987</v>
      </c>
      <c r="V7" s="26">
        <f t="shared" si="0"/>
        <v>40988</v>
      </c>
      <c r="W7" s="26">
        <f t="shared" si="0"/>
        <v>40989</v>
      </c>
      <c r="X7" s="26">
        <f t="shared" si="0"/>
        <v>40990</v>
      </c>
      <c r="Y7" s="26">
        <f t="shared" si="0"/>
        <v>40991</v>
      </c>
      <c r="Z7" s="26">
        <f t="shared" si="0"/>
        <v>40992</v>
      </c>
      <c r="AA7" s="26">
        <f t="shared" si="0"/>
        <v>40993</v>
      </c>
      <c r="AB7" s="26">
        <f t="shared" si="0"/>
        <v>40994</v>
      </c>
      <c r="AC7" s="26">
        <f t="shared" si="0"/>
        <v>40995</v>
      </c>
      <c r="AD7" s="26">
        <f t="shared" si="0"/>
        <v>40996</v>
      </c>
      <c r="AE7" s="27">
        <f t="shared" si="0"/>
        <v>40997</v>
      </c>
      <c r="AF7" s="27">
        <f t="shared" si="0"/>
        <v>40998</v>
      </c>
      <c r="AG7" s="37">
        <f t="shared" si="0"/>
        <v>40999</v>
      </c>
      <c r="AH7" s="58" t="s">
        <v>22</v>
      </c>
      <c r="AI7" s="58" t="s">
        <v>110</v>
      </c>
      <c r="AJ7" s="58" t="s">
        <v>112</v>
      </c>
    </row>
    <row r="8" spans="1:36" ht="21" thickBot="1" x14ac:dyDescent="0.35">
      <c r="A8" s="25" t="s">
        <v>27</v>
      </c>
      <c r="B8" s="25" t="s">
        <v>25</v>
      </c>
      <c r="C8" s="28">
        <f>DATE($O$3,VLOOKUP($K$3,месяцы,2,FALSE),1)</f>
        <v>40969</v>
      </c>
      <c r="D8" s="29">
        <f>C8+1</f>
        <v>40970</v>
      </c>
      <c r="E8" s="29">
        <f>D8+1</f>
        <v>40971</v>
      </c>
      <c r="F8" s="29">
        <f t="shared" ref="F8:AD8" si="1">E8+1</f>
        <v>40972</v>
      </c>
      <c r="G8" s="29">
        <f t="shared" si="1"/>
        <v>40973</v>
      </c>
      <c r="H8" s="29">
        <f t="shared" si="1"/>
        <v>40974</v>
      </c>
      <c r="I8" s="29">
        <f t="shared" si="1"/>
        <v>40975</v>
      </c>
      <c r="J8" s="29">
        <f t="shared" si="1"/>
        <v>40976</v>
      </c>
      <c r="K8" s="29">
        <f t="shared" si="1"/>
        <v>40977</v>
      </c>
      <c r="L8" s="29">
        <f t="shared" si="1"/>
        <v>40978</v>
      </c>
      <c r="M8" s="29">
        <f t="shared" si="1"/>
        <v>40979</v>
      </c>
      <c r="N8" s="29">
        <f t="shared" si="1"/>
        <v>40980</v>
      </c>
      <c r="O8" s="29">
        <f t="shared" si="1"/>
        <v>40981</v>
      </c>
      <c r="P8" s="29">
        <f t="shared" si="1"/>
        <v>40982</v>
      </c>
      <c r="Q8" s="29">
        <f t="shared" si="1"/>
        <v>40983</v>
      </c>
      <c r="R8" s="29">
        <f t="shared" si="1"/>
        <v>40984</v>
      </c>
      <c r="S8" s="29">
        <f t="shared" si="1"/>
        <v>40985</v>
      </c>
      <c r="T8" s="29">
        <f t="shared" si="1"/>
        <v>40986</v>
      </c>
      <c r="U8" s="29">
        <f t="shared" si="1"/>
        <v>40987</v>
      </c>
      <c r="V8" s="29">
        <f t="shared" si="1"/>
        <v>40988</v>
      </c>
      <c r="W8" s="29">
        <f t="shared" si="1"/>
        <v>40989</v>
      </c>
      <c r="X8" s="29">
        <f t="shared" si="1"/>
        <v>40990</v>
      </c>
      <c r="Y8" s="29">
        <f t="shared" si="1"/>
        <v>40991</v>
      </c>
      <c r="Z8" s="29">
        <f t="shared" si="1"/>
        <v>40992</v>
      </c>
      <c r="AA8" s="29">
        <f t="shared" si="1"/>
        <v>40993</v>
      </c>
      <c r="AB8" s="29">
        <f t="shared" si="1"/>
        <v>40994</v>
      </c>
      <c r="AC8" s="29">
        <f t="shared" si="1"/>
        <v>40995</v>
      </c>
      <c r="AD8" s="28">
        <f t="shared" si="1"/>
        <v>40996</v>
      </c>
      <c r="AE8" s="28">
        <f>IF($C$1&gt;28,AD8+1,0)</f>
        <v>40997</v>
      </c>
      <c r="AF8" s="28">
        <f>IF($C$1&gt;29,AE8+1,0)</f>
        <v>40998</v>
      </c>
      <c r="AG8" s="38">
        <f>IF($C$1&gt;30,AF8+1,0)</f>
        <v>40999</v>
      </c>
      <c r="AH8" s="65"/>
      <c r="AI8" s="59"/>
      <c r="AJ8" s="59"/>
    </row>
    <row r="9" spans="1:36" ht="12.75" x14ac:dyDescent="0.2">
      <c r="A9" s="67">
        <v>1</v>
      </c>
      <c r="B9" s="60" t="str">
        <f>IF(ISERROR(HLOOKUP($J$5,Структура!$A$3:$G$30,A9+1,0)),"",HLOOKUP($J$5,Структура!$A$3:$G$30,A9+1,0))</f>
        <v>Курочкина Т.С.</v>
      </c>
      <c r="C9" s="24">
        <f>IF(C$8=0,"Все",IF(ISNA(VLOOKUP(C$8,ДниИскл,1,0)),IF(WEEKDAY(C$8,2)=6,"Сб",IF(WEEKDAY(C$8,2)=7,"Вс",$C$4)),IF(VLOOKUP(C$8,ДниИскл,2,0)="Р",$C$4,VLOOKUP(C$8,ДниИскл,2,0))))</f>
        <v>0.33333333333333331</v>
      </c>
      <c r="D9" s="24">
        <f t="shared" ref="D9:AG9" si="2">IF(D$8=0,"Все",IF(ISNA(VLOOKUP(D$8,ДниИскл,1,0)),IF(WEEKDAY(D$8,2)=6,"Сб",IF(WEEKDAY(D$8,2)=7,"Вс",$C$4)),IF(VLOOKUP(D$8,ДниИскл,2,0)="Р",$C$4,VLOOKUP(D$8,ДниИскл,2,0))))</f>
        <v>0.33333333333333331</v>
      </c>
      <c r="E9" s="24" t="str">
        <f t="shared" si="2"/>
        <v>Сб</v>
      </c>
      <c r="F9" s="24" t="str">
        <f t="shared" si="2"/>
        <v>Вс</v>
      </c>
      <c r="G9" s="24">
        <f t="shared" si="2"/>
        <v>0.33333333333333331</v>
      </c>
      <c r="H9" s="24">
        <f t="shared" si="2"/>
        <v>0.33333333333333331</v>
      </c>
      <c r="I9" s="24">
        <f t="shared" si="2"/>
        <v>0.33333333333333331</v>
      </c>
      <c r="J9" s="24" t="str">
        <f t="shared" si="2"/>
        <v>ПД</v>
      </c>
      <c r="K9" s="24" t="str">
        <f t="shared" si="2"/>
        <v>ПД</v>
      </c>
      <c r="L9" s="24" t="str">
        <f t="shared" si="2"/>
        <v>Сб</v>
      </c>
      <c r="M9" s="24">
        <f t="shared" si="2"/>
        <v>0.33333333333333331</v>
      </c>
      <c r="N9" s="24">
        <f t="shared" si="2"/>
        <v>0.33333333333333331</v>
      </c>
      <c r="O9" s="24">
        <f t="shared" si="2"/>
        <v>0.33333333333333331</v>
      </c>
      <c r="P9" s="24">
        <f t="shared" si="2"/>
        <v>0.33333333333333331</v>
      </c>
      <c r="Q9" s="24">
        <f t="shared" si="2"/>
        <v>0.33333333333333331</v>
      </c>
      <c r="R9" s="24">
        <f t="shared" si="2"/>
        <v>0.33333333333333331</v>
      </c>
      <c r="S9" s="24" t="str">
        <f t="shared" si="2"/>
        <v>Сб</v>
      </c>
      <c r="T9" s="24" t="str">
        <f t="shared" si="2"/>
        <v>Вс</v>
      </c>
      <c r="U9" s="24">
        <f t="shared" si="2"/>
        <v>0.33333333333333331</v>
      </c>
      <c r="V9" s="24">
        <f t="shared" si="2"/>
        <v>0.33333333333333331</v>
      </c>
      <c r="W9" s="24">
        <f t="shared" si="2"/>
        <v>0.33333333333333331</v>
      </c>
      <c r="X9" s="24">
        <f t="shared" si="2"/>
        <v>0.33333333333333331</v>
      </c>
      <c r="Y9" s="24">
        <f t="shared" si="2"/>
        <v>0.33333333333333331</v>
      </c>
      <c r="Z9" s="24" t="str">
        <f t="shared" si="2"/>
        <v>Сб</v>
      </c>
      <c r="AA9" s="24" t="str">
        <f t="shared" si="2"/>
        <v>Вс</v>
      </c>
      <c r="AB9" s="24">
        <f t="shared" si="2"/>
        <v>0.33333333333333331</v>
      </c>
      <c r="AC9" s="24">
        <f t="shared" si="2"/>
        <v>0.33333333333333331</v>
      </c>
      <c r="AD9" s="24">
        <f t="shared" si="2"/>
        <v>0.33333333333333331</v>
      </c>
      <c r="AE9" s="24">
        <f t="shared" si="2"/>
        <v>0.33333333333333331</v>
      </c>
      <c r="AF9" s="24">
        <f t="shared" si="2"/>
        <v>0.33333333333333331</v>
      </c>
      <c r="AG9" s="39" t="str">
        <f t="shared" si="2"/>
        <v>Сб</v>
      </c>
      <c r="AH9" s="46">
        <f>COUNTIF(C9:AG9,"&gt;0")</f>
        <v>21</v>
      </c>
      <c r="AI9" s="46">
        <f>AH9*8</f>
        <v>168</v>
      </c>
      <c r="AJ9" s="44" t="s">
        <v>108</v>
      </c>
    </row>
    <row r="10" spans="1:36" ht="12.75" x14ac:dyDescent="0.2">
      <c r="A10" s="67"/>
      <c r="B10" s="61"/>
      <c r="C10" s="24">
        <f>IF(C$8=0,"Все",IF(ISNA(VLOOKUP(C$8,ДниИскл,1,0)),IF(WEEKDAY(C$8,2)=6,"Сб",IF(WEEKDAY(C$8,2)=7,"Вс",$C$5)),IF(VLOOKUP(C$8,ДниИскл,2,0)="Р",$C$5,VLOOKUP(C$8,ДниИскл,2,0))))</f>
        <v>0.70833333333333337</v>
      </c>
      <c r="D10" s="24">
        <f t="shared" ref="D10:AG10" si="3">IF(D$8=0,"Все",IF(ISNA(VLOOKUP(D$8,ДниИскл,1,0)),IF(WEEKDAY(D$8,2)=6,"Сб",IF(WEEKDAY(D$8,2)=7,"Вс",$C$5)),IF(VLOOKUP(D$8,ДниИскл,2,0)="Р",$C$5,VLOOKUP(D$8,ДниИскл,2,0))))</f>
        <v>0.70833333333333337</v>
      </c>
      <c r="E10" s="24" t="str">
        <f t="shared" si="3"/>
        <v>Сб</v>
      </c>
      <c r="F10" s="24" t="str">
        <f t="shared" si="3"/>
        <v>Вс</v>
      </c>
      <c r="G10" s="24">
        <f t="shared" si="3"/>
        <v>0.70833333333333337</v>
      </c>
      <c r="H10" s="24">
        <f t="shared" si="3"/>
        <v>0.70833333333333337</v>
      </c>
      <c r="I10" s="24">
        <f t="shared" si="3"/>
        <v>0.70833333333333337</v>
      </c>
      <c r="J10" s="24" t="str">
        <f t="shared" si="3"/>
        <v>ПД</v>
      </c>
      <c r="K10" s="24" t="str">
        <f t="shared" si="3"/>
        <v>ПД</v>
      </c>
      <c r="L10" s="24" t="str">
        <f t="shared" si="3"/>
        <v>Сб</v>
      </c>
      <c r="M10" s="24">
        <f t="shared" si="3"/>
        <v>0.70833333333333337</v>
      </c>
      <c r="N10" s="24">
        <f t="shared" si="3"/>
        <v>0.70833333333333337</v>
      </c>
      <c r="O10" s="24">
        <f t="shared" si="3"/>
        <v>0.70833333333333337</v>
      </c>
      <c r="P10" s="24">
        <f t="shared" si="3"/>
        <v>0.70833333333333337</v>
      </c>
      <c r="Q10" s="24">
        <f t="shared" si="3"/>
        <v>0.70833333333333337</v>
      </c>
      <c r="R10" s="24">
        <f t="shared" si="3"/>
        <v>0.70833333333333337</v>
      </c>
      <c r="S10" s="24" t="str">
        <f t="shared" si="3"/>
        <v>Сб</v>
      </c>
      <c r="T10" s="24" t="str">
        <f t="shared" si="3"/>
        <v>Вс</v>
      </c>
      <c r="U10" s="24">
        <f t="shared" si="3"/>
        <v>0.70833333333333337</v>
      </c>
      <c r="V10" s="24">
        <f t="shared" si="3"/>
        <v>0.70833333333333337</v>
      </c>
      <c r="W10" s="24">
        <f t="shared" si="3"/>
        <v>0.70833333333333337</v>
      </c>
      <c r="X10" s="24">
        <f t="shared" si="3"/>
        <v>0.70833333333333337</v>
      </c>
      <c r="Y10" s="24">
        <f t="shared" si="3"/>
        <v>0.70833333333333337</v>
      </c>
      <c r="Z10" s="24" t="str">
        <f t="shared" si="3"/>
        <v>Сб</v>
      </c>
      <c r="AA10" s="24" t="str">
        <f t="shared" si="3"/>
        <v>Вс</v>
      </c>
      <c r="AB10" s="24">
        <f t="shared" si="3"/>
        <v>0.70833333333333337</v>
      </c>
      <c r="AC10" s="24">
        <f t="shared" si="3"/>
        <v>0.70833333333333337</v>
      </c>
      <c r="AD10" s="24">
        <f t="shared" si="3"/>
        <v>0.70833333333333337</v>
      </c>
      <c r="AE10" s="24">
        <f t="shared" si="3"/>
        <v>0.70833333333333337</v>
      </c>
      <c r="AF10" s="24">
        <f t="shared" si="3"/>
        <v>0.70833333333333337</v>
      </c>
      <c r="AG10" s="39" t="str">
        <f t="shared" si="3"/>
        <v>Сб</v>
      </c>
      <c r="AH10" s="36">
        <f>AH11-AH9</f>
        <v>0</v>
      </c>
      <c r="AI10" s="36">
        <f>AI11-AI9</f>
        <v>0</v>
      </c>
      <c r="AJ10" s="44" t="s">
        <v>111</v>
      </c>
    </row>
    <row r="11" spans="1:36" ht="30" customHeight="1" x14ac:dyDescent="0.2">
      <c r="A11" s="67"/>
      <c r="B11" s="62"/>
      <c r="C11" s="41">
        <f t="shared" ref="C11:AG11" si="4">IF(ISNUMBER(C9),C10-C9-TIMEVALUE("1:00"),"Н")</f>
        <v>0.33333333333333337</v>
      </c>
      <c r="D11" s="41">
        <f t="shared" si="4"/>
        <v>0.33333333333333337</v>
      </c>
      <c r="E11" s="41" t="str">
        <f t="shared" si="4"/>
        <v>Н</v>
      </c>
      <c r="F11" s="41" t="str">
        <f t="shared" si="4"/>
        <v>Н</v>
      </c>
      <c r="G11" s="41">
        <f t="shared" si="4"/>
        <v>0.33333333333333337</v>
      </c>
      <c r="H11" s="41">
        <f t="shared" si="4"/>
        <v>0.33333333333333337</v>
      </c>
      <c r="I11" s="41">
        <f t="shared" si="4"/>
        <v>0.33333333333333337</v>
      </c>
      <c r="J11" s="41" t="str">
        <f t="shared" si="4"/>
        <v>Н</v>
      </c>
      <c r="K11" s="41" t="str">
        <f t="shared" si="4"/>
        <v>Н</v>
      </c>
      <c r="L11" s="41" t="str">
        <f t="shared" si="4"/>
        <v>Н</v>
      </c>
      <c r="M11" s="41">
        <f t="shared" si="4"/>
        <v>0.33333333333333337</v>
      </c>
      <c r="N11" s="41">
        <f t="shared" si="4"/>
        <v>0.33333333333333337</v>
      </c>
      <c r="O11" s="41">
        <f t="shared" si="4"/>
        <v>0.33333333333333337</v>
      </c>
      <c r="P11" s="41">
        <f t="shared" si="4"/>
        <v>0.33333333333333337</v>
      </c>
      <c r="Q11" s="41">
        <f t="shared" si="4"/>
        <v>0.33333333333333337</v>
      </c>
      <c r="R11" s="41">
        <f t="shared" si="4"/>
        <v>0.33333333333333337</v>
      </c>
      <c r="S11" s="41" t="str">
        <f t="shared" si="4"/>
        <v>Н</v>
      </c>
      <c r="T11" s="41" t="str">
        <f t="shared" si="4"/>
        <v>Н</v>
      </c>
      <c r="U11" s="41">
        <f t="shared" si="4"/>
        <v>0.33333333333333337</v>
      </c>
      <c r="V11" s="41">
        <f t="shared" si="4"/>
        <v>0.33333333333333337</v>
      </c>
      <c r="W11" s="41">
        <f t="shared" si="4"/>
        <v>0.33333333333333337</v>
      </c>
      <c r="X11" s="41">
        <f t="shared" si="4"/>
        <v>0.33333333333333337</v>
      </c>
      <c r="Y11" s="41">
        <f t="shared" si="4"/>
        <v>0.33333333333333337</v>
      </c>
      <c r="Z11" s="41" t="str">
        <f t="shared" si="4"/>
        <v>Н</v>
      </c>
      <c r="AA11" s="41" t="str">
        <f t="shared" si="4"/>
        <v>Н</v>
      </c>
      <c r="AB11" s="41">
        <f t="shared" si="4"/>
        <v>0.33333333333333337</v>
      </c>
      <c r="AC11" s="41">
        <f t="shared" si="4"/>
        <v>0.33333333333333337</v>
      </c>
      <c r="AD11" s="41">
        <f t="shared" si="4"/>
        <v>0.33333333333333337</v>
      </c>
      <c r="AE11" s="41">
        <f t="shared" si="4"/>
        <v>0.33333333333333337</v>
      </c>
      <c r="AF11" s="41">
        <f t="shared" si="4"/>
        <v>0.33333333333333337</v>
      </c>
      <c r="AG11" s="42" t="str">
        <f t="shared" si="4"/>
        <v>Н</v>
      </c>
      <c r="AH11" s="47">
        <f>AI11/8</f>
        <v>20.999999999999993</v>
      </c>
      <c r="AI11" s="47">
        <f>SUM(C11:AG11)*24</f>
        <v>167.99999999999994</v>
      </c>
      <c r="AJ11" s="44" t="s">
        <v>109</v>
      </c>
    </row>
    <row r="12" spans="1:36" ht="12.75" x14ac:dyDescent="0.2">
      <c r="A12" s="67">
        <v>2</v>
      </c>
      <c r="B12" s="60" t="str">
        <f>IF(ISERROR(HLOOKUP($J$5,Структура!$A$3:$G$30,A12+1,0)),"",HLOOKUP($J$5,Структура!$A$3:$G$30,A12+1,0))</f>
        <v>Андреева И.А.</v>
      </c>
      <c r="C12" s="24">
        <f t="shared" ref="C12:AG12" si="5">IF(C$8=0,"Все",IF(ISNA(VLOOKUP(C$8,ДниИскл,1,0)),IF(WEEKDAY(C$8,2)=6,"Сб",IF(WEEKDAY(C$8,2)=7,"Вс",$C$4)),IF(VLOOKUP(C$8,ДниИскл,2,0)="Р",$C$4,VLOOKUP(C$8,ДниИскл,2,0))))</f>
        <v>0.33333333333333331</v>
      </c>
      <c r="D12" s="24">
        <f t="shared" si="5"/>
        <v>0.33333333333333331</v>
      </c>
      <c r="E12" s="24" t="str">
        <f t="shared" si="5"/>
        <v>Сб</v>
      </c>
      <c r="F12" s="24" t="str">
        <f t="shared" si="5"/>
        <v>Вс</v>
      </c>
      <c r="G12" s="24">
        <f t="shared" si="5"/>
        <v>0.33333333333333331</v>
      </c>
      <c r="H12" s="24">
        <f t="shared" si="5"/>
        <v>0.33333333333333331</v>
      </c>
      <c r="I12" s="24">
        <f t="shared" si="5"/>
        <v>0.33333333333333331</v>
      </c>
      <c r="J12" s="24" t="str">
        <f t="shared" si="5"/>
        <v>ПД</v>
      </c>
      <c r="K12" s="24" t="str">
        <f t="shared" si="5"/>
        <v>ПД</v>
      </c>
      <c r="L12" s="24" t="str">
        <f t="shared" si="5"/>
        <v>Сб</v>
      </c>
      <c r="M12" s="24">
        <f t="shared" si="5"/>
        <v>0.33333333333333331</v>
      </c>
      <c r="N12" s="24">
        <f t="shared" si="5"/>
        <v>0.33333333333333331</v>
      </c>
      <c r="O12" s="24">
        <f t="shared" si="5"/>
        <v>0.33333333333333331</v>
      </c>
      <c r="P12" s="24">
        <f t="shared" si="5"/>
        <v>0.33333333333333331</v>
      </c>
      <c r="Q12" s="24">
        <f t="shared" si="5"/>
        <v>0.33333333333333331</v>
      </c>
      <c r="R12" s="24">
        <f t="shared" si="5"/>
        <v>0.33333333333333331</v>
      </c>
      <c r="S12" s="24" t="str">
        <f t="shared" si="5"/>
        <v>Сб</v>
      </c>
      <c r="T12" s="24" t="str">
        <f t="shared" si="5"/>
        <v>Вс</v>
      </c>
      <c r="U12" s="24">
        <f t="shared" si="5"/>
        <v>0.33333333333333331</v>
      </c>
      <c r="V12" s="24">
        <f t="shared" si="5"/>
        <v>0.33333333333333331</v>
      </c>
      <c r="W12" s="24">
        <f t="shared" si="5"/>
        <v>0.33333333333333331</v>
      </c>
      <c r="X12" s="24">
        <f t="shared" si="5"/>
        <v>0.33333333333333331</v>
      </c>
      <c r="Y12" s="24">
        <f t="shared" si="5"/>
        <v>0.33333333333333331</v>
      </c>
      <c r="Z12" s="24" t="str">
        <f t="shared" si="5"/>
        <v>Сб</v>
      </c>
      <c r="AA12" s="24" t="str">
        <f t="shared" si="5"/>
        <v>Вс</v>
      </c>
      <c r="AB12" s="24">
        <f t="shared" si="5"/>
        <v>0.33333333333333331</v>
      </c>
      <c r="AC12" s="24">
        <f t="shared" si="5"/>
        <v>0.33333333333333331</v>
      </c>
      <c r="AD12" s="24">
        <f t="shared" si="5"/>
        <v>0.33333333333333331</v>
      </c>
      <c r="AE12" s="24">
        <f t="shared" si="5"/>
        <v>0.33333333333333331</v>
      </c>
      <c r="AF12" s="24">
        <f t="shared" si="5"/>
        <v>0.33333333333333331</v>
      </c>
      <c r="AG12" s="39" t="str">
        <f t="shared" si="5"/>
        <v>Сб</v>
      </c>
      <c r="AH12" s="48">
        <f>COUNTIF(C12:AG12,"&gt;0")</f>
        <v>21</v>
      </c>
      <c r="AI12" s="48">
        <f>AH12*8</f>
        <v>168</v>
      </c>
      <c r="AJ12" s="44" t="s">
        <v>108</v>
      </c>
    </row>
    <row r="13" spans="1:36" ht="12.75" x14ac:dyDescent="0.2">
      <c r="A13" s="67"/>
      <c r="B13" s="61"/>
      <c r="C13" s="24">
        <f t="shared" ref="C13:AG13" si="6">IF(C$8=0,"Все",IF(ISNA(VLOOKUP(C$8,ДниИскл,1,0)),IF(WEEKDAY(C$8,2)=6,"Сб",IF(WEEKDAY(C$8,2)=7,"Вс",$C$5)),IF(VLOOKUP(C$8,ДниИскл,2,0)="Р",$C$5,VLOOKUP(C$8,ДниИскл,2,0))))</f>
        <v>0.70833333333333337</v>
      </c>
      <c r="D13" s="24">
        <f t="shared" si="6"/>
        <v>0.70833333333333337</v>
      </c>
      <c r="E13" s="24" t="str">
        <f t="shared" si="6"/>
        <v>Сб</v>
      </c>
      <c r="F13" s="24" t="str">
        <f t="shared" si="6"/>
        <v>Вс</v>
      </c>
      <c r="G13" s="24">
        <f t="shared" si="6"/>
        <v>0.70833333333333337</v>
      </c>
      <c r="H13" s="24">
        <f t="shared" si="6"/>
        <v>0.70833333333333337</v>
      </c>
      <c r="I13" s="24">
        <f t="shared" si="6"/>
        <v>0.70833333333333337</v>
      </c>
      <c r="J13" s="24" t="str">
        <f t="shared" si="6"/>
        <v>ПД</v>
      </c>
      <c r="K13" s="24" t="str">
        <f t="shared" si="6"/>
        <v>ПД</v>
      </c>
      <c r="L13" s="24" t="str">
        <f t="shared" si="6"/>
        <v>Сб</v>
      </c>
      <c r="M13" s="24">
        <f t="shared" si="6"/>
        <v>0.70833333333333337</v>
      </c>
      <c r="N13" s="24">
        <f t="shared" si="6"/>
        <v>0.70833333333333337</v>
      </c>
      <c r="O13" s="24">
        <f t="shared" si="6"/>
        <v>0.70833333333333337</v>
      </c>
      <c r="P13" s="24">
        <f t="shared" si="6"/>
        <v>0.70833333333333337</v>
      </c>
      <c r="Q13" s="24">
        <f t="shared" si="6"/>
        <v>0.70833333333333337</v>
      </c>
      <c r="R13" s="24">
        <f t="shared" si="6"/>
        <v>0.70833333333333337</v>
      </c>
      <c r="S13" s="24" t="str">
        <f t="shared" si="6"/>
        <v>Сб</v>
      </c>
      <c r="T13" s="24" t="str">
        <f t="shared" si="6"/>
        <v>Вс</v>
      </c>
      <c r="U13" s="24">
        <f t="shared" si="6"/>
        <v>0.70833333333333337</v>
      </c>
      <c r="V13" s="24">
        <f t="shared" si="6"/>
        <v>0.70833333333333337</v>
      </c>
      <c r="W13" s="24">
        <f t="shared" si="6"/>
        <v>0.70833333333333337</v>
      </c>
      <c r="X13" s="24">
        <f t="shared" si="6"/>
        <v>0.70833333333333337</v>
      </c>
      <c r="Y13" s="24">
        <f t="shared" si="6"/>
        <v>0.70833333333333337</v>
      </c>
      <c r="Z13" s="24" t="str">
        <f t="shared" si="6"/>
        <v>Сб</v>
      </c>
      <c r="AA13" s="24" t="str">
        <f t="shared" si="6"/>
        <v>Вс</v>
      </c>
      <c r="AB13" s="24">
        <f t="shared" si="6"/>
        <v>0.70833333333333337</v>
      </c>
      <c r="AC13" s="24">
        <f t="shared" si="6"/>
        <v>0.70833333333333337</v>
      </c>
      <c r="AD13" s="24">
        <f t="shared" si="6"/>
        <v>0.70833333333333337</v>
      </c>
      <c r="AE13" s="24">
        <f t="shared" si="6"/>
        <v>0.70833333333333337</v>
      </c>
      <c r="AF13" s="24">
        <f t="shared" si="6"/>
        <v>0.70833333333333337</v>
      </c>
      <c r="AG13" s="39" t="str">
        <f t="shared" si="6"/>
        <v>Сб</v>
      </c>
      <c r="AH13" s="36">
        <f>AH14-AH12</f>
        <v>0</v>
      </c>
      <c r="AI13" s="36">
        <f>AI14-AI12</f>
        <v>0</v>
      </c>
      <c r="AJ13" s="44" t="s">
        <v>111</v>
      </c>
    </row>
    <row r="14" spans="1:36" ht="14.25" customHeight="1" thickBot="1" x14ac:dyDescent="0.25">
      <c r="A14" s="67"/>
      <c r="B14" s="62"/>
      <c r="C14" s="41">
        <f t="shared" ref="C14:AG14" si="7">IF(ISNUMBER(C12),C13-C12-TIMEVALUE("1:00"),"Н")</f>
        <v>0.33333333333333337</v>
      </c>
      <c r="D14" s="41">
        <f t="shared" si="7"/>
        <v>0.33333333333333337</v>
      </c>
      <c r="E14" s="41" t="str">
        <f t="shared" si="7"/>
        <v>Н</v>
      </c>
      <c r="F14" s="41" t="str">
        <f t="shared" si="7"/>
        <v>Н</v>
      </c>
      <c r="G14" s="41">
        <f t="shared" si="7"/>
        <v>0.33333333333333337</v>
      </c>
      <c r="H14" s="41">
        <f t="shared" si="7"/>
        <v>0.33333333333333337</v>
      </c>
      <c r="I14" s="41">
        <f t="shared" si="7"/>
        <v>0.33333333333333337</v>
      </c>
      <c r="J14" s="41" t="str">
        <f t="shared" si="7"/>
        <v>Н</v>
      </c>
      <c r="K14" s="41" t="str">
        <f t="shared" si="7"/>
        <v>Н</v>
      </c>
      <c r="L14" s="41" t="str">
        <f t="shared" si="7"/>
        <v>Н</v>
      </c>
      <c r="M14" s="41">
        <f t="shared" si="7"/>
        <v>0.33333333333333337</v>
      </c>
      <c r="N14" s="41">
        <f t="shared" si="7"/>
        <v>0.33333333333333337</v>
      </c>
      <c r="O14" s="41">
        <f t="shared" si="7"/>
        <v>0.33333333333333337</v>
      </c>
      <c r="P14" s="41">
        <f t="shared" si="7"/>
        <v>0.33333333333333337</v>
      </c>
      <c r="Q14" s="41">
        <f t="shared" si="7"/>
        <v>0.33333333333333337</v>
      </c>
      <c r="R14" s="41">
        <f t="shared" si="7"/>
        <v>0.33333333333333337</v>
      </c>
      <c r="S14" s="41" t="str">
        <f t="shared" si="7"/>
        <v>Н</v>
      </c>
      <c r="T14" s="41" t="str">
        <f t="shared" si="7"/>
        <v>Н</v>
      </c>
      <c r="U14" s="41">
        <f t="shared" si="7"/>
        <v>0.33333333333333337</v>
      </c>
      <c r="V14" s="41">
        <f t="shared" si="7"/>
        <v>0.33333333333333337</v>
      </c>
      <c r="W14" s="41">
        <f t="shared" si="7"/>
        <v>0.33333333333333337</v>
      </c>
      <c r="X14" s="41">
        <f t="shared" si="7"/>
        <v>0.33333333333333337</v>
      </c>
      <c r="Y14" s="41">
        <f t="shared" si="7"/>
        <v>0.33333333333333337</v>
      </c>
      <c r="Z14" s="41" t="str">
        <f t="shared" si="7"/>
        <v>Н</v>
      </c>
      <c r="AA14" s="41" t="str">
        <f t="shared" si="7"/>
        <v>Н</v>
      </c>
      <c r="AB14" s="41">
        <f t="shared" si="7"/>
        <v>0.33333333333333337</v>
      </c>
      <c r="AC14" s="41">
        <f t="shared" si="7"/>
        <v>0.33333333333333337</v>
      </c>
      <c r="AD14" s="41">
        <f t="shared" si="7"/>
        <v>0.33333333333333337</v>
      </c>
      <c r="AE14" s="41">
        <f t="shared" si="7"/>
        <v>0.33333333333333337</v>
      </c>
      <c r="AF14" s="41">
        <f t="shared" si="7"/>
        <v>0.33333333333333337</v>
      </c>
      <c r="AG14" s="42" t="str">
        <f t="shared" si="7"/>
        <v>Н</v>
      </c>
      <c r="AH14" s="47">
        <f>AI14/8</f>
        <v>20.999999999999993</v>
      </c>
      <c r="AI14" s="47">
        <f>SUM(C14:AG14)*24</f>
        <v>167.99999999999994</v>
      </c>
      <c r="AJ14" s="45" t="s">
        <v>109</v>
      </c>
    </row>
    <row r="15" spans="1:36" ht="12.75" x14ac:dyDescent="0.2">
      <c r="A15" s="67">
        <v>3</v>
      </c>
      <c r="B15" s="60" t="str">
        <f>IF(ISERROR(HLOOKUP($J$5,Структура!$A$3:$G$30,A15+1,0)),"",HLOOKUP($J$5,Структура!$A$3:$G$30,A15+1,0))</f>
        <v>Ерошкина Н.И.</v>
      </c>
      <c r="C15" s="24">
        <f t="shared" ref="C15:AG15" si="8">IF(C$8=0,"Все",IF(ISNA(VLOOKUP(C$8,ДниИскл,1,0)),IF(WEEKDAY(C$8,2)=6,"Сб",IF(WEEKDAY(C$8,2)=7,"Вс",$C$4)),IF(VLOOKUP(C$8,ДниИскл,2,0)="Р",$C$4,VLOOKUP(C$8,ДниИскл,2,0))))</f>
        <v>0.33333333333333331</v>
      </c>
      <c r="D15" s="24">
        <f t="shared" si="8"/>
        <v>0.33333333333333331</v>
      </c>
      <c r="E15" s="24" t="str">
        <f t="shared" si="8"/>
        <v>Сб</v>
      </c>
      <c r="F15" s="24" t="str">
        <f t="shared" si="8"/>
        <v>Вс</v>
      </c>
      <c r="G15" s="24">
        <f t="shared" si="8"/>
        <v>0.33333333333333331</v>
      </c>
      <c r="H15" s="24">
        <f t="shared" si="8"/>
        <v>0.33333333333333331</v>
      </c>
      <c r="I15" s="24">
        <f t="shared" si="8"/>
        <v>0.33333333333333331</v>
      </c>
      <c r="J15" s="24" t="str">
        <f t="shared" si="8"/>
        <v>ПД</v>
      </c>
      <c r="K15" s="24" t="str">
        <f t="shared" si="8"/>
        <v>ПД</v>
      </c>
      <c r="L15" s="24" t="str">
        <f t="shared" si="8"/>
        <v>Сб</v>
      </c>
      <c r="M15" s="24">
        <f t="shared" si="8"/>
        <v>0.33333333333333331</v>
      </c>
      <c r="N15" s="24">
        <f t="shared" si="8"/>
        <v>0.33333333333333331</v>
      </c>
      <c r="O15" s="24">
        <f t="shared" si="8"/>
        <v>0.33333333333333331</v>
      </c>
      <c r="P15" s="24">
        <f t="shared" si="8"/>
        <v>0.33333333333333331</v>
      </c>
      <c r="Q15" s="24">
        <f t="shared" si="8"/>
        <v>0.33333333333333331</v>
      </c>
      <c r="R15" s="24">
        <f t="shared" si="8"/>
        <v>0.33333333333333331</v>
      </c>
      <c r="S15" s="24" t="str">
        <f t="shared" si="8"/>
        <v>Сб</v>
      </c>
      <c r="T15" s="24" t="str">
        <f t="shared" si="8"/>
        <v>Вс</v>
      </c>
      <c r="U15" s="24">
        <f t="shared" si="8"/>
        <v>0.33333333333333331</v>
      </c>
      <c r="V15" s="24">
        <f t="shared" si="8"/>
        <v>0.33333333333333331</v>
      </c>
      <c r="W15" s="24">
        <f t="shared" si="8"/>
        <v>0.33333333333333331</v>
      </c>
      <c r="X15" s="24">
        <f t="shared" si="8"/>
        <v>0.33333333333333331</v>
      </c>
      <c r="Y15" s="24">
        <f t="shared" si="8"/>
        <v>0.33333333333333331</v>
      </c>
      <c r="Z15" s="24" t="str">
        <f t="shared" si="8"/>
        <v>Сб</v>
      </c>
      <c r="AA15" s="24" t="str">
        <f t="shared" si="8"/>
        <v>Вс</v>
      </c>
      <c r="AB15" s="24">
        <f t="shared" si="8"/>
        <v>0.33333333333333331</v>
      </c>
      <c r="AC15" s="24">
        <f t="shared" si="8"/>
        <v>0.33333333333333331</v>
      </c>
      <c r="AD15" s="24">
        <f t="shared" si="8"/>
        <v>0.33333333333333331</v>
      </c>
      <c r="AE15" s="24">
        <f t="shared" si="8"/>
        <v>0.33333333333333331</v>
      </c>
      <c r="AF15" s="24">
        <f t="shared" si="8"/>
        <v>0.33333333333333331</v>
      </c>
      <c r="AG15" s="39" t="str">
        <f t="shared" si="8"/>
        <v>Сб</v>
      </c>
      <c r="AH15" s="48">
        <f>COUNTIF(C15:AG15,"&gt;0")</f>
        <v>21</v>
      </c>
      <c r="AI15" s="48">
        <f>AH15*8</f>
        <v>168</v>
      </c>
      <c r="AJ15" s="44" t="s">
        <v>108</v>
      </c>
    </row>
    <row r="16" spans="1:36" ht="12.75" x14ac:dyDescent="0.2">
      <c r="A16" s="67"/>
      <c r="B16" s="61"/>
      <c r="C16" s="24">
        <f t="shared" ref="C16:AG16" si="9">IF(C$8=0,"Все",IF(ISNA(VLOOKUP(C$8,ДниИскл,1,0)),IF(WEEKDAY(C$8,2)=6,"Сб",IF(WEEKDAY(C$8,2)=7,"Вс",$C$5)),IF(VLOOKUP(C$8,ДниИскл,2,0)="Р",$C$5,VLOOKUP(C$8,ДниИскл,2,0))))</f>
        <v>0.70833333333333337</v>
      </c>
      <c r="D16" s="24">
        <f t="shared" si="9"/>
        <v>0.70833333333333337</v>
      </c>
      <c r="E16" s="24" t="str">
        <f t="shared" si="9"/>
        <v>Сб</v>
      </c>
      <c r="F16" s="24" t="str">
        <f t="shared" si="9"/>
        <v>Вс</v>
      </c>
      <c r="G16" s="24">
        <f t="shared" si="9"/>
        <v>0.70833333333333337</v>
      </c>
      <c r="H16" s="24">
        <f t="shared" si="9"/>
        <v>0.70833333333333337</v>
      </c>
      <c r="I16" s="24">
        <f t="shared" si="9"/>
        <v>0.70833333333333337</v>
      </c>
      <c r="J16" s="24" t="str">
        <f t="shared" si="9"/>
        <v>ПД</v>
      </c>
      <c r="K16" s="24" t="str">
        <f t="shared" si="9"/>
        <v>ПД</v>
      </c>
      <c r="L16" s="24" t="str">
        <f t="shared" si="9"/>
        <v>Сб</v>
      </c>
      <c r="M16" s="24">
        <f t="shared" si="9"/>
        <v>0.70833333333333337</v>
      </c>
      <c r="N16" s="24">
        <f t="shared" si="9"/>
        <v>0.70833333333333337</v>
      </c>
      <c r="O16" s="24">
        <f t="shared" si="9"/>
        <v>0.70833333333333337</v>
      </c>
      <c r="P16" s="24">
        <f t="shared" si="9"/>
        <v>0.70833333333333337</v>
      </c>
      <c r="Q16" s="24">
        <f t="shared" si="9"/>
        <v>0.70833333333333337</v>
      </c>
      <c r="R16" s="24">
        <f t="shared" si="9"/>
        <v>0.70833333333333337</v>
      </c>
      <c r="S16" s="24" t="str">
        <f t="shared" si="9"/>
        <v>Сб</v>
      </c>
      <c r="T16" s="24" t="str">
        <f t="shared" si="9"/>
        <v>Вс</v>
      </c>
      <c r="U16" s="24">
        <f t="shared" si="9"/>
        <v>0.70833333333333337</v>
      </c>
      <c r="V16" s="24">
        <f t="shared" si="9"/>
        <v>0.70833333333333337</v>
      </c>
      <c r="W16" s="24">
        <f t="shared" si="9"/>
        <v>0.70833333333333337</v>
      </c>
      <c r="X16" s="24">
        <f t="shared" si="9"/>
        <v>0.70833333333333337</v>
      </c>
      <c r="Y16" s="24">
        <f t="shared" si="9"/>
        <v>0.70833333333333337</v>
      </c>
      <c r="Z16" s="24" t="str">
        <f t="shared" si="9"/>
        <v>Сб</v>
      </c>
      <c r="AA16" s="24" t="str">
        <f t="shared" si="9"/>
        <v>Вс</v>
      </c>
      <c r="AB16" s="24">
        <f t="shared" si="9"/>
        <v>0.70833333333333337</v>
      </c>
      <c r="AC16" s="24">
        <f t="shared" si="9"/>
        <v>0.70833333333333337</v>
      </c>
      <c r="AD16" s="24">
        <f t="shared" si="9"/>
        <v>0.70833333333333337</v>
      </c>
      <c r="AE16" s="24">
        <f t="shared" si="9"/>
        <v>0.70833333333333337</v>
      </c>
      <c r="AF16" s="24">
        <f t="shared" si="9"/>
        <v>0.70833333333333337</v>
      </c>
      <c r="AG16" s="39" t="str">
        <f t="shared" si="9"/>
        <v>Сб</v>
      </c>
      <c r="AH16" s="36">
        <f>AH17-AH15</f>
        <v>0</v>
      </c>
      <c r="AI16" s="36">
        <f>AI17-AI15</f>
        <v>0</v>
      </c>
      <c r="AJ16" s="44" t="s">
        <v>111</v>
      </c>
    </row>
    <row r="17" spans="1:36" ht="14.25" customHeight="1" thickBot="1" x14ac:dyDescent="0.25">
      <c r="A17" s="67"/>
      <c r="B17" s="62"/>
      <c r="C17" s="41">
        <f t="shared" ref="C17:AG17" si="10">IF(ISNUMBER(C15),C16-C15-TIMEVALUE("1:00"),"Н")</f>
        <v>0.33333333333333337</v>
      </c>
      <c r="D17" s="41">
        <f t="shared" si="10"/>
        <v>0.33333333333333337</v>
      </c>
      <c r="E17" s="41" t="str">
        <f t="shared" si="10"/>
        <v>Н</v>
      </c>
      <c r="F17" s="41" t="str">
        <f t="shared" si="10"/>
        <v>Н</v>
      </c>
      <c r="G17" s="41">
        <f t="shared" si="10"/>
        <v>0.33333333333333337</v>
      </c>
      <c r="H17" s="41">
        <f t="shared" si="10"/>
        <v>0.33333333333333337</v>
      </c>
      <c r="I17" s="41">
        <f t="shared" si="10"/>
        <v>0.33333333333333337</v>
      </c>
      <c r="J17" s="41" t="str">
        <f t="shared" si="10"/>
        <v>Н</v>
      </c>
      <c r="K17" s="41" t="str">
        <f t="shared" si="10"/>
        <v>Н</v>
      </c>
      <c r="L17" s="41" t="str">
        <f t="shared" si="10"/>
        <v>Н</v>
      </c>
      <c r="M17" s="41">
        <f t="shared" si="10"/>
        <v>0.33333333333333337</v>
      </c>
      <c r="N17" s="41">
        <f t="shared" si="10"/>
        <v>0.33333333333333337</v>
      </c>
      <c r="O17" s="41">
        <f t="shared" si="10"/>
        <v>0.33333333333333337</v>
      </c>
      <c r="P17" s="41">
        <f t="shared" si="10"/>
        <v>0.33333333333333337</v>
      </c>
      <c r="Q17" s="41">
        <f t="shared" si="10"/>
        <v>0.33333333333333337</v>
      </c>
      <c r="R17" s="41">
        <f t="shared" si="10"/>
        <v>0.33333333333333337</v>
      </c>
      <c r="S17" s="41" t="str">
        <f t="shared" si="10"/>
        <v>Н</v>
      </c>
      <c r="T17" s="41" t="str">
        <f t="shared" si="10"/>
        <v>Н</v>
      </c>
      <c r="U17" s="41">
        <f t="shared" si="10"/>
        <v>0.33333333333333337</v>
      </c>
      <c r="V17" s="41">
        <f t="shared" si="10"/>
        <v>0.33333333333333337</v>
      </c>
      <c r="W17" s="41">
        <f t="shared" si="10"/>
        <v>0.33333333333333337</v>
      </c>
      <c r="X17" s="41">
        <f t="shared" si="10"/>
        <v>0.33333333333333337</v>
      </c>
      <c r="Y17" s="41">
        <f t="shared" si="10"/>
        <v>0.33333333333333337</v>
      </c>
      <c r="Z17" s="41" t="str">
        <f t="shared" si="10"/>
        <v>Н</v>
      </c>
      <c r="AA17" s="41" t="str">
        <f t="shared" si="10"/>
        <v>Н</v>
      </c>
      <c r="AB17" s="41">
        <f t="shared" si="10"/>
        <v>0.33333333333333337</v>
      </c>
      <c r="AC17" s="41">
        <f t="shared" si="10"/>
        <v>0.33333333333333337</v>
      </c>
      <c r="AD17" s="41">
        <f t="shared" si="10"/>
        <v>0.33333333333333337</v>
      </c>
      <c r="AE17" s="41">
        <f t="shared" si="10"/>
        <v>0.33333333333333337</v>
      </c>
      <c r="AF17" s="41">
        <f t="shared" si="10"/>
        <v>0.33333333333333337</v>
      </c>
      <c r="AG17" s="42" t="str">
        <f t="shared" si="10"/>
        <v>Н</v>
      </c>
      <c r="AH17" s="47">
        <f>AI17/8</f>
        <v>20.999999999999993</v>
      </c>
      <c r="AI17" s="47">
        <f>SUM(C17:AG17)*24</f>
        <v>167.99999999999994</v>
      </c>
      <c r="AJ17" s="45" t="s">
        <v>109</v>
      </c>
    </row>
    <row r="18" spans="1:36" ht="12.75" x14ac:dyDescent="0.2">
      <c r="A18" s="67">
        <v>4</v>
      </c>
      <c r="B18" s="60" t="str">
        <f>IF(ISERROR(HLOOKUP($J$5,Структура!$A$3:$G$30,A18+1,0)),"",HLOOKUP($J$5,Структура!$A$3:$G$30,A18+1,0))</f>
        <v>Кармаков С.А.</v>
      </c>
      <c r="C18" s="24">
        <f t="shared" ref="C18:AG18" si="11">IF(C$8=0,"Все",IF(ISNA(VLOOKUP(C$8,ДниИскл,1,0)),IF(WEEKDAY(C$8,2)=6,"Сб",IF(WEEKDAY(C$8,2)=7,"Вс",$C$4)),IF(VLOOKUP(C$8,ДниИскл,2,0)="Р",$C$4,VLOOKUP(C$8,ДниИскл,2,0))))</f>
        <v>0.33333333333333331</v>
      </c>
      <c r="D18" s="24">
        <f t="shared" si="11"/>
        <v>0.33333333333333331</v>
      </c>
      <c r="E18" s="24" t="str">
        <f t="shared" si="11"/>
        <v>Сб</v>
      </c>
      <c r="F18" s="24" t="str">
        <f t="shared" si="11"/>
        <v>Вс</v>
      </c>
      <c r="G18" s="24">
        <f t="shared" si="11"/>
        <v>0.33333333333333331</v>
      </c>
      <c r="H18" s="24">
        <f t="shared" si="11"/>
        <v>0.33333333333333331</v>
      </c>
      <c r="I18" s="24">
        <f t="shared" si="11"/>
        <v>0.33333333333333331</v>
      </c>
      <c r="J18" s="24" t="str">
        <f t="shared" si="11"/>
        <v>ПД</v>
      </c>
      <c r="K18" s="24" t="str">
        <f t="shared" si="11"/>
        <v>ПД</v>
      </c>
      <c r="L18" s="24" t="str">
        <f t="shared" si="11"/>
        <v>Сб</v>
      </c>
      <c r="M18" s="24">
        <f t="shared" si="11"/>
        <v>0.33333333333333331</v>
      </c>
      <c r="N18" s="24">
        <f t="shared" si="11"/>
        <v>0.33333333333333331</v>
      </c>
      <c r="O18" s="24">
        <f t="shared" si="11"/>
        <v>0.33333333333333331</v>
      </c>
      <c r="P18" s="24">
        <f t="shared" si="11"/>
        <v>0.33333333333333331</v>
      </c>
      <c r="Q18" s="24">
        <f t="shared" si="11"/>
        <v>0.33333333333333331</v>
      </c>
      <c r="R18" s="24">
        <f t="shared" si="11"/>
        <v>0.33333333333333331</v>
      </c>
      <c r="S18" s="24" t="str">
        <f t="shared" si="11"/>
        <v>Сб</v>
      </c>
      <c r="T18" s="24" t="str">
        <f t="shared" si="11"/>
        <v>Вс</v>
      </c>
      <c r="U18" s="24">
        <f t="shared" si="11"/>
        <v>0.33333333333333331</v>
      </c>
      <c r="V18" s="24">
        <f t="shared" si="11"/>
        <v>0.33333333333333331</v>
      </c>
      <c r="W18" s="24">
        <f t="shared" si="11"/>
        <v>0.33333333333333331</v>
      </c>
      <c r="X18" s="24">
        <f t="shared" si="11"/>
        <v>0.33333333333333331</v>
      </c>
      <c r="Y18" s="24">
        <f t="shared" si="11"/>
        <v>0.33333333333333331</v>
      </c>
      <c r="Z18" s="24" t="str">
        <f t="shared" si="11"/>
        <v>Сб</v>
      </c>
      <c r="AA18" s="24" t="str">
        <f t="shared" si="11"/>
        <v>Вс</v>
      </c>
      <c r="AB18" s="24">
        <f t="shared" si="11"/>
        <v>0.33333333333333331</v>
      </c>
      <c r="AC18" s="24">
        <f t="shared" si="11"/>
        <v>0.33333333333333331</v>
      </c>
      <c r="AD18" s="24">
        <f t="shared" si="11"/>
        <v>0.33333333333333331</v>
      </c>
      <c r="AE18" s="24">
        <f t="shared" si="11"/>
        <v>0.33333333333333331</v>
      </c>
      <c r="AF18" s="24">
        <f t="shared" si="11"/>
        <v>0.33333333333333331</v>
      </c>
      <c r="AG18" s="39" t="str">
        <f t="shared" si="11"/>
        <v>Сб</v>
      </c>
      <c r="AH18" s="48">
        <f>COUNTIF(C18:AG18,"&gt;0")</f>
        <v>21</v>
      </c>
      <c r="AI18" s="48">
        <f>AH18*8</f>
        <v>168</v>
      </c>
      <c r="AJ18" s="44" t="s">
        <v>108</v>
      </c>
    </row>
    <row r="19" spans="1:36" ht="12.75" x14ac:dyDescent="0.2">
      <c r="A19" s="67"/>
      <c r="B19" s="61"/>
      <c r="C19" s="24">
        <f t="shared" ref="C19:AG19" si="12">IF(C$8=0,"Все",IF(ISNA(VLOOKUP(C$8,ДниИскл,1,0)),IF(WEEKDAY(C$8,2)=6,"Сб",IF(WEEKDAY(C$8,2)=7,"Вс",$C$5)),IF(VLOOKUP(C$8,ДниИскл,2,0)="Р",$C$5,VLOOKUP(C$8,ДниИскл,2,0))))</f>
        <v>0.70833333333333337</v>
      </c>
      <c r="D19" s="24">
        <f t="shared" si="12"/>
        <v>0.70833333333333337</v>
      </c>
      <c r="E19" s="24" t="str">
        <f t="shared" si="12"/>
        <v>Сб</v>
      </c>
      <c r="F19" s="24" t="str">
        <f t="shared" si="12"/>
        <v>Вс</v>
      </c>
      <c r="G19" s="24">
        <f t="shared" si="12"/>
        <v>0.70833333333333337</v>
      </c>
      <c r="H19" s="24">
        <f t="shared" si="12"/>
        <v>0.70833333333333337</v>
      </c>
      <c r="I19" s="24">
        <f t="shared" si="12"/>
        <v>0.70833333333333337</v>
      </c>
      <c r="J19" s="24" t="str">
        <f t="shared" si="12"/>
        <v>ПД</v>
      </c>
      <c r="K19" s="24" t="str">
        <f t="shared" si="12"/>
        <v>ПД</v>
      </c>
      <c r="L19" s="24" t="str">
        <f t="shared" si="12"/>
        <v>Сб</v>
      </c>
      <c r="M19" s="24">
        <f t="shared" si="12"/>
        <v>0.70833333333333337</v>
      </c>
      <c r="N19" s="24">
        <f t="shared" si="12"/>
        <v>0.70833333333333337</v>
      </c>
      <c r="O19" s="24">
        <f t="shared" si="12"/>
        <v>0.70833333333333337</v>
      </c>
      <c r="P19" s="24">
        <f t="shared" si="12"/>
        <v>0.70833333333333337</v>
      </c>
      <c r="Q19" s="24">
        <f t="shared" si="12"/>
        <v>0.70833333333333337</v>
      </c>
      <c r="R19" s="24">
        <f t="shared" si="12"/>
        <v>0.70833333333333337</v>
      </c>
      <c r="S19" s="24" t="str">
        <f t="shared" si="12"/>
        <v>Сб</v>
      </c>
      <c r="T19" s="24" t="str">
        <f t="shared" si="12"/>
        <v>Вс</v>
      </c>
      <c r="U19" s="24">
        <f t="shared" si="12"/>
        <v>0.70833333333333337</v>
      </c>
      <c r="V19" s="24">
        <f t="shared" si="12"/>
        <v>0.70833333333333337</v>
      </c>
      <c r="W19" s="24">
        <f t="shared" si="12"/>
        <v>0.70833333333333337</v>
      </c>
      <c r="X19" s="24">
        <f t="shared" si="12"/>
        <v>0.70833333333333337</v>
      </c>
      <c r="Y19" s="24">
        <f t="shared" si="12"/>
        <v>0.70833333333333337</v>
      </c>
      <c r="Z19" s="24" t="str">
        <f t="shared" si="12"/>
        <v>Сб</v>
      </c>
      <c r="AA19" s="24" t="str">
        <f t="shared" si="12"/>
        <v>Вс</v>
      </c>
      <c r="AB19" s="24">
        <f t="shared" si="12"/>
        <v>0.70833333333333337</v>
      </c>
      <c r="AC19" s="24">
        <f t="shared" si="12"/>
        <v>0.70833333333333337</v>
      </c>
      <c r="AD19" s="24">
        <f t="shared" si="12"/>
        <v>0.70833333333333337</v>
      </c>
      <c r="AE19" s="24">
        <f t="shared" si="12"/>
        <v>0.70833333333333337</v>
      </c>
      <c r="AF19" s="24">
        <f t="shared" si="12"/>
        <v>0.70833333333333337</v>
      </c>
      <c r="AG19" s="39" t="str">
        <f t="shared" si="12"/>
        <v>Сб</v>
      </c>
      <c r="AH19" s="36">
        <f>AH20-AH18</f>
        <v>0</v>
      </c>
      <c r="AI19" s="36">
        <f>AI20-AI18</f>
        <v>0</v>
      </c>
      <c r="AJ19" s="44" t="s">
        <v>111</v>
      </c>
    </row>
    <row r="20" spans="1:36" ht="14.25" customHeight="1" thickBot="1" x14ac:dyDescent="0.25">
      <c r="A20" s="67"/>
      <c r="B20" s="62"/>
      <c r="C20" s="41">
        <f t="shared" ref="C20:AG20" si="13">IF(ISNUMBER(C18),C19-C18-TIMEVALUE("1:00"),"Н")</f>
        <v>0.33333333333333337</v>
      </c>
      <c r="D20" s="41">
        <f t="shared" si="13"/>
        <v>0.33333333333333337</v>
      </c>
      <c r="E20" s="41" t="str">
        <f t="shared" si="13"/>
        <v>Н</v>
      </c>
      <c r="F20" s="41" t="str">
        <f t="shared" si="13"/>
        <v>Н</v>
      </c>
      <c r="G20" s="41">
        <f t="shared" si="13"/>
        <v>0.33333333333333337</v>
      </c>
      <c r="H20" s="41">
        <f t="shared" si="13"/>
        <v>0.33333333333333337</v>
      </c>
      <c r="I20" s="41">
        <f t="shared" si="13"/>
        <v>0.33333333333333337</v>
      </c>
      <c r="J20" s="41" t="str">
        <f t="shared" si="13"/>
        <v>Н</v>
      </c>
      <c r="K20" s="41" t="str">
        <f t="shared" si="13"/>
        <v>Н</v>
      </c>
      <c r="L20" s="41" t="str">
        <f t="shared" si="13"/>
        <v>Н</v>
      </c>
      <c r="M20" s="41">
        <f t="shared" si="13"/>
        <v>0.33333333333333337</v>
      </c>
      <c r="N20" s="41">
        <f t="shared" si="13"/>
        <v>0.33333333333333337</v>
      </c>
      <c r="O20" s="41">
        <f t="shared" si="13"/>
        <v>0.33333333333333337</v>
      </c>
      <c r="P20" s="41">
        <f t="shared" si="13"/>
        <v>0.33333333333333337</v>
      </c>
      <c r="Q20" s="41">
        <f t="shared" si="13"/>
        <v>0.33333333333333337</v>
      </c>
      <c r="R20" s="41">
        <f t="shared" si="13"/>
        <v>0.33333333333333337</v>
      </c>
      <c r="S20" s="41" t="str">
        <f t="shared" si="13"/>
        <v>Н</v>
      </c>
      <c r="T20" s="41" t="str">
        <f t="shared" si="13"/>
        <v>Н</v>
      </c>
      <c r="U20" s="41">
        <f t="shared" si="13"/>
        <v>0.33333333333333337</v>
      </c>
      <c r="V20" s="41">
        <f t="shared" si="13"/>
        <v>0.33333333333333337</v>
      </c>
      <c r="W20" s="41">
        <f t="shared" si="13"/>
        <v>0.33333333333333337</v>
      </c>
      <c r="X20" s="41">
        <f t="shared" si="13"/>
        <v>0.33333333333333337</v>
      </c>
      <c r="Y20" s="41">
        <f t="shared" si="13"/>
        <v>0.33333333333333337</v>
      </c>
      <c r="Z20" s="41" t="str">
        <f t="shared" si="13"/>
        <v>Н</v>
      </c>
      <c r="AA20" s="41" t="str">
        <f t="shared" si="13"/>
        <v>Н</v>
      </c>
      <c r="AB20" s="41">
        <f t="shared" si="13"/>
        <v>0.33333333333333337</v>
      </c>
      <c r="AC20" s="41">
        <f t="shared" si="13"/>
        <v>0.33333333333333337</v>
      </c>
      <c r="AD20" s="41">
        <f t="shared" si="13"/>
        <v>0.33333333333333337</v>
      </c>
      <c r="AE20" s="41">
        <f t="shared" si="13"/>
        <v>0.33333333333333337</v>
      </c>
      <c r="AF20" s="41">
        <f t="shared" si="13"/>
        <v>0.33333333333333337</v>
      </c>
      <c r="AG20" s="42" t="str">
        <f t="shared" si="13"/>
        <v>Н</v>
      </c>
      <c r="AH20" s="47">
        <f>AI20/8</f>
        <v>20.999999999999993</v>
      </c>
      <c r="AI20" s="47">
        <f>SUM(C20:AG20)*24</f>
        <v>167.99999999999994</v>
      </c>
      <c r="AJ20" s="45" t="s">
        <v>109</v>
      </c>
    </row>
    <row r="21" spans="1:36" ht="12.75" x14ac:dyDescent="0.2">
      <c r="A21" s="67">
        <v>5</v>
      </c>
      <c r="B21" s="60" t="str">
        <f>IF(ISERROR(HLOOKUP($J$5,Структура!$A$3:$G$30,A21+1,0)),"",HLOOKUP($J$5,Структура!$A$3:$G$30,A21+1,0))</f>
        <v>Михота А.И.</v>
      </c>
      <c r="C21" s="24">
        <f t="shared" ref="C21:AG21" si="14">IF(C$8=0,"Все",IF(ISNA(VLOOKUP(C$8,ДниИскл,1,0)),IF(WEEKDAY(C$8,2)=6,"Сб",IF(WEEKDAY(C$8,2)=7,"Вс",$C$4)),IF(VLOOKUP(C$8,ДниИскл,2,0)="Р",$C$4,VLOOKUP(C$8,ДниИскл,2,0))))</f>
        <v>0.33333333333333331</v>
      </c>
      <c r="D21" s="24">
        <f t="shared" si="14"/>
        <v>0.33333333333333331</v>
      </c>
      <c r="E21" s="24" t="str">
        <f t="shared" si="14"/>
        <v>Сб</v>
      </c>
      <c r="F21" s="24" t="str">
        <f t="shared" si="14"/>
        <v>Вс</v>
      </c>
      <c r="G21" s="24">
        <f t="shared" si="14"/>
        <v>0.33333333333333331</v>
      </c>
      <c r="H21" s="24">
        <f t="shared" si="14"/>
        <v>0.33333333333333331</v>
      </c>
      <c r="I21" s="24">
        <f t="shared" si="14"/>
        <v>0.33333333333333331</v>
      </c>
      <c r="J21" s="24" t="str">
        <f t="shared" si="14"/>
        <v>ПД</v>
      </c>
      <c r="K21" s="24" t="str">
        <f t="shared" si="14"/>
        <v>ПД</v>
      </c>
      <c r="L21" s="24" t="str">
        <f t="shared" si="14"/>
        <v>Сб</v>
      </c>
      <c r="M21" s="24">
        <f t="shared" si="14"/>
        <v>0.33333333333333331</v>
      </c>
      <c r="N21" s="24">
        <f t="shared" si="14"/>
        <v>0.33333333333333331</v>
      </c>
      <c r="O21" s="24">
        <f t="shared" si="14"/>
        <v>0.33333333333333331</v>
      </c>
      <c r="P21" s="24">
        <f t="shared" si="14"/>
        <v>0.33333333333333331</v>
      </c>
      <c r="Q21" s="24">
        <f t="shared" si="14"/>
        <v>0.33333333333333331</v>
      </c>
      <c r="R21" s="24">
        <f t="shared" si="14"/>
        <v>0.33333333333333331</v>
      </c>
      <c r="S21" s="24" t="str">
        <f t="shared" si="14"/>
        <v>Сб</v>
      </c>
      <c r="T21" s="24" t="str">
        <f t="shared" si="14"/>
        <v>Вс</v>
      </c>
      <c r="U21" s="24">
        <f t="shared" si="14"/>
        <v>0.33333333333333331</v>
      </c>
      <c r="V21" s="24">
        <f t="shared" si="14"/>
        <v>0.33333333333333331</v>
      </c>
      <c r="W21" s="24">
        <f t="shared" si="14"/>
        <v>0.33333333333333331</v>
      </c>
      <c r="X21" s="24">
        <f t="shared" si="14"/>
        <v>0.33333333333333331</v>
      </c>
      <c r="Y21" s="24">
        <f t="shared" si="14"/>
        <v>0.33333333333333331</v>
      </c>
      <c r="Z21" s="24" t="str">
        <f t="shared" si="14"/>
        <v>Сб</v>
      </c>
      <c r="AA21" s="24" t="str">
        <f t="shared" si="14"/>
        <v>Вс</v>
      </c>
      <c r="AB21" s="24">
        <f t="shared" si="14"/>
        <v>0.33333333333333331</v>
      </c>
      <c r="AC21" s="24">
        <f t="shared" si="14"/>
        <v>0.33333333333333331</v>
      </c>
      <c r="AD21" s="24">
        <f t="shared" si="14"/>
        <v>0.33333333333333331</v>
      </c>
      <c r="AE21" s="24">
        <f t="shared" si="14"/>
        <v>0.33333333333333331</v>
      </c>
      <c r="AF21" s="24">
        <f t="shared" si="14"/>
        <v>0.33333333333333331</v>
      </c>
      <c r="AG21" s="39" t="str">
        <f t="shared" si="14"/>
        <v>Сб</v>
      </c>
      <c r="AH21" s="48">
        <f>COUNTIF(C21:AG21,"&gt;0")</f>
        <v>21</v>
      </c>
      <c r="AI21" s="48">
        <f>AH21*8</f>
        <v>168</v>
      </c>
      <c r="AJ21" s="44" t="s">
        <v>108</v>
      </c>
    </row>
    <row r="22" spans="1:36" ht="12.75" x14ac:dyDescent="0.2">
      <c r="A22" s="67"/>
      <c r="B22" s="61"/>
      <c r="C22" s="24">
        <f t="shared" ref="C22:AG22" si="15">IF(C$8=0,"Все",IF(ISNA(VLOOKUP(C$8,ДниИскл,1,0)),IF(WEEKDAY(C$8,2)=6,"Сб",IF(WEEKDAY(C$8,2)=7,"Вс",$C$5)),IF(VLOOKUP(C$8,ДниИскл,2,0)="Р",$C$5,VLOOKUP(C$8,ДниИскл,2,0))))</f>
        <v>0.70833333333333337</v>
      </c>
      <c r="D22" s="24">
        <f t="shared" si="15"/>
        <v>0.70833333333333337</v>
      </c>
      <c r="E22" s="24" t="str">
        <f t="shared" si="15"/>
        <v>Сб</v>
      </c>
      <c r="F22" s="24" t="str">
        <f t="shared" si="15"/>
        <v>Вс</v>
      </c>
      <c r="G22" s="24">
        <f t="shared" si="15"/>
        <v>0.70833333333333337</v>
      </c>
      <c r="H22" s="24">
        <f t="shared" si="15"/>
        <v>0.70833333333333337</v>
      </c>
      <c r="I22" s="24">
        <f t="shared" si="15"/>
        <v>0.70833333333333337</v>
      </c>
      <c r="J22" s="24" t="str">
        <f t="shared" si="15"/>
        <v>ПД</v>
      </c>
      <c r="K22" s="24" t="str">
        <f t="shared" si="15"/>
        <v>ПД</v>
      </c>
      <c r="L22" s="24" t="str">
        <f t="shared" si="15"/>
        <v>Сб</v>
      </c>
      <c r="M22" s="24">
        <f t="shared" si="15"/>
        <v>0.70833333333333337</v>
      </c>
      <c r="N22" s="24">
        <f t="shared" si="15"/>
        <v>0.70833333333333337</v>
      </c>
      <c r="O22" s="24">
        <f t="shared" si="15"/>
        <v>0.70833333333333337</v>
      </c>
      <c r="P22" s="24">
        <f t="shared" si="15"/>
        <v>0.70833333333333337</v>
      </c>
      <c r="Q22" s="24">
        <f t="shared" si="15"/>
        <v>0.70833333333333337</v>
      </c>
      <c r="R22" s="24">
        <f t="shared" si="15"/>
        <v>0.70833333333333337</v>
      </c>
      <c r="S22" s="24" t="str">
        <f t="shared" si="15"/>
        <v>Сб</v>
      </c>
      <c r="T22" s="24" t="str">
        <f t="shared" si="15"/>
        <v>Вс</v>
      </c>
      <c r="U22" s="24">
        <f t="shared" si="15"/>
        <v>0.70833333333333337</v>
      </c>
      <c r="V22" s="24">
        <f t="shared" si="15"/>
        <v>0.70833333333333337</v>
      </c>
      <c r="W22" s="24">
        <f t="shared" si="15"/>
        <v>0.70833333333333337</v>
      </c>
      <c r="X22" s="24">
        <f t="shared" si="15"/>
        <v>0.70833333333333337</v>
      </c>
      <c r="Y22" s="24">
        <f t="shared" si="15"/>
        <v>0.70833333333333337</v>
      </c>
      <c r="Z22" s="24" t="str">
        <f t="shared" si="15"/>
        <v>Сб</v>
      </c>
      <c r="AA22" s="24" t="str">
        <f t="shared" si="15"/>
        <v>Вс</v>
      </c>
      <c r="AB22" s="24">
        <f t="shared" si="15"/>
        <v>0.70833333333333337</v>
      </c>
      <c r="AC22" s="24">
        <f t="shared" si="15"/>
        <v>0.70833333333333337</v>
      </c>
      <c r="AD22" s="24">
        <f t="shared" si="15"/>
        <v>0.70833333333333337</v>
      </c>
      <c r="AE22" s="24">
        <f t="shared" si="15"/>
        <v>0.70833333333333337</v>
      </c>
      <c r="AF22" s="24">
        <f t="shared" si="15"/>
        <v>0.70833333333333337</v>
      </c>
      <c r="AG22" s="39" t="str">
        <f t="shared" si="15"/>
        <v>Сб</v>
      </c>
      <c r="AH22" s="36">
        <f>AH23-AH21</f>
        <v>0</v>
      </c>
      <c r="AI22" s="36">
        <f>AI23-AI21</f>
        <v>0</v>
      </c>
      <c r="AJ22" s="44" t="s">
        <v>111</v>
      </c>
    </row>
    <row r="23" spans="1:36" ht="14.25" customHeight="1" thickBot="1" x14ac:dyDescent="0.25">
      <c r="A23" s="67"/>
      <c r="B23" s="62"/>
      <c r="C23" s="41">
        <f t="shared" ref="C23:AG23" si="16">IF(ISNUMBER(C21),C22-C21-TIMEVALUE("1:00"),"Н")</f>
        <v>0.33333333333333337</v>
      </c>
      <c r="D23" s="41">
        <f t="shared" si="16"/>
        <v>0.33333333333333337</v>
      </c>
      <c r="E23" s="41" t="str">
        <f t="shared" si="16"/>
        <v>Н</v>
      </c>
      <c r="F23" s="41" t="str">
        <f t="shared" si="16"/>
        <v>Н</v>
      </c>
      <c r="G23" s="41">
        <f t="shared" si="16"/>
        <v>0.33333333333333337</v>
      </c>
      <c r="H23" s="41">
        <f t="shared" si="16"/>
        <v>0.33333333333333337</v>
      </c>
      <c r="I23" s="41">
        <f t="shared" si="16"/>
        <v>0.33333333333333337</v>
      </c>
      <c r="J23" s="41" t="str">
        <f t="shared" si="16"/>
        <v>Н</v>
      </c>
      <c r="K23" s="41" t="str">
        <f t="shared" si="16"/>
        <v>Н</v>
      </c>
      <c r="L23" s="41" t="str">
        <f t="shared" si="16"/>
        <v>Н</v>
      </c>
      <c r="M23" s="41">
        <f t="shared" si="16"/>
        <v>0.33333333333333337</v>
      </c>
      <c r="N23" s="41">
        <f t="shared" si="16"/>
        <v>0.33333333333333337</v>
      </c>
      <c r="O23" s="41">
        <f t="shared" si="16"/>
        <v>0.33333333333333337</v>
      </c>
      <c r="P23" s="41">
        <f t="shared" si="16"/>
        <v>0.33333333333333337</v>
      </c>
      <c r="Q23" s="41">
        <f t="shared" si="16"/>
        <v>0.33333333333333337</v>
      </c>
      <c r="R23" s="41">
        <f t="shared" si="16"/>
        <v>0.33333333333333337</v>
      </c>
      <c r="S23" s="41" t="str">
        <f t="shared" si="16"/>
        <v>Н</v>
      </c>
      <c r="T23" s="41" t="str">
        <f t="shared" si="16"/>
        <v>Н</v>
      </c>
      <c r="U23" s="41">
        <f t="shared" si="16"/>
        <v>0.33333333333333337</v>
      </c>
      <c r="V23" s="41">
        <f t="shared" si="16"/>
        <v>0.33333333333333337</v>
      </c>
      <c r="W23" s="41">
        <f t="shared" si="16"/>
        <v>0.33333333333333337</v>
      </c>
      <c r="X23" s="41">
        <f t="shared" si="16"/>
        <v>0.33333333333333337</v>
      </c>
      <c r="Y23" s="41">
        <f t="shared" si="16"/>
        <v>0.33333333333333337</v>
      </c>
      <c r="Z23" s="41" t="str">
        <f t="shared" si="16"/>
        <v>Н</v>
      </c>
      <c r="AA23" s="41" t="str">
        <f t="shared" si="16"/>
        <v>Н</v>
      </c>
      <c r="AB23" s="41">
        <f t="shared" si="16"/>
        <v>0.33333333333333337</v>
      </c>
      <c r="AC23" s="41">
        <f t="shared" si="16"/>
        <v>0.33333333333333337</v>
      </c>
      <c r="AD23" s="41">
        <f t="shared" si="16"/>
        <v>0.33333333333333337</v>
      </c>
      <c r="AE23" s="41">
        <f t="shared" si="16"/>
        <v>0.33333333333333337</v>
      </c>
      <c r="AF23" s="41">
        <f t="shared" si="16"/>
        <v>0.33333333333333337</v>
      </c>
      <c r="AG23" s="42" t="str">
        <f t="shared" si="16"/>
        <v>Н</v>
      </c>
      <c r="AH23" s="47">
        <f>AI23/8</f>
        <v>20.999999999999993</v>
      </c>
      <c r="AI23" s="47">
        <f>SUM(C23:AG23)*24</f>
        <v>167.99999999999994</v>
      </c>
      <c r="AJ23" s="45" t="s">
        <v>109</v>
      </c>
    </row>
    <row r="24" spans="1:36" ht="12.75" x14ac:dyDescent="0.2">
      <c r="A24" s="67">
        <v>6</v>
      </c>
      <c r="B24" s="60" t="str">
        <f>IF(ISERROR(HLOOKUP($J$5,Структура!$A$3:$G$30,A24+1,0)),"",HLOOKUP($J$5,Структура!$A$3:$G$30,A24+1,0))</f>
        <v>Чадина Н.И.</v>
      </c>
      <c r="C24" s="24">
        <f t="shared" ref="C24:R24" si="17">IF(C$8=0,"Все",IF(ISNA(VLOOKUP(C$8,ДниИскл,1,0)),IF(WEEKDAY(C$8,2)=6,"Сб",IF(WEEKDAY(C$8,2)=7,"Вс",$C$4)),IF(VLOOKUP(C$8,ДниИскл,2,0)="Р",$C$4,VLOOKUP(C$8,ДниИскл,2,0))))</f>
        <v>0.33333333333333331</v>
      </c>
      <c r="D24" s="24">
        <f t="shared" si="17"/>
        <v>0.33333333333333331</v>
      </c>
      <c r="E24" s="24" t="str">
        <f t="shared" si="17"/>
        <v>Сб</v>
      </c>
      <c r="F24" s="24" t="str">
        <f t="shared" si="17"/>
        <v>Вс</v>
      </c>
      <c r="G24" s="24">
        <f t="shared" si="17"/>
        <v>0.33333333333333331</v>
      </c>
      <c r="H24" s="24">
        <f t="shared" si="17"/>
        <v>0.33333333333333331</v>
      </c>
      <c r="I24" s="24">
        <f t="shared" si="17"/>
        <v>0.33333333333333331</v>
      </c>
      <c r="J24" s="24" t="str">
        <f t="shared" si="17"/>
        <v>ПД</v>
      </c>
      <c r="K24" s="24" t="str">
        <f t="shared" si="17"/>
        <v>ПД</v>
      </c>
      <c r="L24" s="24" t="str">
        <f t="shared" si="17"/>
        <v>Сб</v>
      </c>
      <c r="M24" s="24">
        <f t="shared" si="17"/>
        <v>0.33333333333333331</v>
      </c>
      <c r="N24" s="24">
        <f t="shared" si="17"/>
        <v>0.33333333333333331</v>
      </c>
      <c r="O24" s="24">
        <f t="shared" si="17"/>
        <v>0.33333333333333331</v>
      </c>
      <c r="P24" s="24">
        <f t="shared" si="17"/>
        <v>0.33333333333333331</v>
      </c>
      <c r="Q24" s="24">
        <f t="shared" si="17"/>
        <v>0.33333333333333331</v>
      </c>
      <c r="R24" s="24">
        <f t="shared" si="17"/>
        <v>0.33333333333333331</v>
      </c>
      <c r="S24" s="24" t="str">
        <f t="shared" ref="S24:AG24" si="18">IF(S$8=0,"Все",IF(ISNA(VLOOKUP(S$8,ДниИскл,1,0)),IF(WEEKDAY(S$8,2)=6,"Сб",IF(WEEKDAY(S$8,2)=7,"Вс",$C$4)),IF(VLOOKUP(S$8,ДниИскл,2,0)="Р",$C$4,VLOOKUP(S$8,ДниИскл,2,0))))</f>
        <v>Сб</v>
      </c>
      <c r="T24" s="24" t="str">
        <f t="shared" si="18"/>
        <v>Вс</v>
      </c>
      <c r="U24" s="24">
        <f t="shared" si="18"/>
        <v>0.33333333333333331</v>
      </c>
      <c r="V24" s="24">
        <f t="shared" si="18"/>
        <v>0.33333333333333331</v>
      </c>
      <c r="W24" s="24">
        <f t="shared" si="18"/>
        <v>0.33333333333333331</v>
      </c>
      <c r="X24" s="24">
        <f t="shared" si="18"/>
        <v>0.33333333333333331</v>
      </c>
      <c r="Y24" s="24">
        <f t="shared" si="18"/>
        <v>0.33333333333333331</v>
      </c>
      <c r="Z24" s="24" t="str">
        <f t="shared" si="18"/>
        <v>Сб</v>
      </c>
      <c r="AA24" s="24" t="str">
        <f t="shared" si="18"/>
        <v>Вс</v>
      </c>
      <c r="AB24" s="24">
        <f t="shared" si="18"/>
        <v>0.33333333333333331</v>
      </c>
      <c r="AC24" s="24">
        <f t="shared" si="18"/>
        <v>0.33333333333333331</v>
      </c>
      <c r="AD24" s="24">
        <f t="shared" si="18"/>
        <v>0.33333333333333331</v>
      </c>
      <c r="AE24" s="24">
        <f t="shared" si="18"/>
        <v>0.33333333333333331</v>
      </c>
      <c r="AF24" s="24">
        <f t="shared" si="18"/>
        <v>0.33333333333333331</v>
      </c>
      <c r="AG24" s="39" t="str">
        <f t="shared" si="18"/>
        <v>Сб</v>
      </c>
      <c r="AH24" s="48">
        <f t="shared" ref="AH24" si="19">COUNTIF(C24:AG24,"&gt;0")</f>
        <v>21</v>
      </c>
      <c r="AI24" s="48">
        <f t="shared" ref="AI24" si="20">AH24*8</f>
        <v>168</v>
      </c>
      <c r="AJ24" s="44" t="s">
        <v>108</v>
      </c>
    </row>
    <row r="25" spans="1:36" ht="12.75" x14ac:dyDescent="0.2">
      <c r="A25" s="67"/>
      <c r="B25" s="61"/>
      <c r="C25" s="24">
        <f t="shared" ref="C25:R25" si="21">IF(C$8=0,"Все",IF(ISNA(VLOOKUP(C$8,ДниИскл,1,0)),IF(WEEKDAY(C$8,2)=6,"Сб",IF(WEEKDAY(C$8,2)=7,"Вс",$C$5)),IF(VLOOKUP(C$8,ДниИскл,2,0)="Р",$C$5,VLOOKUP(C$8,ДниИскл,2,0))))</f>
        <v>0.70833333333333337</v>
      </c>
      <c r="D25" s="24">
        <f t="shared" si="21"/>
        <v>0.70833333333333337</v>
      </c>
      <c r="E25" s="24" t="str">
        <f t="shared" si="21"/>
        <v>Сб</v>
      </c>
      <c r="F25" s="24" t="str">
        <f t="shared" si="21"/>
        <v>Вс</v>
      </c>
      <c r="G25" s="24">
        <f t="shared" si="21"/>
        <v>0.70833333333333337</v>
      </c>
      <c r="H25" s="24">
        <f t="shared" si="21"/>
        <v>0.70833333333333337</v>
      </c>
      <c r="I25" s="24">
        <f t="shared" si="21"/>
        <v>0.70833333333333337</v>
      </c>
      <c r="J25" s="24" t="str">
        <f t="shared" si="21"/>
        <v>ПД</v>
      </c>
      <c r="K25" s="24" t="str">
        <f t="shared" si="21"/>
        <v>ПД</v>
      </c>
      <c r="L25" s="24" t="str">
        <f t="shared" si="21"/>
        <v>Сб</v>
      </c>
      <c r="M25" s="24">
        <f t="shared" si="21"/>
        <v>0.70833333333333337</v>
      </c>
      <c r="N25" s="24">
        <f t="shared" si="21"/>
        <v>0.70833333333333337</v>
      </c>
      <c r="O25" s="24">
        <f t="shared" si="21"/>
        <v>0.70833333333333337</v>
      </c>
      <c r="P25" s="24">
        <f t="shared" si="21"/>
        <v>0.70833333333333337</v>
      </c>
      <c r="Q25" s="24">
        <f t="shared" si="21"/>
        <v>0.70833333333333337</v>
      </c>
      <c r="R25" s="24">
        <f t="shared" si="21"/>
        <v>0.70833333333333337</v>
      </c>
      <c r="S25" s="24" t="str">
        <f t="shared" ref="S25:AG25" si="22">IF(S$8=0,"Все",IF(ISNA(VLOOKUP(S$8,ДниИскл,1,0)),IF(WEEKDAY(S$8,2)=6,"Сб",IF(WEEKDAY(S$8,2)=7,"Вс",$C$5)),IF(VLOOKUP(S$8,ДниИскл,2,0)="Р",$C$5,VLOOKUP(S$8,ДниИскл,2,0))))</f>
        <v>Сб</v>
      </c>
      <c r="T25" s="24" t="str">
        <f t="shared" si="22"/>
        <v>Вс</v>
      </c>
      <c r="U25" s="24">
        <f t="shared" si="22"/>
        <v>0.70833333333333337</v>
      </c>
      <c r="V25" s="24">
        <f t="shared" si="22"/>
        <v>0.70833333333333337</v>
      </c>
      <c r="W25" s="24">
        <f t="shared" si="22"/>
        <v>0.70833333333333337</v>
      </c>
      <c r="X25" s="24">
        <f t="shared" si="22"/>
        <v>0.70833333333333337</v>
      </c>
      <c r="Y25" s="24">
        <f t="shared" si="22"/>
        <v>0.70833333333333337</v>
      </c>
      <c r="Z25" s="24" t="str">
        <f t="shared" si="22"/>
        <v>Сб</v>
      </c>
      <c r="AA25" s="24" t="str">
        <f t="shared" si="22"/>
        <v>Вс</v>
      </c>
      <c r="AB25" s="24">
        <f t="shared" si="22"/>
        <v>0.70833333333333337</v>
      </c>
      <c r="AC25" s="24">
        <f t="shared" si="22"/>
        <v>0.70833333333333337</v>
      </c>
      <c r="AD25" s="24">
        <f t="shared" si="22"/>
        <v>0.70833333333333337</v>
      </c>
      <c r="AE25" s="24">
        <f t="shared" si="22"/>
        <v>0.70833333333333337</v>
      </c>
      <c r="AF25" s="24">
        <f t="shared" si="22"/>
        <v>0.70833333333333337</v>
      </c>
      <c r="AG25" s="39" t="str">
        <f t="shared" si="22"/>
        <v>Сб</v>
      </c>
      <c r="AH25" s="36">
        <f t="shared" ref="AH25" si="23">AH26-AH24</f>
        <v>0</v>
      </c>
      <c r="AI25" s="36">
        <f t="shared" ref="AI25" si="24">AI26-AI24</f>
        <v>0</v>
      </c>
      <c r="AJ25" s="44" t="s">
        <v>111</v>
      </c>
    </row>
    <row r="26" spans="1:36" ht="20.25" thickBot="1" x14ac:dyDescent="0.25">
      <c r="A26" s="67"/>
      <c r="B26" s="62"/>
      <c r="C26" s="41">
        <f t="shared" ref="C26:AG26" si="25">IF(ISNUMBER(C24),C25-C24-TIMEVALUE("1:00"),"Н")</f>
        <v>0.33333333333333337</v>
      </c>
      <c r="D26" s="41">
        <f t="shared" si="25"/>
        <v>0.33333333333333337</v>
      </c>
      <c r="E26" s="41" t="str">
        <f t="shared" si="25"/>
        <v>Н</v>
      </c>
      <c r="F26" s="41" t="str">
        <f t="shared" si="25"/>
        <v>Н</v>
      </c>
      <c r="G26" s="41">
        <f t="shared" si="25"/>
        <v>0.33333333333333337</v>
      </c>
      <c r="H26" s="41">
        <f t="shared" si="25"/>
        <v>0.33333333333333337</v>
      </c>
      <c r="I26" s="41">
        <f t="shared" si="25"/>
        <v>0.33333333333333337</v>
      </c>
      <c r="J26" s="41" t="str">
        <f t="shared" si="25"/>
        <v>Н</v>
      </c>
      <c r="K26" s="41" t="str">
        <f t="shared" si="25"/>
        <v>Н</v>
      </c>
      <c r="L26" s="41" t="str">
        <f t="shared" si="25"/>
        <v>Н</v>
      </c>
      <c r="M26" s="41">
        <f t="shared" si="25"/>
        <v>0.33333333333333337</v>
      </c>
      <c r="N26" s="41">
        <f t="shared" si="25"/>
        <v>0.33333333333333337</v>
      </c>
      <c r="O26" s="41">
        <f t="shared" si="25"/>
        <v>0.33333333333333337</v>
      </c>
      <c r="P26" s="41">
        <f t="shared" si="25"/>
        <v>0.33333333333333337</v>
      </c>
      <c r="Q26" s="41">
        <f t="shared" si="25"/>
        <v>0.33333333333333337</v>
      </c>
      <c r="R26" s="41">
        <f t="shared" si="25"/>
        <v>0.33333333333333337</v>
      </c>
      <c r="S26" s="41" t="str">
        <f t="shared" si="25"/>
        <v>Н</v>
      </c>
      <c r="T26" s="41" t="str">
        <f t="shared" si="25"/>
        <v>Н</v>
      </c>
      <c r="U26" s="41">
        <f t="shared" si="25"/>
        <v>0.33333333333333337</v>
      </c>
      <c r="V26" s="41">
        <f t="shared" si="25"/>
        <v>0.33333333333333337</v>
      </c>
      <c r="W26" s="41">
        <f t="shared" si="25"/>
        <v>0.33333333333333337</v>
      </c>
      <c r="X26" s="41">
        <f t="shared" si="25"/>
        <v>0.33333333333333337</v>
      </c>
      <c r="Y26" s="41">
        <f t="shared" si="25"/>
        <v>0.33333333333333337</v>
      </c>
      <c r="Z26" s="41" t="str">
        <f t="shared" si="25"/>
        <v>Н</v>
      </c>
      <c r="AA26" s="41" t="str">
        <f t="shared" si="25"/>
        <v>Н</v>
      </c>
      <c r="AB26" s="41">
        <f t="shared" si="25"/>
        <v>0.33333333333333337</v>
      </c>
      <c r="AC26" s="41">
        <f t="shared" si="25"/>
        <v>0.33333333333333337</v>
      </c>
      <c r="AD26" s="41">
        <f t="shared" si="25"/>
        <v>0.33333333333333337</v>
      </c>
      <c r="AE26" s="41">
        <f t="shared" si="25"/>
        <v>0.33333333333333337</v>
      </c>
      <c r="AF26" s="41">
        <f t="shared" si="25"/>
        <v>0.33333333333333337</v>
      </c>
      <c r="AG26" s="42" t="str">
        <f t="shared" si="25"/>
        <v>Н</v>
      </c>
      <c r="AH26" s="47">
        <f t="shared" ref="AH26" si="26">AI26/8</f>
        <v>20.999999999999993</v>
      </c>
      <c r="AI26" s="47">
        <f t="shared" ref="AI26" si="27">SUM(C26:AG26)*24</f>
        <v>167.99999999999994</v>
      </c>
      <c r="AJ26" s="45" t="s">
        <v>109</v>
      </c>
    </row>
    <row r="27" spans="1:36" ht="12.75" x14ac:dyDescent="0.2">
      <c r="A27" s="67">
        <v>7</v>
      </c>
      <c r="B27" s="60" t="str">
        <f>IF(ISERROR(HLOOKUP($J$5,Структура!$A$3:$G$30,A27+1,0)),"",HLOOKUP($J$5,Структура!$A$3:$G$30,A27+1,0))</f>
        <v>Карева Е.В.</v>
      </c>
      <c r="C27" s="24">
        <f t="shared" ref="C27:R27" si="28">IF(C$8=0,"Все",IF(ISNA(VLOOKUP(C$8,ДниИскл,1,0)),IF(WEEKDAY(C$8,2)=6,"Сб",IF(WEEKDAY(C$8,2)=7,"Вс",$C$4)),IF(VLOOKUP(C$8,ДниИскл,2,0)="Р",$C$4,VLOOKUP(C$8,ДниИскл,2,0))))</f>
        <v>0.33333333333333331</v>
      </c>
      <c r="D27" s="24">
        <f t="shared" si="28"/>
        <v>0.33333333333333331</v>
      </c>
      <c r="E27" s="24" t="str">
        <f t="shared" si="28"/>
        <v>Сб</v>
      </c>
      <c r="F27" s="24" t="str">
        <f t="shared" si="28"/>
        <v>Вс</v>
      </c>
      <c r="G27" s="24">
        <f t="shared" si="28"/>
        <v>0.33333333333333331</v>
      </c>
      <c r="H27" s="24">
        <f t="shared" si="28"/>
        <v>0.33333333333333331</v>
      </c>
      <c r="I27" s="24">
        <f t="shared" si="28"/>
        <v>0.33333333333333331</v>
      </c>
      <c r="J27" s="24" t="str">
        <f t="shared" si="28"/>
        <v>ПД</v>
      </c>
      <c r="K27" s="24" t="str">
        <f t="shared" si="28"/>
        <v>ПД</v>
      </c>
      <c r="L27" s="24" t="str">
        <f t="shared" si="28"/>
        <v>Сб</v>
      </c>
      <c r="M27" s="24">
        <f t="shared" si="28"/>
        <v>0.33333333333333331</v>
      </c>
      <c r="N27" s="24">
        <f t="shared" si="28"/>
        <v>0.33333333333333331</v>
      </c>
      <c r="O27" s="24">
        <f t="shared" si="28"/>
        <v>0.33333333333333331</v>
      </c>
      <c r="P27" s="24">
        <f t="shared" si="28"/>
        <v>0.33333333333333331</v>
      </c>
      <c r="Q27" s="24">
        <f t="shared" si="28"/>
        <v>0.33333333333333331</v>
      </c>
      <c r="R27" s="24">
        <f t="shared" si="28"/>
        <v>0.33333333333333331</v>
      </c>
      <c r="S27" s="24" t="str">
        <f t="shared" ref="S27:AG27" si="29">IF(S$8=0,"Все",IF(ISNA(VLOOKUP(S$8,ДниИскл,1,0)),IF(WEEKDAY(S$8,2)=6,"Сб",IF(WEEKDAY(S$8,2)=7,"Вс",$C$4)),IF(VLOOKUP(S$8,ДниИскл,2,0)="Р",$C$4,VLOOKUP(S$8,ДниИскл,2,0))))</f>
        <v>Сб</v>
      </c>
      <c r="T27" s="24" t="str">
        <f t="shared" si="29"/>
        <v>Вс</v>
      </c>
      <c r="U27" s="24">
        <f t="shared" si="29"/>
        <v>0.33333333333333331</v>
      </c>
      <c r="V27" s="24">
        <f t="shared" si="29"/>
        <v>0.33333333333333331</v>
      </c>
      <c r="W27" s="24">
        <f t="shared" si="29"/>
        <v>0.33333333333333331</v>
      </c>
      <c r="X27" s="24">
        <f t="shared" si="29"/>
        <v>0.33333333333333331</v>
      </c>
      <c r="Y27" s="24">
        <f t="shared" si="29"/>
        <v>0.33333333333333331</v>
      </c>
      <c r="Z27" s="24" t="str">
        <f t="shared" si="29"/>
        <v>Сб</v>
      </c>
      <c r="AA27" s="24" t="str">
        <f t="shared" si="29"/>
        <v>Вс</v>
      </c>
      <c r="AB27" s="24">
        <f t="shared" si="29"/>
        <v>0.33333333333333331</v>
      </c>
      <c r="AC27" s="24">
        <f t="shared" si="29"/>
        <v>0.33333333333333331</v>
      </c>
      <c r="AD27" s="24">
        <f t="shared" si="29"/>
        <v>0.33333333333333331</v>
      </c>
      <c r="AE27" s="24">
        <f t="shared" si="29"/>
        <v>0.33333333333333331</v>
      </c>
      <c r="AF27" s="24">
        <f t="shared" si="29"/>
        <v>0.33333333333333331</v>
      </c>
      <c r="AG27" s="39" t="str">
        <f t="shared" si="29"/>
        <v>Сб</v>
      </c>
      <c r="AH27" s="48">
        <f t="shared" ref="AH27" si="30">COUNTIF(C27:AG27,"&gt;0")</f>
        <v>21</v>
      </c>
      <c r="AI27" s="48">
        <f t="shared" ref="AI27" si="31">AH27*8</f>
        <v>168</v>
      </c>
      <c r="AJ27" s="44" t="s">
        <v>108</v>
      </c>
    </row>
    <row r="28" spans="1:36" ht="12.75" x14ac:dyDescent="0.2">
      <c r="A28" s="67"/>
      <c r="B28" s="61"/>
      <c r="C28" s="24">
        <f t="shared" ref="C28:R28" si="32">IF(C$8=0,"Все",IF(ISNA(VLOOKUP(C$8,ДниИскл,1,0)),IF(WEEKDAY(C$8,2)=6,"Сб",IF(WEEKDAY(C$8,2)=7,"Вс",$C$5)),IF(VLOOKUP(C$8,ДниИскл,2,0)="Р",$C$5,VLOOKUP(C$8,ДниИскл,2,0))))</f>
        <v>0.70833333333333337</v>
      </c>
      <c r="D28" s="24">
        <f t="shared" si="32"/>
        <v>0.70833333333333337</v>
      </c>
      <c r="E28" s="24" t="str">
        <f t="shared" si="32"/>
        <v>Сб</v>
      </c>
      <c r="F28" s="24" t="str">
        <f t="shared" si="32"/>
        <v>Вс</v>
      </c>
      <c r="G28" s="24">
        <f t="shared" si="32"/>
        <v>0.70833333333333337</v>
      </c>
      <c r="H28" s="24">
        <f t="shared" si="32"/>
        <v>0.70833333333333337</v>
      </c>
      <c r="I28" s="24">
        <f t="shared" si="32"/>
        <v>0.70833333333333337</v>
      </c>
      <c r="J28" s="24" t="str">
        <f t="shared" si="32"/>
        <v>ПД</v>
      </c>
      <c r="K28" s="24" t="str">
        <f t="shared" si="32"/>
        <v>ПД</v>
      </c>
      <c r="L28" s="24" t="str">
        <f t="shared" si="32"/>
        <v>Сб</v>
      </c>
      <c r="M28" s="24">
        <f t="shared" si="32"/>
        <v>0.70833333333333337</v>
      </c>
      <c r="N28" s="24">
        <f t="shared" si="32"/>
        <v>0.70833333333333337</v>
      </c>
      <c r="O28" s="24">
        <f t="shared" si="32"/>
        <v>0.70833333333333337</v>
      </c>
      <c r="P28" s="24">
        <f t="shared" si="32"/>
        <v>0.70833333333333337</v>
      </c>
      <c r="Q28" s="24">
        <f t="shared" si="32"/>
        <v>0.70833333333333337</v>
      </c>
      <c r="R28" s="24">
        <f t="shared" si="32"/>
        <v>0.70833333333333337</v>
      </c>
      <c r="S28" s="24" t="str">
        <f t="shared" ref="S28:AG28" si="33">IF(S$8=0,"Все",IF(ISNA(VLOOKUP(S$8,ДниИскл,1,0)),IF(WEEKDAY(S$8,2)=6,"Сб",IF(WEEKDAY(S$8,2)=7,"Вс",$C$5)),IF(VLOOKUP(S$8,ДниИскл,2,0)="Р",$C$5,VLOOKUP(S$8,ДниИскл,2,0))))</f>
        <v>Сб</v>
      </c>
      <c r="T28" s="24" t="str">
        <f t="shared" si="33"/>
        <v>Вс</v>
      </c>
      <c r="U28" s="24">
        <f t="shared" si="33"/>
        <v>0.70833333333333337</v>
      </c>
      <c r="V28" s="24">
        <f t="shared" si="33"/>
        <v>0.70833333333333337</v>
      </c>
      <c r="W28" s="24">
        <f t="shared" si="33"/>
        <v>0.70833333333333337</v>
      </c>
      <c r="X28" s="24">
        <f t="shared" si="33"/>
        <v>0.70833333333333337</v>
      </c>
      <c r="Y28" s="24">
        <f t="shared" si="33"/>
        <v>0.70833333333333337</v>
      </c>
      <c r="Z28" s="24" t="str">
        <f t="shared" si="33"/>
        <v>Сб</v>
      </c>
      <c r="AA28" s="24" t="str">
        <f t="shared" si="33"/>
        <v>Вс</v>
      </c>
      <c r="AB28" s="24">
        <f t="shared" si="33"/>
        <v>0.70833333333333337</v>
      </c>
      <c r="AC28" s="24">
        <f t="shared" si="33"/>
        <v>0.70833333333333337</v>
      </c>
      <c r="AD28" s="24">
        <f t="shared" si="33"/>
        <v>0.70833333333333337</v>
      </c>
      <c r="AE28" s="24">
        <f t="shared" si="33"/>
        <v>0.70833333333333337</v>
      </c>
      <c r="AF28" s="24">
        <f t="shared" si="33"/>
        <v>0.70833333333333337</v>
      </c>
      <c r="AG28" s="39" t="str">
        <f t="shared" si="33"/>
        <v>Сб</v>
      </c>
      <c r="AH28" s="36">
        <f t="shared" ref="AH28" si="34">AH29-AH27</f>
        <v>0</v>
      </c>
      <c r="AI28" s="36">
        <f t="shared" ref="AI28" si="35">AI29-AI27</f>
        <v>0</v>
      </c>
      <c r="AJ28" s="44" t="s">
        <v>111</v>
      </c>
    </row>
    <row r="29" spans="1:36" ht="20.25" thickBot="1" x14ac:dyDescent="0.25">
      <c r="A29" s="67"/>
      <c r="B29" s="62"/>
      <c r="C29" s="41">
        <f t="shared" ref="C29:AG29" si="36">IF(ISNUMBER(C27),C28-C27-TIMEVALUE("1:00"),"Н")</f>
        <v>0.33333333333333337</v>
      </c>
      <c r="D29" s="41">
        <f t="shared" si="36"/>
        <v>0.33333333333333337</v>
      </c>
      <c r="E29" s="41" t="str">
        <f t="shared" si="36"/>
        <v>Н</v>
      </c>
      <c r="F29" s="41" t="str">
        <f t="shared" si="36"/>
        <v>Н</v>
      </c>
      <c r="G29" s="41">
        <f t="shared" si="36"/>
        <v>0.33333333333333337</v>
      </c>
      <c r="H29" s="41">
        <f t="shared" si="36"/>
        <v>0.33333333333333337</v>
      </c>
      <c r="I29" s="41">
        <f t="shared" si="36"/>
        <v>0.33333333333333337</v>
      </c>
      <c r="J29" s="41" t="str">
        <f t="shared" si="36"/>
        <v>Н</v>
      </c>
      <c r="K29" s="41" t="str">
        <f t="shared" si="36"/>
        <v>Н</v>
      </c>
      <c r="L29" s="41" t="str">
        <f t="shared" si="36"/>
        <v>Н</v>
      </c>
      <c r="M29" s="41">
        <f t="shared" si="36"/>
        <v>0.33333333333333337</v>
      </c>
      <c r="N29" s="41">
        <f t="shared" si="36"/>
        <v>0.33333333333333337</v>
      </c>
      <c r="O29" s="41">
        <f t="shared" si="36"/>
        <v>0.33333333333333337</v>
      </c>
      <c r="P29" s="41">
        <f t="shared" si="36"/>
        <v>0.33333333333333337</v>
      </c>
      <c r="Q29" s="41">
        <f t="shared" si="36"/>
        <v>0.33333333333333337</v>
      </c>
      <c r="R29" s="41">
        <f t="shared" si="36"/>
        <v>0.33333333333333337</v>
      </c>
      <c r="S29" s="41" t="str">
        <f t="shared" si="36"/>
        <v>Н</v>
      </c>
      <c r="T29" s="41" t="str">
        <f t="shared" si="36"/>
        <v>Н</v>
      </c>
      <c r="U29" s="41">
        <f t="shared" si="36"/>
        <v>0.33333333333333337</v>
      </c>
      <c r="V29" s="41">
        <f t="shared" si="36"/>
        <v>0.33333333333333337</v>
      </c>
      <c r="W29" s="41">
        <f t="shared" si="36"/>
        <v>0.33333333333333337</v>
      </c>
      <c r="X29" s="41">
        <f t="shared" si="36"/>
        <v>0.33333333333333337</v>
      </c>
      <c r="Y29" s="41">
        <f t="shared" si="36"/>
        <v>0.33333333333333337</v>
      </c>
      <c r="Z29" s="41" t="str">
        <f t="shared" si="36"/>
        <v>Н</v>
      </c>
      <c r="AA29" s="41" t="str">
        <f t="shared" si="36"/>
        <v>Н</v>
      </c>
      <c r="AB29" s="41">
        <f t="shared" si="36"/>
        <v>0.33333333333333337</v>
      </c>
      <c r="AC29" s="41">
        <f t="shared" si="36"/>
        <v>0.33333333333333337</v>
      </c>
      <c r="AD29" s="41">
        <f t="shared" si="36"/>
        <v>0.33333333333333337</v>
      </c>
      <c r="AE29" s="41">
        <f t="shared" si="36"/>
        <v>0.33333333333333337</v>
      </c>
      <c r="AF29" s="41">
        <f t="shared" si="36"/>
        <v>0.33333333333333337</v>
      </c>
      <c r="AG29" s="42" t="str">
        <f t="shared" si="36"/>
        <v>Н</v>
      </c>
      <c r="AH29" s="47">
        <f t="shared" ref="AH29" si="37">AI29/8</f>
        <v>20.999999999999993</v>
      </c>
      <c r="AI29" s="47">
        <f t="shared" ref="AI29" si="38">SUM(C29:AG29)*24</f>
        <v>167.99999999999994</v>
      </c>
      <c r="AJ29" s="45" t="s">
        <v>109</v>
      </c>
    </row>
    <row r="30" spans="1:36" ht="12.75" x14ac:dyDescent="0.2">
      <c r="A30" s="67">
        <v>8</v>
      </c>
      <c r="B30" s="60" t="str">
        <f>IF(ISERROR(HLOOKUP($J$5,Структура!$A$3:$G$30,A30+1,0)),"",HLOOKUP($J$5,Структура!$A$3:$G$30,A30+1,0))</f>
        <v>Троицкий Е.А.</v>
      </c>
      <c r="C30" s="24">
        <f t="shared" ref="C30:R30" si="39">IF(C$8=0,"Все",IF(ISNA(VLOOKUP(C$8,ДниИскл,1,0)),IF(WEEKDAY(C$8,2)=6,"Сб",IF(WEEKDAY(C$8,2)=7,"Вс",$C$4)),IF(VLOOKUP(C$8,ДниИскл,2,0)="Р",$C$4,VLOOKUP(C$8,ДниИскл,2,0))))</f>
        <v>0.33333333333333331</v>
      </c>
      <c r="D30" s="24">
        <f t="shared" si="39"/>
        <v>0.33333333333333331</v>
      </c>
      <c r="E30" s="24" t="str">
        <f t="shared" si="39"/>
        <v>Сб</v>
      </c>
      <c r="F30" s="24" t="str">
        <f t="shared" si="39"/>
        <v>Вс</v>
      </c>
      <c r="G30" s="24">
        <f t="shared" si="39"/>
        <v>0.33333333333333331</v>
      </c>
      <c r="H30" s="24">
        <f t="shared" si="39"/>
        <v>0.33333333333333331</v>
      </c>
      <c r="I30" s="24">
        <f t="shared" si="39"/>
        <v>0.33333333333333331</v>
      </c>
      <c r="J30" s="24" t="str">
        <f t="shared" si="39"/>
        <v>ПД</v>
      </c>
      <c r="K30" s="24" t="str">
        <f t="shared" si="39"/>
        <v>ПД</v>
      </c>
      <c r="L30" s="24" t="str">
        <f t="shared" si="39"/>
        <v>Сб</v>
      </c>
      <c r="M30" s="24">
        <f t="shared" si="39"/>
        <v>0.33333333333333331</v>
      </c>
      <c r="N30" s="24">
        <f t="shared" si="39"/>
        <v>0.33333333333333331</v>
      </c>
      <c r="O30" s="24">
        <f t="shared" si="39"/>
        <v>0.33333333333333331</v>
      </c>
      <c r="P30" s="24">
        <f t="shared" si="39"/>
        <v>0.33333333333333331</v>
      </c>
      <c r="Q30" s="24">
        <f t="shared" si="39"/>
        <v>0.33333333333333331</v>
      </c>
      <c r="R30" s="24">
        <f t="shared" si="39"/>
        <v>0.33333333333333331</v>
      </c>
      <c r="S30" s="24" t="str">
        <f t="shared" ref="S30:AG30" si="40">IF(S$8=0,"Все",IF(ISNA(VLOOKUP(S$8,ДниИскл,1,0)),IF(WEEKDAY(S$8,2)=6,"Сб",IF(WEEKDAY(S$8,2)=7,"Вс",$C$4)),IF(VLOOKUP(S$8,ДниИскл,2,0)="Р",$C$4,VLOOKUP(S$8,ДниИскл,2,0))))</f>
        <v>Сб</v>
      </c>
      <c r="T30" s="24" t="str">
        <f t="shared" si="40"/>
        <v>Вс</v>
      </c>
      <c r="U30" s="24">
        <f t="shared" si="40"/>
        <v>0.33333333333333331</v>
      </c>
      <c r="V30" s="24">
        <f t="shared" si="40"/>
        <v>0.33333333333333331</v>
      </c>
      <c r="W30" s="24">
        <f t="shared" si="40"/>
        <v>0.33333333333333331</v>
      </c>
      <c r="X30" s="24">
        <f t="shared" si="40"/>
        <v>0.33333333333333331</v>
      </c>
      <c r="Y30" s="24">
        <f t="shared" si="40"/>
        <v>0.33333333333333331</v>
      </c>
      <c r="Z30" s="24" t="str">
        <f t="shared" si="40"/>
        <v>Сб</v>
      </c>
      <c r="AA30" s="24" t="str">
        <f t="shared" si="40"/>
        <v>Вс</v>
      </c>
      <c r="AB30" s="24">
        <f t="shared" si="40"/>
        <v>0.33333333333333331</v>
      </c>
      <c r="AC30" s="24">
        <f t="shared" si="40"/>
        <v>0.33333333333333331</v>
      </c>
      <c r="AD30" s="24">
        <f t="shared" si="40"/>
        <v>0.33333333333333331</v>
      </c>
      <c r="AE30" s="24">
        <f t="shared" si="40"/>
        <v>0.33333333333333331</v>
      </c>
      <c r="AF30" s="24">
        <f t="shared" si="40"/>
        <v>0.33333333333333331</v>
      </c>
      <c r="AG30" s="39" t="str">
        <f t="shared" si="40"/>
        <v>Сб</v>
      </c>
      <c r="AH30" s="48">
        <f t="shared" ref="AH30" si="41">COUNTIF(C30:AG30,"&gt;0")</f>
        <v>21</v>
      </c>
      <c r="AI30" s="48">
        <f t="shared" ref="AI30" si="42">AH30*8</f>
        <v>168</v>
      </c>
      <c r="AJ30" s="44" t="s">
        <v>108</v>
      </c>
    </row>
    <row r="31" spans="1:36" ht="12.75" x14ac:dyDescent="0.2">
      <c r="A31" s="67"/>
      <c r="B31" s="61"/>
      <c r="C31" s="24">
        <f t="shared" ref="C31:R31" si="43">IF(C$8=0,"Все",IF(ISNA(VLOOKUP(C$8,ДниИскл,1,0)),IF(WEEKDAY(C$8,2)=6,"Сб",IF(WEEKDAY(C$8,2)=7,"Вс",$C$5)),IF(VLOOKUP(C$8,ДниИскл,2,0)="Р",$C$5,VLOOKUP(C$8,ДниИскл,2,0))))</f>
        <v>0.70833333333333337</v>
      </c>
      <c r="D31" s="24">
        <f t="shared" si="43"/>
        <v>0.70833333333333337</v>
      </c>
      <c r="E31" s="24" t="str">
        <f t="shared" si="43"/>
        <v>Сб</v>
      </c>
      <c r="F31" s="24" t="str">
        <f t="shared" si="43"/>
        <v>Вс</v>
      </c>
      <c r="G31" s="24">
        <f t="shared" si="43"/>
        <v>0.70833333333333337</v>
      </c>
      <c r="H31" s="24">
        <f t="shared" si="43"/>
        <v>0.70833333333333337</v>
      </c>
      <c r="I31" s="24">
        <f t="shared" si="43"/>
        <v>0.70833333333333337</v>
      </c>
      <c r="J31" s="24" t="str">
        <f t="shared" si="43"/>
        <v>ПД</v>
      </c>
      <c r="K31" s="24" t="str">
        <f t="shared" si="43"/>
        <v>ПД</v>
      </c>
      <c r="L31" s="24" t="str">
        <f t="shared" si="43"/>
        <v>Сб</v>
      </c>
      <c r="M31" s="24">
        <f t="shared" si="43"/>
        <v>0.70833333333333337</v>
      </c>
      <c r="N31" s="24">
        <f t="shared" si="43"/>
        <v>0.70833333333333337</v>
      </c>
      <c r="O31" s="24">
        <f t="shared" si="43"/>
        <v>0.70833333333333337</v>
      </c>
      <c r="P31" s="24">
        <f t="shared" si="43"/>
        <v>0.70833333333333337</v>
      </c>
      <c r="Q31" s="24">
        <f t="shared" si="43"/>
        <v>0.70833333333333337</v>
      </c>
      <c r="R31" s="24">
        <f t="shared" si="43"/>
        <v>0.70833333333333337</v>
      </c>
      <c r="S31" s="24" t="str">
        <f t="shared" ref="S31:AG31" si="44">IF(S$8=0,"Все",IF(ISNA(VLOOKUP(S$8,ДниИскл,1,0)),IF(WEEKDAY(S$8,2)=6,"Сб",IF(WEEKDAY(S$8,2)=7,"Вс",$C$5)),IF(VLOOKUP(S$8,ДниИскл,2,0)="Р",$C$5,VLOOKUP(S$8,ДниИскл,2,0))))</f>
        <v>Сб</v>
      </c>
      <c r="T31" s="24" t="str">
        <f t="shared" si="44"/>
        <v>Вс</v>
      </c>
      <c r="U31" s="24">
        <f t="shared" si="44"/>
        <v>0.70833333333333337</v>
      </c>
      <c r="V31" s="24">
        <f t="shared" si="44"/>
        <v>0.70833333333333337</v>
      </c>
      <c r="W31" s="24">
        <f t="shared" si="44"/>
        <v>0.70833333333333337</v>
      </c>
      <c r="X31" s="24">
        <f t="shared" si="44"/>
        <v>0.70833333333333337</v>
      </c>
      <c r="Y31" s="24">
        <f t="shared" si="44"/>
        <v>0.70833333333333337</v>
      </c>
      <c r="Z31" s="24" t="str">
        <f t="shared" si="44"/>
        <v>Сб</v>
      </c>
      <c r="AA31" s="24" t="str">
        <f t="shared" si="44"/>
        <v>Вс</v>
      </c>
      <c r="AB31" s="24">
        <f t="shared" si="44"/>
        <v>0.70833333333333337</v>
      </c>
      <c r="AC31" s="24">
        <f t="shared" si="44"/>
        <v>0.70833333333333337</v>
      </c>
      <c r="AD31" s="24">
        <f t="shared" si="44"/>
        <v>0.70833333333333337</v>
      </c>
      <c r="AE31" s="24">
        <f t="shared" si="44"/>
        <v>0.70833333333333337</v>
      </c>
      <c r="AF31" s="24">
        <f t="shared" si="44"/>
        <v>0.70833333333333337</v>
      </c>
      <c r="AG31" s="39" t="str">
        <f t="shared" si="44"/>
        <v>Сб</v>
      </c>
      <c r="AH31" s="36">
        <f t="shared" ref="AH31" si="45">AH32-AH30</f>
        <v>0</v>
      </c>
      <c r="AI31" s="36">
        <f t="shared" ref="AI31" si="46">AI32-AI30</f>
        <v>0</v>
      </c>
      <c r="AJ31" s="44" t="s">
        <v>111</v>
      </c>
    </row>
    <row r="32" spans="1:36" ht="20.25" thickBot="1" x14ac:dyDescent="0.25">
      <c r="A32" s="67"/>
      <c r="B32" s="62"/>
      <c r="C32" s="41">
        <f t="shared" ref="C32:AG32" si="47">IF(ISNUMBER(C30),C31-C30-TIMEVALUE("1:00"),"Н")</f>
        <v>0.33333333333333337</v>
      </c>
      <c r="D32" s="41">
        <f t="shared" si="47"/>
        <v>0.33333333333333337</v>
      </c>
      <c r="E32" s="41" t="str">
        <f t="shared" si="47"/>
        <v>Н</v>
      </c>
      <c r="F32" s="41" t="str">
        <f t="shared" si="47"/>
        <v>Н</v>
      </c>
      <c r="G32" s="41">
        <f t="shared" si="47"/>
        <v>0.33333333333333337</v>
      </c>
      <c r="H32" s="41">
        <f t="shared" si="47"/>
        <v>0.33333333333333337</v>
      </c>
      <c r="I32" s="41">
        <f t="shared" si="47"/>
        <v>0.33333333333333337</v>
      </c>
      <c r="J32" s="41" t="str">
        <f t="shared" si="47"/>
        <v>Н</v>
      </c>
      <c r="K32" s="41" t="str">
        <f t="shared" si="47"/>
        <v>Н</v>
      </c>
      <c r="L32" s="41" t="str">
        <f t="shared" si="47"/>
        <v>Н</v>
      </c>
      <c r="M32" s="41">
        <f t="shared" si="47"/>
        <v>0.33333333333333337</v>
      </c>
      <c r="N32" s="41">
        <f t="shared" si="47"/>
        <v>0.33333333333333337</v>
      </c>
      <c r="O32" s="41">
        <f t="shared" si="47"/>
        <v>0.33333333333333337</v>
      </c>
      <c r="P32" s="41">
        <f t="shared" si="47"/>
        <v>0.33333333333333337</v>
      </c>
      <c r="Q32" s="41">
        <f t="shared" si="47"/>
        <v>0.33333333333333337</v>
      </c>
      <c r="R32" s="41">
        <f t="shared" si="47"/>
        <v>0.33333333333333337</v>
      </c>
      <c r="S32" s="41" t="str">
        <f t="shared" si="47"/>
        <v>Н</v>
      </c>
      <c r="T32" s="41" t="str">
        <f t="shared" si="47"/>
        <v>Н</v>
      </c>
      <c r="U32" s="41">
        <f t="shared" si="47"/>
        <v>0.33333333333333337</v>
      </c>
      <c r="V32" s="41">
        <f t="shared" si="47"/>
        <v>0.33333333333333337</v>
      </c>
      <c r="W32" s="41">
        <f t="shared" si="47"/>
        <v>0.33333333333333337</v>
      </c>
      <c r="X32" s="41">
        <f t="shared" si="47"/>
        <v>0.33333333333333337</v>
      </c>
      <c r="Y32" s="41">
        <f t="shared" si="47"/>
        <v>0.33333333333333337</v>
      </c>
      <c r="Z32" s="41" t="str">
        <f t="shared" si="47"/>
        <v>Н</v>
      </c>
      <c r="AA32" s="41" t="str">
        <f t="shared" si="47"/>
        <v>Н</v>
      </c>
      <c r="AB32" s="41">
        <f t="shared" si="47"/>
        <v>0.33333333333333337</v>
      </c>
      <c r="AC32" s="41">
        <f t="shared" si="47"/>
        <v>0.33333333333333337</v>
      </c>
      <c r="AD32" s="41">
        <f t="shared" si="47"/>
        <v>0.33333333333333337</v>
      </c>
      <c r="AE32" s="41">
        <f t="shared" si="47"/>
        <v>0.33333333333333337</v>
      </c>
      <c r="AF32" s="41">
        <f t="shared" si="47"/>
        <v>0.33333333333333337</v>
      </c>
      <c r="AG32" s="42" t="str">
        <f t="shared" si="47"/>
        <v>Н</v>
      </c>
      <c r="AH32" s="47">
        <f t="shared" ref="AH32" si="48">AI32/8</f>
        <v>20.999999999999993</v>
      </c>
      <c r="AI32" s="47">
        <f t="shared" ref="AI32" si="49">SUM(C32:AG32)*24</f>
        <v>167.99999999999994</v>
      </c>
      <c r="AJ32" s="45" t="s">
        <v>109</v>
      </c>
    </row>
    <row r="33" spans="1:36" ht="12.75" x14ac:dyDescent="0.2">
      <c r="A33" s="67">
        <v>9</v>
      </c>
      <c r="B33" s="60" t="str">
        <f>IF(ISERROR(HLOOKUP($J$5,Структура!$A$3:$G$30,A33+1,0)),"",HLOOKUP($J$5,Структура!$A$3:$G$30,A33+1,0))</f>
        <v>Троицкая Е.Е.</v>
      </c>
      <c r="C33" s="24">
        <f t="shared" ref="C33:R33" si="50">IF(C$8=0,"Все",IF(ISNA(VLOOKUP(C$8,ДниИскл,1,0)),IF(WEEKDAY(C$8,2)=6,"Сб",IF(WEEKDAY(C$8,2)=7,"Вс",$C$4)),IF(VLOOKUP(C$8,ДниИскл,2,0)="Р",$C$4,VLOOKUP(C$8,ДниИскл,2,0))))</f>
        <v>0.33333333333333331</v>
      </c>
      <c r="D33" s="24">
        <f t="shared" si="50"/>
        <v>0.33333333333333331</v>
      </c>
      <c r="E33" s="24" t="str">
        <f t="shared" si="50"/>
        <v>Сб</v>
      </c>
      <c r="F33" s="24" t="str">
        <f t="shared" si="50"/>
        <v>Вс</v>
      </c>
      <c r="G33" s="24">
        <f t="shared" si="50"/>
        <v>0.33333333333333331</v>
      </c>
      <c r="H33" s="24">
        <f t="shared" si="50"/>
        <v>0.33333333333333331</v>
      </c>
      <c r="I33" s="24">
        <f t="shared" si="50"/>
        <v>0.33333333333333331</v>
      </c>
      <c r="J33" s="24" t="str">
        <f t="shared" si="50"/>
        <v>ПД</v>
      </c>
      <c r="K33" s="24" t="str">
        <f t="shared" si="50"/>
        <v>ПД</v>
      </c>
      <c r="L33" s="24" t="str">
        <f t="shared" si="50"/>
        <v>Сб</v>
      </c>
      <c r="M33" s="24">
        <f t="shared" si="50"/>
        <v>0.33333333333333331</v>
      </c>
      <c r="N33" s="24">
        <f t="shared" si="50"/>
        <v>0.33333333333333331</v>
      </c>
      <c r="O33" s="24">
        <f t="shared" si="50"/>
        <v>0.33333333333333331</v>
      </c>
      <c r="P33" s="24">
        <f t="shared" si="50"/>
        <v>0.33333333333333331</v>
      </c>
      <c r="Q33" s="24">
        <f t="shared" si="50"/>
        <v>0.33333333333333331</v>
      </c>
      <c r="R33" s="24">
        <f t="shared" si="50"/>
        <v>0.33333333333333331</v>
      </c>
      <c r="S33" s="24" t="str">
        <f t="shared" ref="S33:AG33" si="51">IF(S$8=0,"Все",IF(ISNA(VLOOKUP(S$8,ДниИскл,1,0)),IF(WEEKDAY(S$8,2)=6,"Сб",IF(WEEKDAY(S$8,2)=7,"Вс",$C$4)),IF(VLOOKUP(S$8,ДниИскл,2,0)="Р",$C$4,VLOOKUP(S$8,ДниИскл,2,0))))</f>
        <v>Сб</v>
      </c>
      <c r="T33" s="24" t="str">
        <f t="shared" si="51"/>
        <v>Вс</v>
      </c>
      <c r="U33" s="24">
        <f t="shared" si="51"/>
        <v>0.33333333333333331</v>
      </c>
      <c r="V33" s="24">
        <f t="shared" si="51"/>
        <v>0.33333333333333331</v>
      </c>
      <c r="W33" s="24">
        <f t="shared" si="51"/>
        <v>0.33333333333333331</v>
      </c>
      <c r="X33" s="24">
        <f t="shared" si="51"/>
        <v>0.33333333333333331</v>
      </c>
      <c r="Y33" s="24">
        <f t="shared" si="51"/>
        <v>0.33333333333333331</v>
      </c>
      <c r="Z33" s="24" t="str">
        <f t="shared" si="51"/>
        <v>Сб</v>
      </c>
      <c r="AA33" s="24" t="str">
        <f t="shared" si="51"/>
        <v>Вс</v>
      </c>
      <c r="AB33" s="24">
        <f t="shared" si="51"/>
        <v>0.33333333333333331</v>
      </c>
      <c r="AC33" s="24">
        <f t="shared" si="51"/>
        <v>0.33333333333333331</v>
      </c>
      <c r="AD33" s="24">
        <f t="shared" si="51"/>
        <v>0.33333333333333331</v>
      </c>
      <c r="AE33" s="24">
        <f t="shared" si="51"/>
        <v>0.33333333333333331</v>
      </c>
      <c r="AF33" s="24">
        <f t="shared" si="51"/>
        <v>0.33333333333333331</v>
      </c>
      <c r="AG33" s="39" t="str">
        <f t="shared" si="51"/>
        <v>Сб</v>
      </c>
      <c r="AH33" s="48">
        <f t="shared" ref="AH33" si="52">COUNTIF(C33:AG33,"&gt;0")</f>
        <v>21</v>
      </c>
      <c r="AI33" s="48">
        <f t="shared" ref="AI33" si="53">AH33*8</f>
        <v>168</v>
      </c>
      <c r="AJ33" s="44" t="s">
        <v>108</v>
      </c>
    </row>
    <row r="34" spans="1:36" ht="12.75" x14ac:dyDescent="0.2">
      <c r="A34" s="67"/>
      <c r="B34" s="61"/>
      <c r="C34" s="24">
        <f t="shared" ref="C34:R34" si="54">IF(C$8=0,"Все",IF(ISNA(VLOOKUP(C$8,ДниИскл,1,0)),IF(WEEKDAY(C$8,2)=6,"Сб",IF(WEEKDAY(C$8,2)=7,"Вс",$C$5)),IF(VLOOKUP(C$8,ДниИскл,2,0)="Р",$C$5,VLOOKUP(C$8,ДниИскл,2,0))))</f>
        <v>0.70833333333333337</v>
      </c>
      <c r="D34" s="24">
        <f t="shared" si="54"/>
        <v>0.70833333333333337</v>
      </c>
      <c r="E34" s="24" t="str">
        <f t="shared" si="54"/>
        <v>Сб</v>
      </c>
      <c r="F34" s="24" t="str">
        <f t="shared" si="54"/>
        <v>Вс</v>
      </c>
      <c r="G34" s="24">
        <f t="shared" si="54"/>
        <v>0.70833333333333337</v>
      </c>
      <c r="H34" s="24">
        <f t="shared" si="54"/>
        <v>0.70833333333333337</v>
      </c>
      <c r="I34" s="24">
        <f t="shared" si="54"/>
        <v>0.70833333333333337</v>
      </c>
      <c r="J34" s="24" t="str">
        <f t="shared" si="54"/>
        <v>ПД</v>
      </c>
      <c r="K34" s="24" t="str">
        <f t="shared" si="54"/>
        <v>ПД</v>
      </c>
      <c r="L34" s="24" t="str">
        <f t="shared" si="54"/>
        <v>Сб</v>
      </c>
      <c r="M34" s="24">
        <f t="shared" si="54"/>
        <v>0.70833333333333337</v>
      </c>
      <c r="N34" s="24">
        <f t="shared" si="54"/>
        <v>0.70833333333333337</v>
      </c>
      <c r="O34" s="24">
        <f t="shared" si="54"/>
        <v>0.70833333333333337</v>
      </c>
      <c r="P34" s="24">
        <f t="shared" si="54"/>
        <v>0.70833333333333337</v>
      </c>
      <c r="Q34" s="24">
        <f t="shared" si="54"/>
        <v>0.70833333333333337</v>
      </c>
      <c r="R34" s="24">
        <f t="shared" si="54"/>
        <v>0.70833333333333337</v>
      </c>
      <c r="S34" s="24" t="str">
        <f t="shared" ref="S34:AG34" si="55">IF(S$8=0,"Все",IF(ISNA(VLOOKUP(S$8,ДниИскл,1,0)),IF(WEEKDAY(S$8,2)=6,"Сб",IF(WEEKDAY(S$8,2)=7,"Вс",$C$5)),IF(VLOOKUP(S$8,ДниИскл,2,0)="Р",$C$5,VLOOKUP(S$8,ДниИскл,2,0))))</f>
        <v>Сб</v>
      </c>
      <c r="T34" s="24" t="str">
        <f t="shared" si="55"/>
        <v>Вс</v>
      </c>
      <c r="U34" s="24">
        <f t="shared" si="55"/>
        <v>0.70833333333333337</v>
      </c>
      <c r="V34" s="24">
        <f t="shared" si="55"/>
        <v>0.70833333333333337</v>
      </c>
      <c r="W34" s="24">
        <f t="shared" si="55"/>
        <v>0.70833333333333337</v>
      </c>
      <c r="X34" s="24">
        <f t="shared" si="55"/>
        <v>0.70833333333333337</v>
      </c>
      <c r="Y34" s="24">
        <f t="shared" si="55"/>
        <v>0.70833333333333337</v>
      </c>
      <c r="Z34" s="24" t="str">
        <f t="shared" si="55"/>
        <v>Сб</v>
      </c>
      <c r="AA34" s="24" t="str">
        <f t="shared" si="55"/>
        <v>Вс</v>
      </c>
      <c r="AB34" s="24">
        <f t="shared" si="55"/>
        <v>0.70833333333333337</v>
      </c>
      <c r="AC34" s="24">
        <f t="shared" si="55"/>
        <v>0.70833333333333337</v>
      </c>
      <c r="AD34" s="24">
        <f t="shared" si="55"/>
        <v>0.70833333333333337</v>
      </c>
      <c r="AE34" s="24">
        <f t="shared" si="55"/>
        <v>0.70833333333333337</v>
      </c>
      <c r="AF34" s="24">
        <f t="shared" si="55"/>
        <v>0.70833333333333337</v>
      </c>
      <c r="AG34" s="39" t="str">
        <f t="shared" si="55"/>
        <v>Сб</v>
      </c>
      <c r="AH34" s="36">
        <f t="shared" ref="AH34" si="56">AH35-AH33</f>
        <v>0</v>
      </c>
      <c r="AI34" s="36">
        <f t="shared" ref="AI34" si="57">AI35-AI33</f>
        <v>0</v>
      </c>
      <c r="AJ34" s="44" t="s">
        <v>111</v>
      </c>
    </row>
    <row r="35" spans="1:36" ht="20.25" thickBot="1" x14ac:dyDescent="0.25">
      <c r="A35" s="67"/>
      <c r="B35" s="62"/>
      <c r="C35" s="41">
        <f t="shared" ref="C35:AG35" si="58">IF(ISNUMBER(C33),C34-C33-TIMEVALUE("1:00"),"Н")</f>
        <v>0.33333333333333337</v>
      </c>
      <c r="D35" s="41">
        <f t="shared" si="58"/>
        <v>0.33333333333333337</v>
      </c>
      <c r="E35" s="41" t="str">
        <f t="shared" si="58"/>
        <v>Н</v>
      </c>
      <c r="F35" s="41" t="str">
        <f t="shared" si="58"/>
        <v>Н</v>
      </c>
      <c r="G35" s="41">
        <f t="shared" si="58"/>
        <v>0.33333333333333337</v>
      </c>
      <c r="H35" s="41">
        <f t="shared" si="58"/>
        <v>0.33333333333333337</v>
      </c>
      <c r="I35" s="41">
        <f t="shared" si="58"/>
        <v>0.33333333333333337</v>
      </c>
      <c r="J35" s="41" t="str">
        <f t="shared" si="58"/>
        <v>Н</v>
      </c>
      <c r="K35" s="41" t="str">
        <f t="shared" si="58"/>
        <v>Н</v>
      </c>
      <c r="L35" s="41" t="str">
        <f t="shared" si="58"/>
        <v>Н</v>
      </c>
      <c r="M35" s="41">
        <f t="shared" si="58"/>
        <v>0.33333333333333337</v>
      </c>
      <c r="N35" s="41">
        <f t="shared" si="58"/>
        <v>0.33333333333333337</v>
      </c>
      <c r="O35" s="41">
        <f t="shared" si="58"/>
        <v>0.33333333333333337</v>
      </c>
      <c r="P35" s="41">
        <f t="shared" si="58"/>
        <v>0.33333333333333337</v>
      </c>
      <c r="Q35" s="41">
        <f t="shared" si="58"/>
        <v>0.33333333333333337</v>
      </c>
      <c r="R35" s="41">
        <f t="shared" si="58"/>
        <v>0.33333333333333337</v>
      </c>
      <c r="S35" s="41" t="str">
        <f t="shared" si="58"/>
        <v>Н</v>
      </c>
      <c r="T35" s="41" t="str">
        <f t="shared" si="58"/>
        <v>Н</v>
      </c>
      <c r="U35" s="41">
        <f t="shared" si="58"/>
        <v>0.33333333333333337</v>
      </c>
      <c r="V35" s="41">
        <f t="shared" si="58"/>
        <v>0.33333333333333337</v>
      </c>
      <c r="W35" s="41">
        <f t="shared" si="58"/>
        <v>0.33333333333333337</v>
      </c>
      <c r="X35" s="41">
        <f t="shared" si="58"/>
        <v>0.33333333333333337</v>
      </c>
      <c r="Y35" s="41">
        <f t="shared" si="58"/>
        <v>0.33333333333333337</v>
      </c>
      <c r="Z35" s="41" t="str">
        <f t="shared" si="58"/>
        <v>Н</v>
      </c>
      <c r="AA35" s="41" t="str">
        <f t="shared" si="58"/>
        <v>Н</v>
      </c>
      <c r="AB35" s="41">
        <f t="shared" si="58"/>
        <v>0.33333333333333337</v>
      </c>
      <c r="AC35" s="41">
        <f t="shared" si="58"/>
        <v>0.33333333333333337</v>
      </c>
      <c r="AD35" s="41">
        <f t="shared" si="58"/>
        <v>0.33333333333333337</v>
      </c>
      <c r="AE35" s="41">
        <f t="shared" si="58"/>
        <v>0.33333333333333337</v>
      </c>
      <c r="AF35" s="41">
        <f t="shared" si="58"/>
        <v>0.33333333333333337</v>
      </c>
      <c r="AG35" s="42" t="str">
        <f t="shared" si="58"/>
        <v>Н</v>
      </c>
      <c r="AH35" s="49">
        <f t="shared" ref="AH35" si="59">AI35/8</f>
        <v>20.999999999999993</v>
      </c>
      <c r="AI35" s="49">
        <f t="shared" ref="AI35" si="60">SUM(C35:AG35)*24</f>
        <v>167.99999999999994</v>
      </c>
      <c r="AJ35" s="45" t="s">
        <v>109</v>
      </c>
    </row>
    <row r="36" spans="1:36" ht="12.75" x14ac:dyDescent="0.2"/>
    <row r="37" spans="1:36" ht="12.75" x14ac:dyDescent="0.2"/>
    <row r="38" spans="1:36" ht="12.75" x14ac:dyDescent="0.2"/>
    <row r="39" spans="1:36" ht="12.75" x14ac:dyDescent="0.2"/>
    <row r="40" spans="1:36" ht="12.75" x14ac:dyDescent="0.2"/>
    <row r="41" spans="1:36" ht="12.75" x14ac:dyDescent="0.2"/>
    <row r="42" spans="1:36" ht="12.75" x14ac:dyDescent="0.2"/>
    <row r="43" spans="1:36" ht="12.75" x14ac:dyDescent="0.2"/>
    <row r="44" spans="1:36" ht="12.75" x14ac:dyDescent="0.2"/>
    <row r="45" spans="1:36" ht="12.75" x14ac:dyDescent="0.2"/>
    <row r="46" spans="1:36" ht="12.75" x14ac:dyDescent="0.2"/>
    <row r="47" spans="1:36" ht="12.75" x14ac:dyDescent="0.2"/>
    <row r="48" spans="1:36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0" hidden="1" customHeight="1" x14ac:dyDescent="0.2"/>
    <row r="182" ht="0" hidden="1" customHeight="1" x14ac:dyDescent="0.2"/>
    <row r="183" ht="0" hidden="1" customHeight="1" x14ac:dyDescent="0.2"/>
  </sheetData>
  <mergeCells count="24">
    <mergeCell ref="A27:A29"/>
    <mergeCell ref="A30:A32"/>
    <mergeCell ref="A33:A35"/>
    <mergeCell ref="B27:B29"/>
    <mergeCell ref="B30:B32"/>
    <mergeCell ref="B33:B35"/>
    <mergeCell ref="B18:B20"/>
    <mergeCell ref="B21:B23"/>
    <mergeCell ref="B24:B26"/>
    <mergeCell ref="A18:A20"/>
    <mergeCell ref="A21:A23"/>
    <mergeCell ref="A24:A26"/>
    <mergeCell ref="A15:A17"/>
    <mergeCell ref="B15:B17"/>
    <mergeCell ref="B12:B14"/>
    <mergeCell ref="A9:A11"/>
    <mergeCell ref="A12:A14"/>
    <mergeCell ref="AJ7:AJ8"/>
    <mergeCell ref="B9:B11"/>
    <mergeCell ref="K3:N3"/>
    <mergeCell ref="O3:P3"/>
    <mergeCell ref="AH7:AH8"/>
    <mergeCell ref="AI7:AI8"/>
    <mergeCell ref="J5:N5"/>
  </mergeCells>
  <conditionalFormatting sqref="AE7:AG7 AD8:AG8">
    <cfRule type="expression" dxfId="19" priority="55" stopIfTrue="1">
      <formula>DAY(AD7)&lt;27</formula>
    </cfRule>
  </conditionalFormatting>
  <conditionalFormatting sqref="AG8">
    <cfRule type="expression" dxfId="18" priority="54" stopIfTrue="1">
      <formula>DAY(AG8)&lt;27</formula>
    </cfRule>
  </conditionalFormatting>
  <conditionalFormatting sqref="AH11:AI12 C11:AI11 C14:AI14 AH9:AI9 C9:AG14">
    <cfRule type="cellIs" dxfId="17" priority="50" stopIfTrue="1" operator="equal">
      <formula>"ВС"</formula>
    </cfRule>
    <cfRule type="cellIs" dxfId="16" priority="51" stopIfTrue="1" operator="equal">
      <formula>"Сб"</formula>
    </cfRule>
    <cfRule type="cellIs" dxfId="15" priority="52" stopIfTrue="1" operator="equal">
      <formula>"ПД"</formula>
    </cfRule>
  </conditionalFormatting>
  <conditionalFormatting sqref="AH15:AI15 C17:AI17 C15:AG16">
    <cfRule type="cellIs" dxfId="14" priority="13" stopIfTrue="1" operator="equal">
      <formula>"ВС"</formula>
    </cfRule>
    <cfRule type="cellIs" dxfId="13" priority="14" stopIfTrue="1" operator="equal">
      <formula>"Сб"</formula>
    </cfRule>
    <cfRule type="cellIs" dxfId="12" priority="15" stopIfTrue="1" operator="equal">
      <formula>"ПД"</formula>
    </cfRule>
  </conditionalFormatting>
  <conditionalFormatting sqref="AH18:AI18 C20:AI20 C18:AG19">
    <cfRule type="cellIs" dxfId="11" priority="10" stopIfTrue="1" operator="equal">
      <formula>"ВС"</formula>
    </cfRule>
    <cfRule type="cellIs" dxfId="10" priority="11" stopIfTrue="1" operator="equal">
      <formula>"Сб"</formula>
    </cfRule>
    <cfRule type="cellIs" dxfId="9" priority="12" stopIfTrue="1" operator="equal">
      <formula>"ПД"</formula>
    </cfRule>
  </conditionalFormatting>
  <conditionalFormatting sqref="AH18:AI18 C20:AI20 C18:AG19">
    <cfRule type="cellIs" dxfId="8" priority="7" stopIfTrue="1" operator="equal">
      <formula>"ВС"</formula>
    </cfRule>
    <cfRule type="cellIs" dxfId="7" priority="8" stopIfTrue="1" operator="equal">
      <formula>"Сб"</formula>
    </cfRule>
    <cfRule type="cellIs" dxfId="6" priority="9" stopIfTrue="1" operator="equal">
      <formula>"ПД"</formula>
    </cfRule>
  </conditionalFormatting>
  <conditionalFormatting sqref="AH21:AI21 C23:AI23 C21:AG22">
    <cfRule type="cellIs" dxfId="5" priority="4" stopIfTrue="1" operator="equal">
      <formula>"ВС"</formula>
    </cfRule>
    <cfRule type="cellIs" dxfId="4" priority="5" stopIfTrue="1" operator="equal">
      <formula>"Сб"</formula>
    </cfRule>
    <cfRule type="cellIs" dxfId="3" priority="6" stopIfTrue="1" operator="equal">
      <formula>"ПД"</formula>
    </cfRule>
  </conditionalFormatting>
  <conditionalFormatting sqref="AH24:AI24 AH27:AI27 AH30:AI30 AH33:AI33 C26:AI26 C29:AI29 C32:AI32 C35:AI35 C24:AG25 C27:AG28 C30:AG31 C33:AG34">
    <cfRule type="cellIs" dxfId="2" priority="1" stopIfTrue="1" operator="equal">
      <formula>"ВС"</formula>
    </cfRule>
    <cfRule type="cellIs" dxfId="1" priority="2" stopIfTrue="1" operator="equal">
      <formula>"Сб"</formula>
    </cfRule>
    <cfRule type="cellIs" dxfId="0" priority="3" stopIfTrue="1" operator="equal">
      <formula>"ПД"</formula>
    </cfRule>
  </conditionalFormatting>
  <dataValidations count="1">
    <dataValidation type="list" allowBlank="1" showInputMessage="1" showErrorMessage="1" sqref="J5:N5">
      <formula1>Отделы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Календарь!$E$3:$E$14</xm:f>
          </x14:formula1>
          <xm:sqref>K3:N3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O73"/>
  <sheetViews>
    <sheetView workbookViewId="0">
      <selection activeCell="F31" sqref="F31"/>
    </sheetView>
  </sheetViews>
  <sheetFormatPr defaultRowHeight="15" x14ac:dyDescent="0.25"/>
  <cols>
    <col min="2" max="2" width="10.140625" style="5" bestFit="1" customWidth="1"/>
    <col min="5" max="6" width="10.140625" customWidth="1"/>
    <col min="9" max="9" width="23.140625" bestFit="1" customWidth="1"/>
  </cols>
  <sheetData>
    <row r="2" spans="2:14" ht="15.75" thickBot="1" x14ac:dyDescent="0.3">
      <c r="B2" s="1" t="s">
        <v>20</v>
      </c>
      <c r="C2" t="s">
        <v>21</v>
      </c>
      <c r="E2" s="6" t="s">
        <v>1</v>
      </c>
      <c r="F2" s="6" t="s">
        <v>2</v>
      </c>
      <c r="G2" t="s">
        <v>22</v>
      </c>
      <c r="I2" t="s">
        <v>167</v>
      </c>
    </row>
    <row r="3" spans="2:14" x14ac:dyDescent="0.25">
      <c r="B3" s="2" t="s">
        <v>0</v>
      </c>
      <c r="C3">
        <v>0</v>
      </c>
      <c r="E3" t="s">
        <v>3</v>
      </c>
      <c r="F3">
        <v>1</v>
      </c>
      <c r="G3">
        <v>31</v>
      </c>
    </row>
    <row r="4" spans="2:14" ht="15" customHeight="1" x14ac:dyDescent="0.25">
      <c r="B4" s="3">
        <v>40909</v>
      </c>
      <c r="C4" t="s">
        <v>18</v>
      </c>
      <c r="E4" s="7" t="s">
        <v>4</v>
      </c>
      <c r="F4">
        <v>2</v>
      </c>
      <c r="G4">
        <v>29</v>
      </c>
      <c r="I4" s="51"/>
      <c r="J4" s="52" t="s">
        <v>141</v>
      </c>
      <c r="K4" s="52" t="s">
        <v>142</v>
      </c>
      <c r="L4" s="52" t="s">
        <v>143</v>
      </c>
      <c r="M4" s="52" t="s">
        <v>144</v>
      </c>
    </row>
    <row r="5" spans="2:14" x14ac:dyDescent="0.25">
      <c r="B5" s="3">
        <v>40910</v>
      </c>
      <c r="C5" t="s">
        <v>18</v>
      </c>
      <c r="E5" t="s">
        <v>5</v>
      </c>
      <c r="F5">
        <v>3</v>
      </c>
      <c r="G5">
        <v>31</v>
      </c>
      <c r="I5" s="68" t="s">
        <v>145</v>
      </c>
      <c r="J5" s="68"/>
      <c r="K5" s="68"/>
      <c r="L5" s="68"/>
      <c r="M5" s="68"/>
    </row>
    <row r="6" spans="2:14" x14ac:dyDescent="0.25">
      <c r="B6" s="3">
        <v>40911</v>
      </c>
      <c r="C6" t="s">
        <v>18</v>
      </c>
      <c r="E6" t="s">
        <v>6</v>
      </c>
      <c r="F6">
        <v>4</v>
      </c>
      <c r="G6">
        <v>30</v>
      </c>
      <c r="I6" s="53" t="s">
        <v>146</v>
      </c>
      <c r="J6" s="53">
        <v>31</v>
      </c>
      <c r="K6" s="53">
        <v>29</v>
      </c>
      <c r="L6" s="53">
        <v>31</v>
      </c>
      <c r="M6" s="53">
        <v>91</v>
      </c>
    </row>
    <row r="7" spans="2:14" x14ac:dyDescent="0.25">
      <c r="B7" s="3">
        <v>40912</v>
      </c>
      <c r="C7" t="s">
        <v>18</v>
      </c>
      <c r="E7" t="s">
        <v>7</v>
      </c>
      <c r="F7">
        <v>5</v>
      </c>
      <c r="G7">
        <v>31</v>
      </c>
      <c r="I7" s="53" t="s">
        <v>147</v>
      </c>
      <c r="J7" s="53">
        <v>16</v>
      </c>
      <c r="K7" s="53">
        <v>20</v>
      </c>
      <c r="L7" s="53">
        <v>21</v>
      </c>
      <c r="M7" s="53">
        <v>57</v>
      </c>
    </row>
    <row r="8" spans="2:14" x14ac:dyDescent="0.25">
      <c r="B8" s="3">
        <v>40913</v>
      </c>
      <c r="C8" t="s">
        <v>18</v>
      </c>
      <c r="E8" t="s">
        <v>8</v>
      </c>
      <c r="F8">
        <v>6</v>
      </c>
      <c r="G8">
        <v>30</v>
      </c>
      <c r="I8" s="53" t="s">
        <v>148</v>
      </c>
      <c r="J8" s="53">
        <v>15</v>
      </c>
      <c r="K8" s="53">
        <v>9</v>
      </c>
      <c r="L8" s="53">
        <v>10</v>
      </c>
      <c r="M8" s="53">
        <v>34</v>
      </c>
    </row>
    <row r="9" spans="2:14" x14ac:dyDescent="0.25">
      <c r="B9" s="3">
        <v>40914</v>
      </c>
      <c r="C9" t="s">
        <v>18</v>
      </c>
      <c r="E9" t="s">
        <v>9</v>
      </c>
      <c r="F9">
        <v>7</v>
      </c>
      <c r="G9">
        <v>31</v>
      </c>
      <c r="I9" s="68" t="s">
        <v>149</v>
      </c>
      <c r="J9" s="68"/>
      <c r="K9" s="68"/>
      <c r="L9" s="68"/>
      <c r="M9" s="68"/>
    </row>
    <row r="10" spans="2:14" x14ac:dyDescent="0.25">
      <c r="B10" s="3">
        <v>40915</v>
      </c>
      <c r="C10" t="s">
        <v>18</v>
      </c>
      <c r="E10" t="s">
        <v>10</v>
      </c>
      <c r="F10">
        <v>8</v>
      </c>
      <c r="G10">
        <v>31</v>
      </c>
      <c r="I10" s="53" t="s">
        <v>150</v>
      </c>
      <c r="J10" s="53">
        <v>128</v>
      </c>
      <c r="K10" s="53">
        <v>159</v>
      </c>
      <c r="L10" s="53">
        <v>167</v>
      </c>
      <c r="M10" s="53">
        <v>454</v>
      </c>
    </row>
    <row r="11" spans="2:14" x14ac:dyDescent="0.25">
      <c r="B11" s="3">
        <v>40916</v>
      </c>
      <c r="C11" t="s">
        <v>18</v>
      </c>
      <c r="E11" t="s">
        <v>11</v>
      </c>
      <c r="F11">
        <v>9</v>
      </c>
      <c r="G11">
        <v>30</v>
      </c>
    </row>
    <row r="12" spans="2:14" x14ac:dyDescent="0.25">
      <c r="B12" s="3">
        <v>40917</v>
      </c>
      <c r="C12" t="s">
        <v>18</v>
      </c>
      <c r="E12" t="s">
        <v>12</v>
      </c>
      <c r="F12">
        <v>10</v>
      </c>
      <c r="G12">
        <v>31</v>
      </c>
    </row>
    <row r="13" spans="2:14" x14ac:dyDescent="0.25">
      <c r="B13" s="3">
        <v>40962</v>
      </c>
      <c r="C13" t="s">
        <v>18</v>
      </c>
      <c r="E13" t="s">
        <v>13</v>
      </c>
      <c r="F13">
        <v>11</v>
      </c>
      <c r="G13">
        <v>30</v>
      </c>
    </row>
    <row r="14" spans="2:14" x14ac:dyDescent="0.25">
      <c r="B14" s="3">
        <v>40976</v>
      </c>
      <c r="C14" t="s">
        <v>18</v>
      </c>
      <c r="E14" t="s">
        <v>14</v>
      </c>
      <c r="F14">
        <v>12</v>
      </c>
      <c r="G14">
        <v>31</v>
      </c>
      <c r="I14" s="51"/>
      <c r="J14" s="52" t="s">
        <v>151</v>
      </c>
      <c r="K14" s="52" t="s">
        <v>152</v>
      </c>
      <c r="L14" s="52" t="s">
        <v>153</v>
      </c>
      <c r="M14" s="52" t="s">
        <v>154</v>
      </c>
      <c r="N14" s="52" t="s">
        <v>155</v>
      </c>
    </row>
    <row r="15" spans="2:14" x14ac:dyDescent="0.25">
      <c r="B15" s="3">
        <v>40977</v>
      </c>
      <c r="C15" t="s">
        <v>18</v>
      </c>
      <c r="I15" s="68" t="s">
        <v>145</v>
      </c>
      <c r="J15" s="68"/>
      <c r="K15" s="68"/>
      <c r="L15" s="68"/>
      <c r="M15" s="68"/>
      <c r="N15" s="68"/>
    </row>
    <row r="16" spans="2:14" x14ac:dyDescent="0.25">
      <c r="B16" s="3">
        <v>40979</v>
      </c>
      <c r="C16" t="s">
        <v>19</v>
      </c>
      <c r="I16" s="53" t="s">
        <v>146</v>
      </c>
      <c r="J16" s="53">
        <v>30</v>
      </c>
      <c r="K16" s="53">
        <v>31</v>
      </c>
      <c r="L16" s="53">
        <v>30</v>
      </c>
      <c r="M16" s="53">
        <v>91</v>
      </c>
      <c r="N16" s="53">
        <v>182</v>
      </c>
    </row>
    <row r="17" spans="2:15" x14ac:dyDescent="0.25">
      <c r="B17" s="3">
        <v>41027</v>
      </c>
      <c r="C17" t="s">
        <v>19</v>
      </c>
      <c r="I17" s="53" t="s">
        <v>147</v>
      </c>
      <c r="J17" s="53">
        <v>21</v>
      </c>
      <c r="K17" s="53">
        <v>21</v>
      </c>
      <c r="L17" s="53">
        <v>20</v>
      </c>
      <c r="M17" s="53">
        <v>62</v>
      </c>
      <c r="N17" s="53">
        <v>119</v>
      </c>
    </row>
    <row r="18" spans="2:15" x14ac:dyDescent="0.25">
      <c r="B18" s="3">
        <v>41028</v>
      </c>
      <c r="C18" t="s">
        <v>18</v>
      </c>
      <c r="I18" s="53" t="s">
        <v>148</v>
      </c>
      <c r="J18" s="53">
        <v>9</v>
      </c>
      <c r="K18" s="53">
        <v>10</v>
      </c>
      <c r="L18" s="53">
        <v>10</v>
      </c>
      <c r="M18" s="53">
        <v>29</v>
      </c>
      <c r="N18" s="53">
        <v>63</v>
      </c>
    </row>
    <row r="19" spans="2:15" x14ac:dyDescent="0.25">
      <c r="B19" s="3">
        <v>41029</v>
      </c>
      <c r="C19" t="s">
        <v>18</v>
      </c>
      <c r="I19" s="68" t="s">
        <v>149</v>
      </c>
      <c r="J19" s="68"/>
      <c r="K19" s="68"/>
      <c r="L19" s="68"/>
      <c r="M19" s="68"/>
      <c r="N19" s="68"/>
    </row>
    <row r="20" spans="2:15" x14ac:dyDescent="0.25">
      <c r="B20" s="3">
        <v>41030</v>
      </c>
      <c r="C20" t="s">
        <v>18</v>
      </c>
      <c r="I20" s="53" t="s">
        <v>150</v>
      </c>
      <c r="J20" s="53">
        <v>167</v>
      </c>
      <c r="K20" s="53">
        <v>167</v>
      </c>
      <c r="L20" s="53">
        <v>159</v>
      </c>
      <c r="M20" s="53">
        <v>493</v>
      </c>
      <c r="N20" s="53">
        <v>947</v>
      </c>
    </row>
    <row r="21" spans="2:15" x14ac:dyDescent="0.25">
      <c r="B21" s="3">
        <v>41034</v>
      </c>
      <c r="C21" t="s">
        <v>19</v>
      </c>
    </row>
    <row r="22" spans="2:15" x14ac:dyDescent="0.25">
      <c r="B22" s="3">
        <v>41035</v>
      </c>
      <c r="C22" t="s">
        <v>18</v>
      </c>
    </row>
    <row r="23" spans="2:15" x14ac:dyDescent="0.25">
      <c r="B23" s="3">
        <v>41036</v>
      </c>
      <c r="C23" t="s">
        <v>18</v>
      </c>
      <c r="I23" s="51"/>
      <c r="J23" s="52" t="s">
        <v>156</v>
      </c>
      <c r="K23" s="52" t="s">
        <v>157</v>
      </c>
      <c r="L23" s="52" t="s">
        <v>158</v>
      </c>
      <c r="M23" s="52" t="s">
        <v>159</v>
      </c>
    </row>
    <row r="24" spans="2:15" x14ac:dyDescent="0.25">
      <c r="B24" s="3">
        <v>41037</v>
      </c>
      <c r="C24" t="s">
        <v>18</v>
      </c>
      <c r="I24" s="68" t="s">
        <v>145</v>
      </c>
      <c r="J24" s="68"/>
      <c r="K24" s="68"/>
      <c r="L24" s="68"/>
      <c r="M24" s="68"/>
    </row>
    <row r="25" spans="2:15" x14ac:dyDescent="0.25">
      <c r="B25" s="3">
        <v>41038</v>
      </c>
      <c r="C25" t="s">
        <v>18</v>
      </c>
      <c r="I25" s="53" t="s">
        <v>146</v>
      </c>
      <c r="J25" s="53">
        <v>31</v>
      </c>
      <c r="K25" s="53">
        <v>31</v>
      </c>
      <c r="L25" s="53">
        <v>30</v>
      </c>
      <c r="M25" s="53">
        <v>92</v>
      </c>
    </row>
    <row r="26" spans="2:15" x14ac:dyDescent="0.25">
      <c r="B26" s="3">
        <v>41041</v>
      </c>
      <c r="C26" t="s">
        <v>19</v>
      </c>
      <c r="I26" s="53" t="s">
        <v>147</v>
      </c>
      <c r="J26" s="53">
        <v>22</v>
      </c>
      <c r="K26" s="53">
        <v>23</v>
      </c>
      <c r="L26" s="53">
        <v>20</v>
      </c>
      <c r="M26" s="53">
        <v>65</v>
      </c>
    </row>
    <row r="27" spans="2:15" ht="15" customHeight="1" x14ac:dyDescent="0.25">
      <c r="B27" s="3">
        <v>41069</v>
      </c>
      <c r="C27" t="s">
        <v>19</v>
      </c>
      <c r="I27" s="53" t="s">
        <v>148</v>
      </c>
      <c r="J27" s="53">
        <v>9</v>
      </c>
      <c r="K27" s="53">
        <v>8</v>
      </c>
      <c r="L27" s="53">
        <v>10</v>
      </c>
      <c r="M27" s="53">
        <v>27</v>
      </c>
    </row>
    <row r="28" spans="2:15" ht="15" customHeight="1" x14ac:dyDescent="0.25">
      <c r="B28" s="3">
        <v>41070</v>
      </c>
      <c r="C28" t="s">
        <v>18</v>
      </c>
      <c r="I28" s="68" t="s">
        <v>149</v>
      </c>
      <c r="J28" s="68"/>
      <c r="K28" s="68"/>
      <c r="L28" s="68"/>
      <c r="M28" s="68"/>
    </row>
    <row r="29" spans="2:15" x14ac:dyDescent="0.25">
      <c r="B29" s="3">
        <v>41071</v>
      </c>
      <c r="C29" t="s">
        <v>18</v>
      </c>
      <c r="I29" s="53" t="s">
        <v>150</v>
      </c>
      <c r="J29" s="53">
        <v>176</v>
      </c>
      <c r="K29" s="53">
        <v>184</v>
      </c>
      <c r="L29" s="53">
        <v>160</v>
      </c>
      <c r="M29" s="53">
        <v>520</v>
      </c>
    </row>
    <row r="30" spans="2:15" x14ac:dyDescent="0.25">
      <c r="B30" s="3">
        <v>41072</v>
      </c>
      <c r="C30" t="s">
        <v>18</v>
      </c>
    </row>
    <row r="31" spans="2:15" x14ac:dyDescent="0.25">
      <c r="B31" s="3">
        <v>41218</v>
      </c>
      <c r="C31" t="s">
        <v>18</v>
      </c>
    </row>
    <row r="32" spans="2:15" x14ac:dyDescent="0.25">
      <c r="B32" s="3">
        <v>41272</v>
      </c>
      <c r="C32" t="s">
        <v>19</v>
      </c>
      <c r="I32" s="51"/>
      <c r="J32" s="52" t="s">
        <v>160</v>
      </c>
      <c r="K32" s="52" t="s">
        <v>161</v>
      </c>
      <c r="L32" s="52" t="s">
        <v>162</v>
      </c>
      <c r="M32" s="52" t="s">
        <v>163</v>
      </c>
      <c r="N32" s="52" t="s">
        <v>164</v>
      </c>
      <c r="O32" s="52" t="s">
        <v>165</v>
      </c>
    </row>
    <row r="33" spans="2:15" ht="15.75" thickBot="1" x14ac:dyDescent="0.3">
      <c r="B33" s="4">
        <v>41274</v>
      </c>
      <c r="C33" t="s">
        <v>18</v>
      </c>
      <c r="I33" s="68" t="s">
        <v>145</v>
      </c>
      <c r="J33" s="68"/>
      <c r="K33" s="68"/>
      <c r="L33" s="68"/>
      <c r="M33" s="68"/>
      <c r="N33" s="68"/>
      <c r="O33" s="68"/>
    </row>
    <row r="34" spans="2:15" x14ac:dyDescent="0.25">
      <c r="B34" s="1"/>
      <c r="I34" s="53" t="s">
        <v>146</v>
      </c>
      <c r="J34" s="53">
        <v>31</v>
      </c>
      <c r="K34" s="53">
        <v>30</v>
      </c>
      <c r="L34" s="53">
        <v>31</v>
      </c>
      <c r="M34" s="53">
        <v>92</v>
      </c>
      <c r="N34" s="53">
        <v>184</v>
      </c>
      <c r="O34" s="53">
        <v>366</v>
      </c>
    </row>
    <row r="35" spans="2:15" x14ac:dyDescent="0.25">
      <c r="B35" s="1"/>
      <c r="I35" s="53" t="s">
        <v>147</v>
      </c>
      <c r="J35" s="53">
        <v>23</v>
      </c>
      <c r="K35" s="53">
        <v>21</v>
      </c>
      <c r="L35" s="53">
        <v>21</v>
      </c>
      <c r="M35" s="53">
        <v>65</v>
      </c>
      <c r="N35" s="53">
        <v>130</v>
      </c>
      <c r="O35" s="53">
        <v>249</v>
      </c>
    </row>
    <row r="36" spans="2:15" x14ac:dyDescent="0.25">
      <c r="I36" s="53" t="s">
        <v>166</v>
      </c>
      <c r="J36" s="53">
        <v>8</v>
      </c>
      <c r="K36" s="53">
        <v>9</v>
      </c>
      <c r="L36" s="53">
        <v>10</v>
      </c>
      <c r="M36" s="53">
        <v>27</v>
      </c>
      <c r="N36" s="53">
        <v>54</v>
      </c>
      <c r="O36" s="53">
        <v>117</v>
      </c>
    </row>
    <row r="37" spans="2:15" x14ac:dyDescent="0.25">
      <c r="I37" s="68" t="s">
        <v>149</v>
      </c>
      <c r="J37" s="68"/>
      <c r="K37" s="68"/>
      <c r="L37" s="68"/>
      <c r="M37" s="68"/>
      <c r="N37" s="68"/>
      <c r="O37" s="68"/>
    </row>
    <row r="38" spans="2:15" x14ac:dyDescent="0.25">
      <c r="I38" s="53" t="s">
        <v>150</v>
      </c>
      <c r="J38" s="53">
        <v>184</v>
      </c>
      <c r="K38" s="53">
        <v>168</v>
      </c>
      <c r="L38" s="53">
        <v>167</v>
      </c>
      <c r="M38" s="53">
        <v>519</v>
      </c>
      <c r="N38" s="53">
        <v>1039</v>
      </c>
      <c r="O38" s="53">
        <v>1986</v>
      </c>
    </row>
    <row r="41" spans="2:15" ht="15" customHeight="1" x14ac:dyDescent="0.25"/>
    <row r="50" ht="15" customHeight="1" x14ac:dyDescent="0.25"/>
    <row r="73" ht="15" customHeight="1" x14ac:dyDescent="0.25"/>
  </sheetData>
  <mergeCells count="8">
    <mergeCell ref="I5:M5"/>
    <mergeCell ref="I9:M9"/>
    <mergeCell ref="I37:O37"/>
    <mergeCell ref="I33:O33"/>
    <mergeCell ref="I28:M28"/>
    <mergeCell ref="I15:N15"/>
    <mergeCell ref="I19:N19"/>
    <mergeCell ref="I24:M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3:G31"/>
  <sheetViews>
    <sheetView workbookViewId="0">
      <selection activeCell="A7" sqref="A7"/>
    </sheetView>
  </sheetViews>
  <sheetFormatPr defaultRowHeight="15" x14ac:dyDescent="0.25"/>
  <cols>
    <col min="1" max="1" width="22.85546875" customWidth="1"/>
    <col min="2" max="2" width="15.85546875" customWidth="1"/>
    <col min="3" max="3" width="17.42578125" customWidth="1"/>
    <col min="4" max="4" width="16.5703125" customWidth="1"/>
    <col min="5" max="5" width="18.85546875" customWidth="1"/>
    <col min="6" max="6" width="16.7109375" customWidth="1"/>
    <col min="7" max="7" width="15.140625" customWidth="1"/>
  </cols>
  <sheetData>
    <row r="3" spans="1:7" x14ac:dyDescent="0.25">
      <c r="A3" s="30" t="s">
        <v>29</v>
      </c>
      <c r="B3" s="30" t="s">
        <v>30</v>
      </c>
      <c r="C3" s="30" t="s">
        <v>31</v>
      </c>
      <c r="D3" s="30" t="s">
        <v>32</v>
      </c>
      <c r="E3" s="30" t="s">
        <v>33</v>
      </c>
      <c r="F3" s="30" t="s">
        <v>34</v>
      </c>
      <c r="G3" s="30" t="s">
        <v>35</v>
      </c>
    </row>
    <row r="4" spans="1:7" x14ac:dyDescent="0.25">
      <c r="A4" s="31" t="s">
        <v>36</v>
      </c>
      <c r="B4" s="32" t="s">
        <v>37</v>
      </c>
      <c r="C4" s="31" t="s">
        <v>38</v>
      </c>
      <c r="D4" s="31" t="s">
        <v>39</v>
      </c>
      <c r="E4" s="31" t="s">
        <v>40</v>
      </c>
      <c r="F4" s="31" t="s">
        <v>41</v>
      </c>
      <c r="G4" s="31" t="s">
        <v>42</v>
      </c>
    </row>
    <row r="5" spans="1:7" x14ac:dyDescent="0.25">
      <c r="A5" s="31" t="s">
        <v>43</v>
      </c>
      <c r="B5" s="31" t="s">
        <v>44</v>
      </c>
      <c r="C5" s="31" t="s">
        <v>45</v>
      </c>
      <c r="D5" s="31" t="s">
        <v>46</v>
      </c>
      <c r="E5" s="31" t="s">
        <v>47</v>
      </c>
      <c r="F5" s="31" t="s">
        <v>114</v>
      </c>
      <c r="G5" s="31" t="s">
        <v>48</v>
      </c>
    </row>
    <row r="6" spans="1:7" x14ac:dyDescent="0.25">
      <c r="A6" s="31" t="s">
        <v>49</v>
      </c>
      <c r="B6" s="31" t="s">
        <v>50</v>
      </c>
      <c r="C6" s="31" t="s">
        <v>51</v>
      </c>
      <c r="D6" s="31" t="s">
        <v>52</v>
      </c>
      <c r="E6" s="31" t="s">
        <v>53</v>
      </c>
      <c r="F6" t="s">
        <v>115</v>
      </c>
      <c r="G6" s="31" t="s">
        <v>55</v>
      </c>
    </row>
    <row r="7" spans="1:7" x14ac:dyDescent="0.25">
      <c r="A7" s="31" t="s">
        <v>56</v>
      </c>
      <c r="B7" s="31" t="s">
        <v>57</v>
      </c>
      <c r="C7" s="31" t="s">
        <v>58</v>
      </c>
      <c r="D7" s="32" t="s">
        <v>59</v>
      </c>
      <c r="E7" s="31" t="s">
        <v>60</v>
      </c>
      <c r="F7" t="s">
        <v>116</v>
      </c>
      <c r="G7" s="31" t="s">
        <v>61</v>
      </c>
    </row>
    <row r="8" spans="1:7" x14ac:dyDescent="0.25">
      <c r="A8" s="31" t="s">
        <v>62</v>
      </c>
      <c r="B8" s="31" t="s">
        <v>63</v>
      </c>
      <c r="C8" t="s">
        <v>54</v>
      </c>
      <c r="D8" s="31" t="s">
        <v>64</v>
      </c>
      <c r="E8" s="31" t="s">
        <v>65</v>
      </c>
      <c r="F8" t="s">
        <v>54</v>
      </c>
      <c r="G8" s="31" t="s">
        <v>66</v>
      </c>
    </row>
    <row r="9" spans="1:7" x14ac:dyDescent="0.25">
      <c r="A9" s="31" t="s">
        <v>67</v>
      </c>
      <c r="B9" s="31" t="s">
        <v>68</v>
      </c>
      <c r="C9" t="s">
        <v>54</v>
      </c>
      <c r="D9" s="31" t="s">
        <v>69</v>
      </c>
      <c r="E9" t="s">
        <v>54</v>
      </c>
      <c r="F9" t="s">
        <v>54</v>
      </c>
      <c r="G9" s="31" t="s">
        <v>70</v>
      </c>
    </row>
    <row r="10" spans="1:7" x14ac:dyDescent="0.25">
      <c r="A10" s="31" t="s">
        <v>71</v>
      </c>
      <c r="B10" s="31" t="s">
        <v>72</v>
      </c>
      <c r="C10" t="s">
        <v>54</v>
      </c>
      <c r="D10" s="31" t="s">
        <v>73</v>
      </c>
      <c r="E10" t="s">
        <v>54</v>
      </c>
      <c r="F10" t="s">
        <v>54</v>
      </c>
    </row>
    <row r="11" spans="1:7" x14ac:dyDescent="0.25">
      <c r="A11" s="31" t="s">
        <v>74</v>
      </c>
      <c r="B11" s="31" t="s">
        <v>75</v>
      </c>
      <c r="C11" t="s">
        <v>54</v>
      </c>
      <c r="D11" s="31" t="s">
        <v>76</v>
      </c>
      <c r="E11" t="s">
        <v>54</v>
      </c>
      <c r="F11" t="s">
        <v>54</v>
      </c>
    </row>
    <row r="12" spans="1:7" x14ac:dyDescent="0.25">
      <c r="A12" s="31" t="s">
        <v>77</v>
      </c>
      <c r="B12" s="31" t="s">
        <v>78</v>
      </c>
      <c r="C12" t="s">
        <v>54</v>
      </c>
      <c r="D12" s="31" t="s">
        <v>79</v>
      </c>
      <c r="E12" t="s">
        <v>54</v>
      </c>
    </row>
    <row r="13" spans="1:7" x14ac:dyDescent="0.25">
      <c r="A13" s="31" t="s">
        <v>80</v>
      </c>
      <c r="B13" t="s">
        <v>54</v>
      </c>
      <c r="C13" t="s">
        <v>54</v>
      </c>
      <c r="D13" s="31" t="s">
        <v>81</v>
      </c>
      <c r="E13" t="s">
        <v>54</v>
      </c>
    </row>
    <row r="14" spans="1:7" x14ac:dyDescent="0.25">
      <c r="A14" s="31" t="s">
        <v>82</v>
      </c>
      <c r="B14" t="s">
        <v>54</v>
      </c>
      <c r="C14" t="s">
        <v>54</v>
      </c>
      <c r="D14" s="31" t="s">
        <v>83</v>
      </c>
      <c r="E14" t="s">
        <v>54</v>
      </c>
    </row>
    <row r="15" spans="1:7" x14ac:dyDescent="0.25">
      <c r="A15" s="31" t="s">
        <v>84</v>
      </c>
      <c r="B15" t="s">
        <v>54</v>
      </c>
      <c r="C15" t="s">
        <v>54</v>
      </c>
      <c r="D15" s="31" t="s">
        <v>85</v>
      </c>
      <c r="E15" t="s">
        <v>54</v>
      </c>
    </row>
    <row r="16" spans="1:7" x14ac:dyDescent="0.25">
      <c r="A16" s="31" t="s">
        <v>86</v>
      </c>
      <c r="B16" t="s">
        <v>54</v>
      </c>
      <c r="C16" t="s">
        <v>54</v>
      </c>
      <c r="D16" s="31" t="s">
        <v>87</v>
      </c>
      <c r="E16" t="s">
        <v>54</v>
      </c>
    </row>
    <row r="17" spans="1:5" x14ac:dyDescent="0.25">
      <c r="A17" s="31" t="s">
        <v>88</v>
      </c>
      <c r="B17" t="s">
        <v>54</v>
      </c>
      <c r="C17" t="s">
        <v>54</v>
      </c>
      <c r="D17" s="31" t="s">
        <v>89</v>
      </c>
      <c r="E17" t="s">
        <v>54</v>
      </c>
    </row>
    <row r="18" spans="1:5" x14ac:dyDescent="0.25">
      <c r="A18" s="31" t="s">
        <v>90</v>
      </c>
      <c r="B18" t="s">
        <v>54</v>
      </c>
      <c r="C18" t="s">
        <v>54</v>
      </c>
      <c r="D18" s="31" t="s">
        <v>91</v>
      </c>
      <c r="E18" t="s">
        <v>54</v>
      </c>
    </row>
    <row r="19" spans="1:5" x14ac:dyDescent="0.25">
      <c r="A19" s="31" t="s">
        <v>92</v>
      </c>
      <c r="B19" t="s">
        <v>54</v>
      </c>
      <c r="C19" t="s">
        <v>54</v>
      </c>
      <c r="D19" t="s">
        <v>54</v>
      </c>
      <c r="E19" t="s">
        <v>54</v>
      </c>
    </row>
    <row r="20" spans="1:5" x14ac:dyDescent="0.25">
      <c r="A20" s="31" t="s">
        <v>93</v>
      </c>
      <c r="B20" t="s">
        <v>54</v>
      </c>
      <c r="C20" t="s">
        <v>54</v>
      </c>
      <c r="D20" t="s">
        <v>54</v>
      </c>
      <c r="E20" t="s">
        <v>54</v>
      </c>
    </row>
    <row r="21" spans="1:5" x14ac:dyDescent="0.25">
      <c r="A21" s="31" t="s">
        <v>94</v>
      </c>
      <c r="B21" t="s">
        <v>54</v>
      </c>
      <c r="C21" t="s">
        <v>54</v>
      </c>
      <c r="D21" t="s">
        <v>54</v>
      </c>
      <c r="E21" t="s">
        <v>54</v>
      </c>
    </row>
    <row r="22" spans="1:5" x14ac:dyDescent="0.25">
      <c r="A22" s="31" t="s">
        <v>95</v>
      </c>
      <c r="B22" t="s">
        <v>54</v>
      </c>
      <c r="C22" t="s">
        <v>54</v>
      </c>
      <c r="D22" t="s">
        <v>54</v>
      </c>
      <c r="E22" t="s">
        <v>54</v>
      </c>
    </row>
    <row r="23" spans="1:5" x14ac:dyDescent="0.25">
      <c r="A23" s="31" t="s">
        <v>96</v>
      </c>
      <c r="B23" t="s">
        <v>54</v>
      </c>
      <c r="C23" t="s">
        <v>54</v>
      </c>
      <c r="D23" t="s">
        <v>54</v>
      </c>
      <c r="E23" t="s">
        <v>54</v>
      </c>
    </row>
    <row r="24" spans="1:5" x14ac:dyDescent="0.25">
      <c r="A24" s="31" t="s">
        <v>97</v>
      </c>
      <c r="B24" t="s">
        <v>54</v>
      </c>
      <c r="C24" t="s">
        <v>54</v>
      </c>
      <c r="D24" t="s">
        <v>54</v>
      </c>
      <c r="E24" t="s">
        <v>54</v>
      </c>
    </row>
    <row r="25" spans="1:5" x14ac:dyDescent="0.25">
      <c r="A25" s="31" t="s">
        <v>98</v>
      </c>
      <c r="B25" t="s">
        <v>54</v>
      </c>
      <c r="D25" t="s">
        <v>54</v>
      </c>
      <c r="E25" t="s">
        <v>54</v>
      </c>
    </row>
    <row r="26" spans="1:5" x14ac:dyDescent="0.25">
      <c r="A26" s="31" t="s">
        <v>99</v>
      </c>
      <c r="B26" t="s">
        <v>54</v>
      </c>
      <c r="E26" t="s">
        <v>54</v>
      </c>
    </row>
    <row r="27" spans="1:5" x14ac:dyDescent="0.25">
      <c r="A27" s="31" t="s">
        <v>100</v>
      </c>
      <c r="B27" t="s">
        <v>54</v>
      </c>
      <c r="E27" t="s">
        <v>54</v>
      </c>
    </row>
    <row r="28" spans="1:5" x14ac:dyDescent="0.25">
      <c r="A28" s="31" t="s">
        <v>101</v>
      </c>
      <c r="B28" t="s">
        <v>54</v>
      </c>
      <c r="E28" t="s">
        <v>54</v>
      </c>
    </row>
    <row r="29" spans="1:5" x14ac:dyDescent="0.25">
      <c r="A29" s="31" t="s">
        <v>102</v>
      </c>
      <c r="B29" t="s">
        <v>54</v>
      </c>
    </row>
    <row r="30" spans="1:5" x14ac:dyDescent="0.25">
      <c r="A30" s="31" t="s">
        <v>103</v>
      </c>
      <c r="B30" t="s">
        <v>54</v>
      </c>
    </row>
    <row r="31" spans="1:5" x14ac:dyDescent="0.25">
      <c r="A31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8"/>
  <sheetViews>
    <sheetView workbookViewId="0">
      <selection activeCell="C7" sqref="C7"/>
    </sheetView>
  </sheetViews>
  <sheetFormatPr defaultRowHeight="15" x14ac:dyDescent="0.25"/>
  <cols>
    <col min="1" max="1" width="19.7109375" customWidth="1"/>
    <col min="2" max="2" width="10.7109375" customWidth="1"/>
  </cols>
  <sheetData>
    <row r="1" spans="1:3" x14ac:dyDescent="0.25">
      <c r="A1" t="s">
        <v>105</v>
      </c>
      <c r="B1" t="s">
        <v>104</v>
      </c>
      <c r="C1" t="s">
        <v>106</v>
      </c>
    </row>
    <row r="2" spans="1:3" x14ac:dyDescent="0.25">
      <c r="A2" s="30" t="s">
        <v>29</v>
      </c>
      <c r="B2" s="33">
        <v>0.39583333333333331</v>
      </c>
      <c r="C2" s="33">
        <v>0.77083333333333337</v>
      </c>
    </row>
    <row r="3" spans="1:3" x14ac:dyDescent="0.25">
      <c r="A3" s="30" t="s">
        <v>30</v>
      </c>
      <c r="B3" s="33">
        <v>0.39583333333333331</v>
      </c>
      <c r="C3" s="33">
        <v>0.77083333333333337</v>
      </c>
    </row>
    <row r="4" spans="1:3" x14ac:dyDescent="0.25">
      <c r="A4" s="30" t="s">
        <v>31</v>
      </c>
      <c r="B4" s="33">
        <v>0.39583333333333331</v>
      </c>
      <c r="C4" s="33">
        <v>0.77083333333333337</v>
      </c>
    </row>
    <row r="5" spans="1:3" x14ac:dyDescent="0.25">
      <c r="A5" s="30" t="s">
        <v>32</v>
      </c>
      <c r="B5" s="33">
        <v>0.33333333333333331</v>
      </c>
      <c r="C5" s="33">
        <v>0.70833333333333337</v>
      </c>
    </row>
    <row r="6" spans="1:3" x14ac:dyDescent="0.25">
      <c r="A6" s="30" t="s">
        <v>33</v>
      </c>
      <c r="B6" s="33">
        <v>0.33333333333333331</v>
      </c>
      <c r="C6" s="33">
        <v>0.70833333333333337</v>
      </c>
    </row>
    <row r="7" spans="1:3" x14ac:dyDescent="0.25">
      <c r="A7" s="30" t="s">
        <v>34</v>
      </c>
      <c r="B7" s="33">
        <v>0.39583333333333331</v>
      </c>
      <c r="C7" s="33">
        <v>0.77083333333333337</v>
      </c>
    </row>
    <row r="8" spans="1:3" x14ac:dyDescent="0.25">
      <c r="A8" s="30" t="s">
        <v>35</v>
      </c>
      <c r="B8" s="33">
        <v>0.41666666666666669</v>
      </c>
      <c r="C8" s="33">
        <v>0.79166666666666663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Инструкция</vt:lpstr>
      <vt:lpstr>Отчет</vt:lpstr>
      <vt:lpstr>ТабельОбразец</vt:lpstr>
      <vt:lpstr>Календарь</vt:lpstr>
      <vt:lpstr>Структура</vt:lpstr>
      <vt:lpstr>РежимРаботы</vt:lpstr>
      <vt:lpstr>ВремяРаботы</vt:lpstr>
      <vt:lpstr>ДИР</vt:lpstr>
      <vt:lpstr>Дистрибуция</vt:lpstr>
      <vt:lpstr>ДниИскл</vt:lpstr>
      <vt:lpstr>Закупки</vt:lpstr>
      <vt:lpstr>Календарь2008</vt:lpstr>
      <vt:lpstr>месяцы</vt:lpstr>
      <vt:lpstr>ОПиОЗ</vt:lpstr>
      <vt:lpstr>Отделы</vt:lpstr>
      <vt:lpstr>Склад</vt:lpstr>
      <vt:lpstr>Транспортная</vt:lpstr>
      <vt:lpstr>Юридическая</vt:lpstr>
    </vt:vector>
  </TitlesOfParts>
  <Company>Atim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мама</cp:lastModifiedBy>
  <cp:lastPrinted>2008-06-06T13:23:02Z</cp:lastPrinted>
  <dcterms:created xsi:type="dcterms:W3CDTF">2008-05-27T06:53:27Z</dcterms:created>
  <dcterms:modified xsi:type="dcterms:W3CDTF">2015-09-30T04:42:26Z</dcterms:modified>
</cp:coreProperties>
</file>