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385"/>
  </bookViews>
  <sheets>
    <sheet name="Слесаря" sheetId="1" r:id="rId1"/>
    <sheet name="Котельная" sheetId="2" r:id="rId2"/>
    <sheet name="всяки" sheetId="3" r:id="rId3"/>
  </sheets>
  <externalReferences>
    <externalReference r:id="rId4"/>
    <externalReference r:id="rId5"/>
  </externalReferences>
  <definedNames>
    <definedName name="выхрабд">[1]всяки!$I$3:$I$23</definedName>
    <definedName name="год">[1]всяки!$C$1:$C$12</definedName>
    <definedName name="допнер">[1]всяки!$H$3:$H$23</definedName>
    <definedName name="_xlnm.Print_Titles" localSheetId="1">Котельная!$20:$25</definedName>
    <definedName name="_xlnm.Print_Titles" localSheetId="0">Слесаря!$19:$24</definedName>
    <definedName name="Категория">[2]Служебный!$A$1:$A$3</definedName>
    <definedName name="месяц">[1]всяки!$A$1:$A$12</definedName>
    <definedName name="празд">[1]всяки!$G$3:$G$23</definedName>
    <definedName name="предпр">[1]всяки!$F$3:$F$23</definedName>
  </definedNames>
  <calcPr calcId="125725"/>
</workbook>
</file>

<file path=xl/calcChain.xml><?xml version="1.0" encoding="utf-8"?>
<calcChain xmlns="http://schemas.openxmlformats.org/spreadsheetml/2006/main">
  <c r="F18" i="3"/>
  <c r="F17"/>
  <c r="F16"/>
  <c r="F15"/>
  <c r="F14"/>
  <c r="F13"/>
  <c r="F12"/>
  <c r="L53" i="2"/>
  <c r="AE54" s="1"/>
  <c r="AE52"/>
  <c r="AC49"/>
  <c r="AD49" s="1"/>
  <c r="U49"/>
  <c r="AC48"/>
  <c r="AD48" s="1"/>
  <c r="U48"/>
  <c r="AE47"/>
  <c r="AG47" s="1"/>
  <c r="AC47"/>
  <c r="AD47" s="1"/>
  <c r="U47"/>
  <c r="V48" s="1"/>
  <c r="AE46"/>
  <c r="AG46" s="1"/>
  <c r="AC46"/>
  <c r="AD46" s="1"/>
  <c r="Y46"/>
  <c r="U46"/>
  <c r="V46" s="1"/>
  <c r="AC45"/>
  <c r="AD45" s="1"/>
  <c r="Y45" a="1"/>
  <c r="Y45" s="1"/>
  <c r="U45" a="1"/>
  <c r="U45" s="1"/>
  <c r="AC44"/>
  <c r="AD44" s="1"/>
  <c r="Y44" a="1"/>
  <c r="Y44" s="1"/>
  <c r="U44"/>
  <c r="AE43"/>
  <c r="AG43" s="1"/>
  <c r="AC43"/>
  <c r="AD43" s="1"/>
  <c r="Y43" a="1"/>
  <c r="Y43" s="1"/>
  <c r="U43" a="1"/>
  <c r="U43" s="1"/>
  <c r="V44" s="1"/>
  <c r="AE42"/>
  <c r="AG42" s="1"/>
  <c r="AC42"/>
  <c r="AD42" s="1"/>
  <c r="Y42" a="1"/>
  <c r="Y42" s="1"/>
  <c r="U42"/>
  <c r="V42" s="1"/>
  <c r="AC41"/>
  <c r="AD41" s="1"/>
  <c r="Y41" a="1"/>
  <c r="Y41" s="1"/>
  <c r="U41" a="1"/>
  <c r="U41" s="1"/>
  <c r="AC40"/>
  <c r="AD40" s="1"/>
  <c r="Y40" a="1"/>
  <c r="Y40" s="1"/>
  <c r="U40"/>
  <c r="AE39"/>
  <c r="AG39" s="1"/>
  <c r="AC39"/>
  <c r="AD39" s="1"/>
  <c r="Y39" a="1"/>
  <c r="Y39" s="1"/>
  <c r="U39" a="1"/>
  <c r="U39" s="1"/>
  <c r="V40" s="1"/>
  <c r="AE38"/>
  <c r="AG38" s="1"/>
  <c r="AC38"/>
  <c r="AD38" s="1"/>
  <c r="Y38" a="1"/>
  <c r="Y38" s="1"/>
  <c r="U38"/>
  <c r="V38" s="1"/>
  <c r="AC37"/>
  <c r="AD37" s="1"/>
  <c r="Y37" a="1"/>
  <c r="Y37" s="1"/>
  <c r="U37" a="1"/>
  <c r="U37" s="1"/>
  <c r="AC36"/>
  <c r="AD36" s="1"/>
  <c r="Y36" a="1"/>
  <c r="Y36" s="1"/>
  <c r="U36"/>
  <c r="AE35"/>
  <c r="AG35" s="1"/>
  <c r="AC35"/>
  <c r="AD35" s="1"/>
  <c r="Y35" a="1"/>
  <c r="Y35" s="1"/>
  <c r="U35" a="1"/>
  <c r="U35" s="1"/>
  <c r="V36" s="1"/>
  <c r="AE34"/>
  <c r="AG34" s="1"/>
  <c r="AC34"/>
  <c r="AD34" s="1"/>
  <c r="Y34" a="1"/>
  <c r="Y34" s="1"/>
  <c r="U34"/>
  <c r="V34" s="1"/>
  <c r="AC33"/>
  <c r="AD33" s="1"/>
  <c r="Y33" a="1"/>
  <c r="Y33" s="1"/>
  <c r="U33" a="1"/>
  <c r="U33" s="1"/>
  <c r="AC32"/>
  <c r="AD32" s="1"/>
  <c r="Y32" a="1"/>
  <c r="Y32" s="1"/>
  <c r="U32"/>
  <c r="AE31"/>
  <c r="AG31" s="1"/>
  <c r="AC31"/>
  <c r="AD31" s="1"/>
  <c r="Y31" a="1"/>
  <c r="Y31" s="1"/>
  <c r="U31" a="1"/>
  <c r="U31" s="1"/>
  <c r="V32" s="1"/>
  <c r="AE30"/>
  <c r="AG30" s="1"/>
  <c r="AC30"/>
  <c r="AD30" s="1"/>
  <c r="Y30" a="1"/>
  <c r="Y30" s="1"/>
  <c r="U30"/>
  <c r="V30" s="1"/>
  <c r="AC29"/>
  <c r="AD29" s="1"/>
  <c r="Y29" a="1"/>
  <c r="Y29" s="1"/>
  <c r="U29" a="1"/>
  <c r="U29" s="1"/>
  <c r="AC28"/>
  <c r="AD28" s="1"/>
  <c r="Y28" a="1"/>
  <c r="Y28" s="1"/>
  <c r="U28"/>
  <c r="AE27"/>
  <c r="AG27" s="1"/>
  <c r="AC27"/>
  <c r="AD27" s="1"/>
  <c r="Y27" a="1"/>
  <c r="Y27" s="1"/>
  <c r="U27" a="1"/>
  <c r="U27" s="1"/>
  <c r="V28" s="1"/>
  <c r="AE26"/>
  <c r="AG26" s="1"/>
  <c r="AC26"/>
  <c r="AD26" s="1"/>
  <c r="Y26" a="1"/>
  <c r="Y26" s="1"/>
  <c r="U26"/>
  <c r="V26" s="1"/>
  <c r="C25"/>
  <c r="T23"/>
  <c r="S23"/>
  <c r="R23"/>
  <c r="Q23"/>
  <c r="P23"/>
  <c r="O23"/>
  <c r="N23"/>
  <c r="M23"/>
  <c r="L23"/>
  <c r="K23"/>
  <c r="J23"/>
  <c r="I23"/>
  <c r="H23"/>
  <c r="G23"/>
  <c r="F23"/>
  <c r="E23"/>
  <c r="S21"/>
  <c r="R21"/>
  <c r="Q21"/>
  <c r="P21"/>
  <c r="O21"/>
  <c r="N21"/>
  <c r="M21"/>
  <c r="L21"/>
  <c r="K21"/>
  <c r="J21"/>
  <c r="I21"/>
  <c r="H21"/>
  <c r="G21"/>
  <c r="F21"/>
  <c r="E21"/>
  <c r="V15"/>
  <c r="X15" s="1"/>
  <c r="L60" i="1"/>
  <c r="AE61" s="1"/>
  <c r="AE59"/>
  <c r="AC56"/>
  <c r="AD56" s="1"/>
  <c r="Y56" a="1"/>
  <c r="Y56" s="1"/>
  <c r="U56" a="1"/>
  <c r="U56" s="1"/>
  <c r="AC55"/>
  <c r="AD55" s="1"/>
  <c r="Y55" a="1"/>
  <c r="Y55" s="1"/>
  <c r="U55"/>
  <c r="AE54"/>
  <c r="AG54" s="1"/>
  <c r="AC54"/>
  <c r="AD54" s="1"/>
  <c r="Y54" a="1"/>
  <c r="Y54" s="1"/>
  <c r="U54" a="1"/>
  <c r="U54" s="1"/>
  <c r="V55" s="1"/>
  <c r="AE53"/>
  <c r="AG53" s="1"/>
  <c r="AC53"/>
  <c r="AD53" s="1"/>
  <c r="Y53" a="1"/>
  <c r="Y53" s="1"/>
  <c r="U53"/>
  <c r="V53" s="1"/>
  <c r="U52"/>
  <c r="U50"/>
  <c r="V51" s="1"/>
  <c r="Y49"/>
  <c r="U49"/>
  <c r="AC48"/>
  <c r="AD48" s="1"/>
  <c r="U48"/>
  <c r="AC47"/>
  <c r="AD47" s="1"/>
  <c r="U47"/>
  <c r="AE46"/>
  <c r="AG46" s="1"/>
  <c r="AC46"/>
  <c r="AD46" s="1"/>
  <c r="U46"/>
  <c r="V47" s="1"/>
  <c r="AE45"/>
  <c r="AG45" s="1"/>
  <c r="AC45"/>
  <c r="AD45" s="1"/>
  <c r="Y45"/>
  <c r="U45"/>
  <c r="V45" s="1"/>
  <c r="AC44"/>
  <c r="AD44" s="1"/>
  <c r="Y44" a="1"/>
  <c r="Y44" s="1"/>
  <c r="U44" a="1"/>
  <c r="U44" s="1"/>
  <c r="AC43"/>
  <c r="AD43" s="1"/>
  <c r="Y43" a="1"/>
  <c r="Y43" s="1"/>
  <c r="U43"/>
  <c r="AE42"/>
  <c r="AG42" s="1"/>
  <c r="AC42"/>
  <c r="AD42" s="1"/>
  <c r="Y42" a="1"/>
  <c r="Y42" s="1"/>
  <c r="U42" a="1"/>
  <c r="U42" s="1"/>
  <c r="V43" s="1"/>
  <c r="AE41"/>
  <c r="AG41" s="1"/>
  <c r="AC41"/>
  <c r="AD41" s="1"/>
  <c r="Y41" a="1"/>
  <c r="Y41" s="1"/>
  <c r="U41"/>
  <c r="V41" s="1"/>
  <c r="AC40"/>
  <c r="AD40" s="1"/>
  <c r="Y40" a="1"/>
  <c r="Y40" s="1"/>
  <c r="U40" a="1"/>
  <c r="U40" s="1"/>
  <c r="AC39"/>
  <c r="AD39" s="1"/>
  <c r="Y39" a="1"/>
  <c r="Y39" s="1"/>
  <c r="U39"/>
  <c r="AE38"/>
  <c r="AG38" s="1"/>
  <c r="AC38"/>
  <c r="AD38" s="1"/>
  <c r="Y38" a="1"/>
  <c r="Y38" s="1"/>
  <c r="U38" a="1"/>
  <c r="U38" s="1"/>
  <c r="V39" s="1"/>
  <c r="AE37"/>
  <c r="AG37" s="1"/>
  <c r="AC37"/>
  <c r="AD37" s="1"/>
  <c r="Y37" a="1"/>
  <c r="Y37" s="1"/>
  <c r="U37"/>
  <c r="V37" s="1"/>
  <c r="AC36"/>
  <c r="AD36" s="1"/>
  <c r="Y36" a="1"/>
  <c r="Y36" s="1"/>
  <c r="U36" a="1"/>
  <c r="U36" s="1"/>
  <c r="AC35"/>
  <c r="AD35" s="1"/>
  <c r="Y35" a="1"/>
  <c r="Y35" s="1"/>
  <c r="U35"/>
  <c r="AE34"/>
  <c r="AG34" s="1"/>
  <c r="AC34"/>
  <c r="AD34" s="1"/>
  <c r="Y34" a="1"/>
  <c r="Y34" s="1"/>
  <c r="U34" a="1"/>
  <c r="U34" s="1"/>
  <c r="V35" s="1"/>
  <c r="AE33"/>
  <c r="AG33" s="1"/>
  <c r="AC33"/>
  <c r="AD33" s="1"/>
  <c r="Y33" a="1"/>
  <c r="Y33" s="1"/>
  <c r="U33"/>
  <c r="V33" s="1"/>
  <c r="AC32"/>
  <c r="AD32" s="1"/>
  <c r="Y32" a="1"/>
  <c r="Y32" s="1"/>
  <c r="U32" a="1"/>
  <c r="U32" s="1"/>
  <c r="AC31"/>
  <c r="AD31" s="1"/>
  <c r="Y31" a="1"/>
  <c r="Y31" s="1"/>
  <c r="U31"/>
  <c r="AE30"/>
  <c r="AG30" s="1"/>
  <c r="AC30"/>
  <c r="AD30" s="1"/>
  <c r="Y30" a="1"/>
  <c r="Y30" s="1"/>
  <c r="U30" a="1"/>
  <c r="U30" s="1"/>
  <c r="V31" s="1"/>
  <c r="AE29"/>
  <c r="AG29" s="1"/>
  <c r="AC29"/>
  <c r="AD29" s="1"/>
  <c r="Y29" a="1"/>
  <c r="Y29" s="1"/>
  <c r="U29"/>
  <c r="V29" s="1"/>
  <c r="AC28"/>
  <c r="AD28" s="1"/>
  <c r="Y28" a="1"/>
  <c r="Y28" s="1"/>
  <c r="U28" a="1"/>
  <c r="U28" s="1"/>
  <c r="AC27"/>
  <c r="AD27" s="1"/>
  <c r="Y27" a="1"/>
  <c r="Y27" s="1"/>
  <c r="U27"/>
  <c r="AE26"/>
  <c r="AG26" s="1"/>
  <c r="AC26"/>
  <c r="AD26" s="1"/>
  <c r="Y26" a="1"/>
  <c r="Y26" s="1"/>
  <c r="U26" a="1"/>
  <c r="U26" s="1"/>
  <c r="V27" s="1"/>
  <c r="AE25"/>
  <c r="AG25" s="1"/>
  <c r="AC25"/>
  <c r="AD25" s="1"/>
  <c r="Y25" a="1"/>
  <c r="Y25" s="1"/>
  <c r="U25"/>
  <c r="V25" s="1"/>
  <c r="C24"/>
  <c r="T22"/>
  <c r="S22"/>
  <c r="R22"/>
  <c r="Q22"/>
  <c r="P22"/>
  <c r="O22"/>
  <c r="N22"/>
  <c r="M22"/>
  <c r="L22"/>
  <c r="K22"/>
  <c r="J22"/>
  <c r="I22"/>
  <c r="H22"/>
  <c r="G22"/>
  <c r="G51" s="1"/>
  <c r="F22"/>
  <c r="F51" s="1"/>
  <c r="E22"/>
  <c r="S20"/>
  <c r="R20"/>
  <c r="Q20"/>
  <c r="P20"/>
  <c r="O20"/>
  <c r="N20"/>
  <c r="M20"/>
  <c r="L20"/>
  <c r="K20"/>
  <c r="J20"/>
  <c r="I20"/>
  <c r="H20"/>
  <c r="G20"/>
  <c r="F20"/>
  <c r="E20"/>
  <c r="V14"/>
  <c r="X14" s="1"/>
  <c r="AC52" l="1"/>
  <c r="AD52" s="1"/>
  <c r="AC51"/>
  <c r="AD51" s="1"/>
  <c r="U51"/>
  <c r="V49" s="1"/>
  <c r="AE50"/>
  <c r="AG50" s="1"/>
  <c r="AC50"/>
  <c r="AD50" s="1"/>
  <c r="AE49"/>
  <c r="AG49" s="1"/>
  <c r="AC49"/>
  <c r="AD49" s="1"/>
</calcChain>
</file>

<file path=xl/sharedStrings.xml><?xml version="1.0" encoding="utf-8"?>
<sst xmlns="http://schemas.openxmlformats.org/spreadsheetml/2006/main" count="795" uniqueCount="112">
  <si>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</si>
  <si>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</si>
  <si>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</si>
  <si>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</si>
  <si>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</si>
  <si>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наименование организации</t>
  </si>
  <si>
    <t>Участок тепловодоснабжения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</si>
  <si>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</si>
  <si>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</si>
  <si>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</si>
  <si>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</si>
  <si>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</si>
  <si>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</si>
  <si>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</si>
  <si>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 xml:space="preserve">за </t>
  </si>
  <si>
    <t>июнь</t>
  </si>
  <si>
    <t>Номер
 по порядку</t>
  </si>
  <si>
    <t>Фамилия, и., о., 
(профессия, должность)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</si>
  <si>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</si>
  <si>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</si>
  <si>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</si>
  <si>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</si>
  <si>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</si>
  <si>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</si>
  <si>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</si>
  <si>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</si>
  <si>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</si>
  <si>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</si>
  <si>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</si>
  <si>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</si>
  <si>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</si>
  <si>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</si>
  <si>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(часы)</t>
  </si>
  <si>
    <t>часы</t>
  </si>
  <si>
    <t>Степанов А.С. слесарь-ремонтник</t>
  </si>
  <si>
    <t>607</t>
  </si>
  <si>
    <t>Н/Я</t>
  </si>
  <si>
    <t>В</t>
  </si>
  <si>
    <t>ОТ</t>
  </si>
  <si>
    <t>X</t>
  </si>
  <si>
    <t>Я</t>
  </si>
  <si>
    <t>6/2</t>
  </si>
  <si>
    <t>Н</t>
  </si>
  <si>
    <t>РВ</t>
  </si>
  <si>
    <t>РВН</t>
  </si>
  <si>
    <t>Семченков И.И. слесарь-ремонтник</t>
  </si>
  <si>
    <t>407</t>
  </si>
  <si>
    <t>Я/Н</t>
  </si>
  <si>
    <t>14/2</t>
  </si>
  <si>
    <t>Егоров А.А. слесарь-сантехник</t>
  </si>
  <si>
    <t>349</t>
  </si>
  <si>
    <t>Матюхин А.М. слесарь-ремонтник</t>
  </si>
  <si>
    <t>550</t>
  </si>
  <si>
    <t>Н/РВ</t>
  </si>
  <si>
    <t>Епишин А.Ф. слесарь-сантехник</t>
  </si>
  <si>
    <t>582</t>
  </si>
  <si>
    <t>РВ/Н</t>
  </si>
  <si>
    <t>Кизин А.П. электросварщик ручной сварки</t>
  </si>
  <si>
    <t>279</t>
  </si>
  <si>
    <t>Ларин Ю.Н. слесарь-сантехник 0,5 ставки</t>
  </si>
  <si>
    <t>289</t>
  </si>
  <si>
    <t>Кириллов А.И. слесарь-сантехник</t>
  </si>
  <si>
    <t>006</t>
  </si>
  <si>
    <t xml:space="preserve">Ответственное лицо </t>
  </si>
  <si>
    <t>Начальник участка ТВС</t>
  </si>
  <si>
    <t>Руководитель</t>
  </si>
  <si>
    <t>должность</t>
  </si>
  <si>
    <t>личная подпись</t>
  </si>
  <si>
    <t>расшифровка пописи</t>
  </si>
  <si>
    <t>структурного подразделения</t>
  </si>
  <si>
    <t>Главный инженер</t>
  </si>
  <si>
    <t>Работник кадровой службы</t>
  </si>
  <si>
    <t>Начальник отдела кадров</t>
  </si>
  <si>
    <t>Участок тепловодоснабжения (Котельная)</t>
  </si>
  <si>
    <t>дни,
часы</t>
  </si>
  <si>
    <t>Кузнецова Т.В.
оператор котельной</t>
  </si>
  <si>
    <t>239</t>
  </si>
  <si>
    <t>Живоченкова С.В. оператор котельной</t>
  </si>
  <si>
    <t>240</t>
  </si>
  <si>
    <t>Савилова М.В.
оператор котельной</t>
  </si>
  <si>
    <t>241</t>
  </si>
  <si>
    <t>Зимина В.М.
оператор котельной</t>
  </si>
  <si>
    <t>242</t>
  </si>
  <si>
    <t>Андреева Е.А. 
оператор котельной</t>
  </si>
  <si>
    <t>706</t>
  </si>
  <si>
    <t>Подколодников С.А.
нач. котельной Совм.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</si>
  <si>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</si>
  <si>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</si>
  <si>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</si>
  <si>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</si>
  <si>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</si>
  <si>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</si>
  <si>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</si>
  <si>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</si>
  <si>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</si>
  <si>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</si>
  <si>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</si>
  <si>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</si>
  <si>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</si>
  <si>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</si>
  <si>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</si>
  <si>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</si>
  <si>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</si>
  <si>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</si>
  <si>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</si>
  <si>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</si>
  <si>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</si>
  <si>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</si>
  <si>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</si>
  <si>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</si>
  <si>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- не верно считает ночную смену, когда она начинается в 0 часов в Рабочий выходной (Н/РВ)</t>
  </si>
  <si>
    <t>ночная заканчивается в 6 утра и с 6 утра до 8 утра дневная смена Рабочего выходного (РВ в этом случае равно 2-м часам)</t>
  </si>
</sst>
</file>

<file path=xl/styles.xml><?xml version="1.0" encoding="utf-8"?>
<styleSheet xmlns="http://schemas.openxmlformats.org/spreadsheetml/2006/main">
  <numFmts count="2">
    <numFmt numFmtId="164" formatCode="d"/>
    <numFmt numFmtId="165" formatCode="dd/mm/yyyy\ ddd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 Narrow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sz val="14"/>
      <color indexed="10"/>
      <name val="Arial Cyr"/>
      <charset val="204"/>
    </font>
    <font>
      <sz val="10"/>
      <color rgb="FFFF000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9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6" fillId="0" borderId="4" xfId="0" applyFont="1" applyBorder="1" applyAlignment="1" applyProtection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8" fillId="0" borderId="0" xfId="0" applyFont="1" applyFill="1" applyProtection="1"/>
    <xf numFmtId="0" fontId="2" fillId="0" borderId="0" xfId="0" applyFont="1" applyFill="1" applyProtection="1"/>
    <xf numFmtId="0" fontId="8" fillId="0" borderId="0" xfId="0" applyFont="1" applyFill="1" applyBorder="1" applyProtection="1"/>
    <xf numFmtId="0" fontId="8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Protection="1"/>
    <xf numFmtId="0" fontId="0" fillId="0" borderId="4" xfId="0" applyBorder="1" applyAlignment="1">
      <alignment horizontal="center"/>
    </xf>
    <xf numFmtId="0" fontId="11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Fill="1" applyProtection="1"/>
    <xf numFmtId="0" fontId="10" fillId="0" borderId="0" xfId="0" applyFont="1" applyFill="1" applyBorder="1" applyProtection="1"/>
    <xf numFmtId="49" fontId="10" fillId="0" borderId="0" xfId="0" applyNumberFormat="1" applyFont="1" applyFill="1" applyProtection="1"/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/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14" fontId="12" fillId="0" borderId="11" xfId="0" applyNumberFormat="1" applyFont="1" applyFill="1" applyBorder="1" applyAlignment="1" applyProtection="1">
      <alignment horizontal="center"/>
      <protection locked="0"/>
    </xf>
    <xf numFmtId="14" fontId="15" fillId="0" borderId="11" xfId="0" applyNumberFormat="1" applyFont="1" applyFill="1" applyBorder="1" applyAlignment="1" applyProtection="1">
      <alignment horizontal="center"/>
    </xf>
    <xf numFmtId="14" fontId="15" fillId="0" borderId="1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textRotation="90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textRotation="90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164" fontId="0" fillId="0" borderId="24" xfId="0" applyNumberFormat="1" applyFont="1" applyFill="1" applyBorder="1" applyAlignment="1" applyProtection="1">
      <alignment horizontal="center" vertical="center"/>
      <protection locked="0"/>
    </xf>
    <xf numFmtId="164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164" fontId="0" fillId="0" borderId="29" xfId="0" applyNumberFormat="1" applyFont="1" applyFill="1" applyBorder="1" applyAlignment="1" applyProtection="1">
      <alignment horizontal="center" vertical="center"/>
      <protection locked="0"/>
    </xf>
    <xf numFmtId="164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textRotation="90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Fill="1" applyBorder="1" applyAlignment="1" applyProtection="1">
      <alignment horizontal="center" vertical="center" wrapText="1"/>
      <protection locked="0"/>
    </xf>
    <xf numFmtId="1" fontId="0" fillId="0" borderId="18" xfId="0" applyNumberFormat="1" applyFill="1" applyBorder="1" applyAlignment="1" applyProtection="1">
      <alignment horizontal="center" vertical="center" shrinkToFit="1"/>
    </xf>
    <xf numFmtId="1" fontId="0" fillId="0" borderId="44" xfId="0" applyNumberForma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left" vertical="center" wrapText="1"/>
      <protection locked="0"/>
    </xf>
    <xf numFmtId="49" fontId="0" fillId="0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</xf>
    <xf numFmtId="49" fontId="0" fillId="0" borderId="11" xfId="0" applyNumberFormat="1" applyFill="1" applyBorder="1" applyAlignment="1" applyProtection="1">
      <alignment horizontal="center"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" fontId="0" fillId="0" borderId="23" xfId="0" applyNumberFormat="1" applyFill="1" applyBorder="1" applyAlignment="1" applyProtection="1">
      <alignment horizontal="center" vertical="center" shrinkToFit="1"/>
    </xf>
    <xf numFmtId="1" fontId="0" fillId="0" borderId="30" xfId="0" applyNumberFormat="1" applyFill="1" applyBorder="1" applyAlignment="1" applyProtection="1">
      <alignment horizontal="center" vertical="center" shrinkToFit="1"/>
    </xf>
    <xf numFmtId="1" fontId="0" fillId="0" borderId="45" xfId="0" applyNumberForma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 applyProtection="1">
      <alignment horizontal="left" vertical="center" wrapText="1"/>
      <protection locked="0"/>
    </xf>
    <xf numFmtId="49" fontId="0" fillId="0" borderId="46" xfId="0" applyNumberFormat="1" applyFill="1" applyBorder="1" applyAlignment="1" applyProtection="1">
      <alignment horizontal="center" vertical="center" wrapText="1"/>
      <protection locked="0"/>
    </xf>
    <xf numFmtId="49" fontId="1" fillId="0" borderId="39" xfId="0" applyNumberFormat="1" applyFont="1" applyFill="1" applyBorder="1" applyAlignment="1" applyProtection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1" fillId="0" borderId="40" xfId="0" applyNumberFormat="1" applyFont="1" applyFill="1" applyBorder="1" applyAlignment="1" applyProtection="1">
      <alignment horizontal="center" vertical="center" shrinkToFit="1"/>
    </xf>
    <xf numFmtId="49" fontId="0" fillId="0" borderId="43" xfId="0" applyNumberFormat="1" applyFill="1" applyBorder="1" applyAlignment="1" applyProtection="1">
      <alignment horizontal="center" vertical="center" shrinkToFit="1"/>
    </xf>
    <xf numFmtId="0" fontId="0" fillId="0" borderId="40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</xf>
    <xf numFmtId="49" fontId="0" fillId="0" borderId="33" xfId="0" applyNumberForma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 vertical="center" shrinkToFit="1"/>
    </xf>
    <xf numFmtId="1" fontId="0" fillId="0" borderId="11" xfId="0" applyNumberFormat="1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  <xf numFmtId="49" fontId="0" fillId="0" borderId="39" xfId="0" applyNumberFormat="1" applyFill="1" applyBorder="1" applyAlignment="1" applyProtection="1">
      <alignment horizontal="center" vertical="center" shrinkToFit="1"/>
    </xf>
    <xf numFmtId="49" fontId="0" fillId="0" borderId="47" xfId="0" applyNumberFormat="1" applyFill="1" applyBorder="1" applyAlignment="1" applyProtection="1">
      <alignment horizontal="center" vertical="center" wrapText="1"/>
      <protection locked="0"/>
    </xf>
    <xf numFmtId="1" fontId="0" fillId="0" borderId="22" xfId="0" applyNumberFormat="1" applyFill="1" applyBorder="1" applyAlignment="1" applyProtection="1">
      <alignment horizontal="center" vertical="center" shrinkToFit="1"/>
    </xf>
    <xf numFmtId="1" fontId="1" fillId="0" borderId="44" xfId="0" applyNumberFormat="1" applyFont="1" applyFill="1" applyBorder="1" applyAlignment="1" applyProtection="1">
      <alignment horizontal="center" vertical="center" shrinkToFit="1"/>
    </xf>
    <xf numFmtId="49" fontId="0" fillId="0" borderId="35" xfId="0" applyNumberForma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shrinkToFit="1"/>
    </xf>
    <xf numFmtId="1" fontId="1" fillId="0" borderId="11" xfId="0" applyNumberFormat="1" applyFont="1" applyFill="1" applyBorder="1" applyAlignment="1" applyProtection="1">
      <alignment horizontal="center" vertical="center" shrinkToFit="1"/>
    </xf>
    <xf numFmtId="1" fontId="0" fillId="0" borderId="16" xfId="0" applyNumberFormat="1" applyFill="1" applyBorder="1" applyAlignment="1" applyProtection="1">
      <alignment horizontal="center" vertical="center" shrinkToFit="1"/>
    </xf>
    <xf numFmtId="1" fontId="1" fillId="0" borderId="30" xfId="0" applyNumberFormat="1" applyFont="1" applyFill="1" applyBorder="1" applyAlignment="1" applyProtection="1">
      <alignment horizontal="center" vertical="center" shrinkToFit="1"/>
    </xf>
    <xf numFmtId="1" fontId="0" fillId="0" borderId="13" xfId="0" applyNumberFormat="1" applyFill="1" applyBorder="1" applyAlignment="1" applyProtection="1">
      <alignment horizontal="center" vertical="center" shrinkToFit="1"/>
    </xf>
    <xf numFmtId="49" fontId="0" fillId="0" borderId="48" xfId="0" applyNumberFormat="1" applyFill="1" applyBorder="1" applyAlignment="1" applyProtection="1">
      <alignment horizontal="center" vertical="center" wrapText="1"/>
      <protection locked="0"/>
    </xf>
    <xf numFmtId="1" fontId="1" fillId="0" borderId="40" xfId="0" applyNumberFormat="1" applyFont="1" applyFill="1" applyBorder="1" applyAlignment="1" applyProtection="1">
      <alignment horizontal="center" vertical="center" shrinkToFit="1"/>
    </xf>
    <xf numFmtId="49" fontId="0" fillId="0" borderId="49" xfId="0" applyNumberFormat="1" applyFill="1" applyBorder="1" applyAlignment="1" applyProtection="1">
      <alignment horizontal="center" vertical="center" wrapText="1"/>
      <protection locked="0"/>
    </xf>
    <xf numFmtId="1" fontId="0" fillId="2" borderId="44" xfId="0" applyNumberFormat="1" applyFill="1" applyBorder="1" applyAlignment="1" applyProtection="1">
      <alignment horizontal="center" vertical="center" shrinkToFit="1"/>
    </xf>
    <xf numFmtId="49" fontId="1" fillId="0" borderId="23" xfId="0" applyNumberFormat="1" applyFont="1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1" fillId="0" borderId="23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horizontal="center" vertical="center" shrinkToFit="1"/>
    </xf>
    <xf numFmtId="0" fontId="0" fillId="0" borderId="11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49" fontId="0" fillId="0" borderId="30" xfId="0" applyNumberFormat="1" applyFill="1" applyBorder="1" applyAlignment="1" applyProtection="1">
      <alignment horizontal="center" vertical="center" shrinkToFit="1"/>
    </xf>
    <xf numFmtId="0" fontId="1" fillId="0" borderId="39" xfId="0" applyNumberFormat="1" applyFont="1" applyFill="1" applyBorder="1" applyAlignment="1" applyProtection="1">
      <alignment horizontal="center" vertical="center" shrinkToFit="1"/>
    </xf>
    <xf numFmtId="0" fontId="1" fillId="0" borderId="40" xfId="0" applyNumberFormat="1" applyFon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 shrinkToFit="1"/>
    </xf>
    <xf numFmtId="49" fontId="0" fillId="0" borderId="13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ill="1" applyBorder="1" applyAlignment="1" applyProtection="1">
      <alignment horizontal="center" vertical="center" shrinkToFit="1"/>
    </xf>
    <xf numFmtId="1" fontId="0" fillId="0" borderId="44" xfId="0" applyNumberFormat="1" applyFont="1" applyFill="1" applyBorder="1" applyAlignment="1" applyProtection="1">
      <alignment horizontal="center" vertical="center" shrinkToFit="1"/>
    </xf>
    <xf numFmtId="49" fontId="0" fillId="0" borderId="11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8" fillId="0" borderId="0" xfId="0" applyFont="1" applyProtection="1"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49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0" xfId="0" applyFont="1" applyFill="1" applyBorder="1" applyAlignment="1" applyProtection="1">
      <alignment horizontal="center" vertical="center" wrapText="1"/>
      <protection locked="0"/>
    </xf>
    <xf numFmtId="49" fontId="0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3" borderId="11" xfId="0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vertical="top"/>
    </xf>
    <xf numFmtId="0" fontId="30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0" fontId="31" fillId="3" borderId="11" xfId="0" applyFont="1" applyFill="1" applyBorder="1" applyAlignment="1">
      <alignment vertical="top"/>
    </xf>
    <xf numFmtId="165" fontId="31" fillId="3" borderId="11" xfId="0" applyNumberFormat="1" applyFont="1" applyFill="1" applyBorder="1" applyAlignment="1">
      <alignment vertical="top" wrapText="1"/>
    </xf>
    <xf numFmtId="14" fontId="31" fillId="3" borderId="11" xfId="0" applyNumberFormat="1" applyFont="1" applyFill="1" applyBorder="1" applyAlignment="1">
      <alignment vertical="top" wrapText="1"/>
    </xf>
    <xf numFmtId="14" fontId="31" fillId="3" borderId="11" xfId="0" applyNumberFormat="1" applyFont="1" applyFill="1" applyBorder="1" applyAlignment="1">
      <alignment vertical="top"/>
    </xf>
    <xf numFmtId="14" fontId="28" fillId="4" borderId="11" xfId="0" applyNumberFormat="1" applyFont="1" applyFill="1" applyBorder="1" applyAlignment="1">
      <alignment horizontal="center" vertical="top"/>
    </xf>
    <xf numFmtId="14" fontId="31" fillId="3" borderId="11" xfId="0" applyNumberFormat="1" applyFont="1" applyFill="1" applyBorder="1"/>
    <xf numFmtId="14" fontId="28" fillId="0" borderId="11" xfId="0" applyNumberFormat="1" applyFont="1" applyBorder="1" applyAlignment="1">
      <alignment vertical="top"/>
    </xf>
    <xf numFmtId="0" fontId="32" fillId="5" borderId="11" xfId="0" applyFont="1" applyFill="1" applyBorder="1" applyAlignment="1">
      <alignment vertical="top"/>
    </xf>
    <xf numFmtId="0" fontId="28" fillId="0" borderId="11" xfId="0" applyFont="1" applyBorder="1" applyAlignment="1">
      <alignment vertical="top"/>
    </xf>
    <xf numFmtId="0" fontId="28" fillId="0" borderId="11" xfId="0" applyFont="1" applyBorder="1"/>
    <xf numFmtId="0" fontId="29" fillId="3" borderId="11" xfId="0" applyFont="1" applyFill="1" applyBorder="1"/>
    <xf numFmtId="0" fontId="28" fillId="3" borderId="11" xfId="0" applyFont="1" applyFill="1" applyBorder="1"/>
    <xf numFmtId="14" fontId="28" fillId="3" borderId="11" xfId="0" applyNumberFormat="1" applyFont="1" applyFill="1" applyBorder="1"/>
    <xf numFmtId="14" fontId="28" fillId="0" borderId="11" xfId="0" applyNumberFormat="1" applyFont="1" applyBorder="1"/>
    <xf numFmtId="0" fontId="2" fillId="2" borderId="0" xfId="0" applyFont="1" applyFill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2">
    <cellStyle name="Обычный" xfId="0" builtinId="0"/>
    <cellStyle name="Обычный_Лист1" xfId="1"/>
  </cellStyles>
  <dxfs count="2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77;&#1083;&#1100;_&#1058;13_&#1084;&#1086;&#11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1"/>
      <sheetName val="Табель2"/>
      <sheetName val="Табель3"/>
      <sheetName val="Слесаря"/>
      <sheetName val="Котельная"/>
      <sheetName val="всяк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41640</v>
          </cell>
          <cell r="H3">
            <v>41761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41276</v>
          </cell>
          <cell r="H4">
            <v>41803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41277</v>
          </cell>
          <cell r="H5">
            <v>41769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41278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41279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41280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41281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41282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41327</v>
          </cell>
          <cell r="G12">
            <v>41328</v>
          </cell>
        </row>
        <row r="13">
          <cell r="F13">
            <v>41340</v>
          </cell>
          <cell r="G13">
            <v>41341</v>
          </cell>
        </row>
        <row r="14">
          <cell r="F14">
            <v>41759</v>
          </cell>
          <cell r="G14">
            <v>41760</v>
          </cell>
        </row>
        <row r="15">
          <cell r="F15">
            <v>41767</v>
          </cell>
          <cell r="G15">
            <v>41768</v>
          </cell>
        </row>
        <row r="16">
          <cell r="F16">
            <v>41801</v>
          </cell>
          <cell r="G16">
            <v>41802</v>
          </cell>
        </row>
        <row r="17">
          <cell r="F17">
            <v>41581</v>
          </cell>
          <cell r="G17">
            <v>41582</v>
          </cell>
        </row>
        <row r="18">
          <cell r="F18">
            <v>42004</v>
          </cell>
          <cell r="G18">
            <v>42005</v>
          </cell>
        </row>
        <row r="19">
          <cell r="G19">
            <v>41217</v>
          </cell>
          <cell r="I19">
            <v>41272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65"/>
  <sheetViews>
    <sheetView tabSelected="1" zoomScale="82" zoomScaleNormal="82" zoomScaleSheetLayoutView="85" workbookViewId="0">
      <selection activeCell="F2" sqref="F2"/>
    </sheetView>
  </sheetViews>
  <sheetFormatPr defaultRowHeight="12.75"/>
  <cols>
    <col min="1" max="1" width="1.140625" style="12" customWidth="1"/>
    <col min="2" max="2" width="5" style="241" customWidth="1"/>
    <col min="3" max="3" width="26.28515625" style="241" customWidth="1"/>
    <col min="4" max="4" width="6" style="241" customWidth="1"/>
    <col min="5" max="20" width="5.85546875" style="241" customWidth="1"/>
    <col min="21" max="21" width="8.42578125" style="241" customWidth="1"/>
    <col min="22" max="22" width="8.28515625" style="241" customWidth="1"/>
    <col min="23" max="23" width="6.7109375" style="246" customWidth="1"/>
    <col min="24" max="24" width="5.5703125" style="241" customWidth="1"/>
    <col min="25" max="25" width="6.7109375" style="246" customWidth="1"/>
    <col min="26" max="26" width="6.7109375" style="241" customWidth="1"/>
    <col min="27" max="27" width="5.5703125" style="241" customWidth="1"/>
    <col min="28" max="28" width="7.140625" style="241" customWidth="1"/>
    <col min="29" max="29" width="8.28515625" style="241" customWidth="1"/>
    <col min="30" max="30" width="5.140625" style="241" customWidth="1"/>
    <col min="31" max="32" width="4.28515625" style="241" customWidth="1"/>
    <col min="33" max="33" width="4.28515625" style="247" customWidth="1"/>
    <col min="34" max="16384" width="9.140625" style="12"/>
  </cols>
  <sheetData>
    <row r="1" spans="2:34" s="4" customFormat="1" ht="11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3"/>
      <c r="AB1" s="3"/>
      <c r="AE1" s="3"/>
      <c r="AF1" s="5"/>
      <c r="AG1" s="6" t="s">
        <v>0</v>
      </c>
    </row>
    <row r="2" spans="2:34" s="4" customFormat="1" ht="11.25">
      <c r="B2" s="1"/>
      <c r="C2" s="1"/>
      <c r="D2" s="1"/>
      <c r="E2" s="1"/>
      <c r="F2" s="293"/>
      <c r="G2" s="294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3"/>
      <c r="AB2" s="3"/>
      <c r="AE2" s="3"/>
      <c r="AF2" s="5"/>
      <c r="AG2" s="6" t="s">
        <v>1</v>
      </c>
    </row>
    <row r="3" spans="2:34" s="4" customFormat="1" ht="11.25">
      <c r="B3" s="1"/>
      <c r="C3" s="1"/>
      <c r="D3" s="1"/>
      <c r="E3" s="1"/>
      <c r="F3" s="1"/>
      <c r="G3" s="295" t="s">
        <v>111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E3" s="3"/>
      <c r="AF3" s="5"/>
      <c r="AG3" s="6" t="s">
        <v>2</v>
      </c>
    </row>
    <row r="4" spans="2:34" ht="6.75" customHeight="1" thickBot="1">
      <c r="B4" s="1"/>
      <c r="C4" s="1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2"/>
      <c r="AC4" s="8"/>
      <c r="AD4" s="8"/>
      <c r="AE4" s="9"/>
      <c r="AF4" s="10"/>
      <c r="AG4" s="11"/>
    </row>
    <row r="5" spans="2:34" ht="11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8"/>
      <c r="AD5" s="9" t="s">
        <v>3</v>
      </c>
      <c r="AE5" s="13">
        <v>301008</v>
      </c>
      <c r="AF5" s="14"/>
      <c r="AG5" s="15"/>
    </row>
    <row r="6" spans="2:34" ht="16.5" customHeight="1" thickBot="1"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"/>
      <c r="AC6" s="8"/>
      <c r="AD6" s="9" t="s">
        <v>4</v>
      </c>
      <c r="AE6" s="19"/>
      <c r="AF6" s="20"/>
      <c r="AG6" s="21"/>
    </row>
    <row r="7" spans="2:34" ht="10.5" customHeight="1">
      <c r="B7" s="22"/>
      <c r="C7" s="22"/>
      <c r="D7" s="23"/>
      <c r="E7" s="23"/>
      <c r="F7" s="23"/>
      <c r="G7" s="23"/>
      <c r="H7" s="23"/>
      <c r="I7" s="23"/>
      <c r="J7" s="23"/>
      <c r="K7" s="23"/>
      <c r="L7" s="23"/>
      <c r="M7" s="24" t="s">
        <v>5</v>
      </c>
      <c r="N7" s="23"/>
      <c r="O7" s="23"/>
      <c r="P7" s="23"/>
      <c r="Q7" s="23"/>
      <c r="R7" s="23"/>
      <c r="S7" s="23"/>
      <c r="T7" s="23"/>
      <c r="U7" s="23"/>
      <c r="V7" s="23"/>
      <c r="W7" s="25"/>
      <c r="X7" s="25"/>
      <c r="Y7" s="25"/>
      <c r="Z7" s="26"/>
      <c r="AA7" s="26"/>
      <c r="AB7" s="26"/>
      <c r="AC7" s="27"/>
      <c r="AD7" s="27"/>
      <c r="AE7" s="27"/>
      <c r="AF7" s="27"/>
      <c r="AG7" s="27"/>
      <c r="AH7" s="28"/>
    </row>
    <row r="8" spans="2:34" s="34" customFormat="1" ht="15.75" customHeight="1">
      <c r="B8" s="29"/>
      <c r="C8" s="17" t="s">
        <v>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1"/>
      <c r="AC8" s="32"/>
      <c r="AD8" s="32"/>
      <c r="AE8" s="32"/>
      <c r="AF8" s="32"/>
      <c r="AG8" s="31"/>
      <c r="AH8" s="33"/>
    </row>
    <row r="9" spans="2:34" s="34" customFormat="1">
      <c r="B9" s="29"/>
      <c r="C9" s="29"/>
      <c r="D9" s="35"/>
      <c r="E9" s="35"/>
      <c r="F9" s="35"/>
      <c r="G9" s="35"/>
      <c r="H9" s="35"/>
      <c r="I9" s="35"/>
      <c r="J9" s="35"/>
      <c r="K9" s="35"/>
      <c r="L9" s="35"/>
      <c r="M9" s="24" t="s">
        <v>7</v>
      </c>
      <c r="N9" s="36"/>
      <c r="O9" s="37"/>
      <c r="P9" s="35"/>
      <c r="Q9" s="35"/>
      <c r="R9" s="35"/>
      <c r="S9" s="35"/>
      <c r="T9" s="35"/>
      <c r="U9" s="35"/>
      <c r="V9" s="35"/>
      <c r="W9" s="36"/>
      <c r="X9" s="36"/>
      <c r="Y9" s="36"/>
      <c r="Z9" s="38"/>
      <c r="AA9" s="38"/>
      <c r="AB9" s="38"/>
      <c r="AC9" s="38"/>
      <c r="AD9" s="38"/>
      <c r="AE9" s="38"/>
      <c r="AF9" s="38"/>
      <c r="AG9" s="31"/>
      <c r="AH9" s="33"/>
    </row>
    <row r="10" spans="2:34" s="34" customFormat="1">
      <c r="B10" s="29"/>
      <c r="C10" s="3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1"/>
      <c r="AA10" s="31"/>
      <c r="AB10" s="31"/>
      <c r="AC10" s="31"/>
      <c r="AD10" s="31"/>
      <c r="AE10" s="31"/>
      <c r="AF10" s="31"/>
      <c r="AG10" s="31"/>
      <c r="AH10" s="33"/>
    </row>
    <row r="11" spans="2:34" ht="3" customHeight="1"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4"/>
      <c r="S11" s="44"/>
      <c r="T11" s="44"/>
      <c r="U11" s="44"/>
      <c r="V11" s="45"/>
      <c r="W11" s="45"/>
      <c r="X11" s="45"/>
      <c r="Y11" s="45"/>
      <c r="Z11" s="45"/>
      <c r="AA11" s="46"/>
      <c r="AB11" s="46"/>
      <c r="AC11" s="26"/>
      <c r="AD11" s="26"/>
      <c r="AE11" s="26"/>
      <c r="AF11" s="26"/>
      <c r="AG11" s="26"/>
      <c r="AH11" s="28"/>
    </row>
    <row r="12" spans="2:34" ht="15">
      <c r="B12" s="40"/>
      <c r="C12" s="41"/>
      <c r="D12" s="47"/>
      <c r="E12" s="47"/>
      <c r="F12" s="47"/>
      <c r="G12" s="48"/>
      <c r="H12" s="48"/>
      <c r="I12" s="48"/>
      <c r="J12" s="48"/>
      <c r="K12" s="48"/>
      <c r="L12" s="49" t="s">
        <v>8</v>
      </c>
      <c r="M12" s="50"/>
      <c r="N12" s="51"/>
      <c r="O12" s="52" t="s">
        <v>9</v>
      </c>
      <c r="P12" s="52"/>
      <c r="Q12" s="52"/>
      <c r="R12" s="52"/>
      <c r="S12" s="52"/>
      <c r="T12" s="52"/>
      <c r="U12" s="44"/>
      <c r="V12" s="53" t="s">
        <v>10</v>
      </c>
      <c r="W12" s="53"/>
      <c r="X12" s="53"/>
      <c r="Y12" s="53"/>
      <c r="Z12" s="54"/>
      <c r="AA12" s="54"/>
      <c r="AB12" s="54"/>
      <c r="AC12" s="54"/>
      <c r="AD12" s="54"/>
      <c r="AE12" s="26"/>
      <c r="AF12" s="26"/>
      <c r="AG12" s="26"/>
      <c r="AH12" s="28"/>
    </row>
    <row r="13" spans="2:34" ht="15">
      <c r="B13" s="40"/>
      <c r="C13" s="41"/>
      <c r="D13" s="47"/>
      <c r="E13" s="47"/>
      <c r="F13" s="47"/>
      <c r="G13" s="55"/>
      <c r="H13" s="48"/>
      <c r="I13" s="48"/>
      <c r="J13" s="48"/>
      <c r="K13" s="48"/>
      <c r="L13" s="56"/>
      <c r="M13" s="57"/>
      <c r="N13" s="58"/>
      <c r="O13" s="52"/>
      <c r="P13" s="52"/>
      <c r="Q13" s="52"/>
      <c r="R13" s="52"/>
      <c r="S13" s="52"/>
      <c r="T13" s="52"/>
      <c r="U13" s="44"/>
      <c r="V13" s="53" t="s">
        <v>11</v>
      </c>
      <c r="W13" s="53"/>
      <c r="X13" s="53" t="s">
        <v>12</v>
      </c>
      <c r="Y13" s="53"/>
      <c r="Z13" s="28"/>
      <c r="AA13" s="54"/>
      <c r="AB13" s="54"/>
      <c r="AC13" s="54"/>
      <c r="AD13" s="54"/>
      <c r="AE13" s="26"/>
      <c r="AF13" s="26"/>
      <c r="AG13" s="26"/>
      <c r="AH13" s="28"/>
    </row>
    <row r="14" spans="2:34" ht="15">
      <c r="B14" s="40"/>
      <c r="C14" s="41"/>
      <c r="D14" s="42"/>
      <c r="E14" s="42"/>
      <c r="F14" s="47"/>
      <c r="G14" s="59"/>
      <c r="H14" s="59"/>
      <c r="I14" s="59"/>
      <c r="J14" s="59"/>
      <c r="K14" s="59"/>
      <c r="L14" s="60">
        <v>7</v>
      </c>
      <c r="M14" s="61"/>
      <c r="N14" s="62"/>
      <c r="O14" s="63">
        <v>41822</v>
      </c>
      <c r="P14" s="63"/>
      <c r="Q14" s="63"/>
      <c r="R14" s="63"/>
      <c r="S14" s="63"/>
      <c r="T14" s="63"/>
      <c r="U14" s="44"/>
      <c r="V14" s="64">
        <f>DATE($AB$17,VLOOKUP($W$17,[1]всяки!$A$1:$B$12,2,0),1)</f>
        <v>41791</v>
      </c>
      <c r="W14" s="64"/>
      <c r="X14" s="65">
        <f>EOMONTH(V14,0)</f>
        <v>41820</v>
      </c>
      <c r="Y14" s="65"/>
      <c r="Z14" s="28"/>
      <c r="AA14" s="54"/>
      <c r="AB14" s="54"/>
      <c r="AC14" s="54"/>
      <c r="AD14" s="54"/>
      <c r="AE14" s="26"/>
      <c r="AF14" s="26"/>
      <c r="AG14" s="26"/>
      <c r="AH14" s="28"/>
    </row>
    <row r="15" spans="2:34" ht="3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66"/>
      <c r="R15" s="67"/>
      <c r="S15" s="67"/>
      <c r="T15" s="67"/>
      <c r="U15" s="67"/>
      <c r="V15" s="68"/>
      <c r="W15" s="68"/>
      <c r="X15" s="45"/>
      <c r="Y15" s="45"/>
      <c r="Z15" s="68"/>
      <c r="AA15" s="69"/>
      <c r="AB15" s="69"/>
      <c r="AC15" s="69"/>
      <c r="AD15" s="69"/>
      <c r="AE15" s="69"/>
      <c r="AF15" s="69"/>
      <c r="AG15" s="69"/>
    </row>
    <row r="16" spans="2:34" ht="15">
      <c r="B16" s="70"/>
      <c r="C16" s="5"/>
      <c r="D16" s="5"/>
      <c r="E16" s="5"/>
      <c r="F16" s="5"/>
      <c r="G16" s="69"/>
      <c r="H16" s="69"/>
      <c r="I16" s="69"/>
      <c r="J16" s="69"/>
      <c r="K16" s="71" t="s">
        <v>13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9"/>
      <c r="W16" s="69"/>
      <c r="X16" s="47"/>
      <c r="Y16" s="47"/>
      <c r="Z16" s="69"/>
      <c r="AA16" s="69"/>
      <c r="AB16" s="69"/>
      <c r="AC16" s="69"/>
      <c r="AD16" s="69"/>
      <c r="AE16" s="69"/>
      <c r="AF16" s="69"/>
      <c r="AG16" s="69"/>
    </row>
    <row r="17" spans="2:33" ht="18">
      <c r="B17" s="73"/>
      <c r="C17" s="5"/>
      <c r="D17" s="5"/>
      <c r="E17" s="5"/>
      <c r="F17" s="5"/>
      <c r="G17" s="69"/>
      <c r="H17" s="69"/>
      <c r="I17" s="69"/>
      <c r="J17" s="69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9" t="s">
        <v>14</v>
      </c>
      <c r="W17" s="74" t="s">
        <v>15</v>
      </c>
      <c r="X17" s="74"/>
      <c r="Y17" s="74"/>
      <c r="Z17" s="74"/>
      <c r="AA17" s="69"/>
      <c r="AB17" s="74">
        <v>2014</v>
      </c>
      <c r="AC17" s="74"/>
      <c r="AD17" s="69"/>
      <c r="AE17" s="69"/>
      <c r="AF17" s="69"/>
      <c r="AG17" s="69"/>
    </row>
    <row r="18" spans="2:33" ht="15.75" thickBot="1">
      <c r="B18" s="5"/>
      <c r="C18" s="5"/>
      <c r="D18" s="5"/>
      <c r="E18" s="5"/>
      <c r="F18" s="5"/>
      <c r="G18" s="69"/>
      <c r="H18" s="69"/>
      <c r="I18" s="69"/>
      <c r="J18" s="6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2:33" ht="27.75" customHeight="1">
      <c r="B19" s="75" t="s">
        <v>16</v>
      </c>
      <c r="C19" s="76" t="s">
        <v>17</v>
      </c>
      <c r="D19" s="77" t="s">
        <v>18</v>
      </c>
      <c r="E19" s="78" t="s">
        <v>19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78" t="s">
        <v>20</v>
      </c>
      <c r="V19" s="79"/>
      <c r="W19" s="81" t="s">
        <v>21</v>
      </c>
      <c r="X19" s="79"/>
      <c r="Y19" s="79"/>
      <c r="Z19" s="79"/>
      <c r="AA19" s="79"/>
      <c r="AB19" s="82"/>
      <c r="AC19" s="83" t="s">
        <v>22</v>
      </c>
      <c r="AD19" s="84"/>
      <c r="AE19" s="84"/>
      <c r="AF19" s="84"/>
      <c r="AG19" s="85"/>
    </row>
    <row r="20" spans="2:33" ht="18" customHeight="1">
      <c r="B20" s="86"/>
      <c r="C20" s="87"/>
      <c r="D20" s="88"/>
      <c r="E20" s="89">
        <f>DATE($AB$17,VLOOKUP($W$17,[1]всяки!$A$1:$B$12,2,0),1)</f>
        <v>41791</v>
      </c>
      <c r="F20" s="90">
        <f>DATE($AB$17,VLOOKUP($W$17,[1]всяки!$A$1:$B$12,2,0),1+COLUMN(A:A))</f>
        <v>41792</v>
      </c>
      <c r="G20" s="90">
        <f>DATE($AB$17,VLOOKUP($W$17,[1]всяки!$A$1:$B$12,2,0),1+COLUMN(B:B))</f>
        <v>41793</v>
      </c>
      <c r="H20" s="90">
        <f>DATE($AB$17,VLOOKUP($W$17,[1]всяки!$A$1:$B$12,2,0),1+COLUMN(C:C))</f>
        <v>41794</v>
      </c>
      <c r="I20" s="90">
        <f>DATE($AB$17,VLOOKUP($W$17,[1]всяки!$A$1:$B$12,2,0),1+COLUMN(D:D))</f>
        <v>41795</v>
      </c>
      <c r="J20" s="90">
        <f>DATE($AB$17,VLOOKUP($W$17,[1]всяки!$A$1:$B$12,2,0),1+COLUMN(E:E))</f>
        <v>41796</v>
      </c>
      <c r="K20" s="90">
        <f>DATE($AB$17,VLOOKUP($W$17,[1]всяки!$A$1:$B$12,2,0),1+COLUMN(F:F))</f>
        <v>41797</v>
      </c>
      <c r="L20" s="90">
        <f>DATE($AB$17,VLOOKUP($W$17,[1]всяки!$A$1:$B$12,2,0),1+COLUMN(G:G))</f>
        <v>41798</v>
      </c>
      <c r="M20" s="90">
        <f>DATE($AB$17,VLOOKUP($W$17,[1]всяки!$A$1:$B$12,2,0),1+COLUMN(H:H))</f>
        <v>41799</v>
      </c>
      <c r="N20" s="90">
        <f>DATE($AB$17,VLOOKUP($W$17,[1]всяки!$A$1:$B$12,2,0),1+COLUMN(I:I))</f>
        <v>41800</v>
      </c>
      <c r="O20" s="90">
        <f>DATE($AB$17,VLOOKUP($W$17,[1]всяки!$A$1:$B$12,2,0),1+COLUMN(J:J))</f>
        <v>41801</v>
      </c>
      <c r="P20" s="90">
        <f>DATE($AB$17,VLOOKUP($W$17,[1]всяки!$A$1:$B$12,2,0),1+COLUMN(K:K))</f>
        <v>41802</v>
      </c>
      <c r="Q20" s="90">
        <f>DATE($AB$17,VLOOKUP($W$17,[1]всяки!$A$1:$B$12,2,0),1+COLUMN(L:L))</f>
        <v>41803</v>
      </c>
      <c r="R20" s="90">
        <f>DATE($AB$17,VLOOKUP($W$17,[1]всяки!$A$1:$B$12,2,0),1+COLUMN(M:M))</f>
        <v>41804</v>
      </c>
      <c r="S20" s="90">
        <f>DATE($AB$17,VLOOKUP($W$17,[1]всяки!$A$1:$B$12,2,0),1+COLUMN(N:N))</f>
        <v>41805</v>
      </c>
      <c r="T20" s="91" t="s">
        <v>23</v>
      </c>
      <c r="U20" s="92" t="s">
        <v>24</v>
      </c>
      <c r="V20" s="93" t="s">
        <v>25</v>
      </c>
      <c r="W20" s="94" t="s">
        <v>26</v>
      </c>
      <c r="X20" s="93"/>
      <c r="Y20" s="93"/>
      <c r="Z20" s="93"/>
      <c r="AA20" s="93"/>
      <c r="AB20" s="95"/>
      <c r="AC20" s="96" t="s">
        <v>27</v>
      </c>
      <c r="AD20" s="97" t="s">
        <v>28</v>
      </c>
      <c r="AE20" s="98" t="s">
        <v>27</v>
      </c>
      <c r="AF20" s="99"/>
      <c r="AG20" s="100" t="s">
        <v>28</v>
      </c>
    </row>
    <row r="21" spans="2:33" ht="17.25" customHeight="1">
      <c r="B21" s="86"/>
      <c r="C21" s="87"/>
      <c r="D21" s="88"/>
      <c r="E21" s="101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91"/>
      <c r="U21" s="103"/>
      <c r="V21" s="93"/>
      <c r="W21" s="94" t="s">
        <v>29</v>
      </c>
      <c r="X21" s="93"/>
      <c r="Y21" s="93"/>
      <c r="Z21" s="93"/>
      <c r="AA21" s="93"/>
      <c r="AB21" s="95"/>
      <c r="AC21" s="104"/>
      <c r="AD21" s="105"/>
      <c r="AE21" s="106"/>
      <c r="AF21" s="107"/>
      <c r="AG21" s="108"/>
    </row>
    <row r="22" spans="2:33" ht="19.5" customHeight="1">
      <c r="B22" s="86"/>
      <c r="C22" s="87"/>
      <c r="D22" s="88"/>
      <c r="E22" s="89">
        <f>DATE($AB$17,VLOOKUP($W$17,[1]всяки!$A$1:$B$12,2,0),16)</f>
        <v>41806</v>
      </c>
      <c r="F22" s="90">
        <f>DATE($AB$17,VLOOKUP($W$17,[1]всяки!$A$1:$B$12,2,0),16+COLUMN(A:A))</f>
        <v>41807</v>
      </c>
      <c r="G22" s="90">
        <f>DATE($AB$17,VLOOKUP($W$17,[1]всяки!$A$1:$B$12,2,0),16+COLUMN(B:B))</f>
        <v>41808</v>
      </c>
      <c r="H22" s="90">
        <f>DATE($AB$17,VLOOKUP($W$17,[1]всяки!$A$1:$B$12,2,0),16+COLUMN(C:C))</f>
        <v>41809</v>
      </c>
      <c r="I22" s="90">
        <f>DATE($AB$17,VLOOKUP($W$17,[1]всяки!$A$1:$B$12,2,0),16+COLUMN(D:D))</f>
        <v>41810</v>
      </c>
      <c r="J22" s="90">
        <f>DATE($AB$17,VLOOKUP($W$17,[1]всяки!$A$1:$B$12,2,0),16+COLUMN(E:E))</f>
        <v>41811</v>
      </c>
      <c r="K22" s="90">
        <f>DATE($AB$17,VLOOKUP($W$17,[1]всяки!$A$1:$B$12,2,0),16+COLUMN(F:F))</f>
        <v>41812</v>
      </c>
      <c r="L22" s="90">
        <f>DATE($AB$17,VLOOKUP($W$17,[1]всяки!$A$1:$B$12,2,0),16+COLUMN(G:G))</f>
        <v>41813</v>
      </c>
      <c r="M22" s="90">
        <f>DATE($AB$17,VLOOKUP($W$17,[1]всяки!$A$1:$B$12,2,0),16+COLUMN(H:H))</f>
        <v>41814</v>
      </c>
      <c r="N22" s="90">
        <f>DATE($AB$17,VLOOKUP($W$17,[1]всяки!$A$1:$B$12,2,0),16+COLUMN(I:I))</f>
        <v>41815</v>
      </c>
      <c r="O22" s="90">
        <f>DATE($AB$17,VLOOKUP($W$17,[1]всяки!$A$1:$B$12,2,0),16+COLUMN(J:J))</f>
        <v>41816</v>
      </c>
      <c r="P22" s="90">
        <f>IF(DATE($AB$17,VLOOKUP($W$17,[1]всяки!$A$1:$B$12,2,0),16+COLUMN(K:K))&gt;EOMONTH(DATE($AB$17,VLOOKUP($W$17,[1]всяки!$A$1:$B$12,2,0),16),0),"",DATE($AB$17,VLOOKUP($W$17,[1]всяки!$A$1:$B$12,2,0),16+COLUMN(K:K)))</f>
        <v>41817</v>
      </c>
      <c r="Q22" s="90">
        <f>IF(DATE($AB$17,VLOOKUP($W$17,[1]всяки!$A$1:$B$12,2,0),16+COLUMN(L:L))&gt;EOMONTH(DATE($AB$17,VLOOKUP($W$17,[1]всяки!$A$1:$B$12,2,0),16),0),"",DATE($AB$17,VLOOKUP($W$17,[1]всяки!$A$1:$B$12,2,0),16+COLUMN(L:L)))</f>
        <v>41818</v>
      </c>
      <c r="R22" s="90">
        <f>IF(DATE($AB$17,VLOOKUP($W$17,[1]всяки!$A$1:$B$12,2,0),16+COLUMN(M:M))&gt;EOMONTH(DATE($AB$17,VLOOKUP($W$17,[1]всяки!$A$1:$B$12,2,0),16),0),"",DATE($AB$17,VLOOKUP($W$17,[1]всяки!$A$1:$B$12,2,0),16+COLUMN(M:M)))</f>
        <v>41819</v>
      </c>
      <c r="S22" s="90">
        <f>IF(DATE($AB$17,VLOOKUP($W$17,[1]всяки!$A$1:$B$12,2,0),16+COLUMN(N:N))&gt;EOMONTH(DATE($AB$17,VLOOKUP($W$17,[1]всяки!$A$1:$B$12,2,0),16),0),"",DATE($AB$17,VLOOKUP($W$17,[1]всяки!$A$1:$B$12,2,0),16+COLUMN(N:N)))</f>
        <v>41820</v>
      </c>
      <c r="T22" s="90" t="str">
        <f>IF(DATE($AB$17,VLOOKUP($W$17,[1]всяки!$A$1:$B$12,2,0),16+COLUMN(O:O))&gt;EOMONTH(DATE($AB$17,VLOOKUP($W$17,[1]всяки!$A$1:$B$12,2,0),16),0),"",DATE($AB$17,VLOOKUP($W$17,[1]всяки!$A$1:$B$12,2,0),16+COLUMN(O:O)))</f>
        <v/>
      </c>
      <c r="U22" s="109" t="s">
        <v>28</v>
      </c>
      <c r="V22" s="110"/>
      <c r="W22" s="111" t="s">
        <v>30</v>
      </c>
      <c r="X22" s="112" t="s">
        <v>31</v>
      </c>
      <c r="Y22" s="113" t="s">
        <v>32</v>
      </c>
      <c r="Z22" s="111" t="s">
        <v>30</v>
      </c>
      <c r="AA22" s="112" t="s">
        <v>31</v>
      </c>
      <c r="AB22" s="113" t="s">
        <v>32</v>
      </c>
      <c r="AC22" s="104"/>
      <c r="AD22" s="105"/>
      <c r="AE22" s="106"/>
      <c r="AF22" s="107"/>
      <c r="AG22" s="108"/>
    </row>
    <row r="23" spans="2:33" ht="19.5" customHeight="1">
      <c r="B23" s="114"/>
      <c r="C23" s="115"/>
      <c r="D23" s="116"/>
      <c r="E23" s="101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9" t="s">
        <v>33</v>
      </c>
      <c r="V23" s="110"/>
      <c r="W23" s="117"/>
      <c r="X23" s="118"/>
      <c r="Y23" s="119"/>
      <c r="Z23" s="117"/>
      <c r="AA23" s="118"/>
      <c r="AB23" s="119"/>
      <c r="AC23" s="120"/>
      <c r="AD23" s="121"/>
      <c r="AE23" s="122"/>
      <c r="AF23" s="123"/>
      <c r="AG23" s="124"/>
    </row>
    <row r="24" spans="2:33" s="138" customFormat="1" ht="12.75" customHeight="1" thickBot="1">
      <c r="B24" s="125">
        <v>1</v>
      </c>
      <c r="C24" s="126">
        <f>B24+1</f>
        <v>2</v>
      </c>
      <c r="D24" s="127">
        <v>3</v>
      </c>
      <c r="E24" s="128">
        <v>4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31">
        <v>5</v>
      </c>
      <c r="V24" s="132">
        <v>6</v>
      </c>
      <c r="W24" s="133">
        <v>7</v>
      </c>
      <c r="X24" s="132">
        <v>8</v>
      </c>
      <c r="Y24" s="126">
        <v>9</v>
      </c>
      <c r="Z24" s="132">
        <v>7</v>
      </c>
      <c r="AA24" s="132">
        <v>8</v>
      </c>
      <c r="AB24" s="127">
        <v>9</v>
      </c>
      <c r="AC24" s="134">
        <v>10</v>
      </c>
      <c r="AD24" s="132">
        <v>11</v>
      </c>
      <c r="AE24" s="135">
        <v>12</v>
      </c>
      <c r="AF24" s="136"/>
      <c r="AG24" s="137">
        <v>13</v>
      </c>
    </row>
    <row r="25" spans="2:33" ht="12.75" customHeight="1">
      <c r="B25" s="78">
        <v>1</v>
      </c>
      <c r="C25" s="139" t="s">
        <v>34</v>
      </c>
      <c r="D25" s="140" t="s">
        <v>35</v>
      </c>
      <c r="E25" s="141" t="s">
        <v>36</v>
      </c>
      <c r="F25" s="142" t="s">
        <v>37</v>
      </c>
      <c r="G25" s="142" t="s">
        <v>37</v>
      </c>
      <c r="H25" s="142" t="s">
        <v>38</v>
      </c>
      <c r="I25" s="142" t="s">
        <v>38</v>
      </c>
      <c r="J25" s="142" t="s">
        <v>38</v>
      </c>
      <c r="K25" s="142" t="s">
        <v>38</v>
      </c>
      <c r="L25" s="142" t="s">
        <v>38</v>
      </c>
      <c r="M25" s="142" t="s">
        <v>38</v>
      </c>
      <c r="N25" s="142" t="s">
        <v>38</v>
      </c>
      <c r="O25" s="142" t="s">
        <v>38</v>
      </c>
      <c r="P25" s="142" t="s">
        <v>37</v>
      </c>
      <c r="Q25" s="142" t="s">
        <v>38</v>
      </c>
      <c r="R25" s="142" t="s">
        <v>38</v>
      </c>
      <c r="S25" s="142" t="s">
        <v>38</v>
      </c>
      <c r="T25" s="143" t="s">
        <v>39</v>
      </c>
      <c r="U25" s="144">
        <f>COUNTIF(E25:T25,"Н/Я")+COUNTIF(E25:T25,"Я/Н")+COUNTIF(E25:T25,"Н/РВ")+COUNTIF(E25:T25,"РВ/Н")</f>
        <v>1</v>
      </c>
      <c r="V25" s="145">
        <f>U25+U27</f>
        <v>1</v>
      </c>
      <c r="W25" s="146" t="s">
        <v>40</v>
      </c>
      <c r="X25" s="147"/>
      <c r="Y25" s="148">
        <f t="array" ref="Y25">SUM(IF(ISNUMBER(FIND("Я/",E25:T25)),--LEFT(E26:T26,FIND("/",E26:T26)-1)))+SUM(IF(ISNUMBER(FIND("Я/",E27:T27)),--LEFT(E28:T28,FIND("/",E28:T28)-1)))+SUM(IF(ISNUMBER(FIND("/Я",E25:T25)),--MID(E26:T26,FIND("/",E26:T26)+1,5)))+SUM(IF(ISNUMBER(FIND("/Я",E27:T27)),--MID(E28:T28,FIND("/",E28:T28)+1,5)))</f>
        <v>2</v>
      </c>
      <c r="Z25" s="149"/>
      <c r="AA25" s="147"/>
      <c r="AB25" s="150"/>
      <c r="AC25" s="151" t="str">
        <f>IF(SUMPRODUCT(--ISNUMBER(SEARCH("В",E25:T28)))&gt;0,"В","")</f>
        <v>В</v>
      </c>
      <c r="AD25" s="152">
        <f>IF(AC25="","",COUNTIF(E25:T28,AC25))</f>
        <v>3</v>
      </c>
      <c r="AE25" s="153" t="str">
        <f>IF(SUMPRODUCT(--ISNUMBER(SEARCH("К",E25:T28)))&gt;0,"К","")</f>
        <v/>
      </c>
      <c r="AF25" s="154"/>
      <c r="AG25" s="155" t="str">
        <f>IF(AE25="","",COUNTIF(E25:T28,AE25))</f>
        <v/>
      </c>
    </row>
    <row r="26" spans="2:33" ht="12.75" customHeight="1" thickBot="1">
      <c r="B26" s="156"/>
      <c r="C26" s="157"/>
      <c r="D26" s="158"/>
      <c r="E26" s="159" t="s">
        <v>41</v>
      </c>
      <c r="F26" s="160"/>
      <c r="G26" s="161"/>
      <c r="H26" s="161"/>
      <c r="I26" s="160"/>
      <c r="J26" s="160"/>
      <c r="K26" s="161"/>
      <c r="L26" s="161"/>
      <c r="M26" s="160"/>
      <c r="N26" s="160"/>
      <c r="O26" s="161"/>
      <c r="P26" s="161"/>
      <c r="Q26" s="160"/>
      <c r="R26" s="160"/>
      <c r="S26" s="161"/>
      <c r="T26" s="162" t="s">
        <v>39</v>
      </c>
      <c r="U26" s="163">
        <f t="array" ref="U26">SUM(IF(ISNUMBER(FIND("/",E26:T26)),--LEFT(E26:T26,FIND("/",E26:T26)-1)))+SUM(IF(ISNUMBER(FIND("/",E26:T26)),--RIGHT(E26:T26,LEN(E26:T26)-FIND("/",E26:T26))))</f>
        <v>8</v>
      </c>
      <c r="V26" s="164"/>
      <c r="W26" s="165" t="s">
        <v>42</v>
      </c>
      <c r="X26" s="166"/>
      <c r="Y26" s="167">
        <f t="array" ref="Y26">SUM(IF(ISNUMBER(FIND("Н/",E25:T25)),--LEFT(E26:T26,FIND("/",E26:T26)-1)))+SUM(IF(ISNUMBER(FIND("Н/",E27:T27)),--LEFT(E28:T28,FIND("/",E28:T28)-1)))+SUM(IF(ISNUMBER(FIND("Я/Н",E25:T25)),--MID(E26:T26,FIND("/",E26:T26)+1,5)))+SUM(IF(ISNUMBER(FIND("Я/Н",E27:T27)),--MID(E28:T28,FIND("/",E28:T28)+1,5)))</f>
        <v>6</v>
      </c>
      <c r="Z26" s="166"/>
      <c r="AA26" s="166"/>
      <c r="AB26" s="168"/>
      <c r="AC26" s="169" t="str">
        <f>IF(SUMPRODUCT(--ISNUMBER(SEARCH("ОТ",E25:T28)))&gt;0,"ОТ","")</f>
        <v>ОТ</v>
      </c>
      <c r="AD26" s="170">
        <f>IF(AC26="","",COUNTIF(E25:T28,AC26))</f>
        <v>26</v>
      </c>
      <c r="AE26" s="171" t="str">
        <f>IF(SUMPRODUCT(--ISNUMBER(SEARCH("ДО",E25:T28)))&gt;0,"ДО","")</f>
        <v/>
      </c>
      <c r="AF26" s="172"/>
      <c r="AG26" s="173" t="str">
        <f>IF(AE26="","",COUNTIF(E26:T29,AE26))</f>
        <v/>
      </c>
    </row>
    <row r="27" spans="2:33" ht="12.75" customHeight="1">
      <c r="B27" s="156"/>
      <c r="C27" s="157"/>
      <c r="D27" s="158"/>
      <c r="E27" s="174" t="s">
        <v>38</v>
      </c>
      <c r="F27" s="175" t="s">
        <v>38</v>
      </c>
      <c r="G27" s="175" t="s">
        <v>38</v>
      </c>
      <c r="H27" s="175" t="s">
        <v>38</v>
      </c>
      <c r="I27" s="175" t="s">
        <v>38</v>
      </c>
      <c r="J27" s="175" t="s">
        <v>38</v>
      </c>
      <c r="K27" s="175" t="s">
        <v>38</v>
      </c>
      <c r="L27" s="175" t="s">
        <v>38</v>
      </c>
      <c r="M27" s="175" t="s">
        <v>38</v>
      </c>
      <c r="N27" s="175" t="s">
        <v>38</v>
      </c>
      <c r="O27" s="175" t="s">
        <v>38</v>
      </c>
      <c r="P27" s="175" t="s">
        <v>38</v>
      </c>
      <c r="Q27" s="175" t="s">
        <v>38</v>
      </c>
      <c r="R27" s="175" t="s">
        <v>38</v>
      </c>
      <c r="S27" s="175" t="s">
        <v>38</v>
      </c>
      <c r="T27" s="176" t="s">
        <v>23</v>
      </c>
      <c r="U27" s="144">
        <f>COUNTIF(E27:T27,"Н/Я")+COUNTIF(E27:T27,"Я/Н")+COUNTIF(E27:T27,"Н/РВ")+COUNTIF(E27:T27,"РВ/Н")</f>
        <v>0</v>
      </c>
      <c r="V27" s="164">
        <f>U26+U28</f>
        <v>8</v>
      </c>
      <c r="W27" s="165" t="s">
        <v>43</v>
      </c>
      <c r="X27" s="166"/>
      <c r="Y27" s="167">
        <f t="array" ref="Y27">SUM(IF(ISNUMBER(FIND("РВ/",E25:T25)),--LEFT(E26:T26,FIND("/",E26:T26)-1)))+SUM(IF(ISNUMBER(FIND("РВ/",E27:T27)),--LEFT(E28:T28,FIND("/",E28:T28)-1)))+SUM(IF(ISNUMBER(FIND("/РВ",E25:T25)),--MID(E26:T26,FIND("/",E26:T26)+1,5)))+SUM(IF(ISNUMBER(FIND("/РВ",E27:T27)),--MID(E28:T28,FIND("/",E28:T28)+1,5)))</f>
        <v>0</v>
      </c>
      <c r="Z27" s="166"/>
      <c r="AA27" s="166"/>
      <c r="AB27" s="168"/>
      <c r="AC27" s="169" t="str">
        <f>IF(SUMPRODUCT(--ISNUMBER(SEARCH("б",E25:T28)))&gt;0,"Б","")</f>
        <v/>
      </c>
      <c r="AD27" s="170" t="str">
        <f>IF(AC27="","",COUNTIF(E25:T28,AC27))</f>
        <v/>
      </c>
      <c r="AE27" s="177"/>
      <c r="AF27" s="178"/>
      <c r="AG27" s="167"/>
    </row>
    <row r="28" spans="2:33" ht="13.5" customHeight="1" thickBot="1">
      <c r="B28" s="179"/>
      <c r="C28" s="180"/>
      <c r="D28" s="181"/>
      <c r="E28" s="182"/>
      <c r="F28" s="183"/>
      <c r="G28" s="183"/>
      <c r="H28" s="184"/>
      <c r="I28" s="184"/>
      <c r="J28" s="183"/>
      <c r="K28" s="183"/>
      <c r="L28" s="184"/>
      <c r="M28" s="184"/>
      <c r="N28" s="183"/>
      <c r="O28" s="183"/>
      <c r="P28" s="184"/>
      <c r="Q28" s="184"/>
      <c r="R28" s="183"/>
      <c r="S28" s="183"/>
      <c r="T28" s="185" t="s">
        <v>23</v>
      </c>
      <c r="U28" s="163">
        <f t="array" ref="U28">SUM(IF(ISNUMBER(FIND("/",E28:T28)),--LEFT(E28:T28,FIND("/",E28:T28)-1)))+SUM(IF(ISNUMBER(FIND("/",E28:T28)),--RIGHT(E28:T28,LEN(E28:T28)-FIND("/",E28:T28))))</f>
        <v>0</v>
      </c>
      <c r="V28" s="186"/>
      <c r="W28" s="187" t="s">
        <v>44</v>
      </c>
      <c r="X28" s="188"/>
      <c r="Y28" s="189">
        <f t="array" ref="Y28">SUM(IF(ISNUMBER(FIND("РВ/Н",E25:T25)),--MID(E26:T26,FIND("/",E26:T26)+1,5)))+SUM(IF(ISNUMBER(FIND("РВ/Н",E27:T27)),--MID(E28:T28,FIND("/",E28:T28)+1,5)))+SUM(IF(ISNUMBER(FIND("Н/РВ",E25:T25)),--MID(E26:T26,FIND("/",E26:T26)+1,5)))+SUM(IF(ISNUMBER(FIND("Н/РВ",E27:T27)),--MID(E28:T28,FIND("/",E28:T28)+1,5)))</f>
        <v>0</v>
      </c>
      <c r="Z28" s="188"/>
      <c r="AA28" s="188"/>
      <c r="AB28" s="190"/>
      <c r="AC28" s="191" t="str">
        <f>IF(SUMPRODUCT(--ISNUMBER(SEARCH("ОД",E25:T28)))&gt;0,"ОД","")</f>
        <v/>
      </c>
      <c r="AD28" s="192" t="str">
        <f>IF(AC28="","",COUNTIF(E25:T28,AC28))</f>
        <v/>
      </c>
      <c r="AE28" s="193"/>
      <c r="AF28" s="194"/>
      <c r="AG28" s="189"/>
    </row>
    <row r="29" spans="2:33" ht="12.75" customHeight="1">
      <c r="B29" s="78">
        <v>2</v>
      </c>
      <c r="C29" s="139" t="s">
        <v>45</v>
      </c>
      <c r="D29" s="140" t="s">
        <v>46</v>
      </c>
      <c r="E29" s="141" t="s">
        <v>47</v>
      </c>
      <c r="F29" s="142" t="s">
        <v>36</v>
      </c>
      <c r="G29" s="142" t="s">
        <v>37</v>
      </c>
      <c r="H29" s="142" t="s">
        <v>37</v>
      </c>
      <c r="I29" s="142" t="s">
        <v>47</v>
      </c>
      <c r="J29" s="142" t="s">
        <v>36</v>
      </c>
      <c r="K29" s="142" t="s">
        <v>37</v>
      </c>
      <c r="L29" s="142" t="s">
        <v>37</v>
      </c>
      <c r="M29" s="142" t="s">
        <v>47</v>
      </c>
      <c r="N29" s="142" t="s">
        <v>36</v>
      </c>
      <c r="O29" s="142" t="s">
        <v>37</v>
      </c>
      <c r="P29" s="142" t="s">
        <v>37</v>
      </c>
      <c r="Q29" s="142" t="s">
        <v>47</v>
      </c>
      <c r="R29" s="142" t="s">
        <v>36</v>
      </c>
      <c r="S29" s="142" t="s">
        <v>37</v>
      </c>
      <c r="T29" s="143" t="s">
        <v>39</v>
      </c>
      <c r="U29" s="144">
        <f>COUNTIF(E29:T29,"Н/Я")+COUNTIF(E29:T29,"Я/Н")+COUNTIF(E29:T29,"Н/РВ")+COUNTIF(E29:T29,"РВ/Н")</f>
        <v>8</v>
      </c>
      <c r="V29" s="145">
        <f>U29+U31</f>
        <v>16</v>
      </c>
      <c r="W29" s="146" t="s">
        <v>40</v>
      </c>
      <c r="X29" s="147"/>
      <c r="Y29" s="148">
        <f t="array" ref="Y29">SUM(IF(ISNUMBER(FIND("Я/",E29:T29)),--LEFT(E30:T30,FIND("/",E30:T30)-1)))+SUM(IF(ISNUMBER(FIND("Я/",E31:T31)),--LEFT(E32:T32,FIND("/",E32:T32)-1)))+SUM(IF(ISNUMBER(FIND("/Я",E29:T29)),--MID(E30:T30,FIND("/",E30:T30)+1,5)))+SUM(IF(ISNUMBER(FIND("/Я",E31:T31)),--MID(E32:T32,FIND("/",E32:T32)+1,5)))</f>
        <v>128</v>
      </c>
      <c r="Z29" s="149"/>
      <c r="AA29" s="147"/>
      <c r="AB29" s="150"/>
      <c r="AC29" s="151" t="str">
        <f>IF(SUMPRODUCT(--ISNUMBER(SEARCH("В",E29:T32)))&gt;0,"В","")</f>
        <v>В</v>
      </c>
      <c r="AD29" s="152">
        <f>IF(AC29="","",COUNTIF(E29:T32,AC29))</f>
        <v>14</v>
      </c>
      <c r="AE29" s="153" t="str">
        <f>IF(SUMPRODUCT(--ISNUMBER(SEARCH("К",E29:T32)))&gt;0,"К","")</f>
        <v/>
      </c>
      <c r="AF29" s="154"/>
      <c r="AG29" s="155" t="str">
        <f>IF(AE29="","",COUNTIF(E29:T32,AE29))</f>
        <v/>
      </c>
    </row>
    <row r="30" spans="2:33" ht="12.75" customHeight="1" thickBot="1">
      <c r="B30" s="156"/>
      <c r="C30" s="157"/>
      <c r="D30" s="158"/>
      <c r="E30" s="159" t="s">
        <v>48</v>
      </c>
      <c r="F30" s="160" t="s">
        <v>41</v>
      </c>
      <c r="G30" s="161"/>
      <c r="H30" s="160"/>
      <c r="I30" s="160" t="s">
        <v>48</v>
      </c>
      <c r="J30" s="160" t="s">
        <v>41</v>
      </c>
      <c r="K30" s="161"/>
      <c r="L30" s="160"/>
      <c r="M30" s="160" t="s">
        <v>48</v>
      </c>
      <c r="N30" s="160" t="s">
        <v>41</v>
      </c>
      <c r="O30" s="161"/>
      <c r="P30" s="160"/>
      <c r="Q30" s="160" t="s">
        <v>48</v>
      </c>
      <c r="R30" s="195" t="s">
        <v>41</v>
      </c>
      <c r="S30" s="161"/>
      <c r="T30" s="162" t="s">
        <v>39</v>
      </c>
      <c r="U30" s="163">
        <f t="array" ref="U30">SUM(IF(ISNUMBER(FIND("/",E30:T30)),--LEFT(E30:T30,FIND("/",E30:T30)-1)))+SUM(IF(ISNUMBER(FIND("/",E30:T30)),--RIGHT(E30:T30,LEN(E30:T30)-FIND("/",E30:T30))))</f>
        <v>96</v>
      </c>
      <c r="V30" s="164"/>
      <c r="W30" s="165" t="s">
        <v>42</v>
      </c>
      <c r="X30" s="166"/>
      <c r="Y30" s="167">
        <f t="array" ref="Y30">SUM(IF(ISNUMBER(FIND("Н/",E29:T29)),--LEFT(E30:T30,FIND("/",E30:T30)-1)))+SUM(IF(ISNUMBER(FIND("Н/",E31:T31)),--LEFT(E32:T32,FIND("/",E32:T32)-1)))+SUM(IF(ISNUMBER(FIND("Я/Н",E29:T29)),--MID(E30:T30,FIND("/",E30:T30)+1,5)))+SUM(IF(ISNUMBER(FIND("Я/Н",E31:T31)),--MID(E32:T32,FIND("/",E32:T32)+1,5)))</f>
        <v>64</v>
      </c>
      <c r="Z30" s="166"/>
      <c r="AA30" s="166"/>
      <c r="AB30" s="168"/>
      <c r="AC30" s="169" t="str">
        <f>IF(SUMPRODUCT(--ISNUMBER(SEARCH("ОТ",E29:T32)))&gt;0,"ОТ","")</f>
        <v/>
      </c>
      <c r="AD30" s="170" t="str">
        <f>IF(AC30="","",COUNTIF(E29:T32,AC30))</f>
        <v/>
      </c>
      <c r="AE30" s="171" t="str">
        <f>IF(SUMPRODUCT(--ISNUMBER(SEARCH("ДО",E29:T32)))&gt;0,"ДО","")</f>
        <v/>
      </c>
      <c r="AF30" s="172"/>
      <c r="AG30" s="173" t="str">
        <f>IF(AE30="","",COUNTIF(E30:T33,AE30))</f>
        <v/>
      </c>
    </row>
    <row r="31" spans="2:33" ht="12.75" customHeight="1">
      <c r="B31" s="156"/>
      <c r="C31" s="157"/>
      <c r="D31" s="196"/>
      <c r="E31" s="174" t="s">
        <v>37</v>
      </c>
      <c r="F31" s="197" t="s">
        <v>47</v>
      </c>
      <c r="G31" s="198" t="s">
        <v>36</v>
      </c>
      <c r="H31" s="175" t="s">
        <v>37</v>
      </c>
      <c r="I31" s="199" t="s">
        <v>37</v>
      </c>
      <c r="J31" s="197" t="s">
        <v>47</v>
      </c>
      <c r="K31" s="198" t="s">
        <v>36</v>
      </c>
      <c r="L31" s="175" t="s">
        <v>37</v>
      </c>
      <c r="M31" s="199" t="s">
        <v>37</v>
      </c>
      <c r="N31" s="197" t="s">
        <v>47</v>
      </c>
      <c r="O31" s="198" t="s">
        <v>36</v>
      </c>
      <c r="P31" s="175" t="s">
        <v>37</v>
      </c>
      <c r="Q31" s="199" t="s">
        <v>37</v>
      </c>
      <c r="R31" s="197" t="s">
        <v>47</v>
      </c>
      <c r="S31" s="198" t="s">
        <v>36</v>
      </c>
      <c r="T31" s="176" t="s">
        <v>23</v>
      </c>
      <c r="U31" s="144">
        <f>COUNTIF(E31:T31,"Н/Я")+COUNTIF(E31:T31,"Я/Н")+COUNTIF(E31:T31,"Н/РВ")+COUNTIF(E31:T31,"РВ/Н")</f>
        <v>8</v>
      </c>
      <c r="V31" s="164">
        <f>U30+U32</f>
        <v>192</v>
      </c>
      <c r="W31" s="165" t="s">
        <v>43</v>
      </c>
      <c r="X31" s="166"/>
      <c r="Y31" s="167">
        <f t="array" ref="Y31">SUM(IF(ISNUMBER(FIND("РВ/",E29:T29)),--LEFT(E30:T30,FIND("/",E30:T30)-1)))+SUM(IF(ISNUMBER(FIND("РВ/",E31:T31)),--LEFT(E32:T32,FIND("/",E32:T32)-1)))+SUM(IF(ISNUMBER(FIND("/РВ",E29:T29)),--MID(E30:T30,FIND("/",E30:T30)+1,5)))+SUM(IF(ISNUMBER(FIND("/РВ",E31:T31)),--MID(E32:T32,FIND("/",E32:T32)+1,5)))</f>
        <v>0</v>
      </c>
      <c r="Z31" s="166"/>
      <c r="AA31" s="166"/>
      <c r="AB31" s="168"/>
      <c r="AC31" s="169" t="str">
        <f>IF(SUMPRODUCT(--ISNUMBER(SEARCH("б",E29:T32)))&gt;0,"Б","")</f>
        <v/>
      </c>
      <c r="AD31" s="170" t="str">
        <f>IF(AC31="","",COUNTIF(E29:T32,AC31))</f>
        <v/>
      </c>
      <c r="AE31" s="177"/>
      <c r="AF31" s="178"/>
      <c r="AG31" s="167"/>
    </row>
    <row r="32" spans="2:33" ht="13.5" customHeight="1" thickBot="1">
      <c r="B32" s="179"/>
      <c r="C32" s="180"/>
      <c r="D32" s="181"/>
      <c r="E32" s="200"/>
      <c r="F32" s="183" t="s">
        <v>48</v>
      </c>
      <c r="G32" s="183" t="s">
        <v>41</v>
      </c>
      <c r="H32" s="184"/>
      <c r="I32" s="183"/>
      <c r="J32" s="183" t="s">
        <v>48</v>
      </c>
      <c r="K32" s="183" t="s">
        <v>41</v>
      </c>
      <c r="L32" s="184"/>
      <c r="M32" s="183"/>
      <c r="N32" s="183" t="s">
        <v>48</v>
      </c>
      <c r="O32" s="183" t="s">
        <v>41</v>
      </c>
      <c r="P32" s="184"/>
      <c r="Q32" s="183"/>
      <c r="R32" s="183" t="s">
        <v>48</v>
      </c>
      <c r="S32" s="183" t="s">
        <v>41</v>
      </c>
      <c r="T32" s="185" t="s">
        <v>23</v>
      </c>
      <c r="U32" s="163">
        <f t="array" ref="U32">SUM(IF(ISNUMBER(FIND("/",E32:T32)),--LEFT(E32:T32,FIND("/",E32:T32)-1)))+SUM(IF(ISNUMBER(FIND("/",E32:T32)),--RIGHT(E32:T32,LEN(E32:T32)-FIND("/",E32:T32))))</f>
        <v>96</v>
      </c>
      <c r="V32" s="186"/>
      <c r="W32" s="187" t="s">
        <v>44</v>
      </c>
      <c r="X32" s="188"/>
      <c r="Y32" s="189">
        <f t="array" ref="Y32">SUM(IF(ISNUMBER(FIND("РВ/Н",E29:T29)),--MID(E30:T30,FIND("/",E30:T30)+1,5)))+SUM(IF(ISNUMBER(FIND("РВ/Н",E31:T31)),--MID(E32:T32,FIND("/",E32:T32)+1,5)))+SUM(IF(ISNUMBER(FIND("Н/РВ",E29:T29)),--MID(E30:T30,FIND("/",E30:T30)+1,5)))+SUM(IF(ISNUMBER(FIND("Н/РВ",E31:T31)),--MID(E32:T32,FIND("/",E32:T32)+1,5)))</f>
        <v>0</v>
      </c>
      <c r="Z32" s="188"/>
      <c r="AA32" s="188"/>
      <c r="AB32" s="190"/>
      <c r="AC32" s="191" t="str">
        <f>IF(SUMPRODUCT(--ISNUMBER(SEARCH("ОД",E29:T32)))&gt;0,"ОД","")</f>
        <v/>
      </c>
      <c r="AD32" s="192" t="str">
        <f>IF(AC32="","",COUNTIF(E29:T32,AC32))</f>
        <v/>
      </c>
      <c r="AE32" s="193"/>
      <c r="AF32" s="194"/>
      <c r="AG32" s="189"/>
    </row>
    <row r="33" spans="2:33" ht="12.75" customHeight="1">
      <c r="B33" s="78">
        <v>3</v>
      </c>
      <c r="C33" s="139" t="s">
        <v>49</v>
      </c>
      <c r="D33" s="201" t="s">
        <v>50</v>
      </c>
      <c r="E33" s="202" t="s">
        <v>37</v>
      </c>
      <c r="F33" s="203" t="s">
        <v>47</v>
      </c>
      <c r="G33" s="142" t="s">
        <v>36</v>
      </c>
      <c r="H33" s="142" t="s">
        <v>37</v>
      </c>
      <c r="I33" s="142" t="s">
        <v>37</v>
      </c>
      <c r="J33" s="203" t="s">
        <v>47</v>
      </c>
      <c r="K33" s="142" t="s">
        <v>36</v>
      </c>
      <c r="L33" s="142" t="s">
        <v>37</v>
      </c>
      <c r="M33" s="142" t="s">
        <v>37</v>
      </c>
      <c r="N33" s="203" t="s">
        <v>47</v>
      </c>
      <c r="O33" s="142" t="s">
        <v>36</v>
      </c>
      <c r="P33" s="142" t="s">
        <v>37</v>
      </c>
      <c r="Q33" s="142" t="s">
        <v>37</v>
      </c>
      <c r="R33" s="203" t="s">
        <v>47</v>
      </c>
      <c r="S33" s="142" t="s">
        <v>36</v>
      </c>
      <c r="T33" s="143" t="s">
        <v>39</v>
      </c>
      <c r="U33" s="144">
        <f>COUNTIF(E33:T33,"Н/Я")+COUNTIF(E33:T33,"Я/Н")+COUNTIF(E33:T33,"Н/РВ")+COUNTIF(E33:T33,"РВ/Н")</f>
        <v>8</v>
      </c>
      <c r="V33" s="145">
        <f>U33+U35</f>
        <v>8</v>
      </c>
      <c r="W33" s="146" t="s">
        <v>40</v>
      </c>
      <c r="X33" s="147"/>
      <c r="Y33" s="148">
        <f t="array" ref="Y33">SUM(IF(ISNUMBER(FIND("Я/",E33:T33)),--LEFT(E34:T34,FIND("/",E34:T34)-1)))+SUM(IF(ISNUMBER(FIND("Я/",E35:T35)),--LEFT(E36:T36,FIND("/",E36:T36)-1)))+SUM(IF(ISNUMBER(FIND("/Я",E33:T33)),--MID(E34:T34,FIND("/",E34:T34)+1,5)))+SUM(IF(ISNUMBER(FIND("/Я",E35:T35)),--MID(E36:T36,FIND("/",E36:T36)+1,5)))</f>
        <v>64</v>
      </c>
      <c r="Z33" s="149"/>
      <c r="AA33" s="147"/>
      <c r="AB33" s="150"/>
      <c r="AC33" s="151" t="str">
        <f>IF(SUMPRODUCT(--ISNUMBER(SEARCH("В",E33:T36)))&gt;0,"В","")</f>
        <v>В</v>
      </c>
      <c r="AD33" s="152">
        <f>IF(AC33="","",COUNTIF(E33:T36,AC33))</f>
        <v>7</v>
      </c>
      <c r="AE33" s="153" t="str">
        <f>IF(SUMPRODUCT(--ISNUMBER(SEARCH("К",E33:T36)))&gt;0,"К","")</f>
        <v/>
      </c>
      <c r="AF33" s="154"/>
      <c r="AG33" s="155" t="str">
        <f>IF(AE33="","",COUNTIF(E33:T36,AE33))</f>
        <v/>
      </c>
    </row>
    <row r="34" spans="2:33" ht="12.75" customHeight="1" thickBot="1">
      <c r="B34" s="156"/>
      <c r="C34" s="157"/>
      <c r="D34" s="204"/>
      <c r="E34" s="205"/>
      <c r="F34" s="160" t="s">
        <v>48</v>
      </c>
      <c r="G34" s="160" t="s">
        <v>41</v>
      </c>
      <c r="H34" s="160"/>
      <c r="I34" s="206"/>
      <c r="J34" s="160" t="s">
        <v>48</v>
      </c>
      <c r="K34" s="160" t="s">
        <v>41</v>
      </c>
      <c r="L34" s="160"/>
      <c r="M34" s="206"/>
      <c r="N34" s="160" t="s">
        <v>48</v>
      </c>
      <c r="O34" s="160" t="s">
        <v>41</v>
      </c>
      <c r="P34" s="160"/>
      <c r="Q34" s="206"/>
      <c r="R34" s="160" t="s">
        <v>48</v>
      </c>
      <c r="S34" s="160" t="s">
        <v>41</v>
      </c>
      <c r="T34" s="162" t="s">
        <v>39</v>
      </c>
      <c r="U34" s="163">
        <f t="array" ref="U34">SUM(IF(ISNUMBER(FIND("/",E34:T34)),--LEFT(E34:T34,FIND("/",E34:T34)-1)))+SUM(IF(ISNUMBER(FIND("/",E34:T34)),--RIGHT(E34:T34,LEN(E34:T34)-FIND("/",E34:T34))))</f>
        <v>96</v>
      </c>
      <c r="V34" s="164"/>
      <c r="W34" s="165" t="s">
        <v>42</v>
      </c>
      <c r="X34" s="166"/>
      <c r="Y34" s="167">
        <f t="array" ref="Y34">SUM(IF(ISNUMBER(FIND("Н/",E33:T33)),--LEFT(E34:T34,FIND("/",E34:T34)-1)))+SUM(IF(ISNUMBER(FIND("Н/",E35:T35)),--LEFT(E36:T36,FIND("/",E36:T36)-1)))+SUM(IF(ISNUMBER(FIND("Я/Н",E33:T33)),--MID(E34:T34,FIND("/",E34:T34)+1,5)))+SUM(IF(ISNUMBER(FIND("Я/Н",E35:T35)),--MID(E36:T36,FIND("/",E36:T36)+1,5)))</f>
        <v>32</v>
      </c>
      <c r="Z34" s="166"/>
      <c r="AA34" s="166"/>
      <c r="AB34" s="168"/>
      <c r="AC34" s="169" t="str">
        <f>IF(SUMPRODUCT(--ISNUMBER(SEARCH("ОТ",E33:T36)))&gt;0,"ОТ","")</f>
        <v/>
      </c>
      <c r="AD34" s="170" t="str">
        <f>IF(AC34="","",COUNTIF(E33:T36,AC34))</f>
        <v/>
      </c>
      <c r="AE34" s="171" t="str">
        <f>IF(SUMPRODUCT(--ISNUMBER(SEARCH("ДО",E33:T36)))&gt;0,"ДО","")</f>
        <v/>
      </c>
      <c r="AF34" s="172"/>
      <c r="AG34" s="173" t="str">
        <f>IF(AE34="","",COUNTIF(E34:T37,AE34))</f>
        <v/>
      </c>
    </row>
    <row r="35" spans="2:33" ht="12.75" customHeight="1">
      <c r="B35" s="156"/>
      <c r="C35" s="157"/>
      <c r="D35" s="204"/>
      <c r="E35" s="207"/>
      <c r="F35" s="175"/>
      <c r="G35" s="175"/>
      <c r="H35" s="208"/>
      <c r="I35" s="175"/>
      <c r="J35" s="175"/>
      <c r="K35" s="175"/>
      <c r="L35" s="208"/>
      <c r="M35" s="175"/>
      <c r="N35" s="175"/>
      <c r="O35" s="175"/>
      <c r="P35" s="208"/>
      <c r="Q35" s="175"/>
      <c r="R35" s="175"/>
      <c r="S35" s="209"/>
      <c r="T35" s="175" t="s">
        <v>23</v>
      </c>
      <c r="U35" s="144">
        <f>COUNTIF(E35:T35,"Н/Я")+COUNTIF(E35:T35,"Я/Н")+COUNTIF(E35:T35,"Н/РВ")+COUNTIF(E35:T35,"РВ/Н")</f>
        <v>0</v>
      </c>
      <c r="V35" s="164">
        <f>U34+U36</f>
        <v>96</v>
      </c>
      <c r="W35" s="165" t="s">
        <v>43</v>
      </c>
      <c r="X35" s="166"/>
      <c r="Y35" s="167">
        <f t="array" ref="Y35">SUM(IF(ISNUMBER(FIND("РВ/",E33:T33)),--LEFT(E34:T34,FIND("/",E34:T34)-1)))+SUM(IF(ISNUMBER(FIND("РВ/",E35:T35)),--LEFT(E36:T36,FIND("/",E36:T36)-1)))+SUM(IF(ISNUMBER(FIND("/РВ",E33:T33)),--MID(E34:T34,FIND("/",E34:T34)+1,5)))+SUM(IF(ISNUMBER(FIND("/РВ",E35:T35)),--MID(E36:T36,FIND("/",E36:T36)+1,5)))</f>
        <v>0</v>
      </c>
      <c r="Z35" s="166"/>
      <c r="AA35" s="166"/>
      <c r="AB35" s="168"/>
      <c r="AC35" s="169" t="str">
        <f>IF(SUMPRODUCT(--ISNUMBER(SEARCH("б",E33:T36)))&gt;0,"Б","")</f>
        <v/>
      </c>
      <c r="AD35" s="170" t="str">
        <f>IF(AC35="","",COUNTIF(E33:T36,AC35))</f>
        <v/>
      </c>
      <c r="AE35" s="177"/>
      <c r="AF35" s="178"/>
      <c r="AG35" s="167"/>
    </row>
    <row r="36" spans="2:33" ht="13.5" customHeight="1" thickBot="1">
      <c r="B36" s="179"/>
      <c r="C36" s="180"/>
      <c r="D36" s="210"/>
      <c r="E36" s="160"/>
      <c r="F36" s="211"/>
      <c r="G36" s="211"/>
      <c r="H36" s="183"/>
      <c r="I36" s="183"/>
      <c r="J36" s="211"/>
      <c r="K36" s="183"/>
      <c r="L36" s="183"/>
      <c r="M36" s="183"/>
      <c r="N36" s="211"/>
      <c r="O36" s="211"/>
      <c r="P36" s="183"/>
      <c r="Q36" s="183"/>
      <c r="R36" s="211"/>
      <c r="S36" s="211"/>
      <c r="T36" s="185" t="s">
        <v>23</v>
      </c>
      <c r="U36" s="163">
        <f t="array" ref="U36">SUM(IF(ISNUMBER(FIND("/",E36:T36)),--LEFT(E36:T36,FIND("/",E36:T36)-1)))+SUM(IF(ISNUMBER(FIND("/",E36:T36)),--RIGHT(E36:T36,LEN(E36:T36)-FIND("/",E36:T36))))</f>
        <v>0</v>
      </c>
      <c r="V36" s="186"/>
      <c r="W36" s="187" t="s">
        <v>44</v>
      </c>
      <c r="X36" s="188"/>
      <c r="Y36" s="189">
        <f t="array" ref="Y36">SUM(IF(ISNUMBER(FIND("РВ/Н",E33:T33)),--MID(E34:T34,FIND("/",E34:T34)+1,5)))+SUM(IF(ISNUMBER(FIND("РВ/Н",E35:T35)),--MID(E36:T36,FIND("/",E36:T36)+1,5)))+SUM(IF(ISNUMBER(FIND("Н/РВ",E33:T33)),--MID(E34:T34,FIND("/",E34:T34)+1,5)))+SUM(IF(ISNUMBER(FIND("Н/РВ",E35:T35)),--MID(E36:T36,FIND("/",E36:T36)+1,5)))</f>
        <v>0</v>
      </c>
      <c r="Z36" s="188"/>
      <c r="AA36" s="188"/>
      <c r="AB36" s="190"/>
      <c r="AC36" s="191" t="str">
        <f>IF(SUMPRODUCT(--ISNUMBER(SEARCH("ОД",E33:T36)))&gt;0,"ОД","")</f>
        <v/>
      </c>
      <c r="AD36" s="192" t="str">
        <f>IF(AC36="","",COUNTIF(E33:T36,AC36))</f>
        <v/>
      </c>
      <c r="AE36" s="193"/>
      <c r="AF36" s="194"/>
      <c r="AG36" s="189"/>
    </row>
    <row r="37" spans="2:33" ht="12.75" customHeight="1">
      <c r="B37" s="78">
        <v>4</v>
      </c>
      <c r="C37" s="139" t="s">
        <v>51</v>
      </c>
      <c r="D37" s="212" t="s">
        <v>52</v>
      </c>
      <c r="E37" s="141" t="s">
        <v>37</v>
      </c>
      <c r="F37" s="142" t="s">
        <v>37</v>
      </c>
      <c r="G37" s="203" t="s">
        <v>47</v>
      </c>
      <c r="H37" s="142" t="s">
        <v>36</v>
      </c>
      <c r="I37" s="142" t="s">
        <v>37</v>
      </c>
      <c r="J37" s="142" t="s">
        <v>37</v>
      </c>
      <c r="K37" s="203" t="s">
        <v>47</v>
      </c>
      <c r="L37" s="142" t="s">
        <v>36</v>
      </c>
      <c r="M37" s="142" t="s">
        <v>37</v>
      </c>
      <c r="N37" s="142" t="s">
        <v>37</v>
      </c>
      <c r="O37" s="203" t="s">
        <v>47</v>
      </c>
      <c r="P37" s="213" t="s">
        <v>53</v>
      </c>
      <c r="Q37" s="142" t="s">
        <v>37</v>
      </c>
      <c r="R37" s="142" t="s">
        <v>37</v>
      </c>
      <c r="S37" s="142" t="s">
        <v>47</v>
      </c>
      <c r="T37" s="143" t="s">
        <v>39</v>
      </c>
      <c r="U37" s="144">
        <f>COUNTIF(E37:T37,"Н/Я")+COUNTIF(E37:T37,"Я/Н")+COUNTIF(E37:T37,"Н/РВ")+COUNTIF(E37:T37,"РВ/Н")</f>
        <v>7</v>
      </c>
      <c r="V37" s="145">
        <f>U37+U39</f>
        <v>14</v>
      </c>
      <c r="W37" s="146" t="s">
        <v>40</v>
      </c>
      <c r="X37" s="147"/>
      <c r="Y37" s="148">
        <f t="array" ref="Y37">SUM(IF(ISNUMBER(FIND("Я/",E37:T37)),--LEFT(E38:T38,FIND("/",E38:T38)-1)))+SUM(IF(ISNUMBER(FIND("Я/",E39:T39)),--LEFT(E40:T40,FIND("/",E40:T40)-1)))+SUM(IF(ISNUMBER(FIND("/Я",E37:T37)),--MID(E38:T38,FIND("/",E38:T38)+1,5)))+SUM(IF(ISNUMBER(FIND("/Я",E39:T39)),--MID(E40:T40,FIND("/",E40:T40)+1,5)))</f>
        <v>110</v>
      </c>
      <c r="Z37" s="149"/>
      <c r="AA37" s="147"/>
      <c r="AB37" s="150"/>
      <c r="AC37" s="151" t="str">
        <f>IF(SUMPRODUCT(--ISNUMBER(SEARCH("В",E37:T40)))&gt;0,"В","")</f>
        <v>В</v>
      </c>
      <c r="AD37" s="152">
        <f>IF(AC37="","",COUNTIF(E37:T40,AC37))</f>
        <v>16</v>
      </c>
      <c r="AE37" s="153" t="str">
        <f>IF(SUMPRODUCT(--ISNUMBER(SEARCH("К",E37:T40)))&gt;0,"К","")</f>
        <v/>
      </c>
      <c r="AF37" s="154"/>
      <c r="AG37" s="155" t="str">
        <f>IF(AE37="","",COUNTIF(E37:T40,AE37))</f>
        <v/>
      </c>
    </row>
    <row r="38" spans="2:33" ht="12.75" customHeight="1" thickBot="1">
      <c r="B38" s="156"/>
      <c r="C38" s="157"/>
      <c r="D38" s="196"/>
      <c r="E38" s="214"/>
      <c r="F38" s="160"/>
      <c r="G38" s="160" t="s">
        <v>48</v>
      </c>
      <c r="H38" s="160" t="s">
        <v>41</v>
      </c>
      <c r="I38" s="161"/>
      <c r="J38" s="160"/>
      <c r="K38" s="160" t="s">
        <v>48</v>
      </c>
      <c r="L38" s="160" t="s">
        <v>41</v>
      </c>
      <c r="M38" s="161"/>
      <c r="N38" s="160"/>
      <c r="O38" s="160" t="s">
        <v>48</v>
      </c>
      <c r="P38" s="160" t="s">
        <v>41</v>
      </c>
      <c r="Q38" s="161"/>
      <c r="R38" s="160"/>
      <c r="S38" s="160" t="s">
        <v>48</v>
      </c>
      <c r="T38" s="162" t="s">
        <v>39</v>
      </c>
      <c r="U38" s="163">
        <f t="array" ref="U38">SUM(IF(ISNUMBER(FIND("/",E38:T38)),--LEFT(E38:T38,FIND("/",E38:T38)-1)))+SUM(IF(ISNUMBER(FIND("/",E38:T38)),--RIGHT(E38:T38,LEN(E38:T38)-FIND("/",E38:T38))))</f>
        <v>88</v>
      </c>
      <c r="V38" s="164"/>
      <c r="W38" s="165" t="s">
        <v>42</v>
      </c>
      <c r="X38" s="166"/>
      <c r="Y38" s="215">
        <f t="array" ref="Y38">SUM(IF(ISNUMBER(FIND("Н/",E37:T37)),--LEFT(E38:T38,FIND("/",E38:T38)-1)))+SUM(IF(ISNUMBER(FIND("Н/",E39:T39)),--LEFT(E40:T40,FIND("/",E40:T40)-1)))+SUM(IF(ISNUMBER(FIND("Я/Н",E37:T37)),--MID(E38:T38,FIND("/",E38:T38)+1,5)))+SUM(IF(ISNUMBER(FIND("Я/Н",E39:T39)),--MID(E40:T40,FIND("/",E40:T40)+1,5)))</f>
        <v>56</v>
      </c>
      <c r="Z38" s="166"/>
      <c r="AA38" s="166"/>
      <c r="AB38" s="168"/>
      <c r="AC38" s="169" t="str">
        <f>IF(SUMPRODUCT(--ISNUMBER(SEARCH("ОТ",E37:T40)))&gt;0,"ОТ","")</f>
        <v/>
      </c>
      <c r="AD38" s="170" t="str">
        <f>IF(AC38="","",COUNTIF(E37:T40,AC38))</f>
        <v/>
      </c>
      <c r="AE38" s="171" t="str">
        <f>IF(SUMPRODUCT(--ISNUMBER(SEARCH("ДО",E37:T40)))&gt;0,"ДО","")</f>
        <v/>
      </c>
      <c r="AF38" s="172"/>
      <c r="AG38" s="173" t="str">
        <f>IF(AE38="","",COUNTIF(E38:T41,AE38))</f>
        <v/>
      </c>
    </row>
    <row r="39" spans="2:33" ht="12.75" customHeight="1">
      <c r="B39" s="156"/>
      <c r="C39" s="157"/>
      <c r="D39" s="196"/>
      <c r="E39" s="174" t="s">
        <v>36</v>
      </c>
      <c r="F39" s="175" t="s">
        <v>37</v>
      </c>
      <c r="G39" s="175" t="s">
        <v>37</v>
      </c>
      <c r="H39" s="208" t="s">
        <v>47</v>
      </c>
      <c r="I39" s="175" t="s">
        <v>36</v>
      </c>
      <c r="J39" s="175" t="s">
        <v>37</v>
      </c>
      <c r="K39" s="175" t="s">
        <v>37</v>
      </c>
      <c r="L39" s="208" t="s">
        <v>47</v>
      </c>
      <c r="M39" s="175" t="s">
        <v>36</v>
      </c>
      <c r="N39" s="175" t="s">
        <v>37</v>
      </c>
      <c r="O39" s="175" t="s">
        <v>37</v>
      </c>
      <c r="P39" s="208" t="s">
        <v>47</v>
      </c>
      <c r="Q39" s="175" t="s">
        <v>36</v>
      </c>
      <c r="R39" s="175" t="s">
        <v>37</v>
      </c>
      <c r="S39" s="209" t="s">
        <v>37</v>
      </c>
      <c r="T39" s="176" t="s">
        <v>23</v>
      </c>
      <c r="U39" s="144">
        <f>COUNTIF(E39:T39,"Н/Я")+COUNTIF(E39:T39,"Я/Н")+COUNTIF(E39:T39,"Н/РВ")+COUNTIF(E39:T39,"РВ/Н")</f>
        <v>7</v>
      </c>
      <c r="V39" s="164">
        <f>U38+U40</f>
        <v>168</v>
      </c>
      <c r="W39" s="165" t="s">
        <v>43</v>
      </c>
      <c r="X39" s="166"/>
      <c r="Y39" s="167">
        <f t="array" ref="Y39">SUM(IF(ISNUMBER(FIND("РВ/",E37:T37)),--LEFT(E38:T38,FIND("/",E38:T38)-1)))+SUM(IF(ISNUMBER(FIND("РВ/",E39:T39)),--LEFT(E40:T40,FIND("/",E40:T40)-1)))+SUM(IF(ISNUMBER(FIND("/РВ",E37:T37)),--MID(E38:T38,FIND("/",E38:T38)+1,5)))+SUM(IF(ISNUMBER(FIND("/РВ",E39:T39)),--MID(E40:T40,FIND("/",E40:T40)+1,5)))</f>
        <v>2</v>
      </c>
      <c r="Z39" s="166"/>
      <c r="AA39" s="166"/>
      <c r="AB39" s="168"/>
      <c r="AC39" s="169" t="str">
        <f>IF(SUMPRODUCT(--ISNUMBER(SEARCH("б",E37:T40)))&gt;0,"Б","")</f>
        <v/>
      </c>
      <c r="AD39" s="170" t="str">
        <f>IF(AC39="","",COUNTIF(E37:T40,AC39))</f>
        <v/>
      </c>
      <c r="AE39" s="177"/>
      <c r="AF39" s="178"/>
      <c r="AG39" s="167"/>
    </row>
    <row r="40" spans="2:33" ht="13.5" customHeight="1" thickBot="1">
      <c r="B40" s="179"/>
      <c r="C40" s="180"/>
      <c r="D40" s="216"/>
      <c r="E40" s="200" t="s">
        <v>41</v>
      </c>
      <c r="F40" s="184"/>
      <c r="G40" s="183"/>
      <c r="H40" s="183" t="s">
        <v>48</v>
      </c>
      <c r="I40" s="183" t="s">
        <v>41</v>
      </c>
      <c r="J40" s="184"/>
      <c r="K40" s="183"/>
      <c r="L40" s="183" t="s">
        <v>48</v>
      </c>
      <c r="M40" s="183" t="s">
        <v>41</v>
      </c>
      <c r="N40" s="184"/>
      <c r="O40" s="183"/>
      <c r="P40" s="183" t="s">
        <v>48</v>
      </c>
      <c r="Q40" s="183" t="s">
        <v>41</v>
      </c>
      <c r="R40" s="184"/>
      <c r="S40" s="183"/>
      <c r="T40" s="185" t="s">
        <v>23</v>
      </c>
      <c r="U40" s="163">
        <f t="array" ref="U40">SUM(IF(ISNUMBER(FIND("/",E40:T40)),--LEFT(E40:T40,FIND("/",E40:T40)-1)))+SUM(IF(ISNUMBER(FIND("/",E40:T40)),--RIGHT(E40:T40,LEN(E40:T40)-FIND("/",E40:T40))))</f>
        <v>80</v>
      </c>
      <c r="V40" s="186"/>
      <c r="W40" s="187" t="s">
        <v>44</v>
      </c>
      <c r="X40" s="188"/>
      <c r="Y40" s="217">
        <f t="array" ref="Y40">SUM(IF(ISNUMBER(FIND("РВ/Н",E37:T37)),--MID(E38:T38,FIND("/",E38:T38)+1,5)))+SUM(IF(ISNUMBER(FIND("РВ/Н",E39:T39)),--MID(E40:T40,FIND("/",E40:T40)+1,5)))+SUM(IF(ISNUMBER(FIND("Н/РВ",E37:T37)),--MID(E38:T38,FIND("/",E38:T38)+1,5)))+SUM(IF(ISNUMBER(FIND("Н/РВ",E39:T39)),--MID(E40:T40,FIND("/",E40:T40)+1,5)))</f>
        <v>2</v>
      </c>
      <c r="Z40" s="188"/>
      <c r="AA40" s="188"/>
      <c r="AB40" s="190"/>
      <c r="AC40" s="191" t="str">
        <f>IF(SUMPRODUCT(--ISNUMBER(SEARCH("ОД",E37:T40)))&gt;0,"ОД","")</f>
        <v/>
      </c>
      <c r="AD40" s="192" t="str">
        <f>IF(AC40="","",COUNTIF(E37:T40,AC40))</f>
        <v/>
      </c>
      <c r="AE40" s="193"/>
      <c r="AF40" s="194"/>
      <c r="AG40" s="189"/>
    </row>
    <row r="41" spans="2:33" ht="12.75" customHeight="1">
      <c r="B41" s="78">
        <v>5</v>
      </c>
      <c r="C41" s="139" t="s">
        <v>54</v>
      </c>
      <c r="D41" s="212" t="s">
        <v>55</v>
      </c>
      <c r="E41" s="141" t="s">
        <v>38</v>
      </c>
      <c r="F41" s="142" t="s">
        <v>38</v>
      </c>
      <c r="G41" s="142" t="s">
        <v>37</v>
      </c>
      <c r="H41" s="203" t="s">
        <v>47</v>
      </c>
      <c r="I41" s="142" t="s">
        <v>36</v>
      </c>
      <c r="J41" s="142" t="s">
        <v>37</v>
      </c>
      <c r="K41" s="142" t="s">
        <v>37</v>
      </c>
      <c r="L41" s="203" t="s">
        <v>47</v>
      </c>
      <c r="M41" s="142" t="s">
        <v>36</v>
      </c>
      <c r="N41" s="142" t="s">
        <v>37</v>
      </c>
      <c r="O41" s="142" t="s">
        <v>37</v>
      </c>
      <c r="P41" s="142" t="s">
        <v>56</v>
      </c>
      <c r="Q41" s="142" t="s">
        <v>36</v>
      </c>
      <c r="R41" s="142" t="s">
        <v>37</v>
      </c>
      <c r="S41" s="142" t="s">
        <v>37</v>
      </c>
      <c r="T41" s="143" t="s">
        <v>39</v>
      </c>
      <c r="U41" s="144">
        <f>COUNTIF(E41:T41,"Н/Я")+COUNTIF(E41:T41,"Я/Н")+COUNTIF(E41:T41,"Н/РВ")+COUNTIF(E41:T41,"РВ/Н")</f>
        <v>6</v>
      </c>
      <c r="V41" s="145">
        <f>U41+U43</f>
        <v>14</v>
      </c>
      <c r="W41" s="146" t="s">
        <v>40</v>
      </c>
      <c r="X41" s="147"/>
      <c r="Y41" s="148">
        <f t="array" ref="Y41">SUM(IF(ISNUMBER(FIND("Я/",E41:T41)),--LEFT(E42:T42,FIND("/",E42:T42)-1)))+SUM(IF(ISNUMBER(FIND("Я/",E43:T43)),--LEFT(E44:T44,FIND("/",E44:T44)-1)))+SUM(IF(ISNUMBER(FIND("/Я",E41:T41)),--MID(E42:T42,FIND("/",E42:T42)+1,5)))+SUM(IF(ISNUMBER(FIND("/Я",E43:T43)),--MID(E44:T44,FIND("/",E44:T44)+1,5)))</f>
        <v>98</v>
      </c>
      <c r="Z41" s="149"/>
      <c r="AA41" s="147"/>
      <c r="AB41" s="150"/>
      <c r="AC41" s="151" t="str">
        <f>IF(SUMPRODUCT(--ISNUMBER(SEARCH("В",E41:T44)))&gt;0,"В","")</f>
        <v>В</v>
      </c>
      <c r="AD41" s="152">
        <f>IF(AC41="","",COUNTIF(E41:T44,AC41))</f>
        <v>14</v>
      </c>
      <c r="AE41" s="153" t="str">
        <f>IF(SUMPRODUCT(--ISNUMBER(SEARCH("К",E41:T44)))&gt;0,"К","")</f>
        <v/>
      </c>
      <c r="AF41" s="154"/>
      <c r="AG41" s="155" t="str">
        <f>IF(AE41="","",COUNTIF(E41:T44,AE41))</f>
        <v/>
      </c>
    </row>
    <row r="42" spans="2:33" ht="12.75" customHeight="1" thickBot="1">
      <c r="B42" s="156"/>
      <c r="C42" s="157"/>
      <c r="D42" s="196"/>
      <c r="E42" s="214"/>
      <c r="F42" s="160"/>
      <c r="G42" s="160"/>
      <c r="H42" s="160" t="s">
        <v>48</v>
      </c>
      <c r="I42" s="160" t="s">
        <v>41</v>
      </c>
      <c r="J42" s="160"/>
      <c r="K42" s="160"/>
      <c r="L42" s="160" t="s">
        <v>48</v>
      </c>
      <c r="M42" s="160" t="s">
        <v>41</v>
      </c>
      <c r="N42" s="160"/>
      <c r="O42" s="160"/>
      <c r="P42" s="160" t="s">
        <v>48</v>
      </c>
      <c r="Q42" s="160" t="s">
        <v>41</v>
      </c>
      <c r="R42" s="160"/>
      <c r="S42" s="160"/>
      <c r="T42" s="162" t="s">
        <v>39</v>
      </c>
      <c r="U42" s="163">
        <f t="array" ref="U42">SUM(IF(ISNUMBER(FIND("/",E42:T42)),--LEFT(E42:T42,FIND("/",E42:T42)-1)))+SUM(IF(ISNUMBER(FIND("/",E42:T42)),--RIGHT(E42:T42,LEN(E42:T42)-FIND("/",E42:T42))))</f>
        <v>72</v>
      </c>
      <c r="V42" s="164"/>
      <c r="W42" s="165" t="s">
        <v>42</v>
      </c>
      <c r="X42" s="166"/>
      <c r="Y42" s="167">
        <f t="array" ref="Y42">SUM(IF(ISNUMBER(FIND("Н/",E41:T41)),--LEFT(E42:T42,FIND("/",E42:T42)-1)))+SUM(IF(ISNUMBER(FIND("Н/",E43:T43)),--LEFT(E44:T44,FIND("/",E44:T44)-1)))+SUM(IF(ISNUMBER(FIND("Я/Н",E41:T41)),--MID(E42:T42,FIND("/",E42:T42)+1,5)))+SUM(IF(ISNUMBER(FIND("Я/Н",E43:T43)),--MID(E44:T44,FIND("/",E44:T44)+1,5)))</f>
        <v>54</v>
      </c>
      <c r="Z42" s="166"/>
      <c r="AA42" s="166"/>
      <c r="AB42" s="168"/>
      <c r="AC42" s="169" t="str">
        <f>IF(SUMPRODUCT(--ISNUMBER(SEARCH("ОТ",E41:T44)))&gt;0,"ОТ","")</f>
        <v>ОТ</v>
      </c>
      <c r="AD42" s="170">
        <f>IF(AC42="","",COUNTIF(E41:T44,AC42))</f>
        <v>2</v>
      </c>
      <c r="AE42" s="171" t="str">
        <f>IF(SUMPRODUCT(--ISNUMBER(SEARCH("ДО",E41:T44)))&gt;0,"ДО","")</f>
        <v/>
      </c>
      <c r="AF42" s="172"/>
      <c r="AG42" s="173" t="str">
        <f>IF(AE42="","",COUNTIF(E42:T45,AE42))</f>
        <v/>
      </c>
    </row>
    <row r="43" spans="2:33" ht="12.75" customHeight="1">
      <c r="B43" s="156"/>
      <c r="C43" s="157"/>
      <c r="D43" s="196"/>
      <c r="E43" s="174" t="s">
        <v>47</v>
      </c>
      <c r="F43" s="175" t="s">
        <v>36</v>
      </c>
      <c r="G43" s="175" t="s">
        <v>37</v>
      </c>
      <c r="H43" s="175" t="s">
        <v>37</v>
      </c>
      <c r="I43" s="208" t="s">
        <v>47</v>
      </c>
      <c r="J43" s="175" t="s">
        <v>36</v>
      </c>
      <c r="K43" s="175" t="s">
        <v>37</v>
      </c>
      <c r="L43" s="175" t="s">
        <v>37</v>
      </c>
      <c r="M43" s="208" t="s">
        <v>47</v>
      </c>
      <c r="N43" s="175" t="s">
        <v>36</v>
      </c>
      <c r="O43" s="175" t="s">
        <v>37</v>
      </c>
      <c r="P43" s="175" t="s">
        <v>37</v>
      </c>
      <c r="Q43" s="208" t="s">
        <v>47</v>
      </c>
      <c r="R43" s="175" t="s">
        <v>36</v>
      </c>
      <c r="S43" s="209" t="s">
        <v>37</v>
      </c>
      <c r="T43" s="176" t="s">
        <v>23</v>
      </c>
      <c r="U43" s="144">
        <f>COUNTIF(E43:T43,"Н/Я")+COUNTIF(E43:T43,"Я/Н")+COUNTIF(E43:T43,"Н/РВ")+COUNTIF(E43:T43,"РВ/Н")</f>
        <v>8</v>
      </c>
      <c r="V43" s="164">
        <f>U42+U44</f>
        <v>168</v>
      </c>
      <c r="W43" s="165" t="s">
        <v>43</v>
      </c>
      <c r="X43" s="166"/>
      <c r="Y43" s="167">
        <f t="array" ref="Y43">SUM(IF(ISNUMBER(FIND("РВ/",E41:T41)),--LEFT(E42:T42,FIND("/",E42:T42)-1)))+SUM(IF(ISNUMBER(FIND("РВ/",E43:T43)),--LEFT(E44:T44,FIND("/",E44:T44)-1)))+SUM(IF(ISNUMBER(FIND("/РВ",E41:T41)),--MID(E42:T42,FIND("/",E42:T42)+1,5)))+SUM(IF(ISNUMBER(FIND("/РВ",E43:T43)),--MID(E44:T44,FIND("/",E44:T44)+1,5)))</f>
        <v>14</v>
      </c>
      <c r="Z43" s="166"/>
      <c r="AA43" s="166"/>
      <c r="AB43" s="168"/>
      <c r="AC43" s="169" t="str">
        <f>IF(SUMPRODUCT(--ISNUMBER(SEARCH("б",E41:T44)))&gt;0,"Б","")</f>
        <v/>
      </c>
      <c r="AD43" s="170" t="str">
        <f>IF(AC43="","",COUNTIF(E41:T44,AC43))</f>
        <v/>
      </c>
      <c r="AE43" s="177"/>
      <c r="AF43" s="178"/>
      <c r="AG43" s="167"/>
    </row>
    <row r="44" spans="2:33" ht="13.5" customHeight="1" thickBot="1">
      <c r="B44" s="179"/>
      <c r="C44" s="180"/>
      <c r="D44" s="216"/>
      <c r="E44" s="200" t="s">
        <v>48</v>
      </c>
      <c r="F44" s="183" t="s">
        <v>41</v>
      </c>
      <c r="G44" s="183"/>
      <c r="H44" s="183"/>
      <c r="I44" s="183" t="s">
        <v>48</v>
      </c>
      <c r="J44" s="183" t="s">
        <v>41</v>
      </c>
      <c r="K44" s="183"/>
      <c r="L44" s="183"/>
      <c r="M44" s="183" t="s">
        <v>48</v>
      </c>
      <c r="N44" s="183" t="s">
        <v>41</v>
      </c>
      <c r="O44" s="183"/>
      <c r="P44" s="183"/>
      <c r="Q44" s="183" t="s">
        <v>48</v>
      </c>
      <c r="R44" s="183" t="s">
        <v>41</v>
      </c>
      <c r="S44" s="183"/>
      <c r="T44" s="185" t="s">
        <v>23</v>
      </c>
      <c r="U44" s="163">
        <f t="array" ref="U44">SUM(IF(ISNUMBER(FIND("/",E44:T44)),--LEFT(E44:T44,FIND("/",E44:T44)-1)))+SUM(IF(ISNUMBER(FIND("/",E44:T44)),--RIGHT(E44:T44,LEN(E44:T44)-FIND("/",E44:T44))))</f>
        <v>96</v>
      </c>
      <c r="V44" s="186"/>
      <c r="W44" s="187" t="s">
        <v>44</v>
      </c>
      <c r="X44" s="188"/>
      <c r="Y44" s="189">
        <f t="array" ref="Y44">SUM(IF(ISNUMBER(FIND("РВ/Н",E41:T41)),--MID(E42:T42,FIND("/",E42:T42)+1,5)))+SUM(IF(ISNUMBER(FIND("РВ/Н",E43:T43)),--MID(E44:T44,FIND("/",E44:T44)+1,5)))+SUM(IF(ISNUMBER(FIND("Н/РВ",E41:T41)),--MID(E42:T42,FIND("/",E42:T42)+1,5)))+SUM(IF(ISNUMBER(FIND("Н/РВ",E43:T43)),--MID(E44:T44,FIND("/",E44:T44)+1,5)))</f>
        <v>2</v>
      </c>
      <c r="Z44" s="188"/>
      <c r="AA44" s="188"/>
      <c r="AB44" s="190"/>
      <c r="AC44" s="191" t="str">
        <f>IF(SUMPRODUCT(--ISNUMBER(SEARCH("ОД",E41:T44)))&gt;0,"ОД","")</f>
        <v/>
      </c>
      <c r="AD44" s="192" t="str">
        <f>IF(AC44="","",COUNTIF(E41:T44,AC44))</f>
        <v/>
      </c>
      <c r="AE44" s="193"/>
      <c r="AF44" s="194"/>
      <c r="AG44" s="189"/>
    </row>
    <row r="45" spans="2:33" ht="12.75" customHeight="1">
      <c r="B45" s="78">
        <v>6</v>
      </c>
      <c r="C45" s="139" t="s">
        <v>57</v>
      </c>
      <c r="D45" s="140" t="s">
        <v>58</v>
      </c>
      <c r="E45" s="218" t="s">
        <v>37</v>
      </c>
      <c r="F45" s="219" t="s">
        <v>37</v>
      </c>
      <c r="G45" s="219" t="s">
        <v>40</v>
      </c>
      <c r="H45" s="219" t="s">
        <v>40</v>
      </c>
      <c r="I45" s="219" t="s">
        <v>40</v>
      </c>
      <c r="J45" s="219" t="s">
        <v>40</v>
      </c>
      <c r="K45" s="219" t="s">
        <v>37</v>
      </c>
      <c r="L45" s="219" t="s">
        <v>37</v>
      </c>
      <c r="M45" s="219" t="s">
        <v>40</v>
      </c>
      <c r="N45" s="219" t="s">
        <v>40</v>
      </c>
      <c r="O45" s="219" t="s">
        <v>40</v>
      </c>
      <c r="P45" s="219" t="s">
        <v>37</v>
      </c>
      <c r="Q45" s="219" t="s">
        <v>37</v>
      </c>
      <c r="R45" s="219" t="s">
        <v>37</v>
      </c>
      <c r="S45" s="219" t="s">
        <v>37</v>
      </c>
      <c r="T45" s="220" t="s">
        <v>39</v>
      </c>
      <c r="U45" s="221">
        <f>COUNTIF(E45:T45,"Я")*1+COUNTIF(E45:T45,"РВ")*1</f>
        <v>7</v>
      </c>
      <c r="V45" s="222">
        <f>SUM(U47,U45)</f>
        <v>18</v>
      </c>
      <c r="W45" s="146" t="s">
        <v>40</v>
      </c>
      <c r="X45" s="147"/>
      <c r="Y45" s="223">
        <f>SUM(U48,U46)</f>
        <v>143</v>
      </c>
      <c r="Z45" s="149"/>
      <c r="AA45" s="147"/>
      <c r="AB45" s="150"/>
      <c r="AC45" s="151" t="str">
        <f>IF(SUMPRODUCT(--ISNUMBER(SEARCH("В",E45:T48)))&gt;0,"В","")</f>
        <v>В</v>
      </c>
      <c r="AD45" s="152">
        <f>IF(AC45="","",COUNTIF(E45:T48,AC45))</f>
        <v>12</v>
      </c>
      <c r="AE45" s="153" t="str">
        <f>IF(SUMPRODUCT(--ISNUMBER(SEARCH("К",E45:T48)))&gt;0,"К","")</f>
        <v/>
      </c>
      <c r="AF45" s="154"/>
      <c r="AG45" s="155" t="str">
        <f>IF(AE45="","",COUNTIF(E45:T48,AE45))</f>
        <v/>
      </c>
    </row>
    <row r="46" spans="2:33" ht="12.75" customHeight="1">
      <c r="B46" s="156"/>
      <c r="C46" s="157"/>
      <c r="D46" s="158"/>
      <c r="E46" s="224"/>
      <c r="F46" s="225"/>
      <c r="G46" s="225">
        <v>8</v>
      </c>
      <c r="H46" s="225">
        <v>8</v>
      </c>
      <c r="I46" s="226">
        <v>8</v>
      </c>
      <c r="J46" s="226">
        <v>8</v>
      </c>
      <c r="K46" s="226"/>
      <c r="L46" s="226"/>
      <c r="M46" s="225">
        <v>8</v>
      </c>
      <c r="N46" s="225">
        <v>8</v>
      </c>
      <c r="O46" s="225">
        <v>7</v>
      </c>
      <c r="P46" s="226"/>
      <c r="Q46" s="226"/>
      <c r="R46" s="226"/>
      <c r="S46" s="226"/>
      <c r="T46" s="227" t="s">
        <v>39</v>
      </c>
      <c r="U46" s="228">
        <f>SUM(E46:T46)</f>
        <v>55</v>
      </c>
      <c r="V46" s="229"/>
      <c r="W46" s="165" t="s">
        <v>42</v>
      </c>
      <c r="X46" s="167"/>
      <c r="Y46" s="167"/>
      <c r="Z46" s="166"/>
      <c r="AA46" s="166"/>
      <c r="AB46" s="168"/>
      <c r="AC46" s="169" t="str">
        <f>IF(SUMPRODUCT(--ISNUMBER(SEARCH("ОТ",E45:T48)))&gt;0,"ОТ","")</f>
        <v/>
      </c>
      <c r="AD46" s="170" t="str">
        <f>IF(AC46="","",COUNTIF(E45:T48,AC46))</f>
        <v/>
      </c>
      <c r="AE46" s="171" t="str">
        <f>IF(SUMPRODUCT(--ISNUMBER(SEARCH("ДО",E45:T48)))&gt;0,"ДО","")</f>
        <v/>
      </c>
      <c r="AF46" s="172"/>
      <c r="AG46" s="173" t="str">
        <f>IF(AE46="","",COUNTIF(E46:T57,AE46))</f>
        <v/>
      </c>
    </row>
    <row r="47" spans="2:33" ht="12.75" customHeight="1">
      <c r="B47" s="156"/>
      <c r="C47" s="157"/>
      <c r="D47" s="158"/>
      <c r="E47" s="159" t="s">
        <v>40</v>
      </c>
      <c r="F47" s="230" t="s">
        <v>40</v>
      </c>
      <c r="G47" s="230" t="s">
        <v>40</v>
      </c>
      <c r="H47" s="230" t="s">
        <v>40</v>
      </c>
      <c r="I47" s="230" t="s">
        <v>40</v>
      </c>
      <c r="J47" s="230" t="s">
        <v>37</v>
      </c>
      <c r="K47" s="230" t="s">
        <v>37</v>
      </c>
      <c r="L47" s="230" t="s">
        <v>40</v>
      </c>
      <c r="M47" s="230" t="s">
        <v>40</v>
      </c>
      <c r="N47" s="230" t="s">
        <v>40</v>
      </c>
      <c r="O47" s="230" t="s">
        <v>40</v>
      </c>
      <c r="P47" s="230" t="s">
        <v>40</v>
      </c>
      <c r="Q47" s="230" t="s">
        <v>37</v>
      </c>
      <c r="R47" s="230" t="s">
        <v>37</v>
      </c>
      <c r="S47" s="230" t="s">
        <v>40</v>
      </c>
      <c r="T47" s="230" t="s">
        <v>23</v>
      </c>
      <c r="U47" s="163">
        <f>COUNTIF(E47:T47,"Я")*1+COUNTIF(E47:T47,"РВ")*1</f>
        <v>11</v>
      </c>
      <c r="V47" s="164">
        <f>SUM(U48,U46)</f>
        <v>143</v>
      </c>
      <c r="W47" s="165" t="s">
        <v>43</v>
      </c>
      <c r="X47" s="166"/>
      <c r="Y47" s="167"/>
      <c r="Z47" s="166"/>
      <c r="AA47" s="166"/>
      <c r="AB47" s="168"/>
      <c r="AC47" s="169" t="str">
        <f>IF(SUMPRODUCT(--ISNUMBER(SEARCH("б",E45:T48)))&gt;0,"Б","")</f>
        <v/>
      </c>
      <c r="AD47" s="170" t="str">
        <f>IF(AC47="","",COUNTIF(E45:T48,AC47))</f>
        <v/>
      </c>
      <c r="AE47" s="177"/>
      <c r="AF47" s="178"/>
      <c r="AG47" s="167"/>
    </row>
    <row r="48" spans="2:33" ht="13.5" customHeight="1" thickBot="1">
      <c r="B48" s="179"/>
      <c r="C48" s="180"/>
      <c r="D48" s="181"/>
      <c r="E48" s="231">
        <v>8</v>
      </c>
      <c r="F48" s="232">
        <v>8</v>
      </c>
      <c r="G48" s="232">
        <v>8</v>
      </c>
      <c r="H48" s="233">
        <v>8</v>
      </c>
      <c r="I48" s="233">
        <v>8</v>
      </c>
      <c r="J48" s="233"/>
      <c r="K48" s="233"/>
      <c r="L48" s="232">
        <v>8</v>
      </c>
      <c r="M48" s="232">
        <v>8</v>
      </c>
      <c r="N48" s="232">
        <v>8</v>
      </c>
      <c r="O48" s="233">
        <v>8</v>
      </c>
      <c r="P48" s="233">
        <v>8</v>
      </c>
      <c r="Q48" s="233"/>
      <c r="R48" s="233"/>
      <c r="S48" s="232">
        <v>8</v>
      </c>
      <c r="T48" s="233" t="s">
        <v>23</v>
      </c>
      <c r="U48" s="234">
        <f>SUM(E48:T48)</f>
        <v>88</v>
      </c>
      <c r="V48" s="186"/>
      <c r="W48" s="187" t="s">
        <v>44</v>
      </c>
      <c r="X48" s="188"/>
      <c r="Y48" s="189"/>
      <c r="Z48" s="188"/>
      <c r="AA48" s="188"/>
      <c r="AB48" s="190"/>
      <c r="AC48" s="191" t="str">
        <f>IF(SUMPRODUCT(--ISNUMBER(SEARCH("ОД",E45:T48)))&gt;0,"ОД","")</f>
        <v/>
      </c>
      <c r="AD48" s="192" t="str">
        <f>IF(AC48="","",COUNTIF(E45:T48,AC48))</f>
        <v/>
      </c>
      <c r="AE48" s="193"/>
      <c r="AF48" s="194"/>
      <c r="AG48" s="189"/>
    </row>
    <row r="49" spans="2:33" ht="12.75" customHeight="1">
      <c r="B49" s="78">
        <v>7</v>
      </c>
      <c r="C49" s="139" t="s">
        <v>59</v>
      </c>
      <c r="D49" s="140" t="s">
        <v>60</v>
      </c>
      <c r="E49" s="218" t="s">
        <v>37</v>
      </c>
      <c r="F49" s="219" t="s">
        <v>40</v>
      </c>
      <c r="G49" s="219" t="s">
        <v>40</v>
      </c>
      <c r="H49" s="219" t="s">
        <v>40</v>
      </c>
      <c r="I49" s="219" t="s">
        <v>40</v>
      </c>
      <c r="J49" s="219" t="s">
        <v>37</v>
      </c>
      <c r="K49" s="219" t="s">
        <v>37</v>
      </c>
      <c r="L49" s="219" t="s">
        <v>37</v>
      </c>
      <c r="M49" s="219" t="s">
        <v>40</v>
      </c>
      <c r="N49" s="219" t="s">
        <v>40</v>
      </c>
      <c r="O49" s="219" t="s">
        <v>40</v>
      </c>
      <c r="P49" s="219" t="s">
        <v>37</v>
      </c>
      <c r="Q49" s="219" t="s">
        <v>37</v>
      </c>
      <c r="R49" s="219" t="s">
        <v>37</v>
      </c>
      <c r="S49" s="219" t="s">
        <v>37</v>
      </c>
      <c r="T49" s="220" t="s">
        <v>39</v>
      </c>
      <c r="U49" s="221">
        <f>COUNTIF(E49:T49,"Я")*1+COUNTIF(E49:T49,"РВ")*1</f>
        <v>7</v>
      </c>
      <c r="V49" s="222">
        <f>SUM(U51,U49)</f>
        <v>16</v>
      </c>
      <c r="W49" s="146" t="s">
        <v>40</v>
      </c>
      <c r="X49" s="147"/>
      <c r="Y49" s="223">
        <f>SUM(U52,U50)</f>
        <v>70.5</v>
      </c>
      <c r="Z49" s="149"/>
      <c r="AA49" s="147"/>
      <c r="AB49" s="150"/>
      <c r="AC49" s="151" t="str">
        <f>IF(SUMPRODUCT(--ISNUMBER(SEARCH("В",E49:T52)))&gt;0,"В","")</f>
        <v>В</v>
      </c>
      <c r="AD49" s="152">
        <f>IF(AC49="","",COUNTIF(E49:T52,AC49))</f>
        <v>14</v>
      </c>
      <c r="AE49" s="153" t="str">
        <f>IF(SUMPRODUCT(--ISNUMBER(SEARCH("К",E49:T52)))&gt;0,"К","")</f>
        <v/>
      </c>
      <c r="AF49" s="154"/>
      <c r="AG49" s="155" t="str">
        <f>IF(AE49="","",COUNTIF(E49:T52,AE49))</f>
        <v/>
      </c>
    </row>
    <row r="50" spans="2:33" ht="12.75" customHeight="1">
      <c r="B50" s="156"/>
      <c r="C50" s="157"/>
      <c r="D50" s="158"/>
      <c r="E50" s="224"/>
      <c r="F50" s="225">
        <v>5.5</v>
      </c>
      <c r="G50" s="225">
        <v>4</v>
      </c>
      <c r="H50" s="225">
        <v>4</v>
      </c>
      <c r="I50" s="226">
        <v>4</v>
      </c>
      <c r="J50" s="226"/>
      <c r="K50" s="226"/>
      <c r="L50" s="226"/>
      <c r="M50" s="225">
        <v>5.5</v>
      </c>
      <c r="N50" s="225">
        <v>4</v>
      </c>
      <c r="O50" s="225">
        <v>3</v>
      </c>
      <c r="P50" s="226"/>
      <c r="Q50" s="226"/>
      <c r="R50" s="226"/>
      <c r="S50" s="226"/>
      <c r="T50" s="227" t="s">
        <v>39</v>
      </c>
      <c r="U50" s="228">
        <f>SUM(E50:T50)</f>
        <v>30</v>
      </c>
      <c r="V50" s="229"/>
      <c r="W50" s="165" t="s">
        <v>42</v>
      </c>
      <c r="X50" s="167"/>
      <c r="Y50" s="167"/>
      <c r="Z50" s="166"/>
      <c r="AA50" s="166"/>
      <c r="AB50" s="168"/>
      <c r="AC50" s="169" t="str">
        <f>IF(SUMPRODUCT(--ISNUMBER(SEARCH("ОТ",E49:T52)))&gt;0,"ОТ","")</f>
        <v/>
      </c>
      <c r="AD50" s="170" t="str">
        <f>IF(AC50="","",COUNTIF(E49:T52,AC50))</f>
        <v/>
      </c>
      <c r="AE50" s="171" t="str">
        <f>IF(SUMPRODUCT(--ISNUMBER(SEARCH("ДО",E49:T52)))&gt;0,"ДО","")</f>
        <v/>
      </c>
      <c r="AF50" s="172"/>
      <c r="AG50" s="173" t="str">
        <f>IF(AE50="","",COUNTIF(E50:T57,AE50))</f>
        <v/>
      </c>
    </row>
    <row r="51" spans="2:33" ht="12.75" customHeight="1">
      <c r="B51" s="156"/>
      <c r="C51" s="157"/>
      <c r="D51" s="158"/>
      <c r="E51" s="159" t="s">
        <v>40</v>
      </c>
      <c r="F51" s="235" t="str">
        <f t="shared" ref="F51:G51" si="0">IF(F$22="","",IF(AND(F$22&gt;=$AH51,F$22&lt;=$AI51),"Р",IF(NOT(ISERROR(VLOOKUP(F$22,предпр,1,0)=F$22)),"Я",IF(NOT(ISERROR(VLOOKUP(F$22,выхрабд,1,0)=F$22)),"Я",IF(OR(WEEKDAY(F$22,2)&gt;5,ISNUMBER(MATCH(F$22,празд,0)),SUMPRODUCT(1*(F$22=допнер))),"В",IF(WEEKDAY(F$22,2)&lt;6,"Я"))))))</f>
        <v>Я</v>
      </c>
      <c r="G51" s="235" t="str">
        <f t="shared" si="0"/>
        <v>Я</v>
      </c>
      <c r="H51" s="230" t="s">
        <v>40</v>
      </c>
      <c r="I51" s="230" t="s">
        <v>37</v>
      </c>
      <c r="J51" s="230" t="s">
        <v>37</v>
      </c>
      <c r="K51" s="230" t="s">
        <v>37</v>
      </c>
      <c r="L51" s="230" t="s">
        <v>40</v>
      </c>
      <c r="M51" s="230" t="s">
        <v>40</v>
      </c>
      <c r="N51" s="230" t="s">
        <v>40</v>
      </c>
      <c r="O51" s="230" t="s">
        <v>40</v>
      </c>
      <c r="P51" s="230" t="s">
        <v>37</v>
      </c>
      <c r="Q51" s="230" t="s">
        <v>37</v>
      </c>
      <c r="R51" s="230" t="s">
        <v>37</v>
      </c>
      <c r="S51" s="236" t="s">
        <v>40</v>
      </c>
      <c r="T51" s="237" t="s">
        <v>23</v>
      </c>
      <c r="U51" s="163">
        <f>COUNTIF(E51:T51,"Я")*1+COUNTIF(E51:T51,"РВ")*1</f>
        <v>9</v>
      </c>
      <c r="V51" s="164">
        <f>SUM(U52,U50)</f>
        <v>70.5</v>
      </c>
      <c r="W51" s="165" t="s">
        <v>43</v>
      </c>
      <c r="X51" s="166"/>
      <c r="Y51" s="167"/>
      <c r="Z51" s="166"/>
      <c r="AA51" s="166"/>
      <c r="AB51" s="168"/>
      <c r="AC51" s="169" t="str">
        <f>IF(SUMPRODUCT(--ISNUMBER(SEARCH("б",E49:T52)))&gt;0,"Б","")</f>
        <v/>
      </c>
      <c r="AD51" s="170" t="str">
        <f>IF(AC51="","",COUNTIF(E49:T52,AC51))</f>
        <v/>
      </c>
      <c r="AE51" s="177"/>
      <c r="AF51" s="178"/>
      <c r="AG51" s="167"/>
    </row>
    <row r="52" spans="2:33" ht="13.5" customHeight="1" thickBot="1">
      <c r="B52" s="179"/>
      <c r="C52" s="180"/>
      <c r="D52" s="181"/>
      <c r="E52" s="231">
        <v>5.5</v>
      </c>
      <c r="F52" s="232">
        <v>4</v>
      </c>
      <c r="G52" s="232">
        <v>4</v>
      </c>
      <c r="H52" s="233">
        <v>4</v>
      </c>
      <c r="I52" s="233"/>
      <c r="J52" s="233"/>
      <c r="K52" s="233"/>
      <c r="L52" s="232">
        <v>5.5</v>
      </c>
      <c r="M52" s="232">
        <v>4</v>
      </c>
      <c r="N52" s="232">
        <v>4</v>
      </c>
      <c r="O52" s="233">
        <v>4</v>
      </c>
      <c r="P52" s="233"/>
      <c r="Q52" s="233"/>
      <c r="R52" s="233"/>
      <c r="S52" s="232">
        <v>5.5</v>
      </c>
      <c r="T52" s="233" t="s">
        <v>23</v>
      </c>
      <c r="U52" s="234">
        <f>SUM(E52:T52)</f>
        <v>40.5</v>
      </c>
      <c r="V52" s="186"/>
      <c r="W52" s="187" t="s">
        <v>44</v>
      </c>
      <c r="X52" s="188"/>
      <c r="Y52" s="189"/>
      <c r="Z52" s="188"/>
      <c r="AA52" s="188"/>
      <c r="AB52" s="190"/>
      <c r="AC52" s="191" t="str">
        <f>IF(SUMPRODUCT(--ISNUMBER(SEARCH("ОД",E49:T52)))&gt;0,"ОД","")</f>
        <v/>
      </c>
      <c r="AD52" s="192" t="str">
        <f>IF(AC52="","",COUNTIF(E49:T52,AC52))</f>
        <v/>
      </c>
      <c r="AE52" s="193"/>
      <c r="AF52" s="194"/>
      <c r="AG52" s="189"/>
    </row>
    <row r="53" spans="2:33" ht="12.75" customHeight="1">
      <c r="B53" s="78">
        <v>8</v>
      </c>
      <c r="C53" s="139" t="s">
        <v>61</v>
      </c>
      <c r="D53" s="140" t="s">
        <v>62</v>
      </c>
      <c r="E53" s="141"/>
      <c r="F53" s="142"/>
      <c r="G53" s="142"/>
      <c r="H53" s="142"/>
      <c r="I53" s="238"/>
      <c r="J53" s="142"/>
      <c r="K53" s="142"/>
      <c r="L53" s="142"/>
      <c r="M53" s="142"/>
      <c r="N53" s="142"/>
      <c r="O53" s="142"/>
      <c r="P53" s="142"/>
      <c r="Q53" s="203"/>
      <c r="R53" s="142"/>
      <c r="S53" s="142"/>
      <c r="T53" s="143" t="s">
        <v>39</v>
      </c>
      <c r="U53" s="144">
        <f>COUNTIF(E53:T53,"Н/Я")+COUNTIF(E53:T53,"Я/Н")+COUNTIF(E53:T53,"Н/РВ")+COUNTIF(E53:T53,"РВ/Н")</f>
        <v>0</v>
      </c>
      <c r="V53" s="145">
        <f>U53+U55</f>
        <v>9</v>
      </c>
      <c r="W53" s="146" t="s">
        <v>40</v>
      </c>
      <c r="X53" s="147"/>
      <c r="Y53" s="148">
        <f t="array" ref="Y53">SUM(IF(ISNUMBER(FIND("Я/",E53:T53)),--LEFT(E54:T54,FIND("/",E54:T54)-1)))+SUM(IF(ISNUMBER(FIND("Я/",E55:T55)),--LEFT(E56:T56,FIND("/",E56:T56)-1)))+SUM(IF(ISNUMBER(FIND("/Я",E53:T53)),--MID(E54:T54,FIND("/",E54:T54)+1,5)))+SUM(IF(ISNUMBER(FIND("/Я",E55:T55)),--MID(E56:T56,FIND("/",E56:T56)+1,5)))+SUM(E54:T54)+SUM(E56:T56)</f>
        <v>78</v>
      </c>
      <c r="Z53" s="149"/>
      <c r="AA53" s="147"/>
      <c r="AB53" s="150"/>
      <c r="AC53" s="151" t="str">
        <f>IF(SUMPRODUCT(--ISNUMBER(SEARCH("В",E53:T56)))&gt;0,"В","")</f>
        <v>В</v>
      </c>
      <c r="AD53" s="152">
        <f>IF(AC53="","",COUNTIF(E53:T56,AC53))</f>
        <v>6</v>
      </c>
      <c r="AE53" s="153" t="str">
        <f>IF(SUMPRODUCT(--ISNUMBER(SEARCH("К",E53:T56)))&gt;0,"К","")</f>
        <v/>
      </c>
      <c r="AF53" s="154"/>
      <c r="AG53" s="155" t="str">
        <f>IF(AE53="","",COUNTIF(E53:T56,AE53))</f>
        <v/>
      </c>
    </row>
    <row r="54" spans="2:33" ht="12.75" customHeight="1" thickBot="1">
      <c r="B54" s="156"/>
      <c r="C54" s="157"/>
      <c r="D54" s="158"/>
      <c r="E54" s="159"/>
      <c r="F54" s="160"/>
      <c r="G54" s="161"/>
      <c r="H54" s="161"/>
      <c r="I54" s="160"/>
      <c r="J54" s="160"/>
      <c r="K54" s="161"/>
      <c r="L54" s="161"/>
      <c r="M54" s="160"/>
      <c r="N54" s="160"/>
      <c r="O54" s="161"/>
      <c r="P54" s="161"/>
      <c r="Q54" s="160"/>
      <c r="R54" s="160"/>
      <c r="S54" s="161"/>
      <c r="T54" s="162" t="s">
        <v>39</v>
      </c>
      <c r="U54" s="163">
        <f t="array" ref="U54">SUM(IF(ISNUMBER(FIND("/",E54:T54)),--LEFT(E54:T54,FIND("/",E54:T54)-1)))+SUM(IF(ISNUMBER(FIND("/",E54:T54)),--RIGHT(E54:T54,LEN(E54:T54)-FIND("/",E54:T54))))</f>
        <v>0</v>
      </c>
      <c r="V54" s="164"/>
      <c r="W54" s="165" t="s">
        <v>42</v>
      </c>
      <c r="X54" s="166"/>
      <c r="Y54" s="167">
        <f t="array" ref="Y54">SUM(IF(ISNUMBER(FIND("Н/",E53:T53)),--LEFT(E54:T54,FIND("/",E54:T54)-1)))+SUM(IF(ISNUMBER(FIND("Н/",E55:T55)),--LEFT(E56:T56,FIND("/",E56:T56)-1)))+SUM(IF(ISNUMBER(FIND("Я/Н",E53:T53)),--MID(E54:T54,FIND("/",E54:T54)+1,5)))+SUM(IF(ISNUMBER(FIND("Я/Н",E55:T55)),--MID(E56:T56,FIND("/",E56:T56)+1,5)))</f>
        <v>26</v>
      </c>
      <c r="Z54" s="166"/>
      <c r="AA54" s="166"/>
      <c r="AB54" s="168"/>
      <c r="AC54" s="169" t="str">
        <f>IF(SUMPRODUCT(--ISNUMBER(SEARCH("ОТ",E53:T56)))&gt;0,"ОТ","")</f>
        <v/>
      </c>
      <c r="AD54" s="170" t="str">
        <f>IF(AC54="","",COUNTIF(E53:T56,AC54))</f>
        <v/>
      </c>
      <c r="AE54" s="171" t="str">
        <f>IF(SUMPRODUCT(--ISNUMBER(SEARCH("ДО",E53:T56)))&gt;0,"ДО","")</f>
        <v/>
      </c>
      <c r="AF54" s="172"/>
      <c r="AG54" s="173" t="str">
        <f>IF(AE54="","",COUNTIF(E54:T61,AE54))</f>
        <v/>
      </c>
    </row>
    <row r="55" spans="2:33" ht="12.75" customHeight="1">
      <c r="B55" s="156"/>
      <c r="C55" s="157"/>
      <c r="D55" s="158"/>
      <c r="E55" s="174" t="s">
        <v>40</v>
      </c>
      <c r="F55" s="175" t="s">
        <v>40</v>
      </c>
      <c r="G55" s="175" t="s">
        <v>47</v>
      </c>
      <c r="H55" s="175" t="s">
        <v>36</v>
      </c>
      <c r="I55" s="175" t="s">
        <v>37</v>
      </c>
      <c r="J55" s="175" t="s">
        <v>37</v>
      </c>
      <c r="K55" s="175" t="s">
        <v>47</v>
      </c>
      <c r="L55" s="175" t="s">
        <v>36</v>
      </c>
      <c r="M55" s="175" t="s">
        <v>37</v>
      </c>
      <c r="N55" s="175" t="s">
        <v>37</v>
      </c>
      <c r="O55" s="175" t="s">
        <v>47</v>
      </c>
      <c r="P55" s="175" t="s">
        <v>36</v>
      </c>
      <c r="Q55" s="175" t="s">
        <v>37</v>
      </c>
      <c r="R55" s="175" t="s">
        <v>37</v>
      </c>
      <c r="S55" s="175" t="s">
        <v>47</v>
      </c>
      <c r="T55" s="176" t="s">
        <v>23</v>
      </c>
      <c r="U55" s="144">
        <f>COUNTIF(E55:T55,"Н/Я")+COUNTIF(E55:T55,"Я/Н")+COUNTIF(E55:T55,"Н/РВ")+COUNTIF(E55:T55,"РВ/Н")+COUNTIF(E55:T55,"Я")</f>
        <v>9</v>
      </c>
      <c r="V55" s="239">
        <f>U54+U56+SUM(E54:T54)+SUM(E56:T56)</f>
        <v>104</v>
      </c>
      <c r="W55" s="165" t="s">
        <v>43</v>
      </c>
      <c r="X55" s="166"/>
      <c r="Y55" s="167">
        <f t="array" ref="Y55">SUM(IF(ISNUMBER(FIND("РВ/",E53:T53)),--LEFT(E54:T54,FIND("/",E54:T54)-1)))+SUM(IF(ISNUMBER(FIND("РВ/",E55:T55)),--LEFT(E56:T56,FIND("/",E56:T56)-1)))+SUM(IF(ISNUMBER(FIND("/РВ",E53:T53)),--MID(E54:T54,FIND("/",E54:T54)+1,5)))+SUM(IF(ISNUMBER(FIND("/РВ",E55:T55)),--MID(E56:T56,FIND("/",E56:T56)+1,5)))</f>
        <v>0</v>
      </c>
      <c r="Z55" s="166"/>
      <c r="AA55" s="166"/>
      <c r="AB55" s="168"/>
      <c r="AC55" s="169" t="str">
        <f>IF(SUMPRODUCT(--ISNUMBER(SEARCH("б",E53:T56)))&gt;0,"Б","")</f>
        <v/>
      </c>
      <c r="AD55" s="170" t="str">
        <f>IF(AC55="","",COUNTIF(E53:T56,AC55))</f>
        <v/>
      </c>
      <c r="AE55" s="177"/>
      <c r="AF55" s="178"/>
      <c r="AG55" s="167"/>
    </row>
    <row r="56" spans="2:33" ht="13.5" customHeight="1" thickBot="1">
      <c r="B56" s="179"/>
      <c r="C56" s="180"/>
      <c r="D56" s="181"/>
      <c r="E56" s="240">
        <v>8</v>
      </c>
      <c r="F56" s="233">
        <v>8</v>
      </c>
      <c r="G56" s="183" t="s">
        <v>48</v>
      </c>
      <c r="H56" s="183" t="s">
        <v>41</v>
      </c>
      <c r="I56" s="184"/>
      <c r="J56" s="183"/>
      <c r="K56" s="183" t="s">
        <v>48</v>
      </c>
      <c r="L56" s="183" t="s">
        <v>41</v>
      </c>
      <c r="M56" s="184"/>
      <c r="N56" s="183"/>
      <c r="O56" s="183" t="s">
        <v>48</v>
      </c>
      <c r="P56" s="183" t="s">
        <v>41</v>
      </c>
      <c r="Q56" s="184"/>
      <c r="R56" s="183"/>
      <c r="S56" s="183" t="s">
        <v>48</v>
      </c>
      <c r="T56" s="185" t="s">
        <v>23</v>
      </c>
      <c r="U56" s="163">
        <f t="array" ref="U56">SUM(IF(ISNUMBER(FIND("/",E56:T56)),--LEFT(E56:T56,FIND("/",E56:T56)-1)))+SUM(IF(ISNUMBER(FIND("/",E56:T56)),--RIGHT(E56:T56,LEN(E56:T56)-FIND("/",E56:T56))))</f>
        <v>88</v>
      </c>
      <c r="V56" s="186"/>
      <c r="W56" s="187" t="s">
        <v>44</v>
      </c>
      <c r="X56" s="188"/>
      <c r="Y56" s="189">
        <f t="array" ref="Y56">SUM(IF(ISNUMBER(FIND("РВ/Н",E53:T53)),--MID(E54:T54,FIND("/",E54:T54)+1,5)))+SUM(IF(ISNUMBER(FIND("РВ/Н",E55:T55)),--MID(E56:T56,FIND("/",E56:T56)+1,5)))+SUM(IF(ISNUMBER(FIND("Н/РВ",E53:T53)),--MID(E54:T54,FIND("/",E54:T54)+1,5)))+SUM(IF(ISNUMBER(FIND("Н/РВ",E55:T55)),--MID(E56:T56,FIND("/",E56:T56)+1,5)))</f>
        <v>0</v>
      </c>
      <c r="Z56" s="188"/>
      <c r="AA56" s="188"/>
      <c r="AB56" s="190"/>
      <c r="AC56" s="191" t="str">
        <f>IF(SUMPRODUCT(--ISNUMBER(SEARCH("ОД",E53:T56)))&gt;0,"ОД","")</f>
        <v/>
      </c>
      <c r="AD56" s="192" t="str">
        <f>IF(AC56="","",COUNTIF(E53:T56,AC56))</f>
        <v/>
      </c>
      <c r="AE56" s="193"/>
      <c r="AF56" s="194"/>
      <c r="AG56" s="189"/>
    </row>
    <row r="58" spans="2:33">
      <c r="C58" s="242" t="s">
        <v>63</v>
      </c>
      <c r="D58" s="243" t="s">
        <v>64</v>
      </c>
      <c r="E58" s="243"/>
      <c r="F58" s="243"/>
      <c r="G58" s="243"/>
      <c r="H58" s="244"/>
      <c r="I58" s="243"/>
      <c r="J58" s="243"/>
      <c r="K58" s="244"/>
      <c r="L58" s="243"/>
      <c r="M58" s="243"/>
      <c r="N58" s="243"/>
      <c r="P58" s="245" t="s">
        <v>65</v>
      </c>
    </row>
    <row r="59" spans="2:33" ht="14.25">
      <c r="D59" s="248" t="s">
        <v>66</v>
      </c>
      <c r="E59" s="248"/>
      <c r="F59" s="248"/>
      <c r="G59" s="248"/>
      <c r="I59" s="248" t="s">
        <v>67</v>
      </c>
      <c r="J59" s="248"/>
      <c r="L59" s="248" t="s">
        <v>68</v>
      </c>
      <c r="M59" s="248"/>
      <c r="N59" s="248"/>
      <c r="P59" s="245" t="s">
        <v>69</v>
      </c>
      <c r="Q59" s="244"/>
      <c r="R59" s="244"/>
      <c r="S59" s="244"/>
      <c r="T59" s="244"/>
      <c r="U59" s="243" t="s">
        <v>70</v>
      </c>
      <c r="V59" s="243"/>
      <c r="W59" s="243"/>
      <c r="X59" s="243"/>
      <c r="Y59" s="249"/>
      <c r="Z59" s="243"/>
      <c r="AA59" s="243"/>
      <c r="AB59" s="244"/>
      <c r="AC59" s="243"/>
      <c r="AD59" s="243"/>
      <c r="AE59" s="250">
        <f>L60</f>
        <v>41821</v>
      </c>
      <c r="AF59" s="250"/>
      <c r="AG59" s="250"/>
    </row>
    <row r="60" spans="2:33" ht="14.25">
      <c r="L60" s="250">
        <f>WORKDAY(EOMONTH(DATE($AB$17,VLOOKUP($W$17,[1]всяки!$A$1:$B$12,2,0),1),0),1,[1]всяки!$G$3:$G$18)</f>
        <v>41821</v>
      </c>
      <c r="M60" s="250"/>
      <c r="N60" s="250"/>
      <c r="U60" s="248" t="s">
        <v>66</v>
      </c>
      <c r="V60" s="248"/>
      <c r="W60" s="248"/>
      <c r="X60" s="248"/>
      <c r="Z60" s="248" t="s">
        <v>67</v>
      </c>
      <c r="AA60" s="248"/>
      <c r="AC60" s="248" t="s">
        <v>68</v>
      </c>
      <c r="AD60" s="248"/>
    </row>
    <row r="61" spans="2:33">
      <c r="P61" s="245" t="s">
        <v>71</v>
      </c>
      <c r="Q61" s="244"/>
      <c r="R61" s="244"/>
      <c r="S61" s="244"/>
      <c r="T61" s="244"/>
      <c r="U61" s="243" t="s">
        <v>72</v>
      </c>
      <c r="V61" s="243"/>
      <c r="W61" s="243"/>
      <c r="X61" s="243"/>
      <c r="Y61" s="249"/>
      <c r="Z61" s="243"/>
      <c r="AA61" s="243"/>
      <c r="AB61" s="244"/>
      <c r="AC61" s="243"/>
      <c r="AD61" s="243"/>
      <c r="AE61" s="250">
        <f>L60</f>
        <v>41821</v>
      </c>
      <c r="AF61" s="250"/>
      <c r="AG61" s="250"/>
    </row>
    <row r="62" spans="2:33" ht="14.25">
      <c r="U62" s="248" t="s">
        <v>66</v>
      </c>
      <c r="V62" s="251"/>
      <c r="W62" s="251"/>
      <c r="X62" s="251"/>
      <c r="Z62" s="248" t="s">
        <v>67</v>
      </c>
      <c r="AA62" s="251"/>
      <c r="AC62" s="248" t="s">
        <v>68</v>
      </c>
      <c r="AD62" s="251"/>
    </row>
    <row r="63" spans="2:33"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</row>
    <row r="65" spans="5:5" ht="18">
      <c r="E65" s="253"/>
    </row>
  </sheetData>
  <mergeCells count="166">
    <mergeCell ref="U61:X61"/>
    <mergeCell ref="Z61:AA61"/>
    <mergeCell ref="AC61:AD61"/>
    <mergeCell ref="AE61:AG61"/>
    <mergeCell ref="U62:X62"/>
    <mergeCell ref="Z62:AA62"/>
    <mergeCell ref="AC62:AD62"/>
    <mergeCell ref="U59:X59"/>
    <mergeCell ref="Z59:AA59"/>
    <mergeCell ref="AC59:AD59"/>
    <mergeCell ref="AE59:AG59"/>
    <mergeCell ref="L60:N60"/>
    <mergeCell ref="U60:X60"/>
    <mergeCell ref="Z60:AA60"/>
    <mergeCell ref="AC60:AD60"/>
    <mergeCell ref="D58:G58"/>
    <mergeCell ref="I58:J58"/>
    <mergeCell ref="L58:N58"/>
    <mergeCell ref="D59:G59"/>
    <mergeCell ref="I59:J59"/>
    <mergeCell ref="L59:N59"/>
    <mergeCell ref="B53:B56"/>
    <mergeCell ref="C53:C56"/>
    <mergeCell ref="D53:D56"/>
    <mergeCell ref="V53:V54"/>
    <mergeCell ref="AE53:AF53"/>
    <mergeCell ref="AE54:AF54"/>
    <mergeCell ref="V55:V56"/>
    <mergeCell ref="AE55:AF55"/>
    <mergeCell ref="AE56:AF56"/>
    <mergeCell ref="B49:B52"/>
    <mergeCell ref="C49:C52"/>
    <mergeCell ref="D49:D52"/>
    <mergeCell ref="V49:V50"/>
    <mergeCell ref="AE49:AF49"/>
    <mergeCell ref="AE50:AF50"/>
    <mergeCell ref="V51:V52"/>
    <mergeCell ref="AE51:AF51"/>
    <mergeCell ref="AE52:AF52"/>
    <mergeCell ref="B45:B48"/>
    <mergeCell ref="C45:C48"/>
    <mergeCell ref="D45:D48"/>
    <mergeCell ref="V45:V46"/>
    <mergeCell ref="AE45:AF45"/>
    <mergeCell ref="AE46:AF46"/>
    <mergeCell ref="V47:V48"/>
    <mergeCell ref="AE47:AF47"/>
    <mergeCell ref="AE48:AF48"/>
    <mergeCell ref="B41:B44"/>
    <mergeCell ref="C41:C44"/>
    <mergeCell ref="D41:D44"/>
    <mergeCell ref="V41:V42"/>
    <mergeCell ref="AE41:AF41"/>
    <mergeCell ref="AE42:AF42"/>
    <mergeCell ref="V43:V44"/>
    <mergeCell ref="AE43:AF43"/>
    <mergeCell ref="AE44:AF44"/>
    <mergeCell ref="AE36:AF36"/>
    <mergeCell ref="B37:B40"/>
    <mergeCell ref="C37:C40"/>
    <mergeCell ref="D37:D40"/>
    <mergeCell ref="V37:V38"/>
    <mergeCell ref="AE37:AF37"/>
    <mergeCell ref="AE38:AF38"/>
    <mergeCell ref="V39:V40"/>
    <mergeCell ref="AE39:AF39"/>
    <mergeCell ref="AE40:AF40"/>
    <mergeCell ref="AE31:AF31"/>
    <mergeCell ref="AE32:AF32"/>
    <mergeCell ref="B33:B36"/>
    <mergeCell ref="C33:C36"/>
    <mergeCell ref="D33:D36"/>
    <mergeCell ref="V33:V34"/>
    <mergeCell ref="AE33:AF33"/>
    <mergeCell ref="AE34:AF34"/>
    <mergeCell ref="V35:V36"/>
    <mergeCell ref="AE35:AF35"/>
    <mergeCell ref="V27:V28"/>
    <mergeCell ref="AE27:AF27"/>
    <mergeCell ref="AE28:AF28"/>
    <mergeCell ref="B29:B32"/>
    <mergeCell ref="C29:C32"/>
    <mergeCell ref="D29:D32"/>
    <mergeCell ref="V29:V30"/>
    <mergeCell ref="AE29:AF29"/>
    <mergeCell ref="AE30:AF30"/>
    <mergeCell ref="V31:V32"/>
    <mergeCell ref="AB22:AB23"/>
    <mergeCell ref="U23:V23"/>
    <mergeCell ref="E24:T24"/>
    <mergeCell ref="AE24:AF24"/>
    <mergeCell ref="B25:B28"/>
    <mergeCell ref="C25:C28"/>
    <mergeCell ref="D25:D28"/>
    <mergeCell ref="V25:V26"/>
    <mergeCell ref="AE25:AF25"/>
    <mergeCell ref="AE26:AF26"/>
    <mergeCell ref="Q22:Q23"/>
    <mergeCell ref="R22:R23"/>
    <mergeCell ref="S22:S23"/>
    <mergeCell ref="T22:T23"/>
    <mergeCell ref="U22:V22"/>
    <mergeCell ref="W22:W23"/>
    <mergeCell ref="K22:K23"/>
    <mergeCell ref="L22:L23"/>
    <mergeCell ref="M22:M23"/>
    <mergeCell ref="N22:N23"/>
    <mergeCell ref="O22:O23"/>
    <mergeCell ref="P22:P23"/>
    <mergeCell ref="AD20:AD23"/>
    <mergeCell ref="AE20:AF23"/>
    <mergeCell ref="AG20:AG23"/>
    <mergeCell ref="W21:AB21"/>
    <mergeCell ref="E22:E23"/>
    <mergeCell ref="F22:F23"/>
    <mergeCell ref="G22:G23"/>
    <mergeCell ref="H22:H23"/>
    <mergeCell ref="I22:I23"/>
    <mergeCell ref="J22:J23"/>
    <mergeCell ref="S20:S21"/>
    <mergeCell ref="T20:T21"/>
    <mergeCell ref="U20:U21"/>
    <mergeCell ref="V20:V21"/>
    <mergeCell ref="W20:AB20"/>
    <mergeCell ref="AC20:AC23"/>
    <mergeCell ref="X22:X23"/>
    <mergeCell ref="Y22:Y23"/>
    <mergeCell ref="Z22:Z23"/>
    <mergeCell ref="AA22:AA23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B17:AC17"/>
    <mergeCell ref="B19:B23"/>
    <mergeCell ref="C19:C23"/>
    <mergeCell ref="D19:D23"/>
    <mergeCell ref="E19:T19"/>
    <mergeCell ref="U19:V19"/>
    <mergeCell ref="W19:AB19"/>
    <mergeCell ref="AC19:AG19"/>
    <mergeCell ref="E20:E21"/>
    <mergeCell ref="F20:F21"/>
    <mergeCell ref="L14:N14"/>
    <mergeCell ref="O14:T14"/>
    <mergeCell ref="V14:W14"/>
    <mergeCell ref="X14:Y14"/>
    <mergeCell ref="K16:U18"/>
    <mergeCell ref="W17:Z17"/>
    <mergeCell ref="AE5:AG5"/>
    <mergeCell ref="C6:AA6"/>
    <mergeCell ref="AE6:AG6"/>
    <mergeCell ref="C8:AA8"/>
    <mergeCell ref="L12:N13"/>
    <mergeCell ref="O12:T13"/>
    <mergeCell ref="V12:Y12"/>
    <mergeCell ref="V13:W13"/>
    <mergeCell ref="X13:Y13"/>
  </mergeCells>
  <conditionalFormatting sqref="E25:T56">
    <cfRule type="cellIs" dxfId="220" priority="112" operator="equal">
      <formula>"ДО"</formula>
    </cfRule>
    <cfRule type="cellIs" dxfId="219" priority="113" operator="equal">
      <formula>"К"</formula>
    </cfRule>
    <cfRule type="cellIs" dxfId="218" priority="114" operator="equal">
      <formula>"ОД"</formula>
    </cfRule>
    <cfRule type="cellIs" dxfId="217" priority="115" operator="equal">
      <formula>"ОТ"</formula>
    </cfRule>
    <cfRule type="cellIs" dxfId="216" priority="116" operator="equal">
      <formula>"Б"</formula>
    </cfRule>
    <cfRule type="cellIs" dxfId="215" priority="117" operator="equal">
      <formula>"В"</formula>
    </cfRule>
  </conditionalFormatting>
  <conditionalFormatting sqref="H20:H21">
    <cfRule type="expression" dxfId="214" priority="109">
      <formula>ISNUMBER(MATCH(H$20,празд,0))</formula>
    </cfRule>
    <cfRule type="expression" dxfId="213" priority="110">
      <formula>ISNUMBER(MATCH(H$20,допнер,0))</formula>
    </cfRule>
    <cfRule type="expression" dxfId="212" priority="111">
      <formula>WEEKDAY(H$20,2)&gt;5</formula>
    </cfRule>
  </conditionalFormatting>
  <conditionalFormatting sqref="I20:I21">
    <cfRule type="expression" dxfId="211" priority="106">
      <formula>ISNUMBER(MATCH(I$20,празд,0))</formula>
    </cfRule>
    <cfRule type="expression" dxfId="210" priority="107">
      <formula>ISNUMBER(MATCH(I$20,допнер,0))</formula>
    </cfRule>
    <cfRule type="expression" dxfId="209" priority="108">
      <formula>WEEKDAY(I$20,2)&gt;5</formula>
    </cfRule>
  </conditionalFormatting>
  <conditionalFormatting sqref="J20:J21">
    <cfRule type="expression" dxfId="208" priority="103">
      <formula>ISNUMBER(MATCH(J$20,празд,0))</formula>
    </cfRule>
    <cfRule type="expression" dxfId="207" priority="104">
      <formula>ISNUMBER(MATCH(J$20,допнер,0))</formula>
    </cfRule>
    <cfRule type="expression" dxfId="206" priority="105">
      <formula>WEEKDAY(J$20,2)&gt;5</formula>
    </cfRule>
  </conditionalFormatting>
  <conditionalFormatting sqref="K20:K21">
    <cfRule type="expression" dxfId="205" priority="100">
      <formula>ISNUMBER(MATCH(K$20,празд,0))</formula>
    </cfRule>
    <cfRule type="expression" dxfId="204" priority="101">
      <formula>ISNUMBER(MATCH(K$20,допнер,0))</formula>
    </cfRule>
    <cfRule type="expression" dxfId="203" priority="102">
      <formula>WEEKDAY(K$20,2)&gt;5</formula>
    </cfRule>
  </conditionalFormatting>
  <conditionalFormatting sqref="L20:L21">
    <cfRule type="expression" dxfId="202" priority="97">
      <formula>ISNUMBER(MATCH(L$20,празд,0))</formula>
    </cfRule>
    <cfRule type="expression" dxfId="201" priority="98">
      <formula>ISNUMBER(MATCH(L$20,допнер,0))</formula>
    </cfRule>
    <cfRule type="expression" dxfId="200" priority="99">
      <formula>WEEKDAY(L$20,2)&gt;5</formula>
    </cfRule>
  </conditionalFormatting>
  <conditionalFormatting sqref="M20:M21">
    <cfRule type="expression" dxfId="199" priority="94">
      <formula>ISNUMBER(MATCH(M$20,празд,0))</formula>
    </cfRule>
    <cfRule type="expression" dxfId="198" priority="95">
      <formula>ISNUMBER(MATCH(M$20,допнер,0))</formula>
    </cfRule>
    <cfRule type="expression" dxfId="197" priority="96">
      <formula>WEEKDAY(M$20,2)&gt;5</formula>
    </cfRule>
  </conditionalFormatting>
  <conditionalFormatting sqref="N20:N21">
    <cfRule type="expression" dxfId="196" priority="91">
      <formula>ISNUMBER(MATCH(N$20,празд,0))</formula>
    </cfRule>
    <cfRule type="expression" dxfId="195" priority="92">
      <formula>ISNUMBER(MATCH(N$20,допнер,0))</formula>
    </cfRule>
    <cfRule type="expression" dxfId="194" priority="93">
      <formula>WEEKDAY(N$20,2)&gt;5</formula>
    </cfRule>
  </conditionalFormatting>
  <conditionalFormatting sqref="O20:O21">
    <cfRule type="expression" dxfId="193" priority="88">
      <formula>ISNUMBER(MATCH(O$20,празд,0))</formula>
    </cfRule>
    <cfRule type="expression" dxfId="192" priority="89">
      <formula>ISNUMBER(MATCH(O$20,допнер,0))</formula>
    </cfRule>
    <cfRule type="expression" dxfId="191" priority="90">
      <formula>WEEKDAY(O$20,2)&gt;5</formula>
    </cfRule>
  </conditionalFormatting>
  <conditionalFormatting sqref="P20:P21">
    <cfRule type="expression" dxfId="190" priority="85">
      <formula>ISNUMBER(MATCH(P$20,празд,0))</formula>
    </cfRule>
    <cfRule type="expression" dxfId="189" priority="86">
      <formula>ISNUMBER(MATCH(P$20,допнер,0))</formula>
    </cfRule>
    <cfRule type="expression" dxfId="188" priority="87">
      <formula>WEEKDAY(P$20,2)&gt;5</formula>
    </cfRule>
  </conditionalFormatting>
  <conditionalFormatting sqref="Q20:Q21">
    <cfRule type="expression" dxfId="187" priority="82">
      <formula>ISNUMBER(MATCH(Q$20,празд,0))</formula>
    </cfRule>
    <cfRule type="expression" dxfId="186" priority="83">
      <formula>ISNUMBER(MATCH(Q$20,допнер,0))</formula>
    </cfRule>
    <cfRule type="expression" dxfId="185" priority="84">
      <formula>WEEKDAY(Q$20,2)&gt;5</formula>
    </cfRule>
  </conditionalFormatting>
  <conditionalFormatting sqref="R20:R21">
    <cfRule type="expression" dxfId="184" priority="79">
      <formula>ISNUMBER(MATCH(R$20,празд,0))</formula>
    </cfRule>
    <cfRule type="expression" dxfId="183" priority="80">
      <formula>ISNUMBER(MATCH(R$20,допнер,0))</formula>
    </cfRule>
    <cfRule type="expression" dxfId="182" priority="81">
      <formula>WEEKDAY(R$20,2)&gt;5</formula>
    </cfRule>
  </conditionalFormatting>
  <conditionalFormatting sqref="S20:S21">
    <cfRule type="expression" dxfId="181" priority="76">
      <formula>ISNUMBER(MATCH(S$20,празд,0))</formula>
    </cfRule>
    <cfRule type="expression" dxfId="180" priority="77">
      <formula>ISNUMBER(MATCH(S$20,допнер,0))</formula>
    </cfRule>
    <cfRule type="expression" dxfId="179" priority="78">
      <formula>WEEKDAY(S$20,2)&gt;5</formula>
    </cfRule>
  </conditionalFormatting>
  <conditionalFormatting sqref="G20:G21">
    <cfRule type="expression" dxfId="178" priority="73">
      <formula>ISNUMBER(MATCH(G$20,празд,0))</formula>
    </cfRule>
    <cfRule type="expression" dxfId="177" priority="74">
      <formula>ISNUMBER(MATCH(G$20,допнер,0))</formula>
    </cfRule>
    <cfRule type="expression" dxfId="176" priority="75">
      <formula>WEEKDAY(G$20,2)&gt;5</formula>
    </cfRule>
  </conditionalFormatting>
  <conditionalFormatting sqref="F20:F21">
    <cfRule type="expression" dxfId="175" priority="70">
      <formula>ISNUMBER(MATCH(F$20,празд,0))</formula>
    </cfRule>
    <cfRule type="expression" dxfId="174" priority="71">
      <formula>ISNUMBER(MATCH(F$20,допнер,0))</formula>
    </cfRule>
    <cfRule type="expression" dxfId="173" priority="72">
      <formula>WEEKDAY(F$20,2)&gt;5</formula>
    </cfRule>
  </conditionalFormatting>
  <conditionalFormatting sqref="E20:E21">
    <cfRule type="expression" dxfId="172" priority="67">
      <formula>ISNUMBER(MATCH(E$20,празд,0))</formula>
    </cfRule>
    <cfRule type="expression" dxfId="171" priority="68">
      <formula>ISNUMBER(MATCH(E$20,допнер,0))</formula>
    </cfRule>
    <cfRule type="expression" dxfId="170" priority="69">
      <formula>WEEKDAY(E$20,2)&gt;5</formula>
    </cfRule>
  </conditionalFormatting>
  <conditionalFormatting sqref="H22:H23">
    <cfRule type="expression" dxfId="169" priority="64">
      <formula>ISNUMBER(MATCH(H$22,празд,0))</formula>
    </cfRule>
    <cfRule type="expression" dxfId="168" priority="65">
      <formula>ISNUMBER(MATCH(H$22,допнер,0))</formula>
    </cfRule>
    <cfRule type="expression" dxfId="167" priority="66">
      <formula>WEEKDAY(H$22,2)&gt;5</formula>
    </cfRule>
  </conditionalFormatting>
  <conditionalFormatting sqref="G22:G23">
    <cfRule type="expression" dxfId="166" priority="61">
      <formula>ISNUMBER(MATCH(G$22,празд,0))</formula>
    </cfRule>
    <cfRule type="expression" dxfId="165" priority="62">
      <formula>ISNUMBER(MATCH(G$22,допнер,0))</formula>
    </cfRule>
    <cfRule type="expression" dxfId="164" priority="63">
      <formula>WEEKDAY(G$22,2)&gt;5</formula>
    </cfRule>
  </conditionalFormatting>
  <conditionalFormatting sqref="F22:F23">
    <cfRule type="expression" dxfId="163" priority="58">
      <formula>ISNUMBER(MATCH(F$22,празд,0))</formula>
    </cfRule>
    <cfRule type="expression" dxfId="162" priority="59">
      <formula>ISNUMBER(MATCH(F$22,допнер,0))</formula>
    </cfRule>
    <cfRule type="expression" dxfId="161" priority="60">
      <formula>WEEKDAY(F$22,2)&gt;5</formula>
    </cfRule>
  </conditionalFormatting>
  <conditionalFormatting sqref="E22:E23">
    <cfRule type="expression" dxfId="160" priority="55">
      <formula>ISNUMBER(MATCH(E$22,празд,0))</formula>
    </cfRule>
    <cfRule type="expression" dxfId="159" priority="56">
      <formula>ISNUMBER(MATCH(E$22,допнер,0))</formula>
    </cfRule>
    <cfRule type="expression" dxfId="158" priority="57">
      <formula>WEEKDAY(E$22,2)&gt;5</formula>
    </cfRule>
  </conditionalFormatting>
  <conditionalFormatting sqref="I22:I23">
    <cfRule type="expression" dxfId="157" priority="52">
      <formula>ISNUMBER(MATCH(I$22,празд,0))</formula>
    </cfRule>
    <cfRule type="expression" dxfId="156" priority="53">
      <formula>ISNUMBER(MATCH(I$22,допнер,0))</formula>
    </cfRule>
    <cfRule type="expression" dxfId="155" priority="54">
      <formula>WEEKDAY(I$22,2)&gt;5</formula>
    </cfRule>
  </conditionalFormatting>
  <conditionalFormatting sqref="J22:J23">
    <cfRule type="expression" dxfId="154" priority="49">
      <formula>ISNUMBER(MATCH(J$22,празд,0))</formula>
    </cfRule>
    <cfRule type="expression" dxfId="153" priority="50">
      <formula>ISNUMBER(MATCH(J$22,допнер,0))</formula>
    </cfRule>
    <cfRule type="expression" dxfId="152" priority="51">
      <formula>WEEKDAY(J$22,2)&gt;5</formula>
    </cfRule>
  </conditionalFormatting>
  <conditionalFormatting sqref="K22:K23">
    <cfRule type="expression" dxfId="151" priority="46">
      <formula>ISNUMBER(MATCH(K$22,празд,0))</formula>
    </cfRule>
    <cfRule type="expression" dxfId="150" priority="47">
      <formula>ISNUMBER(MATCH(K$22,допнер,0))</formula>
    </cfRule>
    <cfRule type="expression" dxfId="149" priority="48">
      <formula>WEEKDAY(K$22,2)&gt;5</formula>
    </cfRule>
  </conditionalFormatting>
  <conditionalFormatting sqref="L22:L23">
    <cfRule type="expression" dxfId="148" priority="43">
      <formula>ISNUMBER(MATCH(L$22,празд,0))</formula>
    </cfRule>
    <cfRule type="expression" dxfId="147" priority="44">
      <formula>ISNUMBER(MATCH(L$22,допнер,0))</formula>
    </cfRule>
    <cfRule type="expression" dxfId="146" priority="45">
      <formula>WEEKDAY(L$22,2)&gt;5</formula>
    </cfRule>
  </conditionalFormatting>
  <conditionalFormatting sqref="M22:M23">
    <cfRule type="expression" dxfId="145" priority="40">
      <formula>ISNUMBER(MATCH(M$22,празд,0))</formula>
    </cfRule>
    <cfRule type="expression" dxfId="144" priority="41">
      <formula>ISNUMBER(MATCH(M$22,допнер,0))</formula>
    </cfRule>
    <cfRule type="expression" dxfId="143" priority="42">
      <formula>WEEKDAY(M$22,2)&gt;5</formula>
    </cfRule>
  </conditionalFormatting>
  <conditionalFormatting sqref="N22:N23">
    <cfRule type="expression" dxfId="142" priority="37">
      <formula>ISNUMBER(MATCH(N$22,празд,0))</formula>
    </cfRule>
    <cfRule type="expression" dxfId="141" priority="38">
      <formula>ISNUMBER(MATCH(N$22,допнер,0))</formula>
    </cfRule>
    <cfRule type="expression" dxfId="140" priority="39">
      <formula>WEEKDAY(N$22,2)&gt;5</formula>
    </cfRule>
  </conditionalFormatting>
  <conditionalFormatting sqref="O22:O23">
    <cfRule type="expression" dxfId="139" priority="34">
      <formula>ISNUMBER(MATCH(O$22,празд,0))</formula>
    </cfRule>
    <cfRule type="expression" dxfId="138" priority="35">
      <formula>ISNUMBER(MATCH(O$22,допнер,0))</formula>
    </cfRule>
    <cfRule type="expression" dxfId="137" priority="36">
      <formula>WEEKDAY(O$22,2)&gt;5</formula>
    </cfRule>
  </conditionalFormatting>
  <conditionalFormatting sqref="P22:P23">
    <cfRule type="expression" dxfId="136" priority="31">
      <formula>ISNUMBER(MATCH(P$22,празд,0))</formula>
    </cfRule>
    <cfRule type="expression" dxfId="135" priority="32">
      <formula>ISNUMBER(MATCH(P$22,допнер,0))</formula>
    </cfRule>
    <cfRule type="expression" dxfId="134" priority="33">
      <formula>WEEKDAY(P$22,2)&gt;5</formula>
    </cfRule>
  </conditionalFormatting>
  <conditionalFormatting sqref="Q22:Q23">
    <cfRule type="expression" dxfId="133" priority="28">
      <formula>ISNUMBER(MATCH(Q$22,празд,0))</formula>
    </cfRule>
    <cfRule type="expression" dxfId="132" priority="29">
      <formula>ISNUMBER(MATCH(Q$22,допнер,0))</formula>
    </cfRule>
    <cfRule type="expression" dxfId="131" priority="30">
      <formula>WEEKDAY(Q$22,2)&gt;5</formula>
    </cfRule>
  </conditionalFormatting>
  <conditionalFormatting sqref="R22:R23">
    <cfRule type="expression" dxfId="130" priority="25">
      <formula>ISNUMBER(MATCH(R$22,празд,0))</formula>
    </cfRule>
    <cfRule type="expression" dxfId="129" priority="26">
      <formula>ISNUMBER(MATCH(R$22,допнер,0))</formula>
    </cfRule>
    <cfRule type="expression" dxfId="128" priority="27">
      <formula>WEEKDAY(R$22,2)&gt;5</formula>
    </cfRule>
  </conditionalFormatting>
  <conditionalFormatting sqref="S22:S23">
    <cfRule type="expression" dxfId="127" priority="22">
      <formula>ISNUMBER(MATCH(S$22,празд,0))</formula>
    </cfRule>
    <cfRule type="expression" dxfId="126" priority="23">
      <formula>ISNUMBER(MATCH(S$22,допнер,0))</formula>
    </cfRule>
    <cfRule type="expression" dxfId="125" priority="24">
      <formula>WEEKDAY(S$22,2)&gt;5</formula>
    </cfRule>
  </conditionalFormatting>
  <conditionalFormatting sqref="T22:T23">
    <cfRule type="expression" dxfId="124" priority="19">
      <formula>ISNUMBER(MATCH(T$22,празд,0))</formula>
    </cfRule>
    <cfRule type="expression" dxfId="123" priority="20">
      <formula>ISNUMBER(MATCH(T$22,допнер,0))</formula>
    </cfRule>
    <cfRule type="expression" dxfId="122" priority="21">
      <formula>WEEKDAY(T$22,2)&gt;5</formula>
    </cfRule>
  </conditionalFormatting>
  <conditionalFormatting sqref="E41:T44">
    <cfRule type="cellIs" dxfId="121" priority="13" operator="equal">
      <formula>"ДО"</formula>
    </cfRule>
    <cfRule type="cellIs" dxfId="120" priority="14" operator="equal">
      <formula>"К"</formula>
    </cfRule>
    <cfRule type="cellIs" dxfId="119" priority="15" operator="equal">
      <formula>"ОД"</formula>
    </cfRule>
    <cfRule type="cellIs" dxfId="118" priority="16" operator="equal">
      <formula>"ОТ"</formula>
    </cfRule>
    <cfRule type="cellIs" dxfId="117" priority="17" operator="equal">
      <formula>"Б"</formula>
    </cfRule>
    <cfRule type="cellIs" dxfId="116" priority="18" operator="equal">
      <formula>"В"</formula>
    </cfRule>
  </conditionalFormatting>
  <conditionalFormatting sqref="E45:T56">
    <cfRule type="cellIs" dxfId="115" priority="7" operator="equal">
      <formula>"ДО"</formula>
    </cfRule>
    <cfRule type="cellIs" dxfId="114" priority="8" operator="equal">
      <formula>"К"</formula>
    </cfRule>
    <cfRule type="cellIs" dxfId="113" priority="9" operator="equal">
      <formula>"ОД"</formula>
    </cfRule>
    <cfRule type="cellIs" dxfId="112" priority="10" operator="equal">
      <formula>"ОТ"</formula>
    </cfRule>
    <cfRule type="cellIs" dxfId="111" priority="11" operator="equal">
      <formula>"Б"</formula>
    </cfRule>
    <cfRule type="cellIs" dxfId="110" priority="12" operator="equal">
      <formula>"В"</formula>
    </cfRule>
  </conditionalFormatting>
  <conditionalFormatting sqref="E49:T52">
    <cfRule type="cellIs" dxfId="109" priority="1" operator="equal">
      <formula>"ДО"</formula>
    </cfRule>
    <cfRule type="cellIs" dxfId="108" priority="2" operator="equal">
      <formula>"К"</formula>
    </cfRule>
    <cfRule type="cellIs" dxfId="107" priority="3" operator="equal">
      <formula>"ОД"</formula>
    </cfRule>
    <cfRule type="cellIs" dxfId="106" priority="4" operator="equal">
      <formula>"ОТ"</formula>
    </cfRule>
    <cfRule type="cellIs" dxfId="105" priority="5" operator="equal">
      <formula>"Б"</formula>
    </cfRule>
    <cfRule type="cellIs" dxfId="104" priority="6" operator="equal">
      <formula>"В"</formula>
    </cfRule>
  </conditionalFormatting>
  <dataValidations count="2">
    <dataValidation type="list" allowBlank="1" showInputMessage="1" showErrorMessage="1" sqref="AB17:AC17">
      <formula1>год</formula1>
    </dataValidation>
    <dataValidation type="list" showInputMessage="1" showErrorMessage="1" sqref="W17:Z17">
      <formula1>месяц</formula1>
    </dataValidation>
  </dataValidations>
  <pageMargins left="0.27559055118110237" right="0.27559055118110237" top="0.27559055118110237" bottom="0.27559055118110237" header="0" footer="0"/>
  <pageSetup paperSize="8" scale="97" fitToHeight="10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63"/>
  <sheetViews>
    <sheetView zoomScale="83" zoomScaleNormal="83" zoomScaleSheetLayoutView="85" workbookViewId="0">
      <selection activeCell="D2" sqref="D2:E3"/>
    </sheetView>
  </sheetViews>
  <sheetFormatPr defaultRowHeight="12.75"/>
  <cols>
    <col min="1" max="1" width="1.5703125" style="12" customWidth="1"/>
    <col min="2" max="2" width="5" style="241" customWidth="1"/>
    <col min="3" max="3" width="26.28515625" style="241" customWidth="1"/>
    <col min="4" max="4" width="6" style="241" customWidth="1"/>
    <col min="5" max="20" width="5.85546875" style="241" customWidth="1"/>
    <col min="21" max="21" width="8.42578125" style="241" customWidth="1"/>
    <col min="22" max="22" width="7.5703125" style="241" customWidth="1"/>
    <col min="23" max="23" width="6.7109375" style="246" customWidth="1"/>
    <col min="24" max="24" width="5.5703125" style="241" customWidth="1"/>
    <col min="25" max="25" width="6.7109375" style="246" customWidth="1"/>
    <col min="26" max="26" width="6.7109375" style="241" customWidth="1"/>
    <col min="27" max="27" width="5.5703125" style="241" customWidth="1"/>
    <col min="28" max="28" width="7.140625" style="241" customWidth="1"/>
    <col min="29" max="29" width="8.28515625" style="241" customWidth="1"/>
    <col min="30" max="30" width="4.85546875" style="241" customWidth="1"/>
    <col min="31" max="32" width="4.28515625" style="241" customWidth="1"/>
    <col min="33" max="33" width="4.28515625" style="247" customWidth="1"/>
    <col min="34" max="16384" width="9.140625" style="12"/>
  </cols>
  <sheetData>
    <row r="1" spans="2:33" s="4" customFormat="1" ht="11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3"/>
      <c r="AB1" s="3"/>
      <c r="AE1" s="3"/>
      <c r="AF1" s="5"/>
      <c r="AG1" s="6" t="s">
        <v>0</v>
      </c>
    </row>
    <row r="2" spans="2:33" s="4" customFormat="1" ht="11.25">
      <c r="B2" s="1"/>
      <c r="C2" s="1"/>
      <c r="D2" s="293"/>
      <c r="E2" s="294" t="s">
        <v>110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3"/>
      <c r="AB2" s="3"/>
      <c r="AE2" s="3"/>
      <c r="AF2" s="5"/>
      <c r="AG2" s="6" t="s">
        <v>1</v>
      </c>
    </row>
    <row r="3" spans="2:33" s="4" customFormat="1" ht="11.25">
      <c r="B3" s="1"/>
      <c r="C3" s="1"/>
      <c r="D3" s="1"/>
      <c r="E3" s="295" t="s">
        <v>111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E3" s="3"/>
      <c r="AF3" s="5"/>
      <c r="AG3" s="6" t="s">
        <v>2</v>
      </c>
    </row>
    <row r="4" spans="2:33" ht="13.5" customHeight="1" thickBot="1">
      <c r="B4" s="1"/>
      <c r="C4" s="1"/>
      <c r="D4" s="7"/>
      <c r="E4" s="29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2"/>
      <c r="AC4" s="8"/>
      <c r="AD4" s="8"/>
      <c r="AE4" s="9"/>
      <c r="AF4" s="10"/>
      <c r="AG4" s="11"/>
    </row>
    <row r="5" spans="2:3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8"/>
      <c r="AD5" s="9" t="s">
        <v>3</v>
      </c>
      <c r="AE5" s="13">
        <v>301008</v>
      </c>
      <c r="AF5" s="14"/>
      <c r="AG5" s="15"/>
    </row>
    <row r="6" spans="2:33" ht="16.5" thickBot="1"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"/>
      <c r="AC6" s="8"/>
      <c r="AD6" s="9" t="s">
        <v>4</v>
      </c>
      <c r="AE6" s="19"/>
      <c r="AF6" s="20"/>
      <c r="AG6" s="21"/>
    </row>
    <row r="7" spans="2:33" ht="10.5" customHeight="1">
      <c r="B7" s="22"/>
      <c r="C7" s="22"/>
      <c r="D7" s="23"/>
      <c r="E7" s="23"/>
      <c r="F7" s="23"/>
      <c r="G7" s="23"/>
      <c r="H7" s="23"/>
      <c r="I7" s="23"/>
      <c r="J7" s="23"/>
      <c r="K7" s="23"/>
      <c r="L7" s="23"/>
      <c r="M7" s="24" t="s">
        <v>5</v>
      </c>
      <c r="N7" s="23"/>
      <c r="O7" s="23"/>
      <c r="P7" s="23"/>
      <c r="Q7" s="23"/>
      <c r="R7" s="23"/>
      <c r="S7" s="23"/>
      <c r="T7" s="23"/>
      <c r="U7" s="23"/>
      <c r="V7" s="23"/>
      <c r="W7" s="25"/>
      <c r="X7" s="25"/>
      <c r="Y7" s="25"/>
      <c r="Z7" s="26"/>
      <c r="AA7" s="26"/>
      <c r="AB7" s="254"/>
      <c r="AC7" s="255"/>
      <c r="AD7" s="255"/>
      <c r="AE7" s="255"/>
      <c r="AF7" s="255"/>
      <c r="AG7" s="255"/>
    </row>
    <row r="8" spans="2:33" s="34" customFormat="1" ht="15.75">
      <c r="B8" s="29"/>
      <c r="C8" s="17" t="s">
        <v>73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256"/>
      <c r="AC8" s="257"/>
      <c r="AD8" s="257"/>
      <c r="AE8" s="257"/>
      <c r="AF8" s="257"/>
      <c r="AG8" s="256"/>
    </row>
    <row r="9" spans="2:33" s="34" customFormat="1">
      <c r="B9" s="29"/>
      <c r="C9" s="29"/>
      <c r="D9" s="35"/>
      <c r="E9" s="35"/>
      <c r="F9" s="35"/>
      <c r="G9" s="35"/>
      <c r="H9" s="35"/>
      <c r="I9" s="35"/>
      <c r="J9" s="35"/>
      <c r="K9" s="35"/>
      <c r="L9" s="35"/>
      <c r="M9" s="24" t="s">
        <v>7</v>
      </c>
      <c r="N9" s="36"/>
      <c r="O9" s="37"/>
      <c r="P9" s="35"/>
      <c r="Q9" s="35"/>
      <c r="R9" s="35"/>
      <c r="S9" s="35"/>
      <c r="T9" s="35"/>
      <c r="U9" s="35"/>
      <c r="V9" s="35"/>
      <c r="W9" s="36"/>
      <c r="X9" s="36"/>
      <c r="Y9" s="36"/>
      <c r="Z9" s="38"/>
      <c r="AA9" s="38"/>
      <c r="AB9" s="38"/>
      <c r="AC9" s="38"/>
      <c r="AD9" s="38"/>
      <c r="AE9" s="38"/>
      <c r="AF9" s="38"/>
      <c r="AG9" s="31"/>
    </row>
    <row r="10" spans="2:33" s="34" customFormat="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9"/>
      <c r="X10" s="39"/>
      <c r="Y10" s="39"/>
      <c r="Z10" s="31"/>
      <c r="AA10" s="31"/>
      <c r="AB10" s="31"/>
      <c r="AC10" s="31"/>
      <c r="AD10" s="31"/>
      <c r="AE10" s="31"/>
      <c r="AF10" s="31"/>
      <c r="AG10" s="31"/>
    </row>
    <row r="11" spans="2:33" s="259" customFormat="1" ht="9.75" customHeight="1">
      <c r="B11" s="2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258"/>
      <c r="AA11" s="258"/>
      <c r="AB11" s="258"/>
      <c r="AC11" s="258"/>
      <c r="AD11" s="258"/>
      <c r="AE11" s="258"/>
      <c r="AF11" s="258"/>
      <c r="AG11" s="258"/>
    </row>
    <row r="12" spans="2:33" ht="3" customHeight="1"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4"/>
      <c r="S12" s="44"/>
      <c r="T12" s="44"/>
      <c r="U12" s="44"/>
      <c r="V12" s="45"/>
      <c r="W12" s="45"/>
      <c r="X12" s="45"/>
      <c r="Y12" s="45"/>
      <c r="Z12" s="68"/>
      <c r="AA12" s="260"/>
      <c r="AB12" s="260"/>
      <c r="AC12" s="254"/>
      <c r="AD12" s="254"/>
      <c r="AE12" s="254"/>
      <c r="AF12" s="254"/>
      <c r="AG12" s="254"/>
    </row>
    <row r="13" spans="2:33" ht="15">
      <c r="B13" s="40"/>
      <c r="C13" s="41"/>
      <c r="D13" s="47"/>
      <c r="E13" s="47"/>
      <c r="F13" s="47"/>
      <c r="G13" s="48"/>
      <c r="H13" s="48"/>
      <c r="I13" s="48"/>
      <c r="J13" s="48"/>
      <c r="K13" s="48"/>
      <c r="L13" s="49" t="s">
        <v>8</v>
      </c>
      <c r="M13" s="50"/>
      <c r="N13" s="51"/>
      <c r="O13" s="52" t="s">
        <v>9</v>
      </c>
      <c r="P13" s="52"/>
      <c r="Q13" s="52"/>
      <c r="R13" s="52"/>
      <c r="S13" s="52"/>
      <c r="T13" s="52"/>
      <c r="U13" s="44"/>
      <c r="V13" s="53" t="s">
        <v>10</v>
      </c>
      <c r="W13" s="53"/>
      <c r="X13" s="53"/>
      <c r="Y13" s="53"/>
      <c r="AE13" s="254"/>
      <c r="AF13" s="254"/>
      <c r="AG13" s="254"/>
    </row>
    <row r="14" spans="2:33" ht="15">
      <c r="B14" s="40"/>
      <c r="C14" s="41"/>
      <c r="D14" s="47"/>
      <c r="E14" s="47"/>
      <c r="F14" s="47"/>
      <c r="G14" s="55"/>
      <c r="H14" s="48"/>
      <c r="I14" s="48"/>
      <c r="J14" s="48"/>
      <c r="K14" s="48"/>
      <c r="L14" s="56"/>
      <c r="M14" s="57"/>
      <c r="N14" s="58"/>
      <c r="O14" s="52"/>
      <c r="P14" s="52"/>
      <c r="Q14" s="52"/>
      <c r="R14" s="52"/>
      <c r="S14" s="52"/>
      <c r="T14" s="52"/>
      <c r="U14" s="44"/>
      <c r="V14" s="53" t="s">
        <v>11</v>
      </c>
      <c r="W14" s="53"/>
      <c r="X14" s="53" t="s">
        <v>12</v>
      </c>
      <c r="Y14" s="53"/>
      <c r="Z14" s="12"/>
      <c r="AE14" s="254"/>
      <c r="AF14" s="254"/>
      <c r="AG14" s="254"/>
    </row>
    <row r="15" spans="2:33" ht="15">
      <c r="B15" s="40"/>
      <c r="C15" s="41"/>
      <c r="D15" s="42"/>
      <c r="E15" s="42"/>
      <c r="F15" s="47"/>
      <c r="G15" s="59"/>
      <c r="H15" s="59"/>
      <c r="I15" s="59"/>
      <c r="J15" s="59"/>
      <c r="K15" s="59"/>
      <c r="L15" s="60">
        <v>7</v>
      </c>
      <c r="M15" s="61"/>
      <c r="N15" s="62"/>
      <c r="O15" s="63">
        <v>41822</v>
      </c>
      <c r="P15" s="63"/>
      <c r="Q15" s="63"/>
      <c r="R15" s="63"/>
      <c r="S15" s="63"/>
      <c r="T15" s="63"/>
      <c r="U15" s="44"/>
      <c r="V15" s="64">
        <f>DATE($AB$18,VLOOKUP($W$18,[1]всяки!$A$1:$B$12,2,0),1)</f>
        <v>41791</v>
      </c>
      <c r="W15" s="64"/>
      <c r="X15" s="65">
        <f>EOMONTH(V15,0)</f>
        <v>41820</v>
      </c>
      <c r="Y15" s="65"/>
      <c r="Z15" s="12"/>
      <c r="AE15" s="254"/>
      <c r="AF15" s="254"/>
      <c r="AG15" s="254"/>
    </row>
    <row r="16" spans="2:33" ht="3" customHeight="1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66"/>
      <c r="R16" s="67"/>
      <c r="S16" s="67"/>
      <c r="T16" s="67"/>
      <c r="U16" s="67"/>
      <c r="V16" s="68"/>
      <c r="W16" s="68"/>
      <c r="X16" s="45"/>
      <c r="Y16" s="45"/>
      <c r="Z16" s="68"/>
      <c r="AA16" s="69"/>
      <c r="AB16" s="69"/>
      <c r="AC16" s="69"/>
      <c r="AD16" s="69"/>
      <c r="AE16" s="69"/>
      <c r="AF16" s="69"/>
      <c r="AG16" s="69"/>
    </row>
    <row r="17" spans="2:33" ht="15">
      <c r="B17" s="70"/>
      <c r="C17" s="5"/>
      <c r="D17" s="5"/>
      <c r="E17" s="5"/>
      <c r="F17" s="5"/>
      <c r="G17" s="69"/>
      <c r="H17" s="69"/>
      <c r="I17" s="69"/>
      <c r="J17" s="69"/>
      <c r="K17" s="71" t="s">
        <v>13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9"/>
      <c r="W17" s="69"/>
      <c r="X17" s="47"/>
      <c r="Y17" s="47"/>
      <c r="Z17" s="69"/>
      <c r="AA17" s="69"/>
      <c r="AB17" s="69"/>
      <c r="AC17" s="69"/>
      <c r="AD17" s="69"/>
      <c r="AE17" s="69"/>
      <c r="AF17" s="69"/>
      <c r="AG17" s="69"/>
    </row>
    <row r="18" spans="2:33" ht="18">
      <c r="B18" s="73"/>
      <c r="C18" s="5"/>
      <c r="D18" s="5"/>
      <c r="E18" s="5"/>
      <c r="F18" s="5"/>
      <c r="G18" s="69"/>
      <c r="H18" s="69"/>
      <c r="I18" s="69"/>
      <c r="J18" s="6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9" t="s">
        <v>14</v>
      </c>
      <c r="W18" s="74" t="s">
        <v>15</v>
      </c>
      <c r="X18" s="74"/>
      <c r="Y18" s="74"/>
      <c r="Z18" s="74"/>
      <c r="AA18" s="69"/>
      <c r="AB18" s="74">
        <v>2014</v>
      </c>
      <c r="AC18" s="74"/>
      <c r="AD18" s="69"/>
      <c r="AE18" s="69"/>
      <c r="AF18" s="69"/>
      <c r="AG18" s="69"/>
    </row>
    <row r="19" spans="2:33" ht="15.75" thickBot="1">
      <c r="B19" s="5"/>
      <c r="C19" s="5"/>
      <c r="D19" s="5"/>
      <c r="E19" s="5"/>
      <c r="F19" s="5"/>
      <c r="G19" s="69"/>
      <c r="H19" s="69"/>
      <c r="I19" s="69"/>
      <c r="J19" s="69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2:33" ht="27.75" customHeight="1">
      <c r="B20" s="75" t="s">
        <v>16</v>
      </c>
      <c r="C20" s="76" t="s">
        <v>17</v>
      </c>
      <c r="D20" s="77" t="s">
        <v>18</v>
      </c>
      <c r="E20" s="78" t="s">
        <v>19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78" t="s">
        <v>20</v>
      </c>
      <c r="V20" s="79"/>
      <c r="W20" s="81" t="s">
        <v>21</v>
      </c>
      <c r="X20" s="79"/>
      <c r="Y20" s="79"/>
      <c r="Z20" s="79"/>
      <c r="AA20" s="79"/>
      <c r="AB20" s="82"/>
      <c r="AC20" s="83" t="s">
        <v>22</v>
      </c>
      <c r="AD20" s="84"/>
      <c r="AE20" s="84"/>
      <c r="AF20" s="84"/>
      <c r="AG20" s="85"/>
    </row>
    <row r="21" spans="2:33" ht="18" customHeight="1">
      <c r="B21" s="86"/>
      <c r="C21" s="87"/>
      <c r="D21" s="88"/>
      <c r="E21" s="89">
        <f>DATE($AB$18,VLOOKUP($W$18,[1]всяки!$A$1:$B$12,2,0),1)</f>
        <v>41791</v>
      </c>
      <c r="F21" s="90">
        <f>DATE($AB$18,VLOOKUP($W$18,[1]всяки!$A$1:$B$12,2,0),1+COLUMN(A:A))</f>
        <v>41792</v>
      </c>
      <c r="G21" s="90">
        <f>DATE($AB$18,VLOOKUP($W$18,[1]всяки!$A$1:$B$12,2,0),1+COLUMN(B:B))</f>
        <v>41793</v>
      </c>
      <c r="H21" s="90">
        <f>DATE($AB$18,VLOOKUP($W$18,[1]всяки!$A$1:$B$12,2,0),1+COLUMN(C:C))</f>
        <v>41794</v>
      </c>
      <c r="I21" s="90">
        <f>DATE($AB$18,VLOOKUP($W$18,[1]всяки!$A$1:$B$12,2,0),1+COLUMN(D:D))</f>
        <v>41795</v>
      </c>
      <c r="J21" s="90">
        <f>DATE($AB$18,VLOOKUP($W$18,[1]всяки!$A$1:$B$12,2,0),1+COLUMN(E:E))</f>
        <v>41796</v>
      </c>
      <c r="K21" s="90">
        <f>DATE($AB$18,VLOOKUP($W$18,[1]всяки!$A$1:$B$12,2,0),1+COLUMN(F:F))</f>
        <v>41797</v>
      </c>
      <c r="L21" s="90">
        <f>DATE($AB$18,VLOOKUP($W$18,[1]всяки!$A$1:$B$12,2,0),1+COLUMN(G:G))</f>
        <v>41798</v>
      </c>
      <c r="M21" s="90">
        <f>DATE($AB$18,VLOOKUP($W$18,[1]всяки!$A$1:$B$12,2,0),1+COLUMN(H:H))</f>
        <v>41799</v>
      </c>
      <c r="N21" s="90">
        <f>DATE($AB$18,VLOOKUP($W$18,[1]всяки!$A$1:$B$12,2,0),1+COLUMN(I:I))</f>
        <v>41800</v>
      </c>
      <c r="O21" s="90">
        <f>DATE($AB$18,VLOOKUP($W$18,[1]всяки!$A$1:$B$12,2,0),1+COLUMN(J:J))</f>
        <v>41801</v>
      </c>
      <c r="P21" s="90">
        <f>DATE($AB$18,VLOOKUP($W$18,[1]всяки!$A$1:$B$12,2,0),1+COLUMN(K:K))</f>
        <v>41802</v>
      </c>
      <c r="Q21" s="90">
        <f>DATE($AB$18,VLOOKUP($W$18,[1]всяки!$A$1:$B$12,2,0),1+COLUMN(L:L))</f>
        <v>41803</v>
      </c>
      <c r="R21" s="90">
        <f>DATE($AB$18,VLOOKUP($W$18,[1]всяки!$A$1:$B$12,2,0),1+COLUMN(M:M))</f>
        <v>41804</v>
      </c>
      <c r="S21" s="90">
        <f>DATE($AB$18,VLOOKUP($W$18,[1]всяки!$A$1:$B$12,2,0),1+COLUMN(N:N))</f>
        <v>41805</v>
      </c>
      <c r="T21" s="91" t="s">
        <v>23</v>
      </c>
      <c r="U21" s="92" t="s">
        <v>24</v>
      </c>
      <c r="V21" s="93" t="s">
        <v>25</v>
      </c>
      <c r="W21" s="94" t="s">
        <v>26</v>
      </c>
      <c r="X21" s="93"/>
      <c r="Y21" s="93"/>
      <c r="Z21" s="93"/>
      <c r="AA21" s="93"/>
      <c r="AB21" s="95"/>
      <c r="AC21" s="96" t="s">
        <v>27</v>
      </c>
      <c r="AD21" s="97" t="s">
        <v>28</v>
      </c>
      <c r="AE21" s="98" t="s">
        <v>27</v>
      </c>
      <c r="AF21" s="99"/>
      <c r="AG21" s="100" t="s">
        <v>28</v>
      </c>
    </row>
    <row r="22" spans="2:33" ht="17.25" customHeight="1">
      <c r="B22" s="86"/>
      <c r="C22" s="87"/>
      <c r="D22" s="88"/>
      <c r="E22" s="101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91"/>
      <c r="U22" s="103"/>
      <c r="V22" s="93"/>
      <c r="W22" s="94" t="s">
        <v>29</v>
      </c>
      <c r="X22" s="93"/>
      <c r="Y22" s="93"/>
      <c r="Z22" s="93"/>
      <c r="AA22" s="93"/>
      <c r="AB22" s="95"/>
      <c r="AC22" s="104"/>
      <c r="AD22" s="105"/>
      <c r="AE22" s="106"/>
      <c r="AF22" s="107"/>
      <c r="AG22" s="108"/>
    </row>
    <row r="23" spans="2:33" ht="19.5" customHeight="1">
      <c r="B23" s="86"/>
      <c r="C23" s="87"/>
      <c r="D23" s="88"/>
      <c r="E23" s="89">
        <f>DATE($AB$18,VLOOKUP($W$18,[1]всяки!$A$1:$B$12,2,0),16)</f>
        <v>41806</v>
      </c>
      <c r="F23" s="90">
        <f>DATE($AB$18,VLOOKUP($W$18,[1]всяки!$A$1:$B$12,2,0),16+COLUMN(A:A))</f>
        <v>41807</v>
      </c>
      <c r="G23" s="90">
        <f>DATE($AB$18,VLOOKUP($W$18,[1]всяки!$A$1:$B$12,2,0),16+COLUMN(B:B))</f>
        <v>41808</v>
      </c>
      <c r="H23" s="90">
        <f>DATE($AB$18,VLOOKUP($W$18,[1]всяки!$A$1:$B$12,2,0),16+COLUMN(C:C))</f>
        <v>41809</v>
      </c>
      <c r="I23" s="90">
        <f>DATE($AB$18,VLOOKUP($W$18,[1]всяки!$A$1:$B$12,2,0),16+COLUMN(D:D))</f>
        <v>41810</v>
      </c>
      <c r="J23" s="90">
        <f>DATE($AB$18,VLOOKUP($W$18,[1]всяки!$A$1:$B$12,2,0),16+COLUMN(E:E))</f>
        <v>41811</v>
      </c>
      <c r="K23" s="90">
        <f>DATE($AB$18,VLOOKUP($W$18,[1]всяки!$A$1:$B$12,2,0),16+COLUMN(F:F))</f>
        <v>41812</v>
      </c>
      <c r="L23" s="90">
        <f>DATE($AB$18,VLOOKUP($W$18,[1]всяки!$A$1:$B$12,2,0),16+COLUMN(G:G))</f>
        <v>41813</v>
      </c>
      <c r="M23" s="90">
        <f>DATE($AB$18,VLOOKUP($W$18,[1]всяки!$A$1:$B$12,2,0),16+COLUMN(H:H))</f>
        <v>41814</v>
      </c>
      <c r="N23" s="90">
        <f>DATE($AB$18,VLOOKUP($W$18,[1]всяки!$A$1:$B$12,2,0),16+COLUMN(I:I))</f>
        <v>41815</v>
      </c>
      <c r="O23" s="90">
        <f>DATE($AB$18,VLOOKUP($W$18,[1]всяки!$A$1:$B$12,2,0),16+COLUMN(J:J))</f>
        <v>41816</v>
      </c>
      <c r="P23" s="90">
        <f>IF(DATE($AB$18,VLOOKUP($W$18,[1]всяки!$A$1:$B$12,2,0),16+COLUMN(K:K))&gt;EOMONTH(DATE($AB$18,VLOOKUP($W$18,[1]всяки!$A$1:$B$12,2,0),16),0),"",DATE($AB$18,VLOOKUP($W$18,[1]всяки!$A$1:$B$12,2,0),16+COLUMN(K:K)))</f>
        <v>41817</v>
      </c>
      <c r="Q23" s="90">
        <f>IF(DATE($AB$18,VLOOKUP($W$18,[1]всяки!$A$1:$B$12,2,0),16+COLUMN(L:L))&gt;EOMONTH(DATE($AB$18,VLOOKUP($W$18,[1]всяки!$A$1:$B$12,2,0),16),0),"",DATE($AB$18,VLOOKUP($W$18,[1]всяки!$A$1:$B$12,2,0),16+COLUMN(L:L)))</f>
        <v>41818</v>
      </c>
      <c r="R23" s="90">
        <f>IF(DATE($AB$18,VLOOKUP($W$18,[1]всяки!$A$1:$B$12,2,0),16+COLUMN(M:M))&gt;EOMONTH(DATE($AB$18,VLOOKUP($W$18,[1]всяки!$A$1:$B$12,2,0),16),0),"",DATE($AB$18,VLOOKUP($W$18,[1]всяки!$A$1:$B$12,2,0),16+COLUMN(M:M)))</f>
        <v>41819</v>
      </c>
      <c r="S23" s="90">
        <f>IF(DATE($AB$18,VLOOKUP($W$18,[1]всяки!$A$1:$B$12,2,0),16+COLUMN(N:N))&gt;EOMONTH(DATE($AB$18,VLOOKUP($W$18,[1]всяки!$A$1:$B$12,2,0),16),0),"",DATE($AB$18,VLOOKUP($W$18,[1]всяки!$A$1:$B$12,2,0),16+COLUMN(N:N)))</f>
        <v>41820</v>
      </c>
      <c r="T23" s="90" t="str">
        <f>IF(DATE($AB$18,VLOOKUP($W$18,[1]всяки!$A$1:$B$12,2,0),16+COLUMN(O:O))&gt;EOMONTH(DATE($AB$18,VLOOKUP($W$18,[1]всяки!$A$1:$B$12,2,0),16),0),"",DATE($AB$18,VLOOKUP($W$18,[1]всяки!$A$1:$B$12,2,0),16+COLUMN(O:O)))</f>
        <v/>
      </c>
      <c r="U23" s="109" t="s">
        <v>28</v>
      </c>
      <c r="V23" s="110"/>
      <c r="W23" s="111" t="s">
        <v>30</v>
      </c>
      <c r="X23" s="112" t="s">
        <v>31</v>
      </c>
      <c r="Y23" s="113" t="s">
        <v>74</v>
      </c>
      <c r="Z23" s="111" t="s">
        <v>30</v>
      </c>
      <c r="AA23" s="112" t="s">
        <v>31</v>
      </c>
      <c r="AB23" s="113" t="s">
        <v>74</v>
      </c>
      <c r="AC23" s="104"/>
      <c r="AD23" s="105"/>
      <c r="AE23" s="106"/>
      <c r="AF23" s="107"/>
      <c r="AG23" s="108"/>
    </row>
    <row r="24" spans="2:33" ht="19.5" customHeight="1">
      <c r="B24" s="114"/>
      <c r="C24" s="115"/>
      <c r="D24" s="116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9" t="s">
        <v>33</v>
      </c>
      <c r="V24" s="110"/>
      <c r="W24" s="117"/>
      <c r="X24" s="118"/>
      <c r="Y24" s="119"/>
      <c r="Z24" s="117"/>
      <c r="AA24" s="118"/>
      <c r="AB24" s="119"/>
      <c r="AC24" s="120"/>
      <c r="AD24" s="121"/>
      <c r="AE24" s="122"/>
      <c r="AF24" s="123"/>
      <c r="AG24" s="124"/>
    </row>
    <row r="25" spans="2:33" s="138" customFormat="1" ht="12.75" customHeight="1" thickBot="1">
      <c r="B25" s="125">
        <v>1</v>
      </c>
      <c r="C25" s="126">
        <f>B25+1</f>
        <v>2</v>
      </c>
      <c r="D25" s="127">
        <v>3</v>
      </c>
      <c r="E25" s="128">
        <v>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31">
        <v>5</v>
      </c>
      <c r="V25" s="132">
        <v>6</v>
      </c>
      <c r="W25" s="133">
        <v>7</v>
      </c>
      <c r="X25" s="132">
        <v>8</v>
      </c>
      <c r="Y25" s="126">
        <v>9</v>
      </c>
      <c r="Z25" s="132">
        <v>7</v>
      </c>
      <c r="AA25" s="132">
        <v>8</v>
      </c>
      <c r="AB25" s="127">
        <v>9</v>
      </c>
      <c r="AC25" s="134">
        <v>10</v>
      </c>
      <c r="AD25" s="132">
        <v>11</v>
      </c>
      <c r="AE25" s="135">
        <v>12</v>
      </c>
      <c r="AF25" s="136"/>
      <c r="AG25" s="137">
        <v>13</v>
      </c>
    </row>
    <row r="26" spans="2:33" ht="12.75" customHeight="1">
      <c r="B26" s="78">
        <v>1</v>
      </c>
      <c r="C26" s="261" t="s">
        <v>75</v>
      </c>
      <c r="D26" s="262" t="s">
        <v>76</v>
      </c>
      <c r="E26" s="141" t="s">
        <v>37</v>
      </c>
      <c r="F26" s="142" t="s">
        <v>37</v>
      </c>
      <c r="G26" s="142" t="s">
        <v>38</v>
      </c>
      <c r="H26" s="142" t="s">
        <v>38</v>
      </c>
      <c r="I26" s="142" t="s">
        <v>38</v>
      </c>
      <c r="J26" s="142" t="s">
        <v>38</v>
      </c>
      <c r="K26" s="142" t="s">
        <v>38</v>
      </c>
      <c r="L26" s="142" t="s">
        <v>38</v>
      </c>
      <c r="M26" s="142" t="s">
        <v>38</v>
      </c>
      <c r="N26" s="142" t="s">
        <v>38</v>
      </c>
      <c r="O26" s="142" t="s">
        <v>38</v>
      </c>
      <c r="P26" s="142" t="s">
        <v>37</v>
      </c>
      <c r="Q26" s="142" t="s">
        <v>38</v>
      </c>
      <c r="R26" s="142" t="s">
        <v>38</v>
      </c>
      <c r="S26" s="142" t="s">
        <v>38</v>
      </c>
      <c r="T26" s="143" t="s">
        <v>39</v>
      </c>
      <c r="U26" s="144">
        <f>COUNTIF(E26:T26,"Н/Я")+COUNTIF(E26:T26,"Я/Н")+COUNTIF(E26:T26,"Н/РВ")+COUNTIF(E26:T26,"РВ/Н")</f>
        <v>0</v>
      </c>
      <c r="V26" s="145">
        <f>U26+U28</f>
        <v>0</v>
      </c>
      <c r="W26" s="146" t="s">
        <v>40</v>
      </c>
      <c r="X26" s="147"/>
      <c r="Y26" s="148">
        <f t="array" ref="Y26">SUM(IF(ISNUMBER(FIND("Я/",E26:T26)),--LEFT(E27:T27,FIND("/",E27:T27)-1)))+SUM(IF(ISNUMBER(FIND("Я/",E28:T28)),--LEFT(E29:T29,FIND("/",E29:T29)-1)))+SUM(IF(ISNUMBER(FIND("/Я",E26:T26)),--MID(E27:T27,FIND("/",E27:T27)+1,5)))+SUM(IF(ISNUMBER(FIND("/Я",E28:T28)),--MID(E29:T29,FIND("/",E29:T29)+1,5)))</f>
        <v>0</v>
      </c>
      <c r="Z26" s="149"/>
      <c r="AA26" s="147"/>
      <c r="AB26" s="150"/>
      <c r="AC26" s="151" t="str">
        <f>IF(SUMPRODUCT(--ISNUMBER(SEARCH("В",E26:T29)))&gt;0,"В","")</f>
        <v>В</v>
      </c>
      <c r="AD26" s="152">
        <f>IF(AC26="","",COUNTIF(E26:T29,AC26))</f>
        <v>3</v>
      </c>
      <c r="AE26" s="153" t="str">
        <f>IF(SUMPRODUCT(--ISNUMBER(SEARCH("К",E26:T29)))&gt;0,"К","")</f>
        <v/>
      </c>
      <c r="AF26" s="154"/>
      <c r="AG26" s="155" t="str">
        <f>IF(AE26="","",COUNTIF(E26:T29,AE26))</f>
        <v/>
      </c>
    </row>
    <row r="27" spans="2:33" ht="12.75" customHeight="1" thickBot="1">
      <c r="B27" s="156"/>
      <c r="C27" s="263"/>
      <c r="D27" s="264"/>
      <c r="E27" s="159"/>
      <c r="F27" s="160"/>
      <c r="G27" s="161"/>
      <c r="H27" s="161"/>
      <c r="I27" s="160"/>
      <c r="J27" s="160"/>
      <c r="K27" s="161"/>
      <c r="L27" s="161"/>
      <c r="M27" s="160"/>
      <c r="N27" s="160"/>
      <c r="O27" s="161"/>
      <c r="P27" s="161"/>
      <c r="Q27" s="160"/>
      <c r="R27" s="160"/>
      <c r="S27" s="161"/>
      <c r="T27" s="162" t="s">
        <v>39</v>
      </c>
      <c r="U27" s="163">
        <f t="array" ref="U27">SUM(IF(ISNUMBER(FIND("/",E27:T27)),--LEFT(E27:T27,FIND("/",E27:T27)-1)))+SUM(IF(ISNUMBER(FIND("/",E27:T27)),--RIGHT(E27:T27,LEN(E27:T27)-FIND("/",E27:T27))))</f>
        <v>0</v>
      </c>
      <c r="V27" s="164"/>
      <c r="W27" s="165" t="s">
        <v>42</v>
      </c>
      <c r="X27" s="166"/>
      <c r="Y27" s="167">
        <f t="array" ref="Y27">SUM(IF(ISNUMBER(FIND("Н/",E26:T26)),--LEFT(E27:T27,FIND("/",E27:T27)-1)))+SUM(IF(ISNUMBER(FIND("Н/",E28:T28)),--LEFT(E29:T29,FIND("/",E29:T29)-1)))+SUM(IF(ISNUMBER(FIND("Я/Н",E26:T26)),--MID(E27:T27,FIND("/",E27:T27)+1,5)))+SUM(IF(ISNUMBER(FIND("Я/Н",E28:T28)),--MID(E29:T29,FIND("/",E29:T29)+1,5)))</f>
        <v>0</v>
      </c>
      <c r="Z27" s="166"/>
      <c r="AA27" s="166"/>
      <c r="AB27" s="168"/>
      <c r="AC27" s="169" t="str">
        <f>IF(SUMPRODUCT(--ISNUMBER(SEARCH("ОТ",E26:T29)))&gt;0,"ОТ","")</f>
        <v>ОТ</v>
      </c>
      <c r="AD27" s="170">
        <f>IF(AC27="","",COUNTIF(E26:T29,AC27))</f>
        <v>27</v>
      </c>
      <c r="AE27" s="171" t="str">
        <f>IF(SUMPRODUCT(--ISNUMBER(SEARCH("ДО",E26:T29)))&gt;0,"ДО","")</f>
        <v/>
      </c>
      <c r="AF27" s="172"/>
      <c r="AG27" s="173" t="str">
        <f>IF(AE27="","",COUNTIF(E27:T30,AE27))</f>
        <v/>
      </c>
    </row>
    <row r="28" spans="2:33" ht="12.75" customHeight="1">
      <c r="B28" s="156"/>
      <c r="C28" s="263"/>
      <c r="D28" s="264"/>
      <c r="E28" s="174" t="s">
        <v>38</v>
      </c>
      <c r="F28" s="175" t="s">
        <v>38</v>
      </c>
      <c r="G28" s="175" t="s">
        <v>38</v>
      </c>
      <c r="H28" s="175" t="s">
        <v>38</v>
      </c>
      <c r="I28" s="175" t="s">
        <v>38</v>
      </c>
      <c r="J28" s="175" t="s">
        <v>38</v>
      </c>
      <c r="K28" s="175" t="s">
        <v>38</v>
      </c>
      <c r="L28" s="175" t="s">
        <v>38</v>
      </c>
      <c r="M28" s="175" t="s">
        <v>38</v>
      </c>
      <c r="N28" s="175" t="s">
        <v>38</v>
      </c>
      <c r="O28" s="175" t="s">
        <v>38</v>
      </c>
      <c r="P28" s="175" t="s">
        <v>38</v>
      </c>
      <c r="Q28" s="175" t="s">
        <v>38</v>
      </c>
      <c r="R28" s="175" t="s">
        <v>38</v>
      </c>
      <c r="S28" s="175" t="s">
        <v>38</v>
      </c>
      <c r="T28" s="176" t="s">
        <v>23</v>
      </c>
      <c r="U28" s="144">
        <f>COUNTIF(E28:T28,"Н/Я")+COUNTIF(E28:T28,"Я/Н")+COUNTIF(E28:T28,"Н/РВ")+COUNTIF(E28:T28,"РВ/Н")</f>
        <v>0</v>
      </c>
      <c r="V28" s="164">
        <f>U27+U29</f>
        <v>0</v>
      </c>
      <c r="W28" s="165" t="s">
        <v>43</v>
      </c>
      <c r="X28" s="166"/>
      <c r="Y28" s="167">
        <f t="array" ref="Y28">SUM(IF(ISNUMBER(FIND("РВ/",E26:T26)),--LEFT(E27:T27,FIND("/",E27:T27)-1)))+SUM(IF(ISNUMBER(FIND("РВ/",E28:T28)),--LEFT(E29:T29,FIND("/",E29:T29)-1)))+SUM(IF(ISNUMBER(FIND("/РВ",E26:T26)),--MID(E27:T27,FIND("/",E27:T27)+1,5)))+SUM(IF(ISNUMBER(FIND("/РВ",E28:T28)),--MID(E29:T29,FIND("/",E29:T29)+1,5)))</f>
        <v>0</v>
      </c>
      <c r="Z28" s="166"/>
      <c r="AA28" s="166"/>
      <c r="AB28" s="168"/>
      <c r="AC28" s="169" t="str">
        <f>IF(SUMPRODUCT(--ISNUMBER(SEARCH("б",E26:T29)))&gt;0,"Б","")</f>
        <v/>
      </c>
      <c r="AD28" s="170" t="str">
        <f>IF(AC28="","",COUNTIF(E26:T29,AC28))</f>
        <v/>
      </c>
      <c r="AE28" s="177"/>
      <c r="AF28" s="178"/>
      <c r="AG28" s="167"/>
    </row>
    <row r="29" spans="2:33" ht="13.5" customHeight="1" thickBot="1">
      <c r="B29" s="179"/>
      <c r="C29" s="265"/>
      <c r="D29" s="266"/>
      <c r="E29" s="182"/>
      <c r="F29" s="183"/>
      <c r="G29" s="183"/>
      <c r="H29" s="184"/>
      <c r="I29" s="184"/>
      <c r="J29" s="183"/>
      <c r="K29" s="183"/>
      <c r="L29" s="184"/>
      <c r="M29" s="184"/>
      <c r="N29" s="183"/>
      <c r="O29" s="183"/>
      <c r="P29" s="184"/>
      <c r="Q29" s="184"/>
      <c r="R29" s="183"/>
      <c r="S29" s="183"/>
      <c r="T29" s="185" t="s">
        <v>23</v>
      </c>
      <c r="U29" s="163">
        <f t="array" ref="U29">SUM(IF(ISNUMBER(FIND("/",E29:T29)),--LEFT(E29:T29,FIND("/",E29:T29)-1)))+SUM(IF(ISNUMBER(FIND("/",E29:T29)),--RIGHT(E29:T29,LEN(E29:T29)-FIND("/",E29:T29))))</f>
        <v>0</v>
      </c>
      <c r="V29" s="186"/>
      <c r="W29" s="187" t="s">
        <v>44</v>
      </c>
      <c r="X29" s="188"/>
      <c r="Y29" s="189">
        <f t="array" ref="Y29">SUM(IF(ISNUMBER(FIND("РВ/Н",E26:T26)),--MID(E27:T27,FIND("/",E27:T27)+1,5)))+SUM(IF(ISNUMBER(FIND("РВ/Н",E28:T28)),--MID(E29:T29,FIND("/",E29:T29)+1,5)))+SUM(IF(ISNUMBER(FIND("Н/РВ",E26:T26)),--MID(E27:T27,FIND("/",E27:T27)+1,5)))+SUM(IF(ISNUMBER(FIND("Н/РВ",E28:T28)),--MID(E29:T29,FIND("/",E29:T29)+1,5)))</f>
        <v>0</v>
      </c>
      <c r="Z29" s="188"/>
      <c r="AA29" s="188"/>
      <c r="AB29" s="190"/>
      <c r="AC29" s="191" t="str">
        <f>IF(SUMPRODUCT(--ISNUMBER(SEARCH("ОД",E26:T29)))&gt;0,"ОД","")</f>
        <v/>
      </c>
      <c r="AD29" s="192" t="str">
        <f>IF(AC29="","",COUNTIF(E26:T29,AC29))</f>
        <v/>
      </c>
      <c r="AE29" s="193"/>
      <c r="AF29" s="194"/>
      <c r="AG29" s="189"/>
    </row>
    <row r="30" spans="2:33" ht="12.75" customHeight="1">
      <c r="B30" s="78">
        <v>2</v>
      </c>
      <c r="C30" s="261" t="s">
        <v>77</v>
      </c>
      <c r="D30" s="212" t="s">
        <v>78</v>
      </c>
      <c r="E30" s="141" t="s">
        <v>37</v>
      </c>
      <c r="F30" s="142" t="s">
        <v>47</v>
      </c>
      <c r="G30" s="142" t="s">
        <v>36</v>
      </c>
      <c r="H30" s="142" t="s">
        <v>37</v>
      </c>
      <c r="I30" s="142" t="s">
        <v>37</v>
      </c>
      <c r="J30" s="142" t="s">
        <v>47</v>
      </c>
      <c r="K30" s="142" t="s">
        <v>36</v>
      </c>
      <c r="L30" s="142" t="s">
        <v>37</v>
      </c>
      <c r="M30" s="142" t="s">
        <v>37</v>
      </c>
      <c r="N30" s="142" t="s">
        <v>47</v>
      </c>
      <c r="O30" s="142" t="s">
        <v>36</v>
      </c>
      <c r="P30" s="142" t="s">
        <v>37</v>
      </c>
      <c r="Q30" s="142" t="s">
        <v>37</v>
      </c>
      <c r="R30" s="142" t="s">
        <v>47</v>
      </c>
      <c r="S30" s="142" t="s">
        <v>36</v>
      </c>
      <c r="T30" s="143" t="s">
        <v>39</v>
      </c>
      <c r="U30" s="144">
        <f>COUNTIF(E30:T30,"Н/Я")+COUNTIF(E30:T30,"Я/Н")+COUNTIF(E30:T30,"Н/РВ")+COUNTIF(E30:T30,"РВ/Н")</f>
        <v>8</v>
      </c>
      <c r="V30" s="145">
        <f>U30+U32</f>
        <v>15</v>
      </c>
      <c r="W30" s="146" t="s">
        <v>40</v>
      </c>
      <c r="X30" s="147"/>
      <c r="Y30" s="148">
        <f t="array" ref="Y30">SUM(IF(ISNUMBER(FIND("Я/",E30:T30)),--LEFT(E31:T31,FIND("/",E31:T31)-1)))+SUM(IF(ISNUMBER(FIND("Я/",E32:T32)),--LEFT(E33:T33,FIND("/",E33:T33)-1)))+SUM(IF(ISNUMBER(FIND("/Я",E30:T30)),--MID(E31:T31,FIND("/",E31:T31)+1,5)))+SUM(IF(ISNUMBER(FIND("/Я",E32:T32)),--MID(E33:T33,FIND("/",E33:T33)+1,5)))</f>
        <v>126</v>
      </c>
      <c r="Z30" s="149"/>
      <c r="AA30" s="147"/>
      <c r="AB30" s="150"/>
      <c r="AC30" s="151" t="str">
        <f>IF(SUMPRODUCT(--ISNUMBER(SEARCH("В",E30:T33)))&gt;0,"В","")</f>
        <v>В</v>
      </c>
      <c r="AD30" s="152">
        <f>IF(AC30="","",COUNTIF(E30:T33,AC30))</f>
        <v>15</v>
      </c>
      <c r="AE30" s="153" t="str">
        <f>IF(SUMPRODUCT(--ISNUMBER(SEARCH("К",E30:T33)))&gt;0,"К","")</f>
        <v/>
      </c>
      <c r="AF30" s="154"/>
      <c r="AG30" s="155" t="str">
        <f>IF(AE30="","",COUNTIF(E30:T33,AE30))</f>
        <v/>
      </c>
    </row>
    <row r="31" spans="2:33" ht="12.75" customHeight="1" thickBot="1">
      <c r="B31" s="156"/>
      <c r="C31" s="263"/>
      <c r="D31" s="264"/>
      <c r="E31" s="159"/>
      <c r="F31" s="160" t="s">
        <v>48</v>
      </c>
      <c r="G31" s="160" t="s">
        <v>41</v>
      </c>
      <c r="H31" s="160"/>
      <c r="I31" s="160"/>
      <c r="J31" s="160" t="s">
        <v>48</v>
      </c>
      <c r="K31" s="160" t="s">
        <v>41</v>
      </c>
      <c r="L31" s="160"/>
      <c r="M31" s="160"/>
      <c r="N31" s="160" t="s">
        <v>48</v>
      </c>
      <c r="O31" s="160" t="s">
        <v>41</v>
      </c>
      <c r="P31" s="160"/>
      <c r="Q31" s="160"/>
      <c r="R31" s="160" t="s">
        <v>48</v>
      </c>
      <c r="S31" s="160" t="s">
        <v>41</v>
      </c>
      <c r="T31" s="162" t="s">
        <v>39</v>
      </c>
      <c r="U31" s="163">
        <f t="array" ref="U31">SUM(IF(ISNUMBER(FIND("/",E31:T31)),--LEFT(E31:T31,FIND("/",E31:T31)-1)))+SUM(IF(ISNUMBER(FIND("/",E31:T31)),--RIGHT(E31:T31,LEN(E31:T31)-FIND("/",E31:T31))))</f>
        <v>96</v>
      </c>
      <c r="V31" s="164"/>
      <c r="W31" s="165" t="s">
        <v>42</v>
      </c>
      <c r="X31" s="166"/>
      <c r="Y31" s="167">
        <f t="array" ref="Y31">SUM(IF(ISNUMBER(FIND("Н/",E30:T30)),--LEFT(E31:T31,FIND("/",E31:T31)-1)))+SUM(IF(ISNUMBER(FIND("Н/",E32:T32)),--LEFT(E33:T33,FIND("/",E33:T33)-1)))+SUM(IF(ISNUMBER(FIND("Я/Н",E30:T30)),--MID(E31:T31,FIND("/",E31:T31)+1,5)))+SUM(IF(ISNUMBER(FIND("Я/Н",E32:T32)),--MID(E33:T33,FIND("/",E33:T33)+1,5)))</f>
        <v>58</v>
      </c>
      <c r="Z31" s="166"/>
      <c r="AA31" s="166"/>
      <c r="AB31" s="168"/>
      <c r="AC31" s="169" t="str">
        <f>IF(SUMPRODUCT(--ISNUMBER(SEARCH("ОТ",E30:T33)))&gt;0,"ОТ","")</f>
        <v/>
      </c>
      <c r="AD31" s="170" t="str">
        <f>IF(AC31="","",COUNTIF(E30:T33,AC31))</f>
        <v/>
      </c>
      <c r="AE31" s="171" t="str">
        <f>IF(SUMPRODUCT(--ISNUMBER(SEARCH("ДО",E30:T33)))&gt;0,"ДО","")</f>
        <v/>
      </c>
      <c r="AF31" s="172"/>
      <c r="AG31" s="173" t="str">
        <f>IF(AE31="","",COUNTIF(E31:T34,AE31))</f>
        <v/>
      </c>
    </row>
    <row r="32" spans="2:33" ht="12.75" customHeight="1">
      <c r="B32" s="156"/>
      <c r="C32" s="263"/>
      <c r="D32" s="264"/>
      <c r="E32" s="174" t="s">
        <v>37</v>
      </c>
      <c r="F32" s="197" t="s">
        <v>37</v>
      </c>
      <c r="G32" s="197" t="s">
        <v>47</v>
      </c>
      <c r="H32" s="198" t="s">
        <v>36</v>
      </c>
      <c r="I32" s="199" t="s">
        <v>37</v>
      </c>
      <c r="J32" s="197" t="s">
        <v>37</v>
      </c>
      <c r="K32" s="197" t="s">
        <v>47</v>
      </c>
      <c r="L32" s="198" t="s">
        <v>36</v>
      </c>
      <c r="M32" s="175" t="s">
        <v>37</v>
      </c>
      <c r="N32" s="199" t="s">
        <v>37</v>
      </c>
      <c r="O32" s="197" t="s">
        <v>47</v>
      </c>
      <c r="P32" s="198" t="s">
        <v>36</v>
      </c>
      <c r="Q32" s="175" t="s">
        <v>37</v>
      </c>
      <c r="R32" s="199" t="s">
        <v>37</v>
      </c>
      <c r="S32" s="198" t="s">
        <v>47</v>
      </c>
      <c r="T32" s="176" t="s">
        <v>23</v>
      </c>
      <c r="U32" s="144">
        <f>COUNTIF(E32:T32,"Н/Я")+COUNTIF(E32:T32,"Я/Н")+COUNTIF(E32:T32,"Н/РВ")+COUNTIF(E32:T32,"РВ/Н")</f>
        <v>7</v>
      </c>
      <c r="V32" s="164">
        <f>U31+U33</f>
        <v>184</v>
      </c>
      <c r="W32" s="165" t="s">
        <v>43</v>
      </c>
      <c r="X32" s="166"/>
      <c r="Y32" s="167">
        <f t="array" ref="Y32">SUM(IF(ISNUMBER(FIND("РВ/",E30:T30)),--LEFT(E31:T31,FIND("/",E31:T31)-1)))+SUM(IF(ISNUMBER(FIND("РВ/",E32:T32)),--LEFT(E33:T33,FIND("/",E33:T33)-1)))+SUM(IF(ISNUMBER(FIND("/РВ",E30:T30)),--MID(E31:T31,FIND("/",E31:T31)+1,5)))+SUM(IF(ISNUMBER(FIND("/РВ",E32:T32)),--MID(E33:T33,FIND("/",E33:T33)+1,5)))</f>
        <v>0</v>
      </c>
      <c r="Z32" s="166"/>
      <c r="AA32" s="166"/>
      <c r="AB32" s="168"/>
      <c r="AC32" s="169" t="str">
        <f>IF(SUMPRODUCT(--ISNUMBER(SEARCH("б",E30:T33)))&gt;0,"Б","")</f>
        <v/>
      </c>
      <c r="AD32" s="170" t="str">
        <f>IF(AC32="","",COUNTIF(E30:T33,AC32))</f>
        <v/>
      </c>
      <c r="AE32" s="177"/>
      <c r="AF32" s="178"/>
      <c r="AG32" s="167"/>
    </row>
    <row r="33" spans="2:33" ht="13.5" customHeight="1" thickBot="1">
      <c r="B33" s="179"/>
      <c r="C33" s="265"/>
      <c r="D33" s="266"/>
      <c r="E33" s="200"/>
      <c r="F33" s="183"/>
      <c r="G33" s="183" t="s">
        <v>48</v>
      </c>
      <c r="H33" s="183" t="s">
        <v>41</v>
      </c>
      <c r="I33" s="183"/>
      <c r="J33" s="183"/>
      <c r="K33" s="183" t="s">
        <v>48</v>
      </c>
      <c r="L33" s="183" t="s">
        <v>41</v>
      </c>
      <c r="M33" s="183"/>
      <c r="N33" s="183"/>
      <c r="O33" s="183" t="s">
        <v>48</v>
      </c>
      <c r="P33" s="183" t="s">
        <v>41</v>
      </c>
      <c r="Q33" s="183"/>
      <c r="R33" s="183"/>
      <c r="S33" s="183" t="s">
        <v>48</v>
      </c>
      <c r="T33" s="185" t="s">
        <v>23</v>
      </c>
      <c r="U33" s="163">
        <f t="array" ref="U33">SUM(IF(ISNUMBER(FIND("/",E33:T33)),--LEFT(E33:T33,FIND("/",E33:T33)-1)))+SUM(IF(ISNUMBER(FIND("/",E33:T33)),--RIGHT(E33:T33,LEN(E33:T33)-FIND("/",E33:T33))))</f>
        <v>88</v>
      </c>
      <c r="V33" s="186"/>
      <c r="W33" s="187" t="s">
        <v>44</v>
      </c>
      <c r="X33" s="188"/>
      <c r="Y33" s="189">
        <f t="array" ref="Y33">SUM(IF(ISNUMBER(FIND("РВ/Н",E30:T30)),--MID(E31:T31,FIND("/",E31:T31)+1,5)))+SUM(IF(ISNUMBER(FIND("РВ/Н",E32:T32)),--MID(E33:T33,FIND("/",E33:T33)+1,5)))+SUM(IF(ISNUMBER(FIND("Н/РВ",E30:T30)),--MID(E31:T31,FIND("/",E31:T31)+1,5)))+SUM(IF(ISNUMBER(FIND("Н/РВ",E32:T32)),--MID(E33:T33,FIND("/",E33:T33)+1,5)))</f>
        <v>0</v>
      </c>
      <c r="Z33" s="188"/>
      <c r="AA33" s="188"/>
      <c r="AB33" s="190"/>
      <c r="AC33" s="191" t="str">
        <f>IF(SUMPRODUCT(--ISNUMBER(SEARCH("ОД",E30:T33)))&gt;0,"ОД","")</f>
        <v/>
      </c>
      <c r="AD33" s="192" t="str">
        <f>IF(AC33="","",COUNTIF(E30:T33,AC33))</f>
        <v/>
      </c>
      <c r="AE33" s="193"/>
      <c r="AF33" s="194"/>
      <c r="AG33" s="189"/>
    </row>
    <row r="34" spans="2:33" ht="12.75" customHeight="1">
      <c r="B34" s="78">
        <v>3</v>
      </c>
      <c r="C34" s="261" t="s">
        <v>79</v>
      </c>
      <c r="D34" s="212" t="s">
        <v>80</v>
      </c>
      <c r="E34" s="141" t="s">
        <v>47</v>
      </c>
      <c r="F34" s="142" t="s">
        <v>36</v>
      </c>
      <c r="G34" s="142" t="s">
        <v>37</v>
      </c>
      <c r="H34" s="142" t="s">
        <v>37</v>
      </c>
      <c r="I34" s="203" t="s">
        <v>47</v>
      </c>
      <c r="J34" s="142" t="s">
        <v>36</v>
      </c>
      <c r="K34" s="142" t="s">
        <v>37</v>
      </c>
      <c r="L34" s="142" t="s">
        <v>37</v>
      </c>
      <c r="M34" s="203" t="s">
        <v>47</v>
      </c>
      <c r="N34" s="142" t="s">
        <v>36</v>
      </c>
      <c r="O34" s="142" t="s">
        <v>37</v>
      </c>
      <c r="P34" s="142" t="s">
        <v>37</v>
      </c>
      <c r="Q34" s="203" t="s">
        <v>47</v>
      </c>
      <c r="R34" s="142" t="s">
        <v>36</v>
      </c>
      <c r="S34" s="142" t="s">
        <v>37</v>
      </c>
      <c r="T34" s="143" t="s">
        <v>39</v>
      </c>
      <c r="U34" s="144">
        <f>COUNTIF(E34:T34,"Н/Я")+COUNTIF(E34:T34,"Я/Н")+COUNTIF(E34:T34,"Н/РВ")+COUNTIF(E34:T34,"РВ/Н")</f>
        <v>8</v>
      </c>
      <c r="V34" s="145">
        <f>U34+U36</f>
        <v>16</v>
      </c>
      <c r="W34" s="146" t="s">
        <v>40</v>
      </c>
      <c r="X34" s="147"/>
      <c r="Y34" s="148">
        <f t="array" ref="Y34">SUM(IF(ISNUMBER(FIND("Я/",E34:T34)),--LEFT(E35:T35,FIND("/",E35:T35)-1)))+SUM(IF(ISNUMBER(FIND("Я/",E36:T36)),--LEFT(E37:T37,FIND("/",E37:T37)-1)))+SUM(IF(ISNUMBER(FIND("/Я",E34:T34)),--MID(E35:T35,FIND("/",E35:T35)+1,5)))+SUM(IF(ISNUMBER(FIND("/Я",E36:T36)),--MID(E37:T37,FIND("/",E37:T37)+1,5)))</f>
        <v>128</v>
      </c>
      <c r="Z34" s="149"/>
      <c r="AA34" s="147"/>
      <c r="AB34" s="150"/>
      <c r="AC34" s="151" t="str">
        <f>IF(SUMPRODUCT(--ISNUMBER(SEARCH("В",E34:T37)))&gt;0,"В","")</f>
        <v>В</v>
      </c>
      <c r="AD34" s="152">
        <f>IF(AC34="","",COUNTIF(E34:T37,AC34))</f>
        <v>14</v>
      </c>
      <c r="AE34" s="153" t="str">
        <f>IF(SUMPRODUCT(--ISNUMBER(SEARCH("К",E34:T37)))&gt;0,"К","")</f>
        <v/>
      </c>
      <c r="AF34" s="154"/>
      <c r="AG34" s="155" t="str">
        <f>IF(AE34="","",COUNTIF(E34:T37,AE34))</f>
        <v/>
      </c>
    </row>
    <row r="35" spans="2:33" ht="12.75" customHeight="1" thickBot="1">
      <c r="B35" s="156"/>
      <c r="C35" s="267"/>
      <c r="D35" s="264"/>
      <c r="E35" s="159" t="s">
        <v>48</v>
      </c>
      <c r="F35" s="160" t="s">
        <v>41</v>
      </c>
      <c r="G35" s="160"/>
      <c r="H35" s="160"/>
      <c r="I35" s="160" t="s">
        <v>48</v>
      </c>
      <c r="J35" s="160" t="s">
        <v>41</v>
      </c>
      <c r="K35" s="160"/>
      <c r="L35" s="160"/>
      <c r="M35" s="160" t="s">
        <v>48</v>
      </c>
      <c r="N35" s="160" t="s">
        <v>41</v>
      </c>
      <c r="O35" s="160"/>
      <c r="P35" s="160"/>
      <c r="Q35" s="160" t="s">
        <v>48</v>
      </c>
      <c r="R35" s="160" t="s">
        <v>41</v>
      </c>
      <c r="S35" s="160"/>
      <c r="T35" s="162" t="s">
        <v>39</v>
      </c>
      <c r="U35" s="163">
        <f t="array" ref="U35">SUM(IF(ISNUMBER(FIND("/",E35:T35)),--LEFT(E35:T35,FIND("/",E35:T35)-1)))+SUM(IF(ISNUMBER(FIND("/",E35:T35)),--RIGHT(E35:T35,LEN(E35:T35)-FIND("/",E35:T35))))</f>
        <v>96</v>
      </c>
      <c r="V35" s="164"/>
      <c r="W35" s="165" t="s">
        <v>42</v>
      </c>
      <c r="X35" s="166"/>
      <c r="Y35" s="167">
        <f t="array" ref="Y35">SUM(IF(ISNUMBER(FIND("Н/",E34:T34)),--LEFT(E35:T35,FIND("/",E35:T35)-1)))+SUM(IF(ISNUMBER(FIND("Н/",E36:T36)),--LEFT(E37:T37,FIND("/",E37:T37)-1)))+SUM(IF(ISNUMBER(FIND("Я/Н",E34:T34)),--MID(E35:T35,FIND("/",E35:T35)+1,5)))+SUM(IF(ISNUMBER(FIND("Я/Н",E36:T36)),--MID(E37:T37,FIND("/",E37:T37)+1,5)))</f>
        <v>64</v>
      </c>
      <c r="Z35" s="166"/>
      <c r="AA35" s="166"/>
      <c r="AB35" s="168"/>
      <c r="AC35" s="169" t="str">
        <f>IF(SUMPRODUCT(--ISNUMBER(SEARCH("ОТ",E34:T37)))&gt;0,"ОТ","")</f>
        <v/>
      </c>
      <c r="AD35" s="170" t="str">
        <f>IF(AC35="","",COUNTIF(E34:T37,AC35))</f>
        <v/>
      </c>
      <c r="AE35" s="171" t="str">
        <f>IF(SUMPRODUCT(--ISNUMBER(SEARCH("ДО",E34:T37)))&gt;0,"ДО","")</f>
        <v/>
      </c>
      <c r="AF35" s="172"/>
      <c r="AG35" s="173" t="str">
        <f>IF(AE35="","",COUNTIF(E35:T38,AE35))</f>
        <v/>
      </c>
    </row>
    <row r="36" spans="2:33" ht="12.75" customHeight="1">
      <c r="B36" s="156"/>
      <c r="C36" s="267"/>
      <c r="D36" s="264"/>
      <c r="E36" s="174" t="s">
        <v>37</v>
      </c>
      <c r="F36" s="208" t="s">
        <v>47</v>
      </c>
      <c r="G36" s="175" t="s">
        <v>36</v>
      </c>
      <c r="H36" s="175" t="s">
        <v>37</v>
      </c>
      <c r="I36" s="175" t="s">
        <v>37</v>
      </c>
      <c r="J36" s="208" t="s">
        <v>47</v>
      </c>
      <c r="K36" s="175" t="s">
        <v>36</v>
      </c>
      <c r="L36" s="175" t="s">
        <v>37</v>
      </c>
      <c r="M36" s="175" t="s">
        <v>37</v>
      </c>
      <c r="N36" s="208" t="s">
        <v>47</v>
      </c>
      <c r="O36" s="175" t="s">
        <v>36</v>
      </c>
      <c r="P36" s="175" t="s">
        <v>37</v>
      </c>
      <c r="Q36" s="175" t="s">
        <v>37</v>
      </c>
      <c r="R36" s="208" t="s">
        <v>47</v>
      </c>
      <c r="S36" s="175" t="s">
        <v>36</v>
      </c>
      <c r="T36" s="175" t="s">
        <v>23</v>
      </c>
      <c r="U36" s="144">
        <f>COUNTIF(E36:T36,"Н/Я")+COUNTIF(E36:T36,"Я/Н")+COUNTIF(E36:T36,"Н/РВ")+COUNTIF(E36:T36,"РВ/Н")</f>
        <v>8</v>
      </c>
      <c r="V36" s="164">
        <f>U35+U37</f>
        <v>192</v>
      </c>
      <c r="W36" s="165" t="s">
        <v>43</v>
      </c>
      <c r="X36" s="166"/>
      <c r="Y36" s="167">
        <f t="array" ref="Y36">SUM(IF(ISNUMBER(FIND("РВ/",E34:T34)),--LEFT(E35:T35,FIND("/",E35:T35)-1)))+SUM(IF(ISNUMBER(FIND("РВ/",E36:T36)),--LEFT(E37:T37,FIND("/",E37:T37)-1)))+SUM(IF(ISNUMBER(FIND("/РВ",E34:T34)),--MID(E35:T35,FIND("/",E35:T35)+1,5)))+SUM(IF(ISNUMBER(FIND("/РВ",E36:T36)),--MID(E37:T37,FIND("/",E37:T37)+1,5)))</f>
        <v>0</v>
      </c>
      <c r="Z36" s="166"/>
      <c r="AA36" s="166"/>
      <c r="AB36" s="168"/>
      <c r="AC36" s="169" t="str">
        <f>IF(SUMPRODUCT(--ISNUMBER(SEARCH("б",E34:T37)))&gt;0,"Б","")</f>
        <v/>
      </c>
      <c r="AD36" s="170" t="str">
        <f>IF(AC36="","",COUNTIF(E34:T37,AC36))</f>
        <v/>
      </c>
      <c r="AE36" s="177"/>
      <c r="AF36" s="178"/>
      <c r="AG36" s="167"/>
    </row>
    <row r="37" spans="2:33" ht="13.5" customHeight="1" thickBot="1">
      <c r="B37" s="179"/>
      <c r="C37" s="268"/>
      <c r="D37" s="266"/>
      <c r="E37" s="200"/>
      <c r="F37" s="183" t="s">
        <v>48</v>
      </c>
      <c r="G37" s="183" t="s">
        <v>41</v>
      </c>
      <c r="H37" s="184"/>
      <c r="I37" s="183"/>
      <c r="J37" s="183" t="s">
        <v>48</v>
      </c>
      <c r="K37" s="183" t="s">
        <v>41</v>
      </c>
      <c r="L37" s="184"/>
      <c r="M37" s="183"/>
      <c r="N37" s="183" t="s">
        <v>48</v>
      </c>
      <c r="O37" s="183" t="s">
        <v>41</v>
      </c>
      <c r="P37" s="183"/>
      <c r="Q37" s="183"/>
      <c r="R37" s="183" t="s">
        <v>48</v>
      </c>
      <c r="S37" s="183" t="s">
        <v>41</v>
      </c>
      <c r="T37" s="185" t="s">
        <v>23</v>
      </c>
      <c r="U37" s="163">
        <f t="array" ref="U37">SUM(IF(ISNUMBER(FIND("/",E37:T37)),--LEFT(E37:T37,FIND("/",E37:T37)-1)))+SUM(IF(ISNUMBER(FIND("/",E37:T37)),--RIGHT(E37:T37,LEN(E37:T37)-FIND("/",E37:T37))))</f>
        <v>96</v>
      </c>
      <c r="V37" s="186"/>
      <c r="W37" s="187" t="s">
        <v>44</v>
      </c>
      <c r="X37" s="188"/>
      <c r="Y37" s="189">
        <f t="array" ref="Y37">SUM(IF(ISNUMBER(FIND("РВ/Н",E34:T34)),--MID(E35:T35,FIND("/",E35:T35)+1,5)))+SUM(IF(ISNUMBER(FIND("РВ/Н",E36:T36)),--MID(E37:T37,FIND("/",E37:T37)+1,5)))+SUM(IF(ISNUMBER(FIND("Н/РВ",E34:T34)),--MID(E35:T35,FIND("/",E35:T35)+1,5)))+SUM(IF(ISNUMBER(FIND("Н/РВ",E36:T36)),--MID(E37:T37,FIND("/",E37:T37)+1,5)))</f>
        <v>0</v>
      </c>
      <c r="Z37" s="188"/>
      <c r="AA37" s="188"/>
      <c r="AB37" s="190"/>
      <c r="AC37" s="191" t="str">
        <f>IF(SUMPRODUCT(--ISNUMBER(SEARCH("ОД",E34:T37)))&gt;0,"ОД","")</f>
        <v/>
      </c>
      <c r="AD37" s="192" t="str">
        <f>IF(AC37="","",COUNTIF(E34:T37,AC37))</f>
        <v/>
      </c>
      <c r="AE37" s="193"/>
      <c r="AF37" s="194"/>
      <c r="AG37" s="189"/>
    </row>
    <row r="38" spans="2:33" ht="12.75" customHeight="1">
      <c r="B38" s="78">
        <v>4</v>
      </c>
      <c r="C38" s="261" t="s">
        <v>81</v>
      </c>
      <c r="D38" s="212" t="s">
        <v>82</v>
      </c>
      <c r="E38" s="141" t="s">
        <v>36</v>
      </c>
      <c r="F38" s="142" t="s">
        <v>37</v>
      </c>
      <c r="G38" s="142" t="s">
        <v>37</v>
      </c>
      <c r="H38" s="203" t="s">
        <v>47</v>
      </c>
      <c r="I38" s="142" t="s">
        <v>36</v>
      </c>
      <c r="J38" s="142" t="s">
        <v>37</v>
      </c>
      <c r="K38" s="142" t="s">
        <v>37</v>
      </c>
      <c r="L38" s="203" t="s">
        <v>47</v>
      </c>
      <c r="M38" s="142" t="s">
        <v>36</v>
      </c>
      <c r="N38" s="142" t="s">
        <v>37</v>
      </c>
      <c r="O38" s="142" t="s">
        <v>37</v>
      </c>
      <c r="P38" s="142" t="s">
        <v>56</v>
      </c>
      <c r="Q38" s="142" t="s">
        <v>36</v>
      </c>
      <c r="R38" s="142" t="s">
        <v>37</v>
      </c>
      <c r="S38" s="142" t="s">
        <v>37</v>
      </c>
      <c r="T38" s="143" t="s">
        <v>39</v>
      </c>
      <c r="U38" s="144">
        <f>COUNTIF(E38:T38,"Н/Я")+COUNTIF(E38:T38,"Я/Н")+COUNTIF(E38:T38,"Н/РВ")+COUNTIF(E38:T38,"РВ/Н")</f>
        <v>7</v>
      </c>
      <c r="V38" s="145">
        <f>U38+U40</f>
        <v>15</v>
      </c>
      <c r="W38" s="146" t="s">
        <v>40</v>
      </c>
      <c r="X38" s="147"/>
      <c r="Y38" s="148">
        <f t="array" ref="Y38">SUM(IF(ISNUMBER(FIND("Я/",E38:T38)),--LEFT(E39:T39,FIND("/",E39:T39)-1)))+SUM(IF(ISNUMBER(FIND("Я/",E40:T40)),--LEFT(E41:T41,FIND("/",E41:T41)-1)))+SUM(IF(ISNUMBER(FIND("/Я",E38:T38)),--MID(E39:T39,FIND("/",E39:T39)+1,5)))+SUM(IF(ISNUMBER(FIND("/Я",E40:T40)),--MID(E41:T41,FIND("/",E41:T41)+1,5)))</f>
        <v>100</v>
      </c>
      <c r="Z38" s="149"/>
      <c r="AA38" s="147"/>
      <c r="AB38" s="150"/>
      <c r="AC38" s="151" t="str">
        <f>IF(SUMPRODUCT(--ISNUMBER(SEARCH("В",E38:T41)))&gt;0,"В","")</f>
        <v>В</v>
      </c>
      <c r="AD38" s="152">
        <f>IF(AC38="","",COUNTIF(E38:T41,AC38))</f>
        <v>15</v>
      </c>
      <c r="AE38" s="153" t="str">
        <f>IF(SUMPRODUCT(--ISNUMBER(SEARCH("К",E38:T41)))&gt;0,"К","")</f>
        <v/>
      </c>
      <c r="AF38" s="154"/>
      <c r="AG38" s="155" t="str">
        <f>IF(AE38="","",COUNTIF(E38:T41,AE38))</f>
        <v/>
      </c>
    </row>
    <row r="39" spans="2:33" ht="12.75" customHeight="1" thickBot="1">
      <c r="B39" s="156"/>
      <c r="C39" s="267"/>
      <c r="D39" s="264"/>
      <c r="E39" s="159" t="s">
        <v>41</v>
      </c>
      <c r="F39" s="160"/>
      <c r="G39" s="160"/>
      <c r="H39" s="160" t="s">
        <v>48</v>
      </c>
      <c r="I39" s="160" t="s">
        <v>41</v>
      </c>
      <c r="J39" s="160"/>
      <c r="K39" s="160"/>
      <c r="L39" s="160" t="s">
        <v>48</v>
      </c>
      <c r="M39" s="160" t="s">
        <v>41</v>
      </c>
      <c r="N39" s="160"/>
      <c r="O39" s="160"/>
      <c r="P39" s="160" t="s">
        <v>48</v>
      </c>
      <c r="Q39" s="160" t="s">
        <v>41</v>
      </c>
      <c r="R39" s="160"/>
      <c r="S39" s="160"/>
      <c r="T39" s="162" t="s">
        <v>39</v>
      </c>
      <c r="U39" s="163">
        <f t="array" ref="U39">SUM(IF(ISNUMBER(FIND("/",E39:T39)),--LEFT(E39:T39,FIND("/",E39:T39)-1)))+SUM(IF(ISNUMBER(FIND("/",E39:T39)),--RIGHT(E39:T39,LEN(E39:T39)-FIND("/",E39:T39))))</f>
        <v>80</v>
      </c>
      <c r="V39" s="164"/>
      <c r="W39" s="165" t="s">
        <v>42</v>
      </c>
      <c r="X39" s="166"/>
      <c r="Y39" s="167">
        <f t="array" ref="Y39">SUM(IF(ISNUMBER(FIND("Н/",E38:T38)),--LEFT(E39:T39,FIND("/",E39:T39)-1)))+SUM(IF(ISNUMBER(FIND("Н/",E40:T40)),--LEFT(E41:T41,FIND("/",E41:T41)-1)))+SUM(IF(ISNUMBER(FIND("Я/Н",E38:T38)),--MID(E39:T39,FIND("/",E39:T39)+1,5)))+SUM(IF(ISNUMBER(FIND("Я/Н",E40:T40)),--MID(E41:T41,FIND("/",E41:T41)+1,5)))</f>
        <v>60</v>
      </c>
      <c r="Z39" s="166"/>
      <c r="AA39" s="166"/>
      <c r="AB39" s="168"/>
      <c r="AC39" s="169" t="str">
        <f>IF(SUMPRODUCT(--ISNUMBER(SEARCH("ОТ",E38:T41)))&gt;0,"ОТ","")</f>
        <v/>
      </c>
      <c r="AD39" s="170" t="str">
        <f>IF(AC39="","",COUNTIF(E38:T41,AC39))</f>
        <v/>
      </c>
      <c r="AE39" s="171" t="str">
        <f>IF(SUMPRODUCT(--ISNUMBER(SEARCH("ДО",E38:T41)))&gt;0,"ДО","")</f>
        <v/>
      </c>
      <c r="AF39" s="172"/>
      <c r="AG39" s="173" t="str">
        <f>IF(AE39="","",COUNTIF(E39:T42,AE39))</f>
        <v/>
      </c>
    </row>
    <row r="40" spans="2:33" ht="12.75" customHeight="1">
      <c r="B40" s="156"/>
      <c r="C40" s="267"/>
      <c r="D40" s="264"/>
      <c r="E40" s="174" t="s">
        <v>47</v>
      </c>
      <c r="F40" s="175" t="s">
        <v>36</v>
      </c>
      <c r="G40" s="175" t="s">
        <v>37</v>
      </c>
      <c r="H40" s="175" t="s">
        <v>37</v>
      </c>
      <c r="I40" s="208" t="s">
        <v>47</v>
      </c>
      <c r="J40" s="175" t="s">
        <v>36</v>
      </c>
      <c r="K40" s="175" t="s">
        <v>37</v>
      </c>
      <c r="L40" s="175" t="s">
        <v>37</v>
      </c>
      <c r="M40" s="208" t="s">
        <v>47</v>
      </c>
      <c r="N40" s="175" t="s">
        <v>36</v>
      </c>
      <c r="O40" s="175" t="s">
        <v>37</v>
      </c>
      <c r="P40" s="175" t="s">
        <v>37</v>
      </c>
      <c r="Q40" s="175" t="s">
        <v>47</v>
      </c>
      <c r="R40" s="175" t="s">
        <v>36</v>
      </c>
      <c r="S40" s="209" t="s">
        <v>37</v>
      </c>
      <c r="T40" s="176" t="s">
        <v>23</v>
      </c>
      <c r="U40" s="144">
        <f>COUNTIF(E40:T40,"Н/Я")+COUNTIF(E40:T40,"Я/Н")+COUNTIF(E40:T40,"Н/РВ")+COUNTIF(E40:T40,"РВ/Н")</f>
        <v>8</v>
      </c>
      <c r="V40" s="164">
        <f>U39+U41</f>
        <v>176</v>
      </c>
      <c r="W40" s="165" t="s">
        <v>43</v>
      </c>
      <c r="X40" s="166"/>
      <c r="Y40" s="167">
        <f t="array" ref="Y40">SUM(IF(ISNUMBER(FIND("РВ/",E38:T38)),--LEFT(E39:T39,FIND("/",E39:T39)-1)))+SUM(IF(ISNUMBER(FIND("РВ/",E40:T40)),--LEFT(E41:T41,FIND("/",E41:T41)-1)))+SUM(IF(ISNUMBER(FIND("/РВ",E38:T38)),--MID(E39:T39,FIND("/",E39:T39)+1,5)))+SUM(IF(ISNUMBER(FIND("/РВ",E40:T40)),--MID(E41:T41,FIND("/",E41:T41)+1,5)))</f>
        <v>14</v>
      </c>
      <c r="Z40" s="166"/>
      <c r="AA40" s="166"/>
      <c r="AB40" s="168"/>
      <c r="AC40" s="169" t="str">
        <f>IF(SUMPRODUCT(--ISNUMBER(SEARCH("б",E38:T41)))&gt;0,"Б","")</f>
        <v/>
      </c>
      <c r="AD40" s="170" t="str">
        <f>IF(AC40="","",COUNTIF(E38:T41,AC40))</f>
        <v/>
      </c>
      <c r="AE40" s="177"/>
      <c r="AF40" s="178"/>
      <c r="AG40" s="167"/>
    </row>
    <row r="41" spans="2:33" ht="13.5" customHeight="1" thickBot="1">
      <c r="B41" s="179"/>
      <c r="C41" s="268"/>
      <c r="D41" s="266"/>
      <c r="E41" s="200" t="s">
        <v>48</v>
      </c>
      <c r="F41" s="183" t="s">
        <v>41</v>
      </c>
      <c r="G41" s="184"/>
      <c r="H41" s="183"/>
      <c r="I41" s="183" t="s">
        <v>48</v>
      </c>
      <c r="J41" s="183" t="s">
        <v>41</v>
      </c>
      <c r="K41" s="184"/>
      <c r="L41" s="183"/>
      <c r="M41" s="183" t="s">
        <v>48</v>
      </c>
      <c r="N41" s="183" t="s">
        <v>41</v>
      </c>
      <c r="O41" s="183"/>
      <c r="P41" s="183"/>
      <c r="Q41" s="183" t="s">
        <v>48</v>
      </c>
      <c r="R41" s="183" t="s">
        <v>41</v>
      </c>
      <c r="S41" s="183"/>
      <c r="T41" s="185" t="s">
        <v>23</v>
      </c>
      <c r="U41" s="163">
        <f t="array" ref="U41">SUM(IF(ISNUMBER(FIND("/",E41:T41)),--LEFT(E41:T41,FIND("/",E41:T41)-1)))+SUM(IF(ISNUMBER(FIND("/",E41:T41)),--RIGHT(E41:T41,LEN(E41:T41)-FIND("/",E41:T41))))</f>
        <v>96</v>
      </c>
      <c r="V41" s="186"/>
      <c r="W41" s="187" t="s">
        <v>44</v>
      </c>
      <c r="X41" s="188"/>
      <c r="Y41" s="189">
        <f t="array" ref="Y41">SUM(IF(ISNUMBER(FIND("РВ/Н",E38:T38)),--MID(E39:T39,FIND("/",E39:T39)+1,5)))+SUM(IF(ISNUMBER(FIND("РВ/Н",E40:T40)),--MID(E41:T41,FIND("/",E41:T41)+1,5)))+SUM(IF(ISNUMBER(FIND("Н/РВ",E38:T38)),--MID(E39:T39,FIND("/",E39:T39)+1,5)))+SUM(IF(ISNUMBER(FIND("Н/РВ",E40:T40)),--MID(E41:T41,FIND("/",E41:T41)+1,5)))</f>
        <v>2</v>
      </c>
      <c r="Z41" s="188"/>
      <c r="AA41" s="188"/>
      <c r="AB41" s="190"/>
      <c r="AC41" s="191" t="str">
        <f>IF(SUMPRODUCT(--ISNUMBER(SEARCH("ОД",E38:T41)))&gt;0,"ОД","")</f>
        <v/>
      </c>
      <c r="AD41" s="192" t="str">
        <f>IF(AC41="","",COUNTIF(E38:T41,AC41))</f>
        <v/>
      </c>
      <c r="AE41" s="193"/>
      <c r="AF41" s="194"/>
      <c r="AG41" s="189"/>
    </row>
    <row r="42" spans="2:33" ht="12.75" customHeight="1">
      <c r="B42" s="78">
        <v>5</v>
      </c>
      <c r="C42" s="261" t="s">
        <v>83</v>
      </c>
      <c r="D42" s="212" t="s">
        <v>84</v>
      </c>
      <c r="E42" s="141" t="s">
        <v>37</v>
      </c>
      <c r="F42" s="142" t="s">
        <v>37</v>
      </c>
      <c r="G42" s="203" t="s">
        <v>47</v>
      </c>
      <c r="H42" s="142" t="s">
        <v>36</v>
      </c>
      <c r="I42" s="142" t="s">
        <v>37</v>
      </c>
      <c r="J42" s="142" t="s">
        <v>37</v>
      </c>
      <c r="K42" s="203" t="s">
        <v>47</v>
      </c>
      <c r="L42" s="142" t="s">
        <v>36</v>
      </c>
      <c r="M42" s="142" t="s">
        <v>37</v>
      </c>
      <c r="N42" s="142" t="s">
        <v>37</v>
      </c>
      <c r="O42" s="203" t="s">
        <v>47</v>
      </c>
      <c r="P42" s="213" t="s">
        <v>53</v>
      </c>
      <c r="Q42" s="142" t="s">
        <v>37</v>
      </c>
      <c r="R42" s="142" t="s">
        <v>37</v>
      </c>
      <c r="S42" s="142" t="s">
        <v>47</v>
      </c>
      <c r="T42" s="143" t="s">
        <v>39</v>
      </c>
      <c r="U42" s="144">
        <f>COUNTIF(E42:T42,"Н/Я")+COUNTIF(E42:T42,"Я/Н")+COUNTIF(E42:T42,"Н/РВ")+COUNTIF(E42:T42,"РВ/Н")</f>
        <v>7</v>
      </c>
      <c r="V42" s="145">
        <f>U42+U44</f>
        <v>14</v>
      </c>
      <c r="W42" s="146" t="s">
        <v>40</v>
      </c>
      <c r="X42" s="147"/>
      <c r="Y42" s="148">
        <f t="array" ref="Y42">SUM(IF(ISNUMBER(FIND("Я/",E42:T42)),--LEFT(E43:T43,FIND("/",E43:T43)-1)))+SUM(IF(ISNUMBER(FIND("Я/",E44:T44)),--LEFT(E45:T45,FIND("/",E45:T45)-1)))+SUM(IF(ISNUMBER(FIND("/Я",E42:T42)),--MID(E43:T43,FIND("/",E43:T43)+1,5)))+SUM(IF(ISNUMBER(FIND("/Я",E44:T44)),--MID(E45:T45,FIND("/",E45:T45)+1,5)))</f>
        <v>110</v>
      </c>
      <c r="Z42" s="149"/>
      <c r="AA42" s="147"/>
      <c r="AB42" s="150"/>
      <c r="AC42" s="151" t="str">
        <f>IF(SUMPRODUCT(--ISNUMBER(SEARCH("В",E42:T45)))&gt;0,"В","")</f>
        <v>В</v>
      </c>
      <c r="AD42" s="152">
        <f>IF(AC42="","",COUNTIF(E42:T45,AC42))</f>
        <v>16</v>
      </c>
      <c r="AE42" s="153" t="str">
        <f>IF(SUMPRODUCT(--ISNUMBER(SEARCH("К",E42:T45)))&gt;0,"К","")</f>
        <v/>
      </c>
      <c r="AF42" s="154"/>
      <c r="AG42" s="155" t="str">
        <f>IF(AE42="","",COUNTIF(E42:T45,AE42))</f>
        <v/>
      </c>
    </row>
    <row r="43" spans="2:33" ht="12.75" customHeight="1" thickBot="1">
      <c r="B43" s="156"/>
      <c r="C43" s="267"/>
      <c r="D43" s="264"/>
      <c r="E43" s="214"/>
      <c r="F43" s="160"/>
      <c r="G43" s="160" t="s">
        <v>48</v>
      </c>
      <c r="H43" s="160" t="s">
        <v>41</v>
      </c>
      <c r="I43" s="160"/>
      <c r="J43" s="160"/>
      <c r="K43" s="160" t="s">
        <v>48</v>
      </c>
      <c r="L43" s="160" t="s">
        <v>41</v>
      </c>
      <c r="M43" s="160"/>
      <c r="N43" s="160"/>
      <c r="O43" s="160" t="s">
        <v>48</v>
      </c>
      <c r="P43" s="160" t="s">
        <v>41</v>
      </c>
      <c r="Q43" s="160"/>
      <c r="R43" s="160"/>
      <c r="S43" s="160" t="s">
        <v>48</v>
      </c>
      <c r="T43" s="162" t="s">
        <v>39</v>
      </c>
      <c r="U43" s="163">
        <f t="array" ref="U43">SUM(IF(ISNUMBER(FIND("/",E43:T43)),--LEFT(E43:T43,FIND("/",E43:T43)-1)))+SUM(IF(ISNUMBER(FIND("/",E43:T43)),--RIGHT(E43:T43,LEN(E43:T43)-FIND("/",E43:T43))))</f>
        <v>88</v>
      </c>
      <c r="V43" s="164"/>
      <c r="W43" s="165" t="s">
        <v>42</v>
      </c>
      <c r="X43" s="166"/>
      <c r="Y43" s="215">
        <f t="array" ref="Y43">SUM(IF(ISNUMBER(FIND("Н/",E42:T42)),--LEFT(E43:T43,FIND("/",E43:T43)-1)))+SUM(IF(ISNUMBER(FIND("Н/",E44:T44)),--LEFT(E45:T45,FIND("/",E45:T45)-1)))+SUM(IF(ISNUMBER(FIND("Я/Н",E42:T42)),--MID(E43:T43,FIND("/",E43:T43)+1,5)))+SUM(IF(ISNUMBER(FIND("Я/Н",E44:T44)),--MID(E45:T45,FIND("/",E45:T45)+1,5)))</f>
        <v>64</v>
      </c>
      <c r="Z43" s="166"/>
      <c r="AA43" s="166"/>
      <c r="AB43" s="168"/>
      <c r="AC43" s="169" t="str">
        <f>IF(SUMPRODUCT(--ISNUMBER(SEARCH("ОТ",E42:T45)))&gt;0,"ОТ","")</f>
        <v/>
      </c>
      <c r="AD43" s="170" t="str">
        <f>IF(AC43="","",COUNTIF(E42:T45,AC43))</f>
        <v/>
      </c>
      <c r="AE43" s="171" t="str">
        <f>IF(SUMPRODUCT(--ISNUMBER(SEARCH("ДО",E42:T45)))&gt;0,"ДО","")</f>
        <v/>
      </c>
      <c r="AF43" s="172"/>
      <c r="AG43" s="173" t="str">
        <f>IF(AE43="","",COUNTIF(E43:T46,AE43))</f>
        <v/>
      </c>
    </row>
    <row r="44" spans="2:33" ht="12.75" customHeight="1">
      <c r="B44" s="156"/>
      <c r="C44" s="267"/>
      <c r="D44" s="264"/>
      <c r="E44" s="174" t="s">
        <v>36</v>
      </c>
      <c r="F44" s="175" t="s">
        <v>37</v>
      </c>
      <c r="G44" s="175" t="s">
        <v>37</v>
      </c>
      <c r="H44" s="208" t="s">
        <v>47</v>
      </c>
      <c r="I44" s="175" t="s">
        <v>36</v>
      </c>
      <c r="J44" s="175" t="s">
        <v>37</v>
      </c>
      <c r="K44" s="175" t="s">
        <v>37</v>
      </c>
      <c r="L44" s="208" t="s">
        <v>47</v>
      </c>
      <c r="M44" s="175" t="s">
        <v>36</v>
      </c>
      <c r="N44" s="175" t="s">
        <v>37</v>
      </c>
      <c r="O44" s="175" t="s">
        <v>37</v>
      </c>
      <c r="P44" s="208" t="s">
        <v>47</v>
      </c>
      <c r="Q44" s="175" t="s">
        <v>36</v>
      </c>
      <c r="R44" s="175" t="s">
        <v>37</v>
      </c>
      <c r="S44" s="209" t="s">
        <v>37</v>
      </c>
      <c r="T44" s="176" t="s">
        <v>23</v>
      </c>
      <c r="U44" s="144">
        <f>COUNTIF(E44:T44,"Н/Я")+COUNTIF(E44:T44,"Я/Н")+COUNTIF(E44:T44,"Н/РВ")+COUNTIF(E44:T44,"РВ/Н")</f>
        <v>7</v>
      </c>
      <c r="V44" s="164">
        <f>U43+U45</f>
        <v>176</v>
      </c>
      <c r="W44" s="165" t="s">
        <v>43</v>
      </c>
      <c r="X44" s="166"/>
      <c r="Y44" s="167">
        <f t="array" ref="Y44">SUM(IF(ISNUMBER(FIND("РВ/",E42:T42)),--LEFT(E43:T43,FIND("/",E43:T43)-1)))+SUM(IF(ISNUMBER(FIND("РВ/",E44:T44)),--LEFT(E45:T45,FIND("/",E45:T45)-1)))+SUM(IF(ISNUMBER(FIND("/РВ",E42:T42)),--MID(E43:T43,FIND("/",E43:T43)+1,5)))+SUM(IF(ISNUMBER(FIND("/РВ",E44:T44)),--MID(E45:T45,FIND("/",E45:T45)+1,5)))</f>
        <v>2</v>
      </c>
      <c r="Z44" s="166"/>
      <c r="AA44" s="166"/>
      <c r="AB44" s="168"/>
      <c r="AC44" s="169" t="str">
        <f>IF(SUMPRODUCT(--ISNUMBER(SEARCH("б",E42:T45)))&gt;0,"Б","")</f>
        <v/>
      </c>
      <c r="AD44" s="170" t="str">
        <f>IF(AC44="","",COUNTIF(E42:T45,AC44))</f>
        <v/>
      </c>
      <c r="AE44" s="177"/>
      <c r="AF44" s="178"/>
      <c r="AG44" s="167"/>
    </row>
    <row r="45" spans="2:33" ht="13.5" customHeight="1" thickBot="1">
      <c r="B45" s="179"/>
      <c r="C45" s="268"/>
      <c r="D45" s="266"/>
      <c r="E45" s="200" t="s">
        <v>48</v>
      </c>
      <c r="F45" s="183"/>
      <c r="G45" s="183"/>
      <c r="H45" s="183" t="s">
        <v>48</v>
      </c>
      <c r="I45" s="183" t="s">
        <v>41</v>
      </c>
      <c r="J45" s="183"/>
      <c r="K45" s="183"/>
      <c r="L45" s="183" t="s">
        <v>48</v>
      </c>
      <c r="M45" s="183" t="s">
        <v>41</v>
      </c>
      <c r="N45" s="183"/>
      <c r="O45" s="183"/>
      <c r="P45" s="183" t="s">
        <v>48</v>
      </c>
      <c r="Q45" s="183" t="s">
        <v>41</v>
      </c>
      <c r="R45" s="183"/>
      <c r="S45" s="183"/>
      <c r="T45" s="185" t="s">
        <v>23</v>
      </c>
      <c r="U45" s="163">
        <f t="array" ref="U45">SUM(IF(ISNUMBER(FIND("/",E45:T45)),--LEFT(E45:T45,FIND("/",E45:T45)-1)))+SUM(IF(ISNUMBER(FIND("/",E45:T45)),--RIGHT(E45:T45,LEN(E45:T45)-FIND("/",E45:T45))))</f>
        <v>88</v>
      </c>
      <c r="V45" s="186"/>
      <c r="W45" s="187" t="s">
        <v>44</v>
      </c>
      <c r="X45" s="188"/>
      <c r="Y45" s="217">
        <f t="array" ref="Y45">SUM(IF(ISNUMBER(FIND("РВ/Н",E42:T42)),--MID(E43:T43,FIND("/",E43:T43)+1,5)))+SUM(IF(ISNUMBER(FIND("РВ/Н",E44:T44)),--MID(E45:T45,FIND("/",E45:T45)+1,5)))+SUM(IF(ISNUMBER(FIND("Н/РВ",E42:T42)),--MID(E43:T43,FIND("/",E43:T43)+1,5)))+SUM(IF(ISNUMBER(FIND("Н/РВ",E44:T44)),--MID(E45:T45,FIND("/",E45:T45)+1,5)))</f>
        <v>2</v>
      </c>
      <c r="Z45" s="188"/>
      <c r="AA45" s="188"/>
      <c r="AB45" s="190"/>
      <c r="AC45" s="191" t="str">
        <f>IF(SUMPRODUCT(--ISNUMBER(SEARCH("ОД",E42:T45)))&gt;0,"ОД","")</f>
        <v/>
      </c>
      <c r="AD45" s="192" t="str">
        <f>IF(AC45="","",COUNTIF(E42:T45,AC45))</f>
        <v/>
      </c>
      <c r="AE45" s="193"/>
      <c r="AF45" s="194"/>
      <c r="AG45" s="189"/>
    </row>
    <row r="46" spans="2:33" ht="12.75" customHeight="1">
      <c r="B46" s="78">
        <v>6</v>
      </c>
      <c r="C46" s="261" t="s">
        <v>85</v>
      </c>
      <c r="D46" s="140" t="s">
        <v>60</v>
      </c>
      <c r="E46" s="218" t="s">
        <v>37</v>
      </c>
      <c r="F46" s="219" t="s">
        <v>40</v>
      </c>
      <c r="G46" s="219" t="s">
        <v>40</v>
      </c>
      <c r="H46" s="219" t="s">
        <v>40</v>
      </c>
      <c r="I46" s="219" t="s">
        <v>40</v>
      </c>
      <c r="J46" s="219" t="s">
        <v>40</v>
      </c>
      <c r="K46" s="219" t="s">
        <v>37</v>
      </c>
      <c r="L46" s="219" t="s">
        <v>37</v>
      </c>
      <c r="M46" s="219" t="s">
        <v>40</v>
      </c>
      <c r="N46" s="219" t="s">
        <v>40</v>
      </c>
      <c r="O46" s="219" t="s">
        <v>40</v>
      </c>
      <c r="P46" s="219" t="s">
        <v>37</v>
      </c>
      <c r="Q46" s="219" t="s">
        <v>37</v>
      </c>
      <c r="R46" s="219" t="s">
        <v>37</v>
      </c>
      <c r="S46" s="219" t="s">
        <v>37</v>
      </c>
      <c r="T46" s="220" t="s">
        <v>39</v>
      </c>
      <c r="U46" s="221">
        <f>COUNTIF(E46:T46,"Я")*1+COUNTIF(E46:T46,"РВ")*1</f>
        <v>8</v>
      </c>
      <c r="V46" s="222">
        <f>SUM(U48,U46)</f>
        <v>19</v>
      </c>
      <c r="W46" s="146" t="s">
        <v>40</v>
      </c>
      <c r="X46" s="147"/>
      <c r="Y46" s="223">
        <f>SUM(U49,U47)</f>
        <v>75</v>
      </c>
      <c r="Z46" s="149"/>
      <c r="AA46" s="147"/>
      <c r="AB46" s="150"/>
      <c r="AC46" s="151" t="str">
        <f>IF(SUMPRODUCT(--ISNUMBER(SEARCH("В",E46:T49)))&gt;0,"В","")</f>
        <v>В</v>
      </c>
      <c r="AD46" s="152">
        <f>IF(AC46="","",COUNTIF(E46:T49,AC46))</f>
        <v>11</v>
      </c>
      <c r="AE46" s="153" t="str">
        <f>IF(SUMPRODUCT(--ISNUMBER(SEARCH("К",E46:T49)))&gt;0,"К","")</f>
        <v/>
      </c>
      <c r="AF46" s="154"/>
      <c r="AG46" s="155" t="str">
        <f>IF(AE46="","",COUNTIF(E46:T49,AE46))</f>
        <v/>
      </c>
    </row>
    <row r="47" spans="2:33" ht="12.75" customHeight="1">
      <c r="B47" s="156"/>
      <c r="C47" s="267"/>
      <c r="D47" s="269"/>
      <c r="E47" s="224"/>
      <c r="F47" s="225">
        <v>4</v>
      </c>
      <c r="G47" s="225">
        <v>4</v>
      </c>
      <c r="H47" s="225">
        <v>4</v>
      </c>
      <c r="I47" s="225">
        <v>4</v>
      </c>
      <c r="J47" s="225">
        <v>4</v>
      </c>
      <c r="K47" s="226"/>
      <c r="L47" s="226"/>
      <c r="M47" s="225">
        <v>4</v>
      </c>
      <c r="N47" s="225">
        <v>4</v>
      </c>
      <c r="O47" s="225">
        <v>3</v>
      </c>
      <c r="P47" s="226"/>
      <c r="Q47" s="226"/>
      <c r="R47" s="226"/>
      <c r="S47" s="226"/>
      <c r="T47" s="227" t="s">
        <v>39</v>
      </c>
      <c r="U47" s="228">
        <f>SUM(E47:T47)</f>
        <v>31</v>
      </c>
      <c r="V47" s="229"/>
      <c r="W47" s="165" t="s">
        <v>42</v>
      </c>
      <c r="X47" s="167"/>
      <c r="Y47" s="167"/>
      <c r="Z47" s="166"/>
      <c r="AA47" s="166"/>
      <c r="AB47" s="168"/>
      <c r="AC47" s="169" t="str">
        <f>IF(SUMPRODUCT(--ISNUMBER(SEARCH("ОТ",E46:T49)))&gt;0,"ОТ","")</f>
        <v/>
      </c>
      <c r="AD47" s="170" t="str">
        <f>IF(AC47="","",COUNTIF(E46:T49,AC47))</f>
        <v/>
      </c>
      <c r="AE47" s="171" t="str">
        <f>IF(SUMPRODUCT(--ISNUMBER(SEARCH("ДО",E46:T49)))&gt;0,"ДО","")</f>
        <v/>
      </c>
      <c r="AF47" s="172"/>
      <c r="AG47" s="173" t="str">
        <f>IF(AE47="","",COUNTIF(E47:T50,AE47))</f>
        <v/>
      </c>
    </row>
    <row r="48" spans="2:33" ht="12.75" customHeight="1">
      <c r="B48" s="156"/>
      <c r="C48" s="267"/>
      <c r="D48" s="269"/>
      <c r="E48" s="159" t="s">
        <v>40</v>
      </c>
      <c r="F48" s="230" t="s">
        <v>40</v>
      </c>
      <c r="G48" s="230" t="s">
        <v>40</v>
      </c>
      <c r="H48" s="230" t="s">
        <v>40</v>
      </c>
      <c r="I48" s="230" t="s">
        <v>40</v>
      </c>
      <c r="J48" s="230" t="s">
        <v>37</v>
      </c>
      <c r="K48" s="230" t="s">
        <v>37</v>
      </c>
      <c r="L48" s="230" t="s">
        <v>40</v>
      </c>
      <c r="M48" s="230" t="s">
        <v>40</v>
      </c>
      <c r="N48" s="230" t="s">
        <v>40</v>
      </c>
      <c r="O48" s="230" t="s">
        <v>40</v>
      </c>
      <c r="P48" s="230" t="s">
        <v>40</v>
      </c>
      <c r="Q48" s="230" t="s">
        <v>37</v>
      </c>
      <c r="R48" s="230" t="s">
        <v>37</v>
      </c>
      <c r="S48" s="230" t="s">
        <v>40</v>
      </c>
      <c r="T48" s="230" t="s">
        <v>23</v>
      </c>
      <c r="U48" s="163">
        <f>COUNTIF(E48:T48,"Я")*1+COUNTIF(E48:T48,"РВ")*1</f>
        <v>11</v>
      </c>
      <c r="V48" s="164">
        <f>SUM(U49,U47)</f>
        <v>75</v>
      </c>
      <c r="W48" s="165" t="s">
        <v>43</v>
      </c>
      <c r="X48" s="166"/>
      <c r="Y48" s="167"/>
      <c r="Z48" s="166"/>
      <c r="AA48" s="166"/>
      <c r="AB48" s="168"/>
      <c r="AC48" s="169" t="str">
        <f>IF(SUMPRODUCT(--ISNUMBER(SEARCH("б",E46:T49)))&gt;0,"Б","")</f>
        <v/>
      </c>
      <c r="AD48" s="170" t="str">
        <f>IF(AC48="","",COUNTIF(E46:T49,AC48))</f>
        <v/>
      </c>
      <c r="AE48" s="177"/>
      <c r="AF48" s="178"/>
      <c r="AG48" s="167"/>
    </row>
    <row r="49" spans="2:33" ht="13.5" customHeight="1" thickBot="1">
      <c r="B49" s="179"/>
      <c r="C49" s="268"/>
      <c r="D49" s="270"/>
      <c r="E49" s="231">
        <v>4</v>
      </c>
      <c r="F49" s="232">
        <v>4</v>
      </c>
      <c r="G49" s="232">
        <v>4</v>
      </c>
      <c r="H49" s="232">
        <v>4</v>
      </c>
      <c r="I49" s="232">
        <v>4</v>
      </c>
      <c r="J49" s="233"/>
      <c r="K49" s="233"/>
      <c r="L49" s="232">
        <v>4</v>
      </c>
      <c r="M49" s="232">
        <v>4</v>
      </c>
      <c r="N49" s="232">
        <v>4</v>
      </c>
      <c r="O49" s="232">
        <v>4</v>
      </c>
      <c r="P49" s="232">
        <v>4</v>
      </c>
      <c r="Q49" s="233"/>
      <c r="R49" s="233"/>
      <c r="S49" s="232">
        <v>4</v>
      </c>
      <c r="T49" s="233" t="s">
        <v>23</v>
      </c>
      <c r="U49" s="234">
        <f>SUM(E49:T49)</f>
        <v>44</v>
      </c>
      <c r="V49" s="186"/>
      <c r="W49" s="187" t="s">
        <v>44</v>
      </c>
      <c r="X49" s="188"/>
      <c r="Y49" s="189"/>
      <c r="Z49" s="188"/>
      <c r="AA49" s="188"/>
      <c r="AB49" s="190"/>
      <c r="AC49" s="191" t="str">
        <f>IF(SUMPRODUCT(--ISNUMBER(SEARCH("ОД",E46:T49)))&gt;0,"ОД","")</f>
        <v/>
      </c>
      <c r="AD49" s="192" t="str">
        <f>IF(AC49="","",COUNTIF(E46:T49,AC49))</f>
        <v/>
      </c>
      <c r="AE49" s="193"/>
      <c r="AF49" s="194"/>
      <c r="AG49" s="189"/>
    </row>
    <row r="51" spans="2:33">
      <c r="C51" s="242" t="s">
        <v>63</v>
      </c>
      <c r="D51" s="243" t="s">
        <v>64</v>
      </c>
      <c r="E51" s="243"/>
      <c r="F51" s="243"/>
      <c r="G51" s="243"/>
      <c r="H51" s="244"/>
      <c r="I51" s="243"/>
      <c r="J51" s="243"/>
      <c r="K51" s="244"/>
      <c r="L51" s="243"/>
      <c r="M51" s="243"/>
      <c r="N51" s="243"/>
      <c r="P51" s="245" t="s">
        <v>65</v>
      </c>
    </row>
    <row r="52" spans="2:33" ht="14.25">
      <c r="D52" s="248" t="s">
        <v>66</v>
      </c>
      <c r="E52" s="251"/>
      <c r="F52" s="251"/>
      <c r="G52" s="251"/>
      <c r="I52" s="248" t="s">
        <v>67</v>
      </c>
      <c r="J52" s="251"/>
      <c r="L52" s="248" t="s">
        <v>68</v>
      </c>
      <c r="M52" s="251"/>
      <c r="N52" s="251"/>
      <c r="P52" s="245" t="s">
        <v>69</v>
      </c>
      <c r="Q52" s="244"/>
      <c r="R52" s="244"/>
      <c r="S52" s="244"/>
      <c r="T52" s="244"/>
      <c r="U52" s="243" t="s">
        <v>70</v>
      </c>
      <c r="V52" s="243"/>
      <c r="W52" s="243"/>
      <c r="X52" s="243"/>
      <c r="Y52" s="249"/>
      <c r="Z52" s="243"/>
      <c r="AA52" s="243"/>
      <c r="AB52" s="244"/>
      <c r="AC52" s="243"/>
      <c r="AD52" s="243"/>
      <c r="AE52" s="271">
        <f>L53</f>
        <v>41821</v>
      </c>
      <c r="AF52" s="271"/>
      <c r="AG52" s="271"/>
    </row>
    <row r="53" spans="2:33" ht="14.25">
      <c r="L53" s="271">
        <f>WORKDAY(EOMONTH(DATE($AB$18,VLOOKUP($W$18,[1]всяки!$A$1:$B$12,2,0),1),0),1,[1]всяки!$G$3:$G$18)</f>
        <v>41821</v>
      </c>
      <c r="M53" s="271"/>
      <c r="N53" s="271"/>
      <c r="U53" s="248" t="s">
        <v>66</v>
      </c>
      <c r="V53" s="251"/>
      <c r="W53" s="251"/>
      <c r="X53" s="251"/>
      <c r="Z53" s="248" t="s">
        <v>67</v>
      </c>
      <c r="AA53" s="251"/>
      <c r="AC53" s="248" t="s">
        <v>68</v>
      </c>
      <c r="AD53" s="251"/>
    </row>
    <row r="54" spans="2:33">
      <c r="L54" s="272"/>
      <c r="M54" s="272"/>
      <c r="N54" s="272"/>
      <c r="P54" s="245" t="s">
        <v>71</v>
      </c>
      <c r="Q54" s="244"/>
      <c r="R54" s="244"/>
      <c r="S54" s="244"/>
      <c r="T54" s="244"/>
      <c r="U54" s="243" t="s">
        <v>72</v>
      </c>
      <c r="V54" s="243"/>
      <c r="W54" s="243"/>
      <c r="X54" s="243"/>
      <c r="Y54" s="249"/>
      <c r="Z54" s="243"/>
      <c r="AA54" s="243"/>
      <c r="AB54" s="244"/>
      <c r="AC54" s="243"/>
      <c r="AD54" s="243"/>
      <c r="AE54" s="271">
        <f>L53</f>
        <v>41821</v>
      </c>
      <c r="AF54" s="271"/>
      <c r="AG54" s="271"/>
    </row>
    <row r="55" spans="2:33" ht="14.25">
      <c r="L55" s="272"/>
      <c r="M55" s="272"/>
      <c r="N55" s="272"/>
      <c r="U55" s="248" t="s">
        <v>66</v>
      </c>
      <c r="V55" s="251"/>
      <c r="W55" s="251"/>
      <c r="X55" s="251"/>
      <c r="Z55" s="248" t="s">
        <v>67</v>
      </c>
      <c r="AA55" s="251"/>
      <c r="AC55" s="248" t="s">
        <v>68</v>
      </c>
      <c r="AD55" s="251"/>
    </row>
    <row r="57" spans="2:33">
      <c r="D57" s="252"/>
      <c r="E57" s="252"/>
      <c r="F57" s="252"/>
      <c r="G57" s="252"/>
      <c r="H57" s="252"/>
      <c r="I57" s="252"/>
    </row>
    <row r="58" spans="2:33">
      <c r="D58" s="252"/>
      <c r="E58" s="252"/>
      <c r="F58" s="252"/>
      <c r="G58" s="252"/>
      <c r="H58" s="252"/>
      <c r="I58" s="252"/>
    </row>
    <row r="59" spans="2:33">
      <c r="D59" s="252"/>
      <c r="E59" s="252"/>
      <c r="F59" s="252"/>
      <c r="G59" s="252"/>
      <c r="H59" s="252"/>
      <c r="I59" s="252"/>
    </row>
    <row r="60" spans="2:33">
      <c r="D60" s="252"/>
      <c r="E60" s="252"/>
      <c r="F60" s="252"/>
      <c r="G60" s="252"/>
      <c r="H60" s="252"/>
      <c r="I60" s="252"/>
    </row>
    <row r="61" spans="2:33">
      <c r="D61" s="252"/>
      <c r="E61" s="252"/>
      <c r="F61" s="252"/>
      <c r="G61" s="252"/>
      <c r="H61" s="252"/>
      <c r="I61" s="252"/>
    </row>
    <row r="62" spans="2:33">
      <c r="D62" s="252"/>
      <c r="E62" s="252"/>
      <c r="F62" s="252"/>
      <c r="G62" s="252"/>
      <c r="H62" s="252"/>
      <c r="I62" s="252"/>
    </row>
    <row r="63" spans="2:33">
      <c r="D63" s="273"/>
      <c r="E63" s="273"/>
    </row>
  </sheetData>
  <mergeCells count="150">
    <mergeCell ref="L54:N54"/>
    <mergeCell ref="U54:X54"/>
    <mergeCell ref="Z54:AA54"/>
    <mergeCell ref="AC54:AD54"/>
    <mergeCell ref="AE54:AG54"/>
    <mergeCell ref="L55:N55"/>
    <mergeCell ref="U55:X55"/>
    <mergeCell ref="Z55:AA55"/>
    <mergeCell ref="AC55:AD55"/>
    <mergeCell ref="U52:X52"/>
    <mergeCell ref="Z52:AA52"/>
    <mergeCell ref="AC52:AD52"/>
    <mergeCell ref="AE52:AG52"/>
    <mergeCell ref="L53:N53"/>
    <mergeCell ref="U53:X53"/>
    <mergeCell ref="Z53:AA53"/>
    <mergeCell ref="AC53:AD53"/>
    <mergeCell ref="D51:G51"/>
    <mergeCell ref="I51:J51"/>
    <mergeCell ref="L51:N51"/>
    <mergeCell ref="D52:G52"/>
    <mergeCell ref="I52:J52"/>
    <mergeCell ref="L52:N52"/>
    <mergeCell ref="B46:B49"/>
    <mergeCell ref="C46:C49"/>
    <mergeCell ref="D46:D49"/>
    <mergeCell ref="V46:V47"/>
    <mergeCell ref="AE46:AF46"/>
    <mergeCell ref="AE47:AF47"/>
    <mergeCell ref="V48:V49"/>
    <mergeCell ref="AE48:AF48"/>
    <mergeCell ref="AE49:AF49"/>
    <mergeCell ref="B42:B45"/>
    <mergeCell ref="C42:C45"/>
    <mergeCell ref="D42:D45"/>
    <mergeCell ref="V42:V43"/>
    <mergeCell ref="AE42:AF42"/>
    <mergeCell ref="AE43:AF43"/>
    <mergeCell ref="V44:V45"/>
    <mergeCell ref="AE44:AF44"/>
    <mergeCell ref="AE45:AF45"/>
    <mergeCell ref="AE37:AF37"/>
    <mergeCell ref="B38:B41"/>
    <mergeCell ref="C38:C41"/>
    <mergeCell ref="D38:D41"/>
    <mergeCell ref="V38:V39"/>
    <mergeCell ref="AE38:AF38"/>
    <mergeCell ref="AE39:AF39"/>
    <mergeCell ref="V40:V41"/>
    <mergeCell ref="AE40:AF40"/>
    <mergeCell ref="AE41:AF41"/>
    <mergeCell ref="AE32:AF32"/>
    <mergeCell ref="AE33:AF33"/>
    <mergeCell ref="B34:B37"/>
    <mergeCell ref="C34:C37"/>
    <mergeCell ref="D34:D37"/>
    <mergeCell ref="V34:V35"/>
    <mergeCell ref="AE34:AF34"/>
    <mergeCell ref="AE35:AF35"/>
    <mergeCell ref="V36:V37"/>
    <mergeCell ref="AE36:AF36"/>
    <mergeCell ref="V28:V29"/>
    <mergeCell ref="AE28:AF28"/>
    <mergeCell ref="AE29:AF29"/>
    <mergeCell ref="B30:B33"/>
    <mergeCell ref="C30:C33"/>
    <mergeCell ref="D30:D33"/>
    <mergeCell ref="V30:V31"/>
    <mergeCell ref="AE30:AF30"/>
    <mergeCell ref="AE31:AF31"/>
    <mergeCell ref="V32:V33"/>
    <mergeCell ref="AB23:AB24"/>
    <mergeCell ref="U24:V24"/>
    <mergeCell ref="E25:T25"/>
    <mergeCell ref="AE25:AF25"/>
    <mergeCell ref="B26:B29"/>
    <mergeCell ref="C26:C29"/>
    <mergeCell ref="D26:D29"/>
    <mergeCell ref="V26:V27"/>
    <mergeCell ref="AE26:AF26"/>
    <mergeCell ref="AE27:AF27"/>
    <mergeCell ref="Q23:Q24"/>
    <mergeCell ref="R23:R24"/>
    <mergeCell ref="S23:S24"/>
    <mergeCell ref="T23:T24"/>
    <mergeCell ref="U23:V23"/>
    <mergeCell ref="W23:W24"/>
    <mergeCell ref="K23:K24"/>
    <mergeCell ref="L23:L24"/>
    <mergeCell ref="M23:M24"/>
    <mergeCell ref="N23:N24"/>
    <mergeCell ref="O23:O24"/>
    <mergeCell ref="P23:P24"/>
    <mergeCell ref="AD21:AD24"/>
    <mergeCell ref="AE21:AF24"/>
    <mergeCell ref="AG21:AG24"/>
    <mergeCell ref="W22:AB22"/>
    <mergeCell ref="E23:E24"/>
    <mergeCell ref="F23:F24"/>
    <mergeCell ref="G23:G24"/>
    <mergeCell ref="H23:H24"/>
    <mergeCell ref="I23:I24"/>
    <mergeCell ref="J23:J24"/>
    <mergeCell ref="S21:S22"/>
    <mergeCell ref="T21:T22"/>
    <mergeCell ref="U21:U22"/>
    <mergeCell ref="V21:V22"/>
    <mergeCell ref="W21:AB21"/>
    <mergeCell ref="AC21:AC24"/>
    <mergeCell ref="X23:X24"/>
    <mergeCell ref="Y23:Y24"/>
    <mergeCell ref="Z23:Z24"/>
    <mergeCell ref="AA23:AA24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B18:AC18"/>
    <mergeCell ref="B20:B24"/>
    <mergeCell ref="C20:C24"/>
    <mergeCell ref="D20:D24"/>
    <mergeCell ref="E20:T20"/>
    <mergeCell ref="U20:V20"/>
    <mergeCell ref="W20:AB20"/>
    <mergeCell ref="AC20:AG20"/>
    <mergeCell ref="E21:E22"/>
    <mergeCell ref="F21:F22"/>
    <mergeCell ref="L15:N15"/>
    <mergeCell ref="O15:T15"/>
    <mergeCell ref="V15:W15"/>
    <mergeCell ref="X15:Y15"/>
    <mergeCell ref="K17:U19"/>
    <mergeCell ref="W18:Z18"/>
    <mergeCell ref="AE5:AG5"/>
    <mergeCell ref="C6:AA6"/>
    <mergeCell ref="AE6:AG6"/>
    <mergeCell ref="C8:AA8"/>
    <mergeCell ref="L13:N14"/>
    <mergeCell ref="O13:T14"/>
    <mergeCell ref="V13:Y13"/>
    <mergeCell ref="V14:W14"/>
    <mergeCell ref="X14:Y14"/>
  </mergeCells>
  <conditionalFormatting sqref="E26:T49">
    <cfRule type="cellIs" dxfId="98" priority="124" operator="equal">
      <formula>"ДО"</formula>
    </cfRule>
    <cfRule type="cellIs" dxfId="97" priority="125" operator="equal">
      <formula>"К"</formula>
    </cfRule>
    <cfRule type="cellIs" dxfId="96" priority="126" operator="equal">
      <formula>"ОД"</formula>
    </cfRule>
    <cfRule type="cellIs" dxfId="95" priority="127" operator="equal">
      <formula>"ОТ"</formula>
    </cfRule>
    <cfRule type="cellIs" dxfId="94" priority="128" operator="equal">
      <formula>"Б"</formula>
    </cfRule>
    <cfRule type="cellIs" dxfId="93" priority="129" operator="equal">
      <formula>"В"</formula>
    </cfRule>
  </conditionalFormatting>
  <conditionalFormatting sqref="H21:H22">
    <cfRule type="expression" dxfId="92" priority="121">
      <formula>ISNUMBER(MATCH(H$21,празд,0))</formula>
    </cfRule>
    <cfRule type="expression" dxfId="91" priority="122">
      <formula>ISNUMBER(MATCH(H$21,допнер,0))</formula>
    </cfRule>
    <cfRule type="expression" dxfId="90" priority="123">
      <formula>WEEKDAY(H$21,2)&gt;5</formula>
    </cfRule>
  </conditionalFormatting>
  <conditionalFormatting sqref="I21:I22">
    <cfRule type="expression" dxfId="89" priority="118">
      <formula>ISNUMBER(MATCH(I$21,празд,0))</formula>
    </cfRule>
    <cfRule type="expression" dxfId="88" priority="119">
      <formula>ISNUMBER(MATCH(I$21,допнер,0))</formula>
    </cfRule>
    <cfRule type="expression" dxfId="87" priority="120">
      <formula>WEEKDAY(I$21,2)&gt;5</formula>
    </cfRule>
  </conditionalFormatting>
  <conditionalFormatting sqref="J21:J22">
    <cfRule type="expression" dxfId="86" priority="115">
      <formula>ISNUMBER(MATCH(J$21,празд,0))</formula>
    </cfRule>
    <cfRule type="expression" dxfId="85" priority="116">
      <formula>ISNUMBER(MATCH(J$21,допнер,0))</formula>
    </cfRule>
    <cfRule type="expression" dxfId="84" priority="117">
      <formula>WEEKDAY(J$21,2)&gt;5</formula>
    </cfRule>
  </conditionalFormatting>
  <conditionalFormatting sqref="K21:K22">
    <cfRule type="expression" dxfId="83" priority="112">
      <formula>ISNUMBER(MATCH(K$21,празд,0))</formula>
    </cfRule>
    <cfRule type="expression" dxfId="82" priority="113">
      <formula>ISNUMBER(MATCH(K$21,допнер,0))</formula>
    </cfRule>
    <cfRule type="expression" dxfId="81" priority="114">
      <formula>WEEKDAY(K$21,2)&gt;5</formula>
    </cfRule>
  </conditionalFormatting>
  <conditionalFormatting sqref="L21:L22">
    <cfRule type="expression" dxfId="80" priority="109">
      <formula>ISNUMBER(MATCH(L$21,празд,0))</formula>
    </cfRule>
    <cfRule type="expression" dxfId="79" priority="110">
      <formula>ISNUMBER(MATCH(L$21,допнер,0))</formula>
    </cfRule>
    <cfRule type="expression" dxfId="78" priority="111">
      <formula>WEEKDAY(L$21,2)&gt;5</formula>
    </cfRule>
  </conditionalFormatting>
  <conditionalFormatting sqref="M21:M22">
    <cfRule type="expression" dxfId="77" priority="106">
      <formula>ISNUMBER(MATCH(M$21,празд,0))</formula>
    </cfRule>
    <cfRule type="expression" dxfId="76" priority="107">
      <formula>ISNUMBER(MATCH(M$21,допнер,0))</formula>
    </cfRule>
    <cfRule type="expression" dxfId="75" priority="108">
      <formula>WEEKDAY(M$21,2)&gt;5</formula>
    </cfRule>
  </conditionalFormatting>
  <conditionalFormatting sqref="N21:N22">
    <cfRule type="expression" dxfId="74" priority="103">
      <formula>ISNUMBER(MATCH(N$21,празд,0))</formula>
    </cfRule>
    <cfRule type="expression" dxfId="73" priority="104">
      <formula>ISNUMBER(MATCH(N$21,допнер,0))</formula>
    </cfRule>
    <cfRule type="expression" dxfId="72" priority="105">
      <formula>WEEKDAY(N$21,2)&gt;5</formula>
    </cfRule>
  </conditionalFormatting>
  <conditionalFormatting sqref="O21:O22">
    <cfRule type="expression" dxfId="71" priority="100">
      <formula>ISNUMBER(MATCH(O$21,празд,0))</formula>
    </cfRule>
    <cfRule type="expression" dxfId="70" priority="101">
      <formula>ISNUMBER(MATCH(O$21,допнер,0))</formula>
    </cfRule>
    <cfRule type="expression" dxfId="69" priority="102">
      <formula>WEEKDAY(O$21,2)&gt;5</formula>
    </cfRule>
  </conditionalFormatting>
  <conditionalFormatting sqref="P21:P22">
    <cfRule type="expression" dxfId="68" priority="97">
      <formula>ISNUMBER(MATCH(P$21,празд,0))</formula>
    </cfRule>
    <cfRule type="expression" dxfId="67" priority="98">
      <formula>ISNUMBER(MATCH(P$21,допнер,0))</formula>
    </cfRule>
    <cfRule type="expression" dxfId="66" priority="99">
      <formula>WEEKDAY(P$21,2)&gt;5</formula>
    </cfRule>
  </conditionalFormatting>
  <conditionalFormatting sqref="Q21:Q22">
    <cfRule type="expression" dxfId="65" priority="94">
      <formula>ISNUMBER(MATCH(Q$21,празд,0))</formula>
    </cfRule>
    <cfRule type="expression" dxfId="64" priority="95">
      <formula>ISNUMBER(MATCH(Q$21,допнер,0))</formula>
    </cfRule>
    <cfRule type="expression" dxfId="63" priority="96">
      <formula>WEEKDAY(Q$21,2)&gt;5</formula>
    </cfRule>
  </conditionalFormatting>
  <conditionalFormatting sqref="R21:R22">
    <cfRule type="expression" dxfId="62" priority="91">
      <formula>ISNUMBER(MATCH(R$21,празд,0))</formula>
    </cfRule>
    <cfRule type="expression" dxfId="61" priority="92">
      <formula>ISNUMBER(MATCH(R$21,допнер,0))</formula>
    </cfRule>
    <cfRule type="expression" dxfId="60" priority="93">
      <formula>WEEKDAY(R$21,2)&gt;5</formula>
    </cfRule>
  </conditionalFormatting>
  <conditionalFormatting sqref="S21:S22">
    <cfRule type="expression" dxfId="59" priority="88">
      <formula>ISNUMBER(MATCH(S$21,празд,0))</formula>
    </cfRule>
    <cfRule type="expression" dxfId="58" priority="89">
      <formula>ISNUMBER(MATCH(S$21,допнер,0))</formula>
    </cfRule>
    <cfRule type="expression" dxfId="57" priority="90">
      <formula>WEEKDAY(S$21,2)&gt;5</formula>
    </cfRule>
  </conditionalFormatting>
  <conditionalFormatting sqref="G21:G22">
    <cfRule type="expression" dxfId="56" priority="85">
      <formula>ISNUMBER(MATCH(G$21,празд,0))</formula>
    </cfRule>
    <cfRule type="expression" dxfId="55" priority="86">
      <formula>ISNUMBER(MATCH(G$21,допнер,0))</formula>
    </cfRule>
    <cfRule type="expression" dxfId="54" priority="87">
      <formula>WEEKDAY(G$21,2)&gt;5</formula>
    </cfRule>
  </conditionalFormatting>
  <conditionalFormatting sqref="F21:F22">
    <cfRule type="expression" dxfId="53" priority="82">
      <formula>ISNUMBER(MATCH(F$21,празд,0))</formula>
    </cfRule>
    <cfRule type="expression" dxfId="52" priority="83">
      <formula>ISNUMBER(MATCH(F$21,допнер,0))</formula>
    </cfRule>
    <cfRule type="expression" dxfId="51" priority="84">
      <formula>WEEKDAY(F$21,2)&gt;5</formula>
    </cfRule>
  </conditionalFormatting>
  <conditionalFormatting sqref="E21:E22">
    <cfRule type="expression" dxfId="50" priority="79">
      <formula>ISNUMBER(MATCH(E$21,празд,0))</formula>
    </cfRule>
    <cfRule type="expression" dxfId="49" priority="80">
      <formula>ISNUMBER(MATCH(E$21,допнер,0))</formula>
    </cfRule>
    <cfRule type="expression" dxfId="48" priority="81">
      <formula>WEEKDAY(E$21,2)&gt;5</formula>
    </cfRule>
  </conditionalFormatting>
  <conditionalFormatting sqref="H23:H24">
    <cfRule type="expression" dxfId="47" priority="76">
      <formula>ISNUMBER(MATCH(H$23,празд,0))</formula>
    </cfRule>
    <cfRule type="expression" dxfId="46" priority="77">
      <formula>ISNUMBER(MATCH(H$23,допнер,0))</formula>
    </cfRule>
    <cfRule type="expression" dxfId="45" priority="78">
      <formula>WEEKDAY(H$23,2)&gt;5</formula>
    </cfRule>
  </conditionalFormatting>
  <conditionalFormatting sqref="G23:G24">
    <cfRule type="expression" dxfId="44" priority="73">
      <formula>ISNUMBER(MATCH(G$23,празд,0))</formula>
    </cfRule>
    <cfRule type="expression" dxfId="43" priority="74">
      <formula>ISNUMBER(MATCH(G$23,допнер,0))</formula>
    </cfRule>
    <cfRule type="expression" dxfId="42" priority="75">
      <formula>WEEKDAY(G$23,2)&gt;5</formula>
    </cfRule>
  </conditionalFormatting>
  <conditionalFormatting sqref="F23:F24">
    <cfRule type="expression" dxfId="41" priority="70">
      <formula>ISNUMBER(MATCH(F$23,празд,0))</formula>
    </cfRule>
    <cfRule type="expression" dxfId="40" priority="71">
      <formula>ISNUMBER(MATCH(F$23,допнер,0))</formula>
    </cfRule>
    <cfRule type="expression" dxfId="39" priority="72">
      <formula>WEEKDAY(F$23,2)&gt;5</formula>
    </cfRule>
  </conditionalFormatting>
  <conditionalFormatting sqref="E23:E24">
    <cfRule type="expression" dxfId="38" priority="67">
      <formula>ISNUMBER(MATCH(E$23,празд,0))</formula>
    </cfRule>
    <cfRule type="expression" dxfId="37" priority="68">
      <formula>ISNUMBER(MATCH(E$23,допнер,0))</formula>
    </cfRule>
    <cfRule type="expression" dxfId="36" priority="69">
      <formula>WEEKDAY(E$23,2)&gt;5</formula>
    </cfRule>
  </conditionalFormatting>
  <conditionalFormatting sqref="I23:I24">
    <cfRule type="expression" dxfId="35" priority="64">
      <formula>ISNUMBER(MATCH(I$23,празд,0))</formula>
    </cfRule>
    <cfRule type="expression" dxfId="34" priority="65">
      <formula>ISNUMBER(MATCH(I$23,допнер,0))</formula>
    </cfRule>
    <cfRule type="expression" dxfId="33" priority="66">
      <formula>WEEKDAY(I$23,2)&gt;5</formula>
    </cfRule>
  </conditionalFormatting>
  <conditionalFormatting sqref="J23:J24">
    <cfRule type="expression" dxfId="32" priority="61">
      <formula>ISNUMBER(MATCH(J$23,празд,0))</formula>
    </cfRule>
    <cfRule type="expression" dxfId="31" priority="62">
      <formula>ISNUMBER(MATCH(J$23,допнер,0))</formula>
    </cfRule>
    <cfRule type="expression" dxfId="30" priority="63">
      <formula>WEEKDAY(J$23,2)&gt;5</formula>
    </cfRule>
  </conditionalFormatting>
  <conditionalFormatting sqref="K23:K24">
    <cfRule type="expression" dxfId="29" priority="58">
      <formula>ISNUMBER(MATCH(K$23,празд,0))</formula>
    </cfRule>
    <cfRule type="expression" dxfId="28" priority="59">
      <formula>ISNUMBER(MATCH(K$23,допнер,0))</formula>
    </cfRule>
    <cfRule type="expression" dxfId="27" priority="60">
      <formula>WEEKDAY(K$23,2)&gt;5</formula>
    </cfRule>
  </conditionalFormatting>
  <conditionalFormatting sqref="L23:L24">
    <cfRule type="expression" dxfId="26" priority="55">
      <formula>ISNUMBER(MATCH(L$23,празд,0))</formula>
    </cfRule>
    <cfRule type="expression" dxfId="25" priority="56">
      <formula>ISNUMBER(MATCH(L$23,допнер,0))</formula>
    </cfRule>
    <cfRule type="expression" dxfId="24" priority="57">
      <formula>WEEKDAY(L$23,2)&gt;5</formula>
    </cfRule>
  </conditionalFormatting>
  <conditionalFormatting sqref="M23:M24">
    <cfRule type="expression" dxfId="23" priority="52">
      <formula>ISNUMBER(MATCH(M$23,празд,0))</formula>
    </cfRule>
    <cfRule type="expression" dxfId="22" priority="53">
      <formula>ISNUMBER(MATCH(M$23,допнер,0))</formula>
    </cfRule>
    <cfRule type="expression" dxfId="21" priority="54">
      <formula>WEEKDAY(M$23,2)&gt;5</formula>
    </cfRule>
  </conditionalFormatting>
  <conditionalFormatting sqref="N23:N24">
    <cfRule type="expression" dxfId="20" priority="49">
      <formula>ISNUMBER(MATCH(N$23,празд,0))</formula>
    </cfRule>
    <cfRule type="expression" dxfId="19" priority="50">
      <formula>ISNUMBER(MATCH(N$23,допнер,0))</formula>
    </cfRule>
    <cfRule type="expression" dxfId="18" priority="51">
      <formula>WEEKDAY(N$23,2)&gt;5</formula>
    </cfRule>
  </conditionalFormatting>
  <conditionalFormatting sqref="O23:O24">
    <cfRule type="expression" dxfId="17" priority="46">
      <formula>ISNUMBER(MATCH(O$23,празд,0))</formula>
    </cfRule>
    <cfRule type="expression" dxfId="16" priority="47">
      <formula>ISNUMBER(MATCH(O$23,допнер,0))</formula>
    </cfRule>
    <cfRule type="expression" dxfId="15" priority="48">
      <formula>WEEKDAY(O$23,2)&gt;5</formula>
    </cfRule>
  </conditionalFormatting>
  <conditionalFormatting sqref="P23:P24">
    <cfRule type="expression" dxfId="14" priority="43">
      <formula>ISNUMBER(MATCH(P$23,празд,0))</formula>
    </cfRule>
    <cfRule type="expression" dxfId="13" priority="44">
      <formula>ISNUMBER(MATCH(P$23,допнер,0))</formula>
    </cfRule>
    <cfRule type="expression" dxfId="12" priority="45">
      <formula>WEEKDAY(P$23,2)&gt;5</formula>
    </cfRule>
  </conditionalFormatting>
  <conditionalFormatting sqref="Q23:Q24">
    <cfRule type="expression" dxfId="11" priority="40">
      <formula>ISNUMBER(MATCH(Q$23,празд,0))</formula>
    </cfRule>
    <cfRule type="expression" dxfId="10" priority="41">
      <formula>ISNUMBER(MATCH(Q$23,допнер,0))</formula>
    </cfRule>
    <cfRule type="expression" dxfId="9" priority="42">
      <formula>WEEKDAY(Q$23,2)&gt;5</formula>
    </cfRule>
  </conditionalFormatting>
  <conditionalFormatting sqref="R23:R24">
    <cfRule type="expression" dxfId="8" priority="37">
      <formula>ISNUMBER(MATCH(R$23,празд,0))</formula>
    </cfRule>
    <cfRule type="expression" dxfId="7" priority="38">
      <formula>ISNUMBER(MATCH(R$23,допнер,0))</formula>
    </cfRule>
    <cfRule type="expression" dxfId="6" priority="39">
      <formula>WEEKDAY(R$23,2)&gt;5</formula>
    </cfRule>
  </conditionalFormatting>
  <conditionalFormatting sqref="S23:S24">
    <cfRule type="expression" dxfId="5" priority="34">
      <formula>ISNUMBER(MATCH(S$23,празд,0))</formula>
    </cfRule>
    <cfRule type="expression" dxfId="4" priority="35">
      <formula>ISNUMBER(MATCH(S$23,допнер,0))</formula>
    </cfRule>
    <cfRule type="expression" dxfId="3" priority="36">
      <formula>WEEKDAY(S$23,2)&gt;5</formula>
    </cfRule>
  </conditionalFormatting>
  <conditionalFormatting sqref="T23:T24">
    <cfRule type="expression" dxfId="2" priority="31">
      <formula>ISNUMBER(MATCH(T$23,празд,0))</formula>
    </cfRule>
    <cfRule type="expression" dxfId="1" priority="32">
      <formula>ISNUMBER(MATCH(T$23,допнер,0))</formula>
    </cfRule>
    <cfRule type="expression" dxfId="0" priority="33">
      <formula>WEEKDAY(T$23,2)&gt;5</formula>
    </cfRule>
  </conditionalFormatting>
  <dataValidations count="2">
    <dataValidation type="list" allowBlank="1" showInputMessage="1" showErrorMessage="1" sqref="AB18:AC18">
      <formula1>год</formula1>
    </dataValidation>
    <dataValidation type="list" showInputMessage="1" showErrorMessage="1" sqref="W18:Z18">
      <formula1>месяц</formula1>
    </dataValidation>
  </dataValidations>
  <pageMargins left="0.27559055118110237" right="0.27559055118110237" top="0.27559055118110237" bottom="0.27559055118110237" header="0" footer="0"/>
  <pageSetup paperSize="8" scale="98" fitToHeight="10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9" sqref="I19"/>
    </sheetView>
  </sheetViews>
  <sheetFormatPr defaultRowHeight="12.75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>
      <c r="A1" s="274" t="s">
        <v>86</v>
      </c>
      <c r="B1" s="274">
        <v>1</v>
      </c>
      <c r="C1" s="274">
        <v>2010</v>
      </c>
      <c r="E1" s="274" t="s">
        <v>87</v>
      </c>
      <c r="F1" s="274" t="s">
        <v>88</v>
      </c>
      <c r="G1" s="274" t="s">
        <v>89</v>
      </c>
      <c r="H1" s="274" t="s">
        <v>90</v>
      </c>
      <c r="I1" s="275" t="s">
        <v>91</v>
      </c>
    </row>
    <row r="2" spans="1:9" ht="13.5">
      <c r="A2" s="274" t="s">
        <v>92</v>
      </c>
      <c r="B2" s="274">
        <v>2</v>
      </c>
      <c r="C2" s="274">
        <v>2011</v>
      </c>
      <c r="E2" s="276"/>
      <c r="F2" s="277"/>
      <c r="G2" s="277"/>
      <c r="H2" s="277"/>
      <c r="I2" s="278"/>
    </row>
    <row r="3" spans="1:9" ht="15.75">
      <c r="A3" s="274" t="s">
        <v>93</v>
      </c>
      <c r="B3" s="274">
        <v>3</v>
      </c>
      <c r="C3" s="274">
        <v>2012</v>
      </c>
      <c r="E3" s="279" t="s">
        <v>94</v>
      </c>
      <c r="F3" s="280"/>
      <c r="G3" s="281">
        <v>41640</v>
      </c>
      <c r="H3" s="282">
        <v>41761</v>
      </c>
      <c r="I3" s="283"/>
    </row>
    <row r="4" spans="1:9" ht="15.75">
      <c r="A4" s="274" t="s">
        <v>95</v>
      </c>
      <c r="B4" s="274">
        <v>4</v>
      </c>
      <c r="C4" s="274">
        <v>2013</v>
      </c>
      <c r="E4" s="279" t="s">
        <v>94</v>
      </c>
      <c r="F4" s="280"/>
      <c r="G4" s="281">
        <v>41276</v>
      </c>
      <c r="H4" s="282">
        <v>41803</v>
      </c>
      <c r="I4" s="283"/>
    </row>
    <row r="5" spans="1:9" ht="15.75">
      <c r="A5" s="274" t="s">
        <v>96</v>
      </c>
      <c r="B5" s="274">
        <v>5</v>
      </c>
      <c r="C5" s="274">
        <v>2014</v>
      </c>
      <c r="E5" s="279" t="s">
        <v>94</v>
      </c>
      <c r="F5" s="280"/>
      <c r="G5" s="281">
        <v>41277</v>
      </c>
      <c r="H5" s="282">
        <v>41769</v>
      </c>
      <c r="I5" s="283"/>
    </row>
    <row r="6" spans="1:9" ht="15.75">
      <c r="A6" s="274" t="s">
        <v>15</v>
      </c>
      <c r="B6" s="274">
        <v>6</v>
      </c>
      <c r="C6" s="274">
        <v>2015</v>
      </c>
      <c r="E6" s="279" t="s">
        <v>94</v>
      </c>
      <c r="F6" s="280"/>
      <c r="G6" s="281">
        <v>41278</v>
      </c>
      <c r="H6" s="284"/>
      <c r="I6" s="283"/>
    </row>
    <row r="7" spans="1:9" ht="15.75">
      <c r="A7" s="274" t="s">
        <v>97</v>
      </c>
      <c r="B7" s="274">
        <v>7</v>
      </c>
      <c r="C7" s="274">
        <v>2016</v>
      </c>
      <c r="E7" s="279" t="s">
        <v>94</v>
      </c>
      <c r="F7" s="280"/>
      <c r="G7" s="281">
        <v>41279</v>
      </c>
      <c r="H7" s="279"/>
      <c r="I7" s="285"/>
    </row>
    <row r="8" spans="1:9" ht="15.75">
      <c r="A8" s="274" t="s">
        <v>98</v>
      </c>
      <c r="B8" s="274">
        <v>8</v>
      </c>
      <c r="C8" s="274">
        <v>2017</v>
      </c>
      <c r="E8" s="279" t="s">
        <v>94</v>
      </c>
      <c r="F8" s="280"/>
      <c r="G8" s="281">
        <v>41280</v>
      </c>
      <c r="H8" s="279"/>
      <c r="I8" s="286"/>
    </row>
    <row r="9" spans="1:9" ht="15.75">
      <c r="A9" s="274" t="s">
        <v>99</v>
      </c>
      <c r="B9" s="274">
        <v>9</v>
      </c>
      <c r="C9" s="274">
        <v>2018</v>
      </c>
      <c r="E9" s="279" t="s">
        <v>100</v>
      </c>
      <c r="F9" s="280"/>
      <c r="G9" s="281">
        <v>41281</v>
      </c>
      <c r="H9" s="282"/>
      <c r="I9" s="286"/>
    </row>
    <row r="10" spans="1:9" ht="15.75">
      <c r="A10" s="274" t="s">
        <v>101</v>
      </c>
      <c r="B10" s="274">
        <v>10</v>
      </c>
      <c r="C10" s="274">
        <v>2019</v>
      </c>
      <c r="E10" s="279" t="s">
        <v>94</v>
      </c>
      <c r="F10" s="280"/>
      <c r="G10" s="281">
        <v>41282</v>
      </c>
      <c r="H10" s="279"/>
      <c r="I10" s="287"/>
    </row>
    <row r="11" spans="1:9" ht="15.75">
      <c r="A11" s="274" t="s">
        <v>102</v>
      </c>
      <c r="B11" s="274">
        <v>11</v>
      </c>
      <c r="C11" s="274">
        <v>2020</v>
      </c>
      <c r="E11" s="279"/>
      <c r="F11" s="280"/>
      <c r="G11" s="281"/>
      <c r="H11" s="279"/>
      <c r="I11" s="287"/>
    </row>
    <row r="12" spans="1:9" ht="15.75">
      <c r="A12" s="274" t="s">
        <v>103</v>
      </c>
      <c r="B12" s="274">
        <v>12</v>
      </c>
      <c r="C12" s="274">
        <v>2021</v>
      </c>
      <c r="E12" s="279" t="s">
        <v>104</v>
      </c>
      <c r="F12" s="280">
        <f t="shared" ref="F12:F17" si="0">G12-1</f>
        <v>41327</v>
      </c>
      <c r="G12" s="281">
        <v>41328</v>
      </c>
      <c r="H12" s="279"/>
      <c r="I12" s="287"/>
    </row>
    <row r="13" spans="1:9" ht="15.75">
      <c r="E13" s="279" t="s">
        <v>105</v>
      </c>
      <c r="F13" s="280">
        <f t="shared" si="0"/>
        <v>41340</v>
      </c>
      <c r="G13" s="281">
        <v>41341</v>
      </c>
      <c r="H13" s="279"/>
      <c r="I13" s="287"/>
    </row>
    <row r="14" spans="1:9" ht="15.75">
      <c r="E14" s="279" t="s">
        <v>106</v>
      </c>
      <c r="F14" s="280">
        <f t="shared" si="0"/>
        <v>41759</v>
      </c>
      <c r="G14" s="281">
        <v>41760</v>
      </c>
      <c r="H14" s="279"/>
      <c r="I14" s="287"/>
    </row>
    <row r="15" spans="1:9" ht="15.75">
      <c r="E15" s="279" t="s">
        <v>107</v>
      </c>
      <c r="F15" s="280">
        <f t="shared" si="0"/>
        <v>41767</v>
      </c>
      <c r="G15" s="281">
        <v>41768</v>
      </c>
      <c r="H15" s="279"/>
      <c r="I15" s="288"/>
    </row>
    <row r="16" spans="1:9" ht="15.75">
      <c r="E16" s="279" t="s">
        <v>108</v>
      </c>
      <c r="F16" s="280">
        <f t="shared" si="0"/>
        <v>41801</v>
      </c>
      <c r="G16" s="281">
        <v>41802</v>
      </c>
      <c r="H16" s="279"/>
      <c r="I16" s="288"/>
    </row>
    <row r="17" spans="5:9" ht="15.75">
      <c r="E17" s="279" t="s">
        <v>109</v>
      </c>
      <c r="F17" s="280">
        <f t="shared" si="0"/>
        <v>41581</v>
      </c>
      <c r="G17" s="281">
        <v>41582</v>
      </c>
      <c r="H17" s="279"/>
      <c r="I17" s="288"/>
    </row>
    <row r="18" spans="5:9" ht="15.75">
      <c r="E18" s="289"/>
      <c r="F18" s="280">
        <f>G18-1</f>
        <v>42004</v>
      </c>
      <c r="G18" s="281">
        <v>42005</v>
      </c>
      <c r="H18" s="290"/>
      <c r="I18" s="288"/>
    </row>
    <row r="19" spans="5:9" ht="15.75">
      <c r="E19" s="289"/>
      <c r="F19" s="289"/>
      <c r="G19" s="281">
        <v>41217</v>
      </c>
      <c r="H19" s="291"/>
      <c r="I19" s="292">
        <v>41272</v>
      </c>
    </row>
    <row r="20" spans="5:9" ht="13.5">
      <c r="E20" s="289"/>
      <c r="F20" s="289"/>
      <c r="G20" s="289"/>
      <c r="H20" s="290"/>
      <c r="I20" s="288"/>
    </row>
    <row r="21" spans="5:9" ht="13.5">
      <c r="E21" s="289"/>
      <c r="F21" s="289"/>
      <c r="G21" s="289"/>
      <c r="H21" s="290"/>
      <c r="I21" s="288"/>
    </row>
    <row r="22" spans="5:9" ht="13.5">
      <c r="E22" s="289"/>
      <c r="F22" s="289"/>
      <c r="G22" s="289"/>
      <c r="H22" s="290"/>
      <c r="I22" s="288"/>
    </row>
    <row r="23" spans="5:9" ht="13.5">
      <c r="E23" s="289"/>
      <c r="F23" s="289"/>
      <c r="G23" s="289"/>
      <c r="H23" s="290"/>
      <c r="I23" s="288"/>
    </row>
  </sheetData>
  <conditionalFormatting sqref="G3:G17">
    <cfRule type="cellIs" dxfId="103" priority="5" stopIfTrue="1" operator="equal">
      <formula>0</formula>
    </cfRule>
  </conditionalFormatting>
  <conditionalFormatting sqref="F3:F17">
    <cfRule type="cellIs" dxfId="102" priority="4" stopIfTrue="1" operator="lessThanOrEqual">
      <formula>0</formula>
    </cfRule>
  </conditionalFormatting>
  <conditionalFormatting sqref="G18">
    <cfRule type="cellIs" dxfId="101" priority="3" stopIfTrue="1" operator="equal">
      <formula>0</formula>
    </cfRule>
  </conditionalFormatting>
  <conditionalFormatting sqref="F18">
    <cfRule type="cellIs" dxfId="100" priority="2" stopIfTrue="1" operator="lessThanOrEqual">
      <formula>0</formula>
    </cfRule>
  </conditionalFormatting>
  <conditionalFormatting sqref="G19">
    <cfRule type="cellIs" dxfId="99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Слесаря</vt:lpstr>
      <vt:lpstr>Котельная</vt:lpstr>
      <vt:lpstr>всяки</vt:lpstr>
      <vt:lpstr>Котельная!Заголовки_для_печати</vt:lpstr>
      <vt:lpstr>Слесаря!Заголовки_для_печати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Иваныч</dc:creator>
  <cp:lastModifiedBy>Иваныч</cp:lastModifiedBy>
  <dcterms:created xsi:type="dcterms:W3CDTF">2014-06-24T14:14:30Z</dcterms:created>
  <dcterms:modified xsi:type="dcterms:W3CDTF">2014-06-24T14:24:56Z</dcterms:modified>
</cp:coreProperties>
</file>