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xr:revisionPtr revIDLastSave="0" documentId="13_ncr:1_{7D7EE8F4-0D52-43CC-9A86-0B3748E0CCDA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График" sheetId="1" r:id="rId1"/>
    <sheet name="Параметры" sheetId="2" r:id="rId2"/>
  </sheets>
  <externalReferences>
    <externalReference r:id="rId3"/>
  </externalReferences>
  <definedNames>
    <definedName name="год">[1]Календарь!$C$1:$C$12</definedName>
    <definedName name="допнер">[1]Календарь!$H$2:$H$20</definedName>
    <definedName name="месяц">[1]Календарь!$A$1:$A$12</definedName>
    <definedName name="_xlnm.Print_Area" localSheetId="0">График!$A$1:$AM$97</definedName>
    <definedName name="празд">[1]Календарь!$G$2:$G$20</definedName>
    <definedName name="предпр">[1]Календарь!$F$2:$F$20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J32" i="1" l="1"/>
  <c r="AJ33" i="1"/>
  <c r="AJ34" i="1"/>
  <c r="AJ35" i="1"/>
  <c r="AJ36" i="1"/>
  <c r="AJ37" i="1"/>
  <c r="AJ38" i="1"/>
  <c r="AJ39" i="1"/>
  <c r="AJ40" i="1"/>
  <c r="AJ41" i="1"/>
  <c r="AJ42" i="1"/>
  <c r="AJ43" i="1"/>
  <c r="AJ44" i="1"/>
  <c r="AJ45" i="1"/>
  <c r="AJ46" i="1"/>
  <c r="AI32" i="1"/>
  <c r="AI33" i="1"/>
  <c r="AI34" i="1"/>
  <c r="AI35" i="1"/>
  <c r="AI36" i="1"/>
  <c r="AI37" i="1"/>
  <c r="AI38" i="1"/>
  <c r="AI39" i="1"/>
  <c r="AI40" i="1"/>
  <c r="AI41" i="1"/>
  <c r="AI42" i="1"/>
  <c r="AI43" i="1"/>
  <c r="AI44" i="1"/>
  <c r="AI45" i="1"/>
  <c r="AI46" i="1"/>
  <c r="AI31" i="1"/>
  <c r="AH8" i="1"/>
  <c r="AG8" i="1"/>
  <c r="AF8" i="1"/>
  <c r="AH30" i="1"/>
  <c r="AG30" i="1"/>
  <c r="AF30" i="1"/>
  <c r="AI10" i="1"/>
  <c r="AI11" i="1"/>
  <c r="AI12" i="1"/>
  <c r="AI13" i="1"/>
  <c r="AI14" i="1"/>
  <c r="AI15" i="1"/>
  <c r="AI16" i="1"/>
  <c r="AI17" i="1"/>
  <c r="AI18" i="1"/>
  <c r="AI19" i="1"/>
  <c r="AI20" i="1"/>
  <c r="AI21" i="1"/>
  <c r="AI22" i="1"/>
  <c r="AI23" i="1"/>
  <c r="AI24" i="1"/>
  <c r="AI9" i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D15" i="1"/>
  <c r="E15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D16" i="1"/>
  <c r="E16" i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D30" i="1"/>
  <c r="D8" i="1"/>
  <c r="T28" i="1"/>
  <c r="T6" i="1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24" i="2"/>
  <c r="M25" i="2"/>
  <c r="M26" i="2"/>
  <c r="M27" i="2"/>
  <c r="M28" i="2"/>
  <c r="M29" i="2"/>
  <c r="M30" i="2"/>
  <c r="M31" i="2"/>
  <c r="M32" i="2"/>
  <c r="M24" i="2"/>
  <c r="AJ22" i="1" l="1"/>
  <c r="AJ14" i="1"/>
  <c r="AJ18" i="1"/>
  <c r="AJ19" i="1"/>
  <c r="AJ21" i="1"/>
  <c r="AJ17" i="1"/>
  <c r="AJ13" i="1"/>
  <c r="AJ10" i="1"/>
  <c r="AJ11" i="1"/>
  <c r="AJ23" i="1"/>
  <c r="AJ15" i="1"/>
  <c r="AJ24" i="1"/>
  <c r="AJ20" i="1"/>
  <c r="AJ16" i="1"/>
  <c r="AJ12" i="1"/>
  <c r="B32" i="1" l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C31" i="1"/>
  <c r="B31" i="1"/>
  <c r="A31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D52" i="1" l="1"/>
  <c r="E52" i="1" s="1"/>
  <c r="F52" i="1" s="1"/>
  <c r="G52" i="1" s="1"/>
  <c r="H52" i="1" s="1"/>
  <c r="I52" i="1" s="1"/>
  <c r="J52" i="1" s="1"/>
  <c r="K52" i="1" s="1"/>
  <c r="L52" i="1" s="1"/>
  <c r="M52" i="1" s="1"/>
  <c r="N52" i="1" s="1"/>
  <c r="O52" i="1" s="1"/>
  <c r="P52" i="1" s="1"/>
  <c r="Q52" i="1" s="1"/>
  <c r="R52" i="1" s="1"/>
  <c r="S52" i="1" s="1"/>
  <c r="T52" i="1" s="1"/>
  <c r="U52" i="1" s="1"/>
  <c r="V52" i="1" s="1"/>
  <c r="W52" i="1" s="1"/>
  <c r="X52" i="1" s="1"/>
  <c r="Y52" i="1" s="1"/>
  <c r="Z52" i="1" s="1"/>
  <c r="AA52" i="1" s="1"/>
  <c r="AB52" i="1" s="1"/>
  <c r="AC52" i="1" s="1"/>
  <c r="AD52" i="1" s="1"/>
  <c r="AE52" i="1" s="1"/>
  <c r="E30" i="1"/>
  <c r="F30" i="1" s="1"/>
  <c r="G30" i="1" s="1"/>
  <c r="H30" i="1" s="1"/>
  <c r="I30" i="1" s="1"/>
  <c r="J30" i="1" s="1"/>
  <c r="K30" i="1" s="1"/>
  <c r="L30" i="1" s="1"/>
  <c r="M30" i="1" s="1"/>
  <c r="N30" i="1" s="1"/>
  <c r="O30" i="1" s="1"/>
  <c r="P30" i="1" s="1"/>
  <c r="Q30" i="1" s="1"/>
  <c r="R30" i="1" s="1"/>
  <c r="S30" i="1" s="1"/>
  <c r="T30" i="1" s="1"/>
  <c r="U30" i="1" s="1"/>
  <c r="V30" i="1" s="1"/>
  <c r="W30" i="1" s="1"/>
  <c r="X30" i="1" s="1"/>
  <c r="Y30" i="1" s="1"/>
  <c r="Z30" i="1" s="1"/>
  <c r="AA30" i="1" s="1"/>
  <c r="AB30" i="1" s="1"/>
  <c r="AC30" i="1" s="1"/>
  <c r="AD30" i="1" s="1"/>
  <c r="AE30" i="1" s="1"/>
  <c r="AJ68" i="1"/>
  <c r="AI68" i="1"/>
  <c r="C68" i="1"/>
  <c r="B68" i="1"/>
  <c r="A68" i="1"/>
  <c r="AJ67" i="1"/>
  <c r="AI67" i="1"/>
  <c r="C67" i="1"/>
  <c r="B67" i="1"/>
  <c r="A67" i="1"/>
  <c r="AJ66" i="1"/>
  <c r="AI66" i="1"/>
  <c r="C66" i="1"/>
  <c r="B66" i="1"/>
  <c r="A66" i="1"/>
  <c r="AK65" i="1"/>
  <c r="AJ65" i="1"/>
  <c r="AI65" i="1"/>
  <c r="C65" i="1"/>
  <c r="B65" i="1"/>
  <c r="A65" i="1"/>
  <c r="AK64" i="1"/>
  <c r="AJ64" i="1"/>
  <c r="AI64" i="1"/>
  <c r="C64" i="1"/>
  <c r="B64" i="1"/>
  <c r="A64" i="1"/>
  <c r="AJ63" i="1"/>
  <c r="AI63" i="1"/>
  <c r="C63" i="1"/>
  <c r="B63" i="1"/>
  <c r="A63" i="1"/>
  <c r="AJ62" i="1"/>
  <c r="AI62" i="1"/>
  <c r="C62" i="1"/>
  <c r="B62" i="1"/>
  <c r="A62" i="1"/>
  <c r="AJ61" i="1"/>
  <c r="AI61" i="1"/>
  <c r="C61" i="1"/>
  <c r="B61" i="1"/>
  <c r="A61" i="1"/>
  <c r="AJ60" i="1"/>
  <c r="AI60" i="1"/>
  <c r="C60" i="1"/>
  <c r="B60" i="1"/>
  <c r="A60" i="1"/>
  <c r="AJ59" i="1"/>
  <c r="AI59" i="1"/>
  <c r="C59" i="1"/>
  <c r="B59" i="1"/>
  <c r="A59" i="1"/>
  <c r="AJ58" i="1"/>
  <c r="AI58" i="1"/>
  <c r="C58" i="1"/>
  <c r="B58" i="1"/>
  <c r="A58" i="1"/>
  <c r="AK57" i="1"/>
  <c r="AJ57" i="1"/>
  <c r="AI57" i="1"/>
  <c r="C57" i="1"/>
  <c r="B57" i="1"/>
  <c r="A57" i="1"/>
  <c r="AK56" i="1"/>
  <c r="AJ56" i="1"/>
  <c r="AI56" i="1"/>
  <c r="C56" i="1"/>
  <c r="B56" i="1"/>
  <c r="A56" i="1"/>
  <c r="AJ55" i="1"/>
  <c r="AI55" i="1"/>
  <c r="C55" i="1"/>
  <c r="B55" i="1"/>
  <c r="A55" i="1"/>
  <c r="AJ54" i="1"/>
  <c r="AI54" i="1"/>
  <c r="C54" i="1"/>
  <c r="B54" i="1"/>
  <c r="A54" i="1"/>
  <c r="AI53" i="1"/>
  <c r="C53" i="1"/>
  <c r="B53" i="1"/>
  <c r="A53" i="1"/>
  <c r="AK43" i="1"/>
  <c r="AK42" i="1"/>
  <c r="AK35" i="1"/>
  <c r="AK34" i="1"/>
  <c r="E8" i="1" l="1"/>
  <c r="AH52" i="1"/>
  <c r="AF52" i="1"/>
  <c r="AG52" i="1"/>
  <c r="F1" i="1"/>
  <c r="D1" i="1"/>
  <c r="C1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9" i="1"/>
  <c r="F8" i="1" l="1"/>
  <c r="AJ53" i="1"/>
  <c r="AJ31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B9" i="1"/>
  <c r="A9" i="1"/>
  <c r="G8" i="1" l="1"/>
  <c r="J1" i="2"/>
  <c r="H8" i="1" l="1"/>
  <c r="I8" i="1" l="1"/>
  <c r="J8" i="1" l="1"/>
  <c r="K8" i="1" l="1"/>
  <c r="L8" i="1" l="1"/>
  <c r="M8" i="1" l="1"/>
  <c r="N8" i="1" l="1"/>
  <c r="O8" i="1" l="1"/>
  <c r="P8" i="1" l="1"/>
  <c r="Q8" i="1" l="1"/>
  <c r="R8" i="1" l="1"/>
  <c r="S8" i="1" l="1"/>
  <c r="T8" i="1" l="1"/>
  <c r="U8" i="1" l="1"/>
  <c r="V8" i="1" l="1"/>
  <c r="W8" i="1" l="1"/>
  <c r="X8" i="1" l="1"/>
  <c r="Y8" i="1" l="1"/>
  <c r="Z8" i="1" l="1"/>
  <c r="AA8" i="1" l="1"/>
  <c r="AB8" i="1" l="1"/>
  <c r="AC8" i="1" l="1"/>
  <c r="AD8" i="1" l="1"/>
  <c r="AE8" i="1" l="1"/>
  <c r="AJ9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Расул Самигуллин</author>
  </authors>
  <commentList>
    <comment ref="I8" authorId="0" shapeId="0" xr:uid="{00000000-0006-0000-0000-000001000000}">
      <text>
        <r>
          <rPr>
            <sz val="12"/>
            <color indexed="81"/>
            <rFont val="Times New Roman"/>
            <family val="1"/>
            <charset val="204"/>
          </rPr>
          <t>3. Сбились настройки  праздничных, не могу выделить их по цвету (праздничные красным, предпраздничные желтым)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9" authorId="0" shapeId="0" xr:uid="{00000000-0006-0000-0000-000002000000}">
      <text>
        <r>
          <rPr>
            <sz val="12"/>
            <color indexed="81"/>
            <rFont val="Times New Roman"/>
            <family val="1"/>
            <charset val="204"/>
          </rPr>
          <t xml:space="preserve">2.Не могу привязать формулу отпуска к месяцу. В параметрах проставляю отпуск, а он проставляется автоматически в графике (в выходные Ов, Овп в предпраздничные, в празддничные П)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L9" authorId="0" shapeId="0" xr:uid="{00000000-0006-0000-0000-000003000000}">
      <text>
        <r>
          <rPr>
            <b/>
            <sz val="12"/>
            <color indexed="81"/>
            <rFont val="Times New Roman"/>
            <family val="1"/>
            <charset val="204"/>
          </rPr>
          <t>Подсчет праздничных согласно графика и праздничных</t>
        </r>
      </text>
    </comment>
    <comment ref="AG32" authorId="0" shapeId="0" xr:uid="{00000000-0006-0000-0000-000004000000}">
      <text>
        <r>
          <rPr>
            <b/>
            <sz val="12"/>
            <color indexed="81"/>
            <rFont val="Times New Roman"/>
            <family val="1"/>
            <charset val="204"/>
          </rPr>
          <t xml:space="preserve">Проставлялась автоматически
</t>
        </r>
      </text>
    </comment>
  </commentList>
</comments>
</file>

<file path=xl/sharedStrings.xml><?xml version="1.0" encoding="utf-8"?>
<sst xmlns="http://schemas.openxmlformats.org/spreadsheetml/2006/main" count="155" uniqueCount="61">
  <si>
    <t>График работы персонала</t>
  </si>
  <si>
    <t>май</t>
  </si>
  <si>
    <t>г.</t>
  </si>
  <si>
    <t>таб №</t>
  </si>
  <si>
    <t>Ф. И. О.</t>
  </si>
  <si>
    <t>должность, профессия</t>
  </si>
  <si>
    <t>норма</t>
  </si>
  <si>
    <t>факт.   отр.</t>
  </si>
  <si>
    <t>ночн</t>
  </si>
  <si>
    <t>празд</t>
  </si>
  <si>
    <t>Месяц</t>
  </si>
  <si>
    <t>Число</t>
  </si>
  <si>
    <t>Год</t>
  </si>
  <si>
    <t>Наименование праздников</t>
  </si>
  <si>
    <t>Предпраздничные сокращенные дни</t>
  </si>
  <si>
    <t>Нерабочий праздничный день</t>
  </si>
  <si>
    <t>Перенесенные выходные дни</t>
  </si>
  <si>
    <t xml:space="preserve">Рабочие выходные </t>
  </si>
  <si>
    <t>Норма муж.</t>
  </si>
  <si>
    <t>Норма жен.</t>
  </si>
  <si>
    <t>в</t>
  </si>
  <si>
    <t>январь</t>
  </si>
  <si>
    <t>Новый год</t>
  </si>
  <si>
    <t>февраль</t>
  </si>
  <si>
    <t>март</t>
  </si>
  <si>
    <t>апрель</t>
  </si>
  <si>
    <t>июнь</t>
  </si>
  <si>
    <t>июль</t>
  </si>
  <si>
    <t>Рождество</t>
  </si>
  <si>
    <t>август</t>
  </si>
  <si>
    <t>сентябрь</t>
  </si>
  <si>
    <t>Защитник</t>
  </si>
  <si>
    <t>октябрь</t>
  </si>
  <si>
    <t>Международный</t>
  </si>
  <si>
    <t>ноябрь</t>
  </si>
  <si>
    <t>декабрь</t>
  </si>
  <si>
    <t>Весна и туд</t>
  </si>
  <si>
    <t>День Победы</t>
  </si>
  <si>
    <t>День России</t>
  </si>
  <si>
    <t>День единства</t>
  </si>
  <si>
    <t>участка  на</t>
  </si>
  <si>
    <t>Ф.И.О.</t>
  </si>
  <si>
    <t>Табельный номер</t>
  </si>
  <si>
    <t>Отпуск</t>
  </si>
  <si>
    <t>Дней</t>
  </si>
  <si>
    <t>Конец отпуска расчет</t>
  </si>
  <si>
    <t>начал.уч.</t>
  </si>
  <si>
    <t>Иванов</t>
  </si>
  <si>
    <t>Петров</t>
  </si>
  <si>
    <t>Сидоров</t>
  </si>
  <si>
    <t>инженер</t>
  </si>
  <si>
    <t>by;tyth</t>
  </si>
  <si>
    <t>Расчет:</t>
  </si>
  <si>
    <t>*Год графика:</t>
  </si>
  <si>
    <t>*Первый месяц квартала:</t>
  </si>
  <si>
    <t>Xt[jdf</t>
  </si>
  <si>
    <t>1. Меняю Первый день квартала на 2 ( меняеться и здесь на февраль)</t>
  </si>
  <si>
    <t>Дата из этой ячейки автаматически переходит в "График"</t>
  </si>
  <si>
    <t>Х</t>
  </si>
  <si>
    <t>х</t>
  </si>
  <si>
    <t>МЕДИАНА(Н1;К1+1;К2+1)-МЕДИАНА(Н1;К1+1;Н2)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</si>
</sst>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"/>
    <numFmt numFmtId="165" formatCode="[$-F800]dddd\,\ mmmm\ dd\,\ yyyy"/>
    <numFmt numFmtId="166" formatCode="\ yyyy\ &quot;г.&quot;"/>
    <numFmt numFmtId="167" formatCode="d"/>
    <numFmt numFmtId="168" formatCode="dd/mm/yyyy\ ddd"/>
    <numFmt numFmtId="169" formatCode="mmm"/>
    <numFmt numFmtId="177" formatCode="mmmm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5"/>
      <name val="Times New Roman"/>
      <family val="1"/>
      <charset val="204"/>
    </font>
    <font>
      <u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6"/>
      <name val="Times New Roman"/>
      <family val="1"/>
      <charset val="204"/>
    </font>
    <font>
      <u/>
      <sz val="10"/>
      <color indexed="12"/>
      <name val="Arial Cyr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indexed="81"/>
      <name val="Times New Roman"/>
      <family val="1"/>
      <charset val="204"/>
    </font>
    <font>
      <b/>
      <sz val="12"/>
      <color indexed="81"/>
      <name val="Times New Roman"/>
      <family val="1"/>
      <charset val="204"/>
    </font>
    <font>
      <sz val="12"/>
      <color rgb="FF000000"/>
      <name val="Verdana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41"/>
      </patternFill>
    </fill>
    <fill>
      <patternFill patternType="solid">
        <fgColor rgb="FFFFFF00"/>
        <bgColor indexed="22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8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8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3" fillId="0" borderId="0"/>
    <xf numFmtId="0" fontId="15" fillId="0" borderId="0" applyNumberFormat="0" applyFill="0" applyBorder="0" applyAlignment="0" applyProtection="0"/>
  </cellStyleXfs>
  <cellXfs count="96">
    <xf numFmtId="0" fontId="0" fillId="0" borderId="0" xfId="0"/>
    <xf numFmtId="0" fontId="3" fillId="0" borderId="0" xfId="1" applyFont="1"/>
    <xf numFmtId="0" fontId="3" fillId="0" borderId="0" xfId="1" applyFont="1" applyAlignment="1"/>
    <xf numFmtId="1" fontId="3" fillId="0" borderId="0" xfId="1" applyNumberFormat="1" applyFont="1"/>
    <xf numFmtId="164" fontId="3" fillId="0" borderId="0" xfId="1" applyNumberFormat="1" applyFont="1"/>
    <xf numFmtId="0" fontId="5" fillId="0" borderId="0" xfId="1" applyFont="1"/>
    <xf numFmtId="1" fontId="5" fillId="0" borderId="0" xfId="1" applyNumberFormat="1" applyFont="1"/>
    <xf numFmtId="1" fontId="4" fillId="0" borderId="0" xfId="1" applyNumberFormat="1" applyFont="1"/>
    <xf numFmtId="1" fontId="5" fillId="0" borderId="0" xfId="1" applyNumberFormat="1" applyFont="1" applyAlignment="1"/>
    <xf numFmtId="0" fontId="7" fillId="0" borderId="0" xfId="1" applyFont="1"/>
    <xf numFmtId="165" fontId="8" fillId="0" borderId="0" xfId="1" applyNumberFormat="1" applyFont="1" applyFill="1" applyAlignment="1">
      <alignment horizontal="left"/>
    </xf>
    <xf numFmtId="0" fontId="9" fillId="0" borderId="0" xfId="1" applyFont="1"/>
    <xf numFmtId="1" fontId="10" fillId="0" borderId="0" xfId="1" applyNumberFormat="1" applyFont="1" applyAlignment="1">
      <alignment horizontal="left"/>
    </xf>
    <xf numFmtId="167" fontId="5" fillId="0" borderId="3" xfId="0" applyNumberFormat="1" applyFont="1" applyFill="1" applyBorder="1" applyAlignment="1" applyProtection="1">
      <alignment horizontal="center" vertical="center"/>
      <protection locked="0"/>
    </xf>
    <xf numFmtId="0" fontId="3" fillId="0" borderId="0" xfId="1" applyFont="1" applyFill="1"/>
    <xf numFmtId="0" fontId="5" fillId="0" borderId="3" xfId="2" applyFont="1" applyFill="1" applyBorder="1" applyAlignment="1">
      <alignment horizontal="center" vertical="center" shrinkToFit="1"/>
    </xf>
    <xf numFmtId="0" fontId="5" fillId="0" borderId="3" xfId="2" applyFont="1" applyFill="1" applyBorder="1" applyAlignment="1">
      <alignment horizontal="left" vertical="center"/>
    </xf>
    <xf numFmtId="0" fontId="3" fillId="0" borderId="3" xfId="2" applyFont="1" applyFill="1" applyBorder="1" applyAlignment="1">
      <alignment horizontal="left" vertical="center"/>
    </xf>
    <xf numFmtId="0" fontId="5" fillId="0" borderId="3" xfId="3" applyNumberFormat="1" applyFont="1" applyFill="1" applyBorder="1" applyAlignment="1">
      <alignment horizontal="center" vertical="center"/>
    </xf>
    <xf numFmtId="164" fontId="5" fillId="0" borderId="3" xfId="1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vertical="center"/>
    </xf>
    <xf numFmtId="0" fontId="5" fillId="2" borderId="3" xfId="1" applyFont="1" applyFill="1" applyBorder="1" applyAlignment="1">
      <alignment horizontal="center" vertical="center"/>
    </xf>
    <xf numFmtId="168" fontId="5" fillId="3" borderId="3" xfId="1" applyNumberFormat="1" applyFont="1" applyFill="1" applyBorder="1" applyAlignment="1">
      <alignment horizontal="center" vertical="center"/>
    </xf>
    <xf numFmtId="168" fontId="5" fillId="4" borderId="3" xfId="1" applyNumberFormat="1" applyFont="1" applyFill="1" applyBorder="1" applyAlignment="1">
      <alignment horizontal="center" vertical="center"/>
    </xf>
    <xf numFmtId="168" fontId="5" fillId="5" borderId="3" xfId="1" applyNumberFormat="1" applyFont="1" applyFill="1" applyBorder="1" applyAlignment="1">
      <alignment horizontal="center" vertical="center"/>
    </xf>
    <xf numFmtId="15" fontId="5" fillId="2" borderId="3" xfId="1" applyNumberFormat="1" applyFont="1" applyFill="1" applyBorder="1" applyAlignment="1">
      <alignment horizontal="center" vertical="center"/>
    </xf>
    <xf numFmtId="164" fontId="12" fillId="6" borderId="3" xfId="4" applyNumberFormat="1" applyFont="1" applyFill="1" applyBorder="1" applyAlignment="1">
      <alignment horizontal="center" vertical="top" wrapText="1"/>
    </xf>
    <xf numFmtId="168" fontId="5" fillId="2" borderId="3" xfId="1" applyNumberFormat="1" applyFont="1" applyFill="1" applyBorder="1" applyAlignment="1">
      <alignment horizontal="center" vertical="center"/>
    </xf>
    <xf numFmtId="164" fontId="5" fillId="2" borderId="3" xfId="1" applyNumberFormat="1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 shrinkToFit="1"/>
    </xf>
    <xf numFmtId="0" fontId="5" fillId="0" borderId="0" xfId="2" applyFont="1" applyFill="1" applyBorder="1" applyAlignment="1">
      <alignment horizontal="left" vertical="center"/>
    </xf>
    <xf numFmtId="0" fontId="3" fillId="0" borderId="0" xfId="2" applyFont="1" applyFill="1" applyBorder="1" applyAlignment="1">
      <alignment horizontal="left" vertical="center"/>
    </xf>
    <xf numFmtId="0" fontId="5" fillId="0" borderId="0" xfId="3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0" fontId="5" fillId="0" borderId="0" xfId="1" applyNumberFormat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5" fillId="7" borderId="3" xfId="1" applyNumberFormat="1" applyFont="1" applyFill="1" applyBorder="1" applyAlignment="1">
      <alignment horizontal="center" vertical="center"/>
    </xf>
    <xf numFmtId="0" fontId="5" fillId="7" borderId="3" xfId="3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  <protection hidden="1"/>
    </xf>
    <xf numFmtId="0" fontId="3" fillId="0" borderId="6" xfId="0" applyFont="1" applyFill="1" applyBorder="1" applyAlignment="1" applyProtection="1">
      <alignment horizontal="center" vertical="center" wrapText="1"/>
      <protection hidden="1"/>
    </xf>
    <xf numFmtId="0" fontId="3" fillId="0" borderId="6" xfId="0" applyFont="1" applyFill="1" applyBorder="1" applyAlignment="1" applyProtection="1">
      <alignment horizontal="center" vertical="center"/>
      <protection hidden="1"/>
    </xf>
    <xf numFmtId="0" fontId="3" fillId="0" borderId="7" xfId="0" applyFont="1" applyFill="1" applyBorder="1" applyAlignment="1" applyProtection="1">
      <alignment horizontal="center" vertical="center" wrapText="1"/>
      <protection hidden="1"/>
    </xf>
    <xf numFmtId="0" fontId="3" fillId="0" borderId="8" xfId="0" applyFont="1" applyFill="1" applyBorder="1" applyAlignment="1" applyProtection="1">
      <alignment horizontal="left" vertical="center"/>
      <protection locked="0" hidden="1"/>
    </xf>
    <xf numFmtId="0" fontId="3" fillId="0" borderId="9" xfId="0" applyFont="1" applyFill="1" applyBorder="1" applyAlignment="1" applyProtection="1">
      <alignment horizontal="center" vertical="center"/>
      <protection locked="0" hidden="1"/>
    </xf>
    <xf numFmtId="14" fontId="3" fillId="0" borderId="10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1" xfId="0" applyFont="1" applyFill="1" applyBorder="1" applyAlignment="1" applyProtection="1">
      <alignment horizontal="center" vertical="center"/>
      <protection locked="0" hidden="1"/>
    </xf>
    <xf numFmtId="14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13" xfId="0" applyFont="1" applyFill="1" applyBorder="1" applyAlignment="1" applyProtection="1">
      <alignment horizontal="left" vertical="center"/>
      <protection locked="0" hidden="1"/>
    </xf>
    <xf numFmtId="0" fontId="3" fillId="0" borderId="14" xfId="0" applyFont="1" applyFill="1" applyBorder="1" applyAlignment="1" applyProtection="1">
      <alignment horizontal="center" vertical="center"/>
      <protection locked="0" hidden="1"/>
    </xf>
    <xf numFmtId="14" fontId="3" fillId="0" borderId="15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6" xfId="0" applyFont="1" applyFill="1" applyBorder="1" applyAlignment="1" applyProtection="1">
      <alignment horizontal="center" vertical="center"/>
      <protection locked="0" hidden="1"/>
    </xf>
    <xf numFmtId="14" fontId="3" fillId="0" borderId="17" xfId="0" applyNumberFormat="1" applyFont="1" applyFill="1" applyBorder="1" applyAlignment="1" applyProtection="1">
      <alignment horizontal="center" vertical="center"/>
      <protection hidden="1"/>
    </xf>
    <xf numFmtId="0" fontId="3" fillId="0" borderId="18" xfId="0" applyFont="1" applyFill="1" applyBorder="1" applyAlignment="1" applyProtection="1">
      <alignment horizontal="left" vertical="center"/>
      <protection locked="0" hidden="1"/>
    </xf>
    <xf numFmtId="14" fontId="3" fillId="0" borderId="19" xfId="0" applyNumberFormat="1" applyFont="1" applyFill="1" applyBorder="1" applyAlignment="1" applyProtection="1">
      <alignment horizontal="center" vertical="center"/>
      <protection hidden="1"/>
    </xf>
    <xf numFmtId="0" fontId="3" fillId="0" borderId="20" xfId="0" applyFont="1" applyFill="1" applyBorder="1" applyAlignment="1" applyProtection="1">
      <alignment horizontal="left" vertical="center"/>
      <protection locked="0" hidden="1"/>
    </xf>
    <xf numFmtId="0" fontId="3" fillId="0" borderId="21" xfId="0" applyFont="1" applyFill="1" applyBorder="1" applyAlignment="1" applyProtection="1">
      <alignment horizontal="center" vertical="center"/>
      <protection locked="0" hidden="1"/>
    </xf>
    <xf numFmtId="14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0" fontId="3" fillId="0" borderId="23" xfId="0" applyFont="1" applyFill="1" applyBorder="1" applyAlignment="1" applyProtection="1">
      <alignment horizontal="center" vertical="center"/>
      <protection locked="0" hidden="1"/>
    </xf>
    <xf numFmtId="14" fontId="3" fillId="0" borderId="24" xfId="0" applyNumberFormat="1" applyFont="1" applyFill="1" applyBorder="1" applyAlignment="1" applyProtection="1">
      <alignment horizontal="center" vertical="center"/>
      <protection hidden="1"/>
    </xf>
    <xf numFmtId="0" fontId="3" fillId="0" borderId="25" xfId="0" applyFont="1" applyFill="1" applyBorder="1" applyAlignment="1" applyProtection="1">
      <alignment horizontal="center" vertical="center"/>
      <protection hidden="1"/>
    </xf>
    <xf numFmtId="0" fontId="3" fillId="0" borderId="26" xfId="0" applyFont="1" applyFill="1" applyBorder="1" applyAlignment="1" applyProtection="1">
      <alignment horizontal="left" vertical="center"/>
      <protection locked="0" hidden="1"/>
    </xf>
    <xf numFmtId="0" fontId="3" fillId="0" borderId="4" xfId="0" applyFont="1" applyFill="1" applyBorder="1" applyAlignment="1" applyProtection="1">
      <alignment horizontal="left" vertical="center"/>
      <protection locked="0" hidden="1"/>
    </xf>
    <xf numFmtId="0" fontId="3" fillId="0" borderId="27" xfId="0" applyFont="1" applyFill="1" applyBorder="1" applyAlignment="1" applyProtection="1">
      <alignment horizontal="left" vertical="center"/>
      <protection locked="0" hidden="1"/>
    </xf>
    <xf numFmtId="0" fontId="14" fillId="8" borderId="3" xfId="0" applyFont="1" applyFill="1" applyBorder="1" applyAlignment="1" applyProtection="1">
      <alignment horizontal="center" shrinkToFit="1"/>
      <protection hidden="1"/>
    </xf>
    <xf numFmtId="1" fontId="9" fillId="0" borderId="0" xfId="1" applyNumberFormat="1" applyFont="1" applyBorder="1"/>
    <xf numFmtId="0" fontId="9" fillId="0" borderId="0" xfId="1" applyFont="1" applyBorder="1"/>
    <xf numFmtId="167" fontId="5" fillId="8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26" xfId="0" quotePrefix="1" applyFont="1" applyFill="1" applyBorder="1" applyAlignment="1" applyProtection="1">
      <alignment horizontal="left" vertical="center"/>
      <protection locked="0" hidden="1"/>
    </xf>
    <xf numFmtId="0" fontId="5" fillId="0" borderId="28" xfId="1" applyFont="1" applyFill="1" applyBorder="1" applyAlignment="1">
      <alignment vertical="center" wrapText="1"/>
    </xf>
    <xf numFmtId="0" fontId="5" fillId="0" borderId="28" xfId="1" applyFont="1" applyFill="1" applyBorder="1" applyAlignment="1">
      <alignment vertical="center"/>
    </xf>
    <xf numFmtId="0" fontId="11" fillId="0" borderId="28" xfId="1" applyFont="1" applyFill="1" applyBorder="1" applyAlignment="1">
      <alignment vertical="center" wrapText="1"/>
    </xf>
    <xf numFmtId="0" fontId="9" fillId="0" borderId="28" xfId="1" applyFont="1" applyFill="1" applyBorder="1" applyAlignment="1">
      <alignment horizontal="center" vertical="center"/>
    </xf>
    <xf numFmtId="164" fontId="9" fillId="0" borderId="28" xfId="1" applyNumberFormat="1" applyFont="1" applyFill="1" applyBorder="1" applyAlignment="1">
      <alignment horizontal="center" vertical="center" wrapText="1"/>
    </xf>
    <xf numFmtId="0" fontId="9" fillId="0" borderId="28" xfId="1" applyNumberFormat="1" applyFont="1" applyFill="1" applyBorder="1" applyAlignment="1">
      <alignment horizontal="center" vertical="center" wrapText="1"/>
    </xf>
    <xf numFmtId="169" fontId="5" fillId="9" borderId="3" xfId="7" applyNumberFormat="1" applyFont="1" applyFill="1" applyBorder="1" applyAlignment="1" applyProtection="1">
      <alignment horizontal="center" vertical="center"/>
      <protection hidden="1"/>
    </xf>
    <xf numFmtId="1" fontId="5" fillId="0" borderId="0" xfId="1" applyNumberFormat="1" applyFont="1" applyAlignment="1">
      <alignment horizontal="right"/>
    </xf>
    <xf numFmtId="1" fontId="6" fillId="0" borderId="1" xfId="1" applyNumberFormat="1" applyFont="1" applyBorder="1" applyAlignment="1">
      <alignment horizontal="center"/>
    </xf>
    <xf numFmtId="1" fontId="5" fillId="0" borderId="1" xfId="1" applyNumberFormat="1" applyFont="1" applyBorder="1" applyAlignment="1">
      <alignment horizontal="center"/>
    </xf>
    <xf numFmtId="1" fontId="5" fillId="0" borderId="0" xfId="1" applyNumberFormat="1" applyFont="1" applyAlignment="1">
      <alignment horizontal="center"/>
    </xf>
    <xf numFmtId="166" fontId="9" fillId="0" borderId="0" xfId="1" applyNumberFormat="1" applyFont="1" applyAlignment="1">
      <alignment horizontal="left"/>
    </xf>
    <xf numFmtId="0" fontId="3" fillId="0" borderId="0" xfId="1" applyFont="1" applyAlignment="1">
      <alignment horizontal="center"/>
    </xf>
    <xf numFmtId="169" fontId="5" fillId="9" borderId="3" xfId="7" applyNumberFormat="1" applyFont="1" applyFill="1" applyBorder="1" applyAlignment="1" applyProtection="1">
      <alignment horizontal="center" vertical="center"/>
      <protection hidden="1"/>
    </xf>
    <xf numFmtId="1" fontId="5" fillId="10" borderId="3" xfId="0" applyNumberFormat="1" applyFont="1" applyFill="1" applyBorder="1" applyAlignment="1" applyProtection="1">
      <alignment horizontal="center" vertical="center"/>
      <protection locked="0"/>
    </xf>
    <xf numFmtId="0" fontId="5" fillId="9" borderId="3" xfId="0" applyFont="1" applyFill="1" applyBorder="1" applyAlignment="1" applyProtection="1">
      <alignment horizontal="center"/>
      <protection hidden="1"/>
    </xf>
    <xf numFmtId="0" fontId="20" fillId="0" borderId="0" xfId="0" applyFont="1"/>
    <xf numFmtId="14" fontId="0" fillId="0" borderId="0" xfId="0" applyNumberFormat="1"/>
    <xf numFmtId="14" fontId="3" fillId="0" borderId="30" xfId="0" applyNumberFormat="1" applyFont="1" applyFill="1" applyBorder="1" applyAlignment="1" applyProtection="1">
      <alignment horizontal="center" vertical="center"/>
      <protection locked="0" hidden="1"/>
    </xf>
    <xf numFmtId="14" fontId="3" fillId="0" borderId="17" xfId="0" applyNumberFormat="1" applyFont="1" applyFill="1" applyBorder="1" applyAlignment="1" applyProtection="1">
      <alignment horizontal="center" vertical="center"/>
      <protection locked="0" hidden="1"/>
    </xf>
    <xf numFmtId="14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177" fontId="6" fillId="0" borderId="1" xfId="1" applyNumberFormat="1" applyFont="1" applyBorder="1" applyAlignment="1">
      <alignment horizontal="center"/>
    </xf>
  </cellXfs>
  <cellStyles count="8">
    <cellStyle name="Гиперссылка" xfId="7" builtinId="8"/>
    <cellStyle name="Обычный" xfId="0" builtinId="0"/>
    <cellStyle name="Обычный 2" xfId="5" xr:uid="{00000000-0005-0000-0000-000002000000}"/>
    <cellStyle name="Обычный 3" xfId="4" xr:uid="{00000000-0005-0000-0000-000003000000}"/>
    <cellStyle name="Обычный 4" xfId="6" xr:uid="{00000000-0005-0000-0000-000004000000}"/>
    <cellStyle name="Обычный_ВАХТА 2012  для работников" xfId="3" xr:uid="{00000000-0005-0000-0000-000005000000}"/>
    <cellStyle name="Обычный_Графики УС-5 март-декабрь 2010" xfId="2" xr:uid="{00000000-0005-0000-0000-000006000000}"/>
    <cellStyle name="Обычный_Копия График работы персонала УС5 на 2011год" xfId="1" xr:uid="{00000000-0005-0000-0000-000007000000}"/>
  </cellStyles>
  <dxfs count="24">
    <dxf>
      <font>
        <b val="0"/>
        <i val="0"/>
      </font>
      <fill>
        <patternFill>
          <bgColor theme="0" tint="-0.14996795556505021"/>
        </patternFill>
      </fill>
    </dxf>
    <dxf>
      <font>
        <b val="0"/>
        <i val="0"/>
      </font>
      <fill>
        <patternFill patternType="solid">
          <fgColor indexed="64"/>
          <bgColor theme="0" tint="-0.14996795556505021"/>
        </patternFill>
      </fill>
    </dxf>
    <dxf>
      <font>
        <b val="0"/>
        <i val="0"/>
      </font>
      <fill>
        <patternFill>
          <bgColor theme="0" tint="-0.14996795556505021"/>
        </patternFill>
      </fill>
    </dxf>
    <dxf>
      <font>
        <b val="0"/>
        <i val="0"/>
      </font>
      <fill>
        <patternFill>
          <bgColor theme="0" tint="-0.14996795556505021"/>
        </patternFill>
      </fill>
    </dxf>
    <dxf>
      <font>
        <b val="0"/>
        <i val="0"/>
      </font>
      <fill>
        <patternFill>
          <bgColor theme="0" tint="-0.14996795556505021"/>
        </patternFill>
      </fill>
    </dxf>
    <dxf>
      <font>
        <b val="0"/>
        <i val="0"/>
      </font>
      <fill>
        <patternFill>
          <bgColor theme="0" tint="-0.14996795556505021"/>
        </patternFill>
      </fill>
    </dxf>
    <dxf>
      <font>
        <color theme="0"/>
      </font>
    </dxf>
    <dxf>
      <font>
        <b val="0"/>
        <i val="0"/>
      </font>
      <fill>
        <patternFill patternType="solid">
          <fgColor indexed="64"/>
          <bgColor theme="0" tint="-0.14996795556505021"/>
        </patternFill>
      </fill>
    </dxf>
    <dxf>
      <font>
        <b val="0"/>
        <i val="0"/>
        <strike val="0"/>
        <name val="Cambria"/>
        <scheme val="none"/>
      </font>
      <fill>
        <patternFill>
          <bgColor theme="9" tint="0.39994506668294322"/>
        </patternFill>
      </fill>
    </dxf>
    <dxf>
      <font>
        <b val="0"/>
        <i val="0"/>
        <strike val="0"/>
        <u val="none"/>
        <name val="Cambria"/>
        <scheme val="none"/>
      </font>
      <numFmt numFmtId="170" formatCode="d\*"/>
      <fill>
        <patternFill>
          <bgColor rgb="FFFFFF99"/>
        </patternFill>
      </fill>
    </dxf>
    <dxf>
      <font>
        <condense val="0"/>
        <extend val="0"/>
        <color indexed="9"/>
      </font>
    </dxf>
    <dxf>
      <fill>
        <patternFill>
          <bgColor indexed="4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ont>
        <b val="0"/>
        <i val="0"/>
        <strike val="0"/>
        <name val="Cambria"/>
        <scheme val="none"/>
      </font>
      <fill>
        <patternFill>
          <bgColor theme="9" tint="0.39994506668294322"/>
        </patternFill>
      </fill>
    </dxf>
    <dxf>
      <font>
        <b val="0"/>
        <i val="0"/>
        <strike val="0"/>
        <u val="none"/>
        <name val="Cambria"/>
        <scheme val="none"/>
      </font>
      <numFmt numFmtId="170" formatCode="d\*"/>
      <fill>
        <patternFill>
          <bgColor rgb="FFFFFF99"/>
        </patternFill>
      </fill>
    </dxf>
    <dxf>
      <fill>
        <patternFill>
          <bgColor indexed="4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ont>
        <color theme="0"/>
      </font>
    </dxf>
    <dxf>
      <font>
        <b val="0"/>
        <i val="0"/>
        <strike val="0"/>
        <name val="Cambria"/>
        <scheme val="none"/>
      </font>
      <fill>
        <patternFill>
          <bgColor theme="9" tint="0.39994506668294322"/>
        </patternFill>
      </fill>
    </dxf>
    <dxf>
      <font>
        <b val="0"/>
        <i val="0"/>
        <strike val="0"/>
        <u val="none"/>
        <name val="Cambria"/>
        <scheme val="none"/>
      </font>
      <numFmt numFmtId="170" formatCode="d\*"/>
      <fill>
        <patternFill>
          <bgColor rgb="FFFFFF99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21772</xdr:colOff>
      <xdr:row>1</xdr:row>
      <xdr:rowOff>180109</xdr:rowOff>
    </xdr:from>
    <xdr:to>
      <xdr:col>11</xdr:col>
      <xdr:colOff>138546</xdr:colOff>
      <xdr:row>2</xdr:row>
      <xdr:rowOff>163286</xdr:rowOff>
    </xdr:to>
    <xdr:cxnSp macro="">
      <xdr:nvCxnSpPr>
        <xdr:cNvPr id="3" name="Прямая со стрелко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H="1">
          <a:off x="3097481" y="401782"/>
          <a:ext cx="2028701" cy="17714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217714</xdr:colOff>
      <xdr:row>1</xdr:row>
      <xdr:rowOff>163286</xdr:rowOff>
    </xdr:from>
    <xdr:to>
      <xdr:col>23</xdr:col>
      <xdr:colOff>152400</xdr:colOff>
      <xdr:row>5</xdr:row>
      <xdr:rowOff>163286</xdr:rowOff>
    </xdr:to>
    <xdr:cxnSp macro="">
      <xdr:nvCxnSpPr>
        <xdr:cNvPr id="4" name="Прямая со стрелко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>
          <a:off x="8327571" y="381000"/>
          <a:ext cx="566058" cy="85997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163287</xdr:colOff>
      <xdr:row>3</xdr:row>
      <xdr:rowOff>32658</xdr:rowOff>
    </xdr:from>
    <xdr:to>
      <xdr:col>20</xdr:col>
      <xdr:colOff>217715</xdr:colOff>
      <xdr:row>27</xdr:row>
      <xdr:rowOff>21771</xdr:rowOff>
    </xdr:to>
    <xdr:cxnSp macro="">
      <xdr:nvCxnSpPr>
        <xdr:cNvPr id="7" name="Прямая со стрелко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7010401" y="696687"/>
          <a:ext cx="1001485" cy="5780313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053;&#1086;&#1074;&#1072;&#1103;%20&#1087;&#1072;&#1087;&#1082;&#1072;\&#1057;&#1087;&#1080;&#1089;&#1072;&#1085;&#1080;&#1077;\&#1053;&#1086;&#1074;&#1072;&#1103;%20&#1087;&#1072;&#1087;&#1082;&#1072;\&#1043;&#1088;&#1072;&#1092;&#1080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Январь"/>
      <sheetName val="Календарь"/>
      <sheetName val="Лист1"/>
      <sheetName val="Лист2"/>
      <sheetName val="Лист3"/>
    </sheetNames>
    <sheetDataSet>
      <sheetData sheetId="0"/>
      <sheetData sheetId="1">
        <row r="1">
          <cell r="A1" t="str">
            <v>январь</v>
          </cell>
          <cell r="C1">
            <v>2010</v>
          </cell>
        </row>
        <row r="2">
          <cell r="A2" t="str">
            <v>февраль</v>
          </cell>
          <cell r="C2">
            <v>2011</v>
          </cell>
          <cell r="F2">
            <v>0</v>
          </cell>
          <cell r="G2">
            <v>43101</v>
          </cell>
          <cell r="H2">
            <v>0</v>
          </cell>
        </row>
        <row r="3">
          <cell r="A3" t="str">
            <v>март</v>
          </cell>
          <cell r="C3">
            <v>2012</v>
          </cell>
          <cell r="F3">
            <v>0</v>
          </cell>
          <cell r="G3">
            <v>43102</v>
          </cell>
          <cell r="H3">
            <v>0</v>
          </cell>
        </row>
        <row r="4">
          <cell r="A4" t="str">
            <v>апрель</v>
          </cell>
          <cell r="C4">
            <v>2013</v>
          </cell>
          <cell r="F4">
            <v>0</v>
          </cell>
          <cell r="G4">
            <v>43103</v>
          </cell>
          <cell r="H4">
            <v>0</v>
          </cell>
        </row>
        <row r="5">
          <cell r="A5" t="str">
            <v>май</v>
          </cell>
          <cell r="C5">
            <v>2014</v>
          </cell>
          <cell r="F5">
            <v>0</v>
          </cell>
          <cell r="G5">
            <v>43104</v>
          </cell>
          <cell r="H5">
            <v>0</v>
          </cell>
        </row>
        <row r="6">
          <cell r="A6" t="str">
            <v>июнь</v>
          </cell>
          <cell r="C6">
            <v>2015</v>
          </cell>
          <cell r="F6">
            <v>0</v>
          </cell>
          <cell r="G6">
            <v>43105</v>
          </cell>
          <cell r="H6">
            <v>0</v>
          </cell>
        </row>
        <row r="7">
          <cell r="A7" t="str">
            <v>июль</v>
          </cell>
          <cell r="C7">
            <v>2016</v>
          </cell>
          <cell r="F7">
            <v>0</v>
          </cell>
          <cell r="G7">
            <v>43106</v>
          </cell>
          <cell r="H7">
            <v>0</v>
          </cell>
        </row>
        <row r="8">
          <cell r="A8" t="str">
            <v>август</v>
          </cell>
          <cell r="C8">
            <v>2017</v>
          </cell>
          <cell r="F8">
            <v>0</v>
          </cell>
          <cell r="G8">
            <v>43107</v>
          </cell>
          <cell r="H8">
            <v>0</v>
          </cell>
        </row>
        <row r="9">
          <cell r="A9" t="str">
            <v>сентябрь</v>
          </cell>
          <cell r="C9">
            <v>2018</v>
          </cell>
          <cell r="F9">
            <v>0</v>
          </cell>
          <cell r="G9">
            <v>43108</v>
          </cell>
          <cell r="H9">
            <v>0</v>
          </cell>
        </row>
        <row r="10">
          <cell r="A10" t="str">
            <v>октябрь</v>
          </cell>
          <cell r="C10">
            <v>2019</v>
          </cell>
          <cell r="F10">
            <v>43153</v>
          </cell>
          <cell r="G10">
            <v>43154</v>
          </cell>
          <cell r="H10">
            <v>0</v>
          </cell>
        </row>
        <row r="11">
          <cell r="A11" t="str">
            <v>ноябрь</v>
          </cell>
          <cell r="C11">
            <v>2020</v>
          </cell>
          <cell r="F11">
            <v>43166</v>
          </cell>
          <cell r="G11">
            <v>43167</v>
          </cell>
          <cell r="H11">
            <v>0</v>
          </cell>
        </row>
        <row r="12">
          <cell r="A12" t="str">
            <v>декабрь</v>
          </cell>
          <cell r="C12">
            <v>2021</v>
          </cell>
          <cell r="F12">
            <v>0</v>
          </cell>
          <cell r="G12">
            <v>0</v>
          </cell>
          <cell r="H12">
            <v>43168</v>
          </cell>
        </row>
        <row r="13">
          <cell r="F13">
            <v>43218</v>
          </cell>
          <cell r="G13">
            <v>0</v>
          </cell>
          <cell r="H13">
            <v>0</v>
          </cell>
        </row>
        <row r="14">
          <cell r="F14">
            <v>0</v>
          </cell>
          <cell r="G14">
            <v>43221</v>
          </cell>
          <cell r="H14">
            <v>0</v>
          </cell>
        </row>
        <row r="15">
          <cell r="F15">
            <v>0</v>
          </cell>
          <cell r="G15">
            <v>0</v>
          </cell>
          <cell r="H15">
            <v>43222</v>
          </cell>
        </row>
        <row r="16">
          <cell r="F16">
            <v>43228</v>
          </cell>
          <cell r="G16">
            <v>43229</v>
          </cell>
          <cell r="H16">
            <v>0</v>
          </cell>
        </row>
        <row r="17">
          <cell r="F17">
            <v>0</v>
          </cell>
          <cell r="G17">
            <v>0</v>
          </cell>
          <cell r="H17">
            <v>43262</v>
          </cell>
        </row>
        <row r="18">
          <cell r="F18">
            <v>43260</v>
          </cell>
          <cell r="G18">
            <v>43263</v>
          </cell>
          <cell r="H18">
            <v>0</v>
          </cell>
        </row>
        <row r="19">
          <cell r="F19">
            <v>0</v>
          </cell>
          <cell r="G19">
            <v>43408</v>
          </cell>
          <cell r="H19">
            <v>43409</v>
          </cell>
        </row>
        <row r="20">
          <cell r="F20">
            <v>43463</v>
          </cell>
          <cell r="G20">
            <v>0</v>
          </cell>
          <cell r="H20">
            <v>43465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5"/>
  <dimension ref="A1:AN68"/>
  <sheetViews>
    <sheetView showZeros="0" tabSelected="1" view="pageBreakPreview" zoomScaleNormal="70" zoomScaleSheetLayoutView="100" workbookViewId="0">
      <selection activeCell="AL9" sqref="AL9"/>
    </sheetView>
  </sheetViews>
  <sheetFormatPr defaultColWidth="9.140625" defaultRowHeight="12.75" x14ac:dyDescent="0.2"/>
  <cols>
    <col min="1" max="1" width="7" style="1" customWidth="1"/>
    <col min="2" max="2" width="18.5703125" style="1" customWidth="1"/>
    <col min="3" max="3" width="9.85546875" style="1" customWidth="1"/>
    <col min="4" max="28" width="4.7109375" style="1" customWidth="1"/>
    <col min="29" max="29" width="5" style="1" customWidth="1"/>
    <col min="30" max="34" width="4.7109375" style="1" customWidth="1"/>
    <col min="35" max="35" width="7.7109375" style="1" customWidth="1"/>
    <col min="36" max="36" width="7.42578125" style="1" customWidth="1"/>
    <col min="37" max="37" width="8.140625" style="1" customWidth="1"/>
    <col min="38" max="38" width="12.28515625" style="1" customWidth="1"/>
    <col min="39" max="39" width="7.5703125" style="1" customWidth="1"/>
    <col min="40" max="40" width="3.28515625" customWidth="1"/>
    <col min="41" max="53" width="3.28515625" style="1" customWidth="1"/>
    <col min="54" max="16384" width="9.140625" style="1"/>
  </cols>
  <sheetData>
    <row r="1" spans="1:39" ht="18.75" x14ac:dyDescent="0.3">
      <c r="A1" s="89" t="s">
        <v>52</v>
      </c>
      <c r="B1" s="89"/>
      <c r="C1" s="80" t="str">
        <f>TEXT(DATE(C2,C3,1),"МММ")&amp;" ("&amp;TEXT(DATE(C2,C3,1),"ММ")&amp;")"</f>
        <v>янв (01)</v>
      </c>
      <c r="D1" s="87" t="str">
        <f>TEXT(DATE(C2,C3+1,1),"МММ")&amp;" ("&amp;TEXT(DATE(C2,C3+1,1),"ММ")&amp;")"</f>
        <v>фев (02)</v>
      </c>
      <c r="E1" s="87"/>
      <c r="F1" s="87" t="str">
        <f>TEXT(DATE(C2,C3+2,1),"МММ")&amp;" ("&amp;TEXT(DATE(C2,C3+2,1),"ММ")&amp;")"</f>
        <v>мар (03)</v>
      </c>
      <c r="G1" s="87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7"/>
      <c r="AD1" s="3"/>
      <c r="AE1" s="3"/>
      <c r="AF1" s="3"/>
      <c r="AG1" s="3"/>
      <c r="AH1" s="3"/>
      <c r="AI1" s="3"/>
      <c r="AJ1" s="3"/>
      <c r="AK1" s="3"/>
      <c r="AL1" s="3"/>
    </row>
    <row r="2" spans="1:39" ht="15.75" x14ac:dyDescent="0.25">
      <c r="A2" s="89" t="s">
        <v>53</v>
      </c>
      <c r="B2" s="89"/>
      <c r="C2" s="88">
        <v>2020</v>
      </c>
      <c r="D2" s="88"/>
      <c r="E2" s="88"/>
      <c r="F2" s="88"/>
      <c r="G2" s="88"/>
      <c r="H2" s="3"/>
      <c r="I2" s="3"/>
      <c r="J2" s="3"/>
      <c r="K2" s="3"/>
      <c r="L2" s="84" t="s">
        <v>56</v>
      </c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3"/>
      <c r="AA2" s="3"/>
      <c r="AB2" s="3"/>
      <c r="AC2" s="6"/>
      <c r="AD2" s="3"/>
      <c r="AE2" s="3"/>
      <c r="AF2" s="3"/>
      <c r="AG2" s="3"/>
      <c r="AH2" s="3"/>
      <c r="AI2" s="3"/>
      <c r="AJ2" s="3"/>
      <c r="AK2" s="3"/>
      <c r="AL2" s="3"/>
    </row>
    <row r="3" spans="1:39" ht="20.25" customHeight="1" x14ac:dyDescent="0.25">
      <c r="A3" s="89" t="s">
        <v>54</v>
      </c>
      <c r="B3" s="89"/>
      <c r="C3" s="88">
        <v>1</v>
      </c>
      <c r="D3" s="88"/>
      <c r="E3" s="88"/>
      <c r="F3" s="88"/>
      <c r="G3" s="88"/>
      <c r="H3" s="3"/>
      <c r="I3" s="3"/>
      <c r="J3" s="3"/>
      <c r="K3" s="3"/>
      <c r="L3" s="3"/>
      <c r="M3" s="3"/>
      <c r="N3" s="3"/>
      <c r="O3" s="6"/>
      <c r="P3" s="3"/>
      <c r="Q3" s="3"/>
      <c r="R3" s="6" t="s">
        <v>24</v>
      </c>
      <c r="S3" s="3"/>
      <c r="T3" s="3"/>
      <c r="U3" s="3"/>
      <c r="V3" s="3"/>
      <c r="W3" s="3"/>
      <c r="X3" s="3"/>
      <c r="Y3" s="3"/>
      <c r="Z3" s="3"/>
      <c r="AA3" s="3"/>
      <c r="AB3" s="3"/>
      <c r="AC3" s="8"/>
      <c r="AD3" s="2"/>
      <c r="AE3" s="2"/>
      <c r="AF3" s="2"/>
      <c r="AG3" s="2"/>
      <c r="AH3" s="2"/>
      <c r="AI3" s="2"/>
      <c r="AJ3" s="2"/>
      <c r="AK3" s="2"/>
      <c r="AL3" s="2"/>
      <c r="AM3" s="2"/>
    </row>
    <row r="4" spans="1:39" ht="15.75" x14ac:dyDescent="0.25">
      <c r="B4" s="10"/>
      <c r="C4" s="5"/>
      <c r="D4" s="5"/>
      <c r="E4" s="5"/>
      <c r="F4" s="6"/>
      <c r="G4" s="3"/>
      <c r="H4" s="3"/>
      <c r="I4" s="3"/>
      <c r="J4" s="3"/>
      <c r="K4" s="3"/>
      <c r="L4" s="3"/>
      <c r="M4" s="3"/>
      <c r="N4" s="3"/>
      <c r="O4" s="6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70"/>
      <c r="AC4" s="71"/>
      <c r="AD4" s="71"/>
      <c r="AE4" s="71"/>
      <c r="AF4" s="71"/>
      <c r="AG4" s="85"/>
      <c r="AH4" s="85"/>
      <c r="AI4" s="11"/>
      <c r="AJ4" s="86"/>
      <c r="AK4" s="86"/>
    </row>
    <row r="5" spans="1:39" ht="17.25" customHeight="1" x14ac:dyDescent="0.3">
      <c r="B5" s="2"/>
      <c r="C5" s="2"/>
      <c r="D5" s="3"/>
      <c r="E5" s="3"/>
      <c r="F5" s="3"/>
      <c r="G5" s="12"/>
      <c r="H5" s="12"/>
      <c r="I5" s="12"/>
      <c r="J5" s="12"/>
      <c r="K5" s="84" t="s">
        <v>0</v>
      </c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3"/>
      <c r="AD5" s="3"/>
      <c r="AE5" s="3"/>
      <c r="AF5" s="3"/>
      <c r="AG5" s="3"/>
      <c r="AH5" s="3"/>
      <c r="AI5" s="3"/>
      <c r="AJ5" s="3"/>
      <c r="AK5" s="3"/>
      <c r="AL5" s="3"/>
    </row>
    <row r="6" spans="1:39" ht="15.75" x14ac:dyDescent="0.25">
      <c r="B6" s="2"/>
      <c r="C6" s="2"/>
      <c r="D6" s="3"/>
      <c r="E6" s="3"/>
      <c r="F6" s="3"/>
      <c r="G6" s="8"/>
      <c r="H6" s="8"/>
      <c r="I6" s="8"/>
      <c r="J6" s="8"/>
      <c r="K6" s="8"/>
      <c r="L6" s="8"/>
      <c r="M6" s="81" t="s">
        <v>40</v>
      </c>
      <c r="N6" s="81"/>
      <c r="O6" s="81"/>
      <c r="P6" s="81"/>
      <c r="Q6" s="81"/>
      <c r="R6" s="81"/>
      <c r="S6" s="81"/>
      <c r="T6" s="95">
        <f>DATE(C2,C3,1)</f>
        <v>43831</v>
      </c>
      <c r="U6" s="95"/>
      <c r="V6" s="95"/>
      <c r="W6" s="83">
        <v>2020</v>
      </c>
      <c r="X6" s="83"/>
      <c r="Y6" s="8" t="s">
        <v>2</v>
      </c>
      <c r="Z6" s="8"/>
      <c r="AA6" s="8"/>
      <c r="AB6" s="8"/>
      <c r="AC6" s="8"/>
      <c r="AD6" s="8"/>
      <c r="AE6" s="8"/>
      <c r="AF6" s="8"/>
      <c r="AG6" s="8"/>
      <c r="AH6" s="8"/>
      <c r="AI6" s="8"/>
      <c r="AJ6" s="3"/>
      <c r="AK6" s="3"/>
      <c r="AL6" s="3"/>
    </row>
    <row r="7" spans="1:39" x14ac:dyDescent="0.2">
      <c r="B7" s="2"/>
      <c r="C7" s="2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4"/>
    </row>
    <row r="8" spans="1:39" ht="30.6" customHeight="1" x14ac:dyDescent="0.2">
      <c r="A8" s="74" t="s">
        <v>3</v>
      </c>
      <c r="B8" s="75" t="s">
        <v>4</v>
      </c>
      <c r="C8" s="76" t="s">
        <v>5</v>
      </c>
      <c r="D8" s="13">
        <f>T6</f>
        <v>43831</v>
      </c>
      <c r="E8" s="13">
        <f>D8+1</f>
        <v>43832</v>
      </c>
      <c r="F8" s="13">
        <f t="shared" ref="F8:AE8" si="0">E8+1</f>
        <v>43833</v>
      </c>
      <c r="G8" s="13">
        <f t="shared" si="0"/>
        <v>43834</v>
      </c>
      <c r="H8" s="13">
        <f t="shared" si="0"/>
        <v>43835</v>
      </c>
      <c r="I8" s="13">
        <f t="shared" si="0"/>
        <v>43836</v>
      </c>
      <c r="J8" s="13">
        <f t="shared" si="0"/>
        <v>43837</v>
      </c>
      <c r="K8" s="13">
        <f t="shared" si="0"/>
        <v>43838</v>
      </c>
      <c r="L8" s="13">
        <f t="shared" si="0"/>
        <v>43839</v>
      </c>
      <c r="M8" s="13">
        <f t="shared" si="0"/>
        <v>43840</v>
      </c>
      <c r="N8" s="13">
        <f t="shared" si="0"/>
        <v>43841</v>
      </c>
      <c r="O8" s="13">
        <f t="shared" si="0"/>
        <v>43842</v>
      </c>
      <c r="P8" s="13">
        <f t="shared" si="0"/>
        <v>43843</v>
      </c>
      <c r="Q8" s="13">
        <f t="shared" si="0"/>
        <v>43844</v>
      </c>
      <c r="R8" s="13">
        <f t="shared" si="0"/>
        <v>43845</v>
      </c>
      <c r="S8" s="13">
        <f t="shared" si="0"/>
        <v>43846</v>
      </c>
      <c r="T8" s="13">
        <f t="shared" si="0"/>
        <v>43847</v>
      </c>
      <c r="U8" s="13">
        <f t="shared" si="0"/>
        <v>43848</v>
      </c>
      <c r="V8" s="13">
        <f t="shared" si="0"/>
        <v>43849</v>
      </c>
      <c r="W8" s="13">
        <f t="shared" si="0"/>
        <v>43850</v>
      </c>
      <c r="X8" s="13">
        <f t="shared" si="0"/>
        <v>43851</v>
      </c>
      <c r="Y8" s="13">
        <f t="shared" si="0"/>
        <v>43852</v>
      </c>
      <c r="Z8" s="13">
        <f t="shared" si="0"/>
        <v>43853</v>
      </c>
      <c r="AA8" s="13">
        <f t="shared" si="0"/>
        <v>43854</v>
      </c>
      <c r="AB8" s="13">
        <f t="shared" si="0"/>
        <v>43855</v>
      </c>
      <c r="AC8" s="13">
        <f t="shared" si="0"/>
        <v>43856</v>
      </c>
      <c r="AD8" s="13">
        <f t="shared" si="0"/>
        <v>43857</v>
      </c>
      <c r="AE8" s="13">
        <f t="shared" si="0"/>
        <v>43858</v>
      </c>
      <c r="AF8" s="72">
        <f>IF(MONTH(AE8+1)&lt;&gt;MONTH($D8),"х",AE8+1)</f>
        <v>43859</v>
      </c>
      <c r="AG8" s="72">
        <f>IF(MONTH(AE8+2)&lt;&gt;MONTH($D8),"х",AE8+2)</f>
        <v>43860</v>
      </c>
      <c r="AH8" s="72">
        <f>IF(MONTH(AE8+3)&lt;&gt;MONTH($D8),"х",AE8+3)</f>
        <v>43861</v>
      </c>
      <c r="AI8" s="77" t="s">
        <v>6</v>
      </c>
      <c r="AJ8" s="78" t="s">
        <v>7</v>
      </c>
      <c r="AK8" s="79" t="s">
        <v>8</v>
      </c>
      <c r="AL8" s="79" t="s">
        <v>9</v>
      </c>
      <c r="AM8" s="14"/>
    </row>
    <row r="9" spans="1:39" s="14" customFormat="1" ht="19.899999999999999" customHeight="1" x14ac:dyDescent="0.2">
      <c r="A9" s="15">
        <f>Параметры!A24</f>
        <v>12350</v>
      </c>
      <c r="B9" s="16" t="str">
        <f>Параметры!B24</f>
        <v>Иванов</v>
      </c>
      <c r="C9" s="17" t="str">
        <f>Параметры!C24</f>
        <v>начал.уч.</v>
      </c>
      <c r="D9" s="18">
        <f>IF($B9=0,0,IF(D$8="х","х",IF(AND(D$8&gt;=Параметры!$D24,D$8&lt;=Параметры!$F24),"О",0)))</f>
        <v>0</v>
      </c>
      <c r="E9" s="18">
        <f>IF($B9=0,0,IF(E$8="х","х",IF(AND(E$8&gt;=Параметры!$D24,E$8&lt;=Параметры!$F24),"О",0)))</f>
        <v>0</v>
      </c>
      <c r="F9" s="18">
        <f>IF($B9=0,0,IF(F$8="х","х",IF(AND(F$8&gt;=Параметры!$D24,F$8&lt;=Параметры!$F24),"О",0)))</f>
        <v>0</v>
      </c>
      <c r="G9" s="18">
        <f>IF($B9=0,0,IF(G$8="х","х",IF(AND(G$8&gt;=Параметры!$D24,G$8&lt;=Параметры!$F24),"О",0)))</f>
        <v>0</v>
      </c>
      <c r="H9" s="18">
        <f>IF($B9=0,0,IF(H$8="х","х",IF(AND(H$8&gt;=Параметры!$D24,H$8&lt;=Параметры!$F24),"О",0)))</f>
        <v>0</v>
      </c>
      <c r="I9" s="18">
        <f>IF($B9=0,0,IF(I$8="х","х",IF(AND(I$8&gt;=Параметры!$D24,I$8&lt;=Параметры!$F24),"О",0)))</f>
        <v>0</v>
      </c>
      <c r="J9" s="18">
        <f>IF($B9=0,0,IF(J$8="х","х",IF(AND(J$8&gt;=Параметры!$D24,J$8&lt;=Параметры!$F24),"О",0)))</f>
        <v>0</v>
      </c>
      <c r="K9" s="18">
        <f>IF($B9=0,0,IF(K$8="х","х",IF(AND(K$8&gt;=Параметры!$D24,K$8&lt;=Параметры!$F24),"О",0)))</f>
        <v>0</v>
      </c>
      <c r="L9" s="18">
        <f>IF($B9=0,0,IF(L$8="х","х",IF(AND(L$8&gt;=Параметры!$D24,L$8&lt;=Параметры!$F24),"О",0)))</f>
        <v>0</v>
      </c>
      <c r="M9" s="18" t="str">
        <f>IF($B9=0,0,IF(M$8="х","х",IF(AND(M$8&gt;=Параметры!$D24,M$8&lt;=Параметры!$F24),"О",0)))</f>
        <v>О</v>
      </c>
      <c r="N9" s="18" t="str">
        <f>IF($B9=0,0,IF(N$8="х","х",IF(AND(N$8&gt;=Параметры!$D24,N$8&lt;=Параметры!$F24),"О",0)))</f>
        <v>О</v>
      </c>
      <c r="O9" s="18" t="str">
        <f>IF($B9=0,0,IF(O$8="х","х",IF(AND(O$8&gt;=Параметры!$D24,O$8&lt;=Параметры!$F24),"О",0)))</f>
        <v>О</v>
      </c>
      <c r="P9" s="18" t="str">
        <f>IF($B9=0,0,IF(P$8="х","х",IF(AND(P$8&gt;=Параметры!$D24,P$8&lt;=Параметры!$F24),"О",0)))</f>
        <v>О</v>
      </c>
      <c r="Q9" s="18" t="str">
        <f>IF($B9=0,0,IF(Q$8="х","х",IF(AND(Q$8&gt;=Параметры!$D24,Q$8&lt;=Параметры!$F24),"О",0)))</f>
        <v>О</v>
      </c>
      <c r="R9" s="18" t="str">
        <f>IF($B9=0,0,IF(R$8="х","х",IF(AND(R$8&gt;=Параметры!$D24,R$8&lt;=Параметры!$F24),"О",0)))</f>
        <v>О</v>
      </c>
      <c r="S9" s="18" t="str">
        <f>IF($B9=0,0,IF(S$8="х","х",IF(AND(S$8&gt;=Параметры!$D24,S$8&lt;=Параметры!$F24),"О",0)))</f>
        <v>О</v>
      </c>
      <c r="T9" s="18" t="str">
        <f>IF($B9=0,0,IF(T$8="х","х",IF(AND(T$8&gt;=Параметры!$D24,T$8&lt;=Параметры!$F24),"О",0)))</f>
        <v>О</v>
      </c>
      <c r="U9" s="18" t="str">
        <f>IF($B9=0,0,IF(U$8="х","х",IF(AND(U$8&gt;=Параметры!$D24,U$8&lt;=Параметры!$F24),"О",0)))</f>
        <v>О</v>
      </c>
      <c r="V9" s="18" t="str">
        <f>IF($B9=0,0,IF(V$8="х","х",IF(AND(V$8&gt;=Параметры!$D24,V$8&lt;=Параметры!$F24),"О",0)))</f>
        <v>О</v>
      </c>
      <c r="W9" s="18" t="str">
        <f>IF($B9=0,0,IF(W$8="х","х",IF(AND(W$8&gt;=Параметры!$D24,W$8&lt;=Параметры!$F24),"О",0)))</f>
        <v>О</v>
      </c>
      <c r="X9" s="18" t="str">
        <f>IF($B9=0,0,IF(X$8="х","х",IF(AND(X$8&gt;=Параметры!$D24,X$8&lt;=Параметры!$F24),"О",0)))</f>
        <v>О</v>
      </c>
      <c r="Y9" s="18" t="str">
        <f>IF($B9=0,0,IF(Y$8="х","х",IF(AND(Y$8&gt;=Параметры!$D24,Y$8&lt;=Параметры!$F24),"О",0)))</f>
        <v>О</v>
      </c>
      <c r="Z9" s="18" t="str">
        <f>IF($B9=0,0,IF(Z$8="х","х",IF(AND(Z$8&gt;=Параметры!$D24,Z$8&lt;=Параметры!$F24),"О",0)))</f>
        <v>О</v>
      </c>
      <c r="AA9" s="18" t="str">
        <f>IF($B9=0,0,IF(AA$8="х","х",IF(AND(AA$8&gt;=Параметры!$D24,AA$8&lt;=Параметры!$F24),"О",0)))</f>
        <v>О</v>
      </c>
      <c r="AB9" s="18" t="str">
        <f>IF($B9=0,0,IF(AB$8="х","х",IF(AND(AB$8&gt;=Параметры!$D24,AB$8&lt;=Параметры!$F24),"О",0)))</f>
        <v>О</v>
      </c>
      <c r="AC9" s="18" t="str">
        <f>IF($B9=0,0,IF(AC$8="х","х",IF(AND(AC$8&gt;=Параметры!$D24,AC$8&lt;=Параметры!$F24),"О",0)))</f>
        <v>О</v>
      </c>
      <c r="AD9" s="18" t="str">
        <f>IF($B9=0,0,IF(AD$8="х","х",IF(AND(AD$8&gt;=Параметры!$D24,AD$8&lt;=Параметры!$F24),"О",0)))</f>
        <v>О</v>
      </c>
      <c r="AE9" s="18" t="str">
        <f>IF($B9=0,0,IF(AE$8="х","х",IF(AND(AE$8&gt;=Параметры!$D24,AE$8&lt;=Параметры!$F24),"О",0)))</f>
        <v>О</v>
      </c>
      <c r="AF9" s="18" t="str">
        <f>IF($B9=0,0,IF(AF$8="х","х",IF(AND(AF$8&gt;=Параметры!$D24,AF$8&lt;=Параметры!$F24),"О",0)))</f>
        <v>О</v>
      </c>
      <c r="AG9" s="18" t="str">
        <f>IF($B9=0,0,IF(AG$8="х","х",IF(AND(AG$8&gt;=Параметры!$D24,AG$8&lt;=Параметры!$F24),"О",0)))</f>
        <v>О</v>
      </c>
      <c r="AH9" s="18" t="str">
        <f>IF($B9=0,0,IF(AH$8="х","х",IF(AND(AH$8&gt;=Параметры!$D24,AH$8&lt;=Параметры!$F24),"О",0)))</f>
        <v>О</v>
      </c>
      <c r="AI9" s="19">
        <f>VLOOKUP(TEXT($T$6,"ММММ"),Параметры!A$3:J$14,9,0)</f>
        <v>136</v>
      </c>
      <c r="AJ9" s="19">
        <f>SUM(D9:AH9)</f>
        <v>0</v>
      </c>
      <c r="AK9" s="20"/>
      <c r="AL9" s="42"/>
      <c r="AM9" s="22"/>
    </row>
    <row r="10" spans="1:39" s="14" customFormat="1" ht="19.899999999999999" customHeight="1" x14ac:dyDescent="0.2">
      <c r="A10" s="15">
        <f>Параметры!A25</f>
        <v>12456</v>
      </c>
      <c r="B10" s="16" t="str">
        <f>Параметры!B25</f>
        <v>Петров</v>
      </c>
      <c r="C10" s="17" t="str">
        <f>Параметры!C25</f>
        <v>инженер</v>
      </c>
      <c r="D10" s="18">
        <f>IF($B10=0,0,IF(D$8="х","х",IF(AND(D$8&gt;=Параметры!$D25,D$8&lt;=Параметры!$F25),"О",0)))</f>
        <v>0</v>
      </c>
      <c r="E10" s="18">
        <f>IF($B10=0,0,IF(E$8="х","х",IF(AND(E$8&gt;=Параметры!$D25,E$8&lt;=Параметры!$F25),"О",0)))</f>
        <v>0</v>
      </c>
      <c r="F10" s="18">
        <f>IF($B10=0,0,IF(F$8="х","х",IF(AND(F$8&gt;=Параметры!$D25,F$8&lt;=Параметры!$F25),"О",0)))</f>
        <v>0</v>
      </c>
      <c r="G10" s="18">
        <f>IF($B10=0,0,IF(G$8="х","х",IF(AND(G$8&gt;=Параметры!$D25,G$8&lt;=Параметры!$F25),"О",0)))</f>
        <v>0</v>
      </c>
      <c r="H10" s="18">
        <f>IF($B10=0,0,IF(H$8="х","х",IF(AND(H$8&gt;=Параметры!$D25,H$8&lt;=Параметры!$F25),"О",0)))</f>
        <v>0</v>
      </c>
      <c r="I10" s="18">
        <f>IF($B10=0,0,IF(I$8="х","х",IF(AND(I$8&gt;=Параметры!$D25,I$8&lt;=Параметры!$F25),"О",0)))</f>
        <v>0</v>
      </c>
      <c r="J10" s="18">
        <f>IF($B10=0,0,IF(J$8="х","х",IF(AND(J$8&gt;=Параметры!$D25,J$8&lt;=Параметры!$F25),"О",0)))</f>
        <v>0</v>
      </c>
      <c r="K10" s="18">
        <f>IF($B10=0,0,IF(K$8="х","х",IF(AND(K$8&gt;=Параметры!$D25,K$8&lt;=Параметры!$F25),"О",0)))</f>
        <v>0</v>
      </c>
      <c r="L10" s="18">
        <f>IF($B10=0,0,IF(L$8="х","х",IF(AND(L$8&gt;=Параметры!$D25,L$8&lt;=Параметры!$F25),"О",0)))</f>
        <v>0</v>
      </c>
      <c r="M10" s="18">
        <f>IF($B10=0,0,IF(M$8="х","х",IF(AND(M$8&gt;=Параметры!$D25,M$8&lt;=Параметры!$F25),"О",0)))</f>
        <v>0</v>
      </c>
      <c r="N10" s="18" t="str">
        <f>IF($B10=0,0,IF(N$8="х","х",IF(AND(N$8&gt;=Параметры!$D25,N$8&lt;=Параметры!$F25),"О",0)))</f>
        <v>О</v>
      </c>
      <c r="O10" s="18" t="str">
        <f>IF($B10=0,0,IF(O$8="х","х",IF(AND(O$8&gt;=Параметры!$D25,O$8&lt;=Параметры!$F25),"О",0)))</f>
        <v>О</v>
      </c>
      <c r="P10" s="18" t="str">
        <f>IF($B10=0,0,IF(P$8="х","х",IF(AND(P$8&gt;=Параметры!$D25,P$8&lt;=Параметры!$F25),"О",0)))</f>
        <v>О</v>
      </c>
      <c r="Q10" s="18" t="str">
        <f>IF($B10=0,0,IF(Q$8="х","х",IF(AND(Q$8&gt;=Параметры!$D25,Q$8&lt;=Параметры!$F25),"О",0)))</f>
        <v>О</v>
      </c>
      <c r="R10" s="18" t="str">
        <f>IF($B10=0,0,IF(R$8="х","х",IF(AND(R$8&gt;=Параметры!$D25,R$8&lt;=Параметры!$F25),"О",0)))</f>
        <v>О</v>
      </c>
      <c r="S10" s="18" t="str">
        <f>IF($B10=0,0,IF(S$8="х","х",IF(AND(S$8&gt;=Параметры!$D25,S$8&lt;=Параметры!$F25),"О",0)))</f>
        <v>О</v>
      </c>
      <c r="T10" s="18" t="str">
        <f>IF($B10=0,0,IF(T$8="х","х",IF(AND(T$8&gt;=Параметры!$D25,T$8&lt;=Параметры!$F25),"О",0)))</f>
        <v>О</v>
      </c>
      <c r="U10" s="18" t="str">
        <f>IF($B10=0,0,IF(U$8="х","х",IF(AND(U$8&gt;=Параметры!$D25,U$8&lt;=Параметры!$F25),"О",0)))</f>
        <v>О</v>
      </c>
      <c r="V10" s="18" t="str">
        <f>IF($B10=0,0,IF(V$8="х","х",IF(AND(V$8&gt;=Параметры!$D25,V$8&lt;=Параметры!$F25),"О",0)))</f>
        <v>О</v>
      </c>
      <c r="W10" s="18" t="str">
        <f>IF($B10=0,0,IF(W$8="х","х",IF(AND(W$8&gt;=Параметры!$D25,W$8&lt;=Параметры!$F25),"О",0)))</f>
        <v>О</v>
      </c>
      <c r="X10" s="18" t="str">
        <f>IF($B10=0,0,IF(X$8="х","х",IF(AND(X$8&gt;=Параметры!$D25,X$8&lt;=Параметры!$F25),"О",0)))</f>
        <v>О</v>
      </c>
      <c r="Y10" s="18" t="str">
        <f>IF($B10=0,0,IF(Y$8="х","х",IF(AND(Y$8&gt;=Параметры!$D25,Y$8&lt;=Параметры!$F25),"О",0)))</f>
        <v>О</v>
      </c>
      <c r="Z10" s="18" t="str">
        <f>IF($B10=0,0,IF(Z$8="х","х",IF(AND(Z$8&gt;=Параметры!$D25,Z$8&lt;=Параметры!$F25),"О",0)))</f>
        <v>О</v>
      </c>
      <c r="AA10" s="18" t="str">
        <f>IF($B10=0,0,IF(AA$8="х","х",IF(AND(AA$8&gt;=Параметры!$D25,AA$8&lt;=Параметры!$F25),"О",0)))</f>
        <v>О</v>
      </c>
      <c r="AB10" s="18" t="str">
        <f>IF($B10=0,0,IF(AB$8="х","х",IF(AND(AB$8&gt;=Параметры!$D25,AB$8&lt;=Параметры!$F25),"О",0)))</f>
        <v>О</v>
      </c>
      <c r="AC10" s="18" t="str">
        <f>IF($B10=0,0,IF(AC$8="х","х",IF(AND(AC$8&gt;=Параметры!$D25,AC$8&lt;=Параметры!$F25),"О",0)))</f>
        <v>О</v>
      </c>
      <c r="AD10" s="18" t="str">
        <f>IF($B10=0,0,IF(AD$8="х","х",IF(AND(AD$8&gt;=Параметры!$D25,AD$8&lt;=Параметры!$F25),"О",0)))</f>
        <v>О</v>
      </c>
      <c r="AE10" s="18" t="str">
        <f>IF($B10=0,0,IF(AE$8="х","х",IF(AND(AE$8&gt;=Параметры!$D25,AE$8&lt;=Параметры!$F25),"О",0)))</f>
        <v>О</v>
      </c>
      <c r="AF10" s="18" t="str">
        <f>IF($B10=0,0,IF(AF$8="х","х",IF(AND(AF$8&gt;=Параметры!$D25,AF$8&lt;=Параметры!$F25),"О",0)))</f>
        <v>О</v>
      </c>
      <c r="AG10" s="18" t="str">
        <f>IF($B10=0,0,IF(AG$8="х","х",IF(AND(AG$8&gt;=Параметры!$D25,AG$8&lt;=Параметры!$F25),"О",0)))</f>
        <v>О</v>
      </c>
      <c r="AH10" s="18" t="str">
        <f>IF($B10=0,0,IF(AH$8="х","х",IF(AND(AH$8&gt;=Параметры!$D25,AH$8&lt;=Параметры!$F25),"О",0)))</f>
        <v>О</v>
      </c>
      <c r="AI10" s="19">
        <f>VLOOKUP(TEXT($T$6,"ММММ"),Параметры!A$3:J$14,9,0)</f>
        <v>136</v>
      </c>
      <c r="AJ10" s="19">
        <f t="shared" ref="AJ10:AJ24" si="1">SUM(D10:AH10)</f>
        <v>0</v>
      </c>
      <c r="AK10" s="20"/>
      <c r="AL10" s="42">
        <v>88</v>
      </c>
      <c r="AM10" s="22"/>
    </row>
    <row r="11" spans="1:39" s="14" customFormat="1" ht="19.899999999999999" customHeight="1" x14ac:dyDescent="0.2">
      <c r="A11" s="15">
        <f>Параметры!A26</f>
        <v>125</v>
      </c>
      <c r="B11" s="16" t="str">
        <f>Параметры!B26</f>
        <v>Сидоров</v>
      </c>
      <c r="C11" s="17" t="str">
        <f>Параметры!C26</f>
        <v>by;tyth</v>
      </c>
      <c r="D11" s="18">
        <f>IF($B11=0,0,IF(D$8="х","х",IF(AND(D$8&gt;=Параметры!$D26,D$8&lt;=Параметры!$F26),"О",0)))</f>
        <v>0</v>
      </c>
      <c r="E11" s="18">
        <f>IF($B11=0,0,IF(E$8="х","х",IF(AND(E$8&gt;=Параметры!$D26,E$8&lt;=Параметры!$F26),"О",0)))</f>
        <v>0</v>
      </c>
      <c r="F11" s="18">
        <f>IF($B11=0,0,IF(F$8="х","х",IF(AND(F$8&gt;=Параметры!$D26,F$8&lt;=Параметры!$F26),"О",0)))</f>
        <v>0</v>
      </c>
      <c r="G11" s="18">
        <f>IF($B11=0,0,IF(G$8="х","х",IF(AND(G$8&gt;=Параметры!$D26,G$8&lt;=Параметры!$F26),"О",0)))</f>
        <v>0</v>
      </c>
      <c r="H11" s="18">
        <f>IF($B11=0,0,IF(H$8="х","х",IF(AND(H$8&gt;=Параметры!$D26,H$8&lt;=Параметры!$F26),"О",0)))</f>
        <v>0</v>
      </c>
      <c r="I11" s="18">
        <f>IF($B11=0,0,IF(I$8="х","х",IF(AND(I$8&gt;=Параметры!$D26,I$8&lt;=Параметры!$F26),"О",0)))</f>
        <v>0</v>
      </c>
      <c r="J11" s="18">
        <f>IF($B11=0,0,IF(J$8="х","х",IF(AND(J$8&gt;=Параметры!$D26,J$8&lt;=Параметры!$F26),"О",0)))</f>
        <v>0</v>
      </c>
      <c r="K11" s="18">
        <f>IF($B11=0,0,IF(K$8="х","х",IF(AND(K$8&gt;=Параметры!$D26,K$8&lt;=Параметры!$F26),"О",0)))</f>
        <v>0</v>
      </c>
      <c r="L11" s="18">
        <f>IF($B11=0,0,IF(L$8="х","х",IF(AND(L$8&gt;=Параметры!$D26,L$8&lt;=Параметры!$F26),"О",0)))</f>
        <v>0</v>
      </c>
      <c r="M11" s="18">
        <f>IF($B11=0,0,IF(M$8="х","х",IF(AND(M$8&gt;=Параметры!$D26,M$8&lt;=Параметры!$F26),"О",0)))</f>
        <v>0</v>
      </c>
      <c r="N11" s="18">
        <f>IF($B11=0,0,IF(N$8="х","х",IF(AND(N$8&gt;=Параметры!$D26,N$8&lt;=Параметры!$F26),"О",0)))</f>
        <v>0</v>
      </c>
      <c r="O11" s="18" t="str">
        <f>IF($B11=0,0,IF(O$8="х","х",IF(AND(O$8&gt;=Параметры!$D26,O$8&lt;=Параметры!$F26),"О",0)))</f>
        <v>О</v>
      </c>
      <c r="P11" s="18" t="str">
        <f>IF($B11=0,0,IF(P$8="х","х",IF(AND(P$8&gt;=Параметры!$D26,P$8&lt;=Параметры!$F26),"О",0)))</f>
        <v>О</v>
      </c>
      <c r="Q11" s="18" t="str">
        <f>IF($B11=0,0,IF(Q$8="х","х",IF(AND(Q$8&gt;=Параметры!$D26,Q$8&lt;=Параметры!$F26),"О",0)))</f>
        <v>О</v>
      </c>
      <c r="R11" s="18" t="str">
        <f>IF($B11=0,0,IF(R$8="х","х",IF(AND(R$8&gt;=Параметры!$D26,R$8&lt;=Параметры!$F26),"О",0)))</f>
        <v>О</v>
      </c>
      <c r="S11" s="18" t="str">
        <f>IF($B11=0,0,IF(S$8="х","х",IF(AND(S$8&gt;=Параметры!$D26,S$8&lt;=Параметры!$F26),"О",0)))</f>
        <v>О</v>
      </c>
      <c r="T11" s="18" t="str">
        <f>IF($B11=0,0,IF(T$8="х","х",IF(AND(T$8&gt;=Параметры!$D26,T$8&lt;=Параметры!$F26),"О",0)))</f>
        <v>О</v>
      </c>
      <c r="U11" s="18" t="str">
        <f>IF($B11=0,0,IF(U$8="х","х",IF(AND(U$8&gt;=Параметры!$D26,U$8&lt;=Параметры!$F26),"О",0)))</f>
        <v>О</v>
      </c>
      <c r="V11" s="18" t="str">
        <f>IF($B11=0,0,IF(V$8="х","х",IF(AND(V$8&gt;=Параметры!$D26,V$8&lt;=Параметры!$F26),"О",0)))</f>
        <v>О</v>
      </c>
      <c r="W11" s="18" t="str">
        <f>IF($B11=0,0,IF(W$8="х","х",IF(AND(W$8&gt;=Параметры!$D26,W$8&lt;=Параметры!$F26),"О",0)))</f>
        <v>О</v>
      </c>
      <c r="X11" s="18" t="str">
        <f>IF($B11=0,0,IF(X$8="х","х",IF(AND(X$8&gt;=Параметры!$D26,X$8&lt;=Параметры!$F26),"О",0)))</f>
        <v>О</v>
      </c>
      <c r="Y11" s="18" t="str">
        <f>IF($B11=0,0,IF(Y$8="х","х",IF(AND(Y$8&gt;=Параметры!$D26,Y$8&lt;=Параметры!$F26),"О",0)))</f>
        <v>О</v>
      </c>
      <c r="Z11" s="18" t="str">
        <f>IF($B11=0,0,IF(Z$8="х","х",IF(AND(Z$8&gt;=Параметры!$D26,Z$8&lt;=Параметры!$F26),"О",0)))</f>
        <v>О</v>
      </c>
      <c r="AA11" s="18" t="str">
        <f>IF($B11=0,0,IF(AA$8="х","х",IF(AND(AA$8&gt;=Параметры!$D26,AA$8&lt;=Параметры!$F26),"О",0)))</f>
        <v>О</v>
      </c>
      <c r="AB11" s="18" t="str">
        <f>IF($B11=0,0,IF(AB$8="х","х",IF(AND(AB$8&gt;=Параметры!$D26,AB$8&lt;=Параметры!$F26),"О",0)))</f>
        <v>О</v>
      </c>
      <c r="AC11" s="18" t="str">
        <f>IF($B11=0,0,IF(AC$8="х","х",IF(AND(AC$8&gt;=Параметры!$D26,AC$8&lt;=Параметры!$F26),"О",0)))</f>
        <v>О</v>
      </c>
      <c r="AD11" s="18" t="str">
        <f>IF($B11=0,0,IF(AD$8="х","х",IF(AND(AD$8&gt;=Параметры!$D26,AD$8&lt;=Параметры!$F26),"О",0)))</f>
        <v>О</v>
      </c>
      <c r="AE11" s="18" t="str">
        <f>IF($B11=0,0,IF(AE$8="х","х",IF(AND(AE$8&gt;=Параметры!$D26,AE$8&lt;=Параметры!$F26),"О",0)))</f>
        <v>О</v>
      </c>
      <c r="AF11" s="18" t="str">
        <f>IF($B11=0,0,IF(AF$8="х","х",IF(AND(AF$8&gt;=Параметры!$D26,AF$8&lt;=Параметры!$F26),"О",0)))</f>
        <v>О</v>
      </c>
      <c r="AG11" s="18" t="str">
        <f>IF($B11=0,0,IF(AG$8="х","х",IF(AND(AG$8&gt;=Параметры!$D26,AG$8&lt;=Параметры!$F26),"О",0)))</f>
        <v>О</v>
      </c>
      <c r="AH11" s="18" t="str">
        <f>IF($B11=0,0,IF(AH$8="х","х",IF(AND(AH$8&gt;=Параметры!$D26,AH$8&lt;=Параметры!$F26),"О",0)))</f>
        <v>О</v>
      </c>
      <c r="AI11" s="19">
        <f>VLOOKUP(TEXT($T$6,"ММММ"),Параметры!A$3:J$14,9,0)</f>
        <v>136</v>
      </c>
      <c r="AJ11" s="19">
        <f t="shared" si="1"/>
        <v>0</v>
      </c>
      <c r="AK11" s="20"/>
      <c r="AL11" s="42"/>
      <c r="AM11" s="22"/>
    </row>
    <row r="12" spans="1:39" s="14" customFormat="1" ht="19.899999999999999" customHeight="1" x14ac:dyDescent="0.2">
      <c r="A12" s="15">
        <f>Параметры!A27</f>
        <v>126</v>
      </c>
      <c r="B12" s="16" t="str">
        <f>Параметры!B27</f>
        <v>Xt[jdf</v>
      </c>
      <c r="C12" s="17">
        <f>Параметры!C27</f>
        <v>0</v>
      </c>
      <c r="D12" s="18">
        <f>IF($B12=0,0,IF(D$8="х","х",IF(AND(D$8&gt;=Параметры!$D27,D$8&lt;=Параметры!$F27),"О",0)))</f>
        <v>0</v>
      </c>
      <c r="E12" s="18">
        <f>IF($B12=0,0,IF(E$8="х","х",IF(AND(E$8&gt;=Параметры!$D27,E$8&lt;=Параметры!$F27),"О",0)))</f>
        <v>0</v>
      </c>
      <c r="F12" s="18">
        <f>IF($B12=0,0,IF(F$8="х","х",IF(AND(F$8&gt;=Параметры!$D27,F$8&lt;=Параметры!$F27),"О",0)))</f>
        <v>0</v>
      </c>
      <c r="G12" s="18">
        <f>IF($B12=0,0,IF(G$8="х","х",IF(AND(G$8&gt;=Параметры!$D27,G$8&lt;=Параметры!$F27),"О",0)))</f>
        <v>0</v>
      </c>
      <c r="H12" s="18">
        <f>IF($B12=0,0,IF(H$8="х","х",IF(AND(H$8&gt;=Параметры!$D27,H$8&lt;=Параметры!$F27),"О",0)))</f>
        <v>0</v>
      </c>
      <c r="I12" s="18">
        <f>IF($B12=0,0,IF(I$8="х","х",IF(AND(I$8&gt;=Параметры!$D27,I$8&lt;=Параметры!$F27),"О",0)))</f>
        <v>0</v>
      </c>
      <c r="J12" s="18">
        <f>IF($B12=0,0,IF(J$8="х","х",IF(AND(J$8&gt;=Параметры!$D27,J$8&lt;=Параметры!$F27),"О",0)))</f>
        <v>0</v>
      </c>
      <c r="K12" s="18">
        <f>IF($B12=0,0,IF(K$8="х","х",IF(AND(K$8&gt;=Параметры!$D27,K$8&lt;=Параметры!$F27),"О",0)))</f>
        <v>0</v>
      </c>
      <c r="L12" s="18">
        <f>IF($B12=0,0,IF(L$8="х","х",IF(AND(L$8&gt;=Параметры!$D27,L$8&lt;=Параметры!$F27),"О",0)))</f>
        <v>0</v>
      </c>
      <c r="M12" s="18">
        <f>IF($B12=0,0,IF(M$8="х","х",IF(AND(M$8&gt;=Параметры!$D27,M$8&lt;=Параметры!$F27),"О",0)))</f>
        <v>0</v>
      </c>
      <c r="N12" s="18">
        <f>IF($B12=0,0,IF(N$8="х","х",IF(AND(N$8&gt;=Параметры!$D27,N$8&lt;=Параметры!$F27),"О",0)))</f>
        <v>0</v>
      </c>
      <c r="O12" s="18">
        <f>IF($B12=0,0,IF(O$8="х","х",IF(AND(O$8&gt;=Параметры!$D27,O$8&lt;=Параметры!$F27),"О",0)))</f>
        <v>0</v>
      </c>
      <c r="P12" s="18" t="str">
        <f>IF($B12=0,0,IF(P$8="х","х",IF(AND(P$8&gt;=Параметры!$D27,P$8&lt;=Параметры!$F27),"О",0)))</f>
        <v>О</v>
      </c>
      <c r="Q12" s="18" t="str">
        <f>IF($B12=0,0,IF(Q$8="х","х",IF(AND(Q$8&gt;=Параметры!$D27,Q$8&lt;=Параметры!$F27),"О",0)))</f>
        <v>О</v>
      </c>
      <c r="R12" s="18" t="str">
        <f>IF($B12=0,0,IF(R$8="х","х",IF(AND(R$8&gt;=Параметры!$D27,R$8&lt;=Параметры!$F27),"О",0)))</f>
        <v>О</v>
      </c>
      <c r="S12" s="18" t="str">
        <f>IF($B12=0,0,IF(S$8="х","х",IF(AND(S$8&gt;=Параметры!$D27,S$8&lt;=Параметры!$F27),"О",0)))</f>
        <v>О</v>
      </c>
      <c r="T12" s="18" t="str">
        <f>IF($B12=0,0,IF(T$8="х","х",IF(AND(T$8&gt;=Параметры!$D27,T$8&lt;=Параметры!$F27),"О",0)))</f>
        <v>О</v>
      </c>
      <c r="U12" s="18" t="str">
        <f>IF($B12=0,0,IF(U$8="х","х",IF(AND(U$8&gt;=Параметры!$D27,U$8&lt;=Параметры!$F27),"О",0)))</f>
        <v>О</v>
      </c>
      <c r="V12" s="18" t="str">
        <f>IF($B12=0,0,IF(V$8="х","х",IF(AND(V$8&gt;=Параметры!$D27,V$8&lt;=Параметры!$F27),"О",0)))</f>
        <v>О</v>
      </c>
      <c r="W12" s="18" t="str">
        <f>IF($B12=0,0,IF(W$8="х","х",IF(AND(W$8&gt;=Параметры!$D27,W$8&lt;=Параметры!$F27),"О",0)))</f>
        <v>О</v>
      </c>
      <c r="X12" s="18" t="str">
        <f>IF($B12=0,0,IF(X$8="х","х",IF(AND(X$8&gt;=Параметры!$D27,X$8&lt;=Параметры!$F27),"О",0)))</f>
        <v>О</v>
      </c>
      <c r="Y12" s="18" t="str">
        <f>IF($B12=0,0,IF(Y$8="х","х",IF(AND(Y$8&gt;=Параметры!$D27,Y$8&lt;=Параметры!$F27),"О",0)))</f>
        <v>О</v>
      </c>
      <c r="Z12" s="18" t="str">
        <f>IF($B12=0,0,IF(Z$8="х","х",IF(AND(Z$8&gt;=Параметры!$D27,Z$8&lt;=Параметры!$F27),"О",0)))</f>
        <v>О</v>
      </c>
      <c r="AA12" s="18" t="str">
        <f>IF($B12=0,0,IF(AA$8="х","х",IF(AND(AA$8&gt;=Параметры!$D27,AA$8&lt;=Параметры!$F27),"О",0)))</f>
        <v>О</v>
      </c>
      <c r="AB12" s="18" t="str">
        <f>IF($B12=0,0,IF(AB$8="х","х",IF(AND(AB$8&gt;=Параметры!$D27,AB$8&lt;=Параметры!$F27),"О",0)))</f>
        <v>О</v>
      </c>
      <c r="AC12" s="18" t="str">
        <f>IF($B12=0,0,IF(AC$8="х","х",IF(AND(AC$8&gt;=Параметры!$D27,AC$8&lt;=Параметры!$F27),"О",0)))</f>
        <v>О</v>
      </c>
      <c r="AD12" s="18" t="str">
        <f>IF($B12=0,0,IF(AD$8="х","х",IF(AND(AD$8&gt;=Параметры!$D27,AD$8&lt;=Параметры!$F27),"О",0)))</f>
        <v>О</v>
      </c>
      <c r="AE12" s="18" t="str">
        <f>IF($B12=0,0,IF(AE$8="х","х",IF(AND(AE$8&gt;=Параметры!$D27,AE$8&lt;=Параметры!$F27),"О",0)))</f>
        <v>О</v>
      </c>
      <c r="AF12" s="18" t="str">
        <f>IF($B12=0,0,IF(AF$8="х","х",IF(AND(AF$8&gt;=Параметры!$D27,AF$8&lt;=Параметры!$F27),"О",0)))</f>
        <v>О</v>
      </c>
      <c r="AG12" s="18" t="str">
        <f>IF($B12=0,0,IF(AG$8="х","х",IF(AND(AG$8&gt;=Параметры!$D27,AG$8&lt;=Параметры!$F27),"О",0)))</f>
        <v>О</v>
      </c>
      <c r="AH12" s="18" t="str">
        <f>IF($B12=0,0,IF(AH$8="х","х",IF(AND(AH$8&gt;=Параметры!$D27,AH$8&lt;=Параметры!$F27),"О",0)))</f>
        <v>О</v>
      </c>
      <c r="AI12" s="19">
        <f>VLOOKUP(TEXT($T$6,"ММММ"),Параметры!A$3:J$14,9,0)</f>
        <v>136</v>
      </c>
      <c r="AJ12" s="19">
        <f t="shared" si="1"/>
        <v>0</v>
      </c>
      <c r="AK12" s="20"/>
      <c r="AL12" s="42"/>
      <c r="AM12" s="22"/>
    </row>
    <row r="13" spans="1:39" s="14" customFormat="1" ht="19.899999999999999" customHeight="1" x14ac:dyDescent="0.2">
      <c r="A13" s="15">
        <f>Параметры!A28</f>
        <v>127</v>
      </c>
      <c r="B13" s="16">
        <f>Параметры!B28</f>
        <v>0</v>
      </c>
      <c r="C13" s="17">
        <f>Параметры!C28</f>
        <v>0</v>
      </c>
      <c r="D13" s="18">
        <f>IF($B13=0,0,IF(D$8="х","х",IF(AND(D$8&gt;=Параметры!$D28,D$8&lt;=Параметры!$F28),"О",0)))</f>
        <v>0</v>
      </c>
      <c r="E13" s="18">
        <f>IF($B13=0,0,IF(E$8="х","х",IF(AND(E$8&gt;=Параметры!$D28,E$8&lt;=Параметры!$F28),"О",0)))</f>
        <v>0</v>
      </c>
      <c r="F13" s="18">
        <f>IF($B13=0,0,IF(F$8="х","х",IF(AND(F$8&gt;=Параметры!$D28,F$8&lt;=Параметры!$F28),"О",0)))</f>
        <v>0</v>
      </c>
      <c r="G13" s="18">
        <f>IF($B13=0,0,IF(G$8="х","х",IF(AND(G$8&gt;=Параметры!$D28,G$8&lt;=Параметры!$F28),"О",0)))</f>
        <v>0</v>
      </c>
      <c r="H13" s="18">
        <f>IF($B13=0,0,IF(H$8="х","х",IF(AND(H$8&gt;=Параметры!$D28,H$8&lt;=Параметры!$F28),"О",0)))</f>
        <v>0</v>
      </c>
      <c r="I13" s="18">
        <f>IF($B13=0,0,IF(I$8="х","х",IF(AND(I$8&gt;=Параметры!$D28,I$8&lt;=Параметры!$F28),"О",0)))</f>
        <v>0</v>
      </c>
      <c r="J13" s="18">
        <f>IF($B13=0,0,IF(J$8="х","х",IF(AND(J$8&gt;=Параметры!$D28,J$8&lt;=Параметры!$F28),"О",0)))</f>
        <v>0</v>
      </c>
      <c r="K13" s="18">
        <f>IF($B13=0,0,IF(K$8="х","х",IF(AND(K$8&gt;=Параметры!$D28,K$8&lt;=Параметры!$F28),"О",0)))</f>
        <v>0</v>
      </c>
      <c r="L13" s="18">
        <f>IF($B13=0,0,IF(L$8="х","х",IF(AND(L$8&gt;=Параметры!$D28,L$8&lt;=Параметры!$F28),"О",0)))</f>
        <v>0</v>
      </c>
      <c r="M13" s="18">
        <f>IF($B13=0,0,IF(M$8="х","х",IF(AND(M$8&gt;=Параметры!$D28,M$8&lt;=Параметры!$F28),"О",0)))</f>
        <v>0</v>
      </c>
      <c r="N13" s="18">
        <f>IF($B13=0,0,IF(N$8="х","х",IF(AND(N$8&gt;=Параметры!$D28,N$8&lt;=Параметры!$F28),"О",0)))</f>
        <v>0</v>
      </c>
      <c r="O13" s="18">
        <f>IF($B13=0,0,IF(O$8="х","х",IF(AND(O$8&gt;=Параметры!$D28,O$8&lt;=Параметры!$F28),"О",0)))</f>
        <v>0</v>
      </c>
      <c r="P13" s="18">
        <f>IF($B13=0,0,IF(P$8="х","х",IF(AND(P$8&gt;=Параметры!$D28,P$8&lt;=Параметры!$F28),"О",0)))</f>
        <v>0</v>
      </c>
      <c r="Q13" s="18">
        <f>IF($B13=0,0,IF(Q$8="х","х",IF(AND(Q$8&gt;=Параметры!$D28,Q$8&lt;=Параметры!$F28),"О",0)))</f>
        <v>0</v>
      </c>
      <c r="R13" s="18">
        <f>IF($B13=0,0,IF(R$8="х","х",IF(AND(R$8&gt;=Параметры!$D28,R$8&lt;=Параметры!$F28),"О",0)))</f>
        <v>0</v>
      </c>
      <c r="S13" s="18">
        <f>IF($B13=0,0,IF(S$8="х","х",IF(AND(S$8&gt;=Параметры!$D28,S$8&lt;=Параметры!$F28),"О",0)))</f>
        <v>0</v>
      </c>
      <c r="T13" s="18">
        <f>IF($B13=0,0,IF(T$8="х","х",IF(AND(T$8&gt;=Параметры!$D28,T$8&lt;=Параметры!$F28),"О",0)))</f>
        <v>0</v>
      </c>
      <c r="U13" s="18">
        <f>IF($B13=0,0,IF(U$8="х","х",IF(AND(U$8&gt;=Параметры!$D28,U$8&lt;=Параметры!$F28),"О",0)))</f>
        <v>0</v>
      </c>
      <c r="V13" s="18">
        <f>IF($B13=0,0,IF(V$8="х","х",IF(AND(V$8&gt;=Параметры!$D28,V$8&lt;=Параметры!$F28),"О",0)))</f>
        <v>0</v>
      </c>
      <c r="W13" s="18">
        <f>IF($B13=0,0,IF(W$8="х","х",IF(AND(W$8&gt;=Параметры!$D28,W$8&lt;=Параметры!$F28),"О",0)))</f>
        <v>0</v>
      </c>
      <c r="X13" s="18">
        <f>IF($B13=0,0,IF(X$8="х","х",IF(AND(X$8&gt;=Параметры!$D28,X$8&lt;=Параметры!$F28),"О",0)))</f>
        <v>0</v>
      </c>
      <c r="Y13" s="18">
        <f>IF($B13=0,0,IF(Y$8="х","х",IF(AND(Y$8&gt;=Параметры!$D28,Y$8&lt;=Параметры!$F28),"О",0)))</f>
        <v>0</v>
      </c>
      <c r="Z13" s="18">
        <f>IF($B13=0,0,IF(Z$8="х","х",IF(AND(Z$8&gt;=Параметры!$D28,Z$8&lt;=Параметры!$F28),"О",0)))</f>
        <v>0</v>
      </c>
      <c r="AA13" s="18">
        <f>IF($B13=0,0,IF(AA$8="х","х",IF(AND(AA$8&gt;=Параметры!$D28,AA$8&lt;=Параметры!$F28),"О",0)))</f>
        <v>0</v>
      </c>
      <c r="AB13" s="18">
        <f>IF($B13=0,0,IF(AB$8="х","х",IF(AND(AB$8&gt;=Параметры!$D28,AB$8&lt;=Параметры!$F28),"О",0)))</f>
        <v>0</v>
      </c>
      <c r="AC13" s="18">
        <f>IF($B13=0,0,IF(AC$8="х","х",IF(AND(AC$8&gt;=Параметры!$D28,AC$8&lt;=Параметры!$F28),"О",0)))</f>
        <v>0</v>
      </c>
      <c r="AD13" s="18">
        <f>IF($B13=0,0,IF(AD$8="х","х",IF(AND(AD$8&gt;=Параметры!$D28,AD$8&lt;=Параметры!$F28),"О",0)))</f>
        <v>0</v>
      </c>
      <c r="AE13" s="18">
        <f>IF($B13=0,0,IF(AE$8="х","х",IF(AND(AE$8&gt;=Параметры!$D28,AE$8&lt;=Параметры!$F28),"О",0)))</f>
        <v>0</v>
      </c>
      <c r="AF13" s="18">
        <f>IF($B13=0,0,IF(AF$8="х","х",IF(AND(AF$8&gt;=Параметры!$D28,AF$8&lt;=Параметры!$F28),"О",0)))</f>
        <v>0</v>
      </c>
      <c r="AG13" s="18">
        <f>IF($B13=0,0,IF(AG$8="х","х",IF(AND(AG$8&gt;=Параметры!$D28,AG$8&lt;=Параметры!$F28),"О",0)))</f>
        <v>0</v>
      </c>
      <c r="AH13" s="18">
        <f>IF($B13=0,0,IF(AH$8="х","х",IF(AND(AH$8&gt;=Параметры!$D28,AH$8&lt;=Параметры!$F28),"О",0)))</f>
        <v>0</v>
      </c>
      <c r="AI13" s="19">
        <f>VLOOKUP(TEXT($T$6,"ММММ"),Параметры!A$3:J$14,9,0)</f>
        <v>136</v>
      </c>
      <c r="AJ13" s="19">
        <f t="shared" si="1"/>
        <v>0</v>
      </c>
      <c r="AK13" s="20"/>
      <c r="AL13" s="42"/>
      <c r="AM13" s="22"/>
    </row>
    <row r="14" spans="1:39" s="14" customFormat="1" ht="19.899999999999999" customHeight="1" x14ac:dyDescent="0.2">
      <c r="A14" s="15">
        <f>Параметры!A29</f>
        <v>128</v>
      </c>
      <c r="B14" s="16">
        <f>Параметры!B29</f>
        <v>0</v>
      </c>
      <c r="C14" s="17">
        <f>Параметры!C29</f>
        <v>0</v>
      </c>
      <c r="D14" s="18">
        <f>IF($B14=0,0,IF(D$8="х","х",IF(AND(D$8&gt;=Параметры!$D29,D$8&lt;=Параметры!$F29),"О",0)))</f>
        <v>0</v>
      </c>
      <c r="E14" s="18">
        <f>IF($B14=0,0,IF(E$8="х","х",IF(AND(E$8&gt;=Параметры!$D29,E$8&lt;=Параметры!$F29),"О",0)))</f>
        <v>0</v>
      </c>
      <c r="F14" s="18">
        <f>IF($B14=0,0,IF(F$8="х","х",IF(AND(F$8&gt;=Параметры!$D29,F$8&lt;=Параметры!$F29),"О",0)))</f>
        <v>0</v>
      </c>
      <c r="G14" s="18">
        <f>IF($B14=0,0,IF(G$8="х","х",IF(AND(G$8&gt;=Параметры!$D29,G$8&lt;=Параметры!$F29),"О",0)))</f>
        <v>0</v>
      </c>
      <c r="H14" s="18">
        <f>IF($B14=0,0,IF(H$8="х","х",IF(AND(H$8&gt;=Параметры!$D29,H$8&lt;=Параметры!$F29),"О",0)))</f>
        <v>0</v>
      </c>
      <c r="I14" s="18">
        <f>IF($B14=0,0,IF(I$8="х","х",IF(AND(I$8&gt;=Параметры!$D29,I$8&lt;=Параметры!$F29),"О",0)))</f>
        <v>0</v>
      </c>
      <c r="J14" s="18">
        <f>IF($B14=0,0,IF(J$8="х","х",IF(AND(J$8&gt;=Параметры!$D29,J$8&lt;=Параметры!$F29),"О",0)))</f>
        <v>0</v>
      </c>
      <c r="K14" s="18">
        <f>IF($B14=0,0,IF(K$8="х","х",IF(AND(K$8&gt;=Параметры!$D29,K$8&lt;=Параметры!$F29),"О",0)))</f>
        <v>0</v>
      </c>
      <c r="L14" s="18">
        <f>IF($B14=0,0,IF(L$8="х","х",IF(AND(L$8&gt;=Параметры!$D29,L$8&lt;=Параметры!$F29),"О",0)))</f>
        <v>0</v>
      </c>
      <c r="M14" s="18">
        <f>IF($B14=0,0,IF(M$8="х","х",IF(AND(M$8&gt;=Параметры!$D29,M$8&lt;=Параметры!$F29),"О",0)))</f>
        <v>0</v>
      </c>
      <c r="N14" s="18">
        <f>IF($B14=0,0,IF(N$8="х","х",IF(AND(N$8&gt;=Параметры!$D29,N$8&lt;=Параметры!$F29),"О",0)))</f>
        <v>0</v>
      </c>
      <c r="O14" s="18">
        <f>IF($B14=0,0,IF(O$8="х","х",IF(AND(O$8&gt;=Параметры!$D29,O$8&lt;=Параметры!$F29),"О",0)))</f>
        <v>0</v>
      </c>
      <c r="P14" s="18">
        <f>IF($B14=0,0,IF(P$8="х","х",IF(AND(P$8&gt;=Параметры!$D29,P$8&lt;=Параметры!$F29),"О",0)))</f>
        <v>0</v>
      </c>
      <c r="Q14" s="18">
        <f>IF($B14=0,0,IF(Q$8="х","х",IF(AND(Q$8&gt;=Параметры!$D29,Q$8&lt;=Параметры!$F29),"О",0)))</f>
        <v>0</v>
      </c>
      <c r="R14" s="18">
        <f>IF($B14=0,0,IF(R$8="х","х",IF(AND(R$8&gt;=Параметры!$D29,R$8&lt;=Параметры!$F29),"О",0)))</f>
        <v>0</v>
      </c>
      <c r="S14" s="18">
        <f>IF($B14=0,0,IF(S$8="х","х",IF(AND(S$8&gt;=Параметры!$D29,S$8&lt;=Параметры!$F29),"О",0)))</f>
        <v>0</v>
      </c>
      <c r="T14" s="18">
        <f>IF($B14=0,0,IF(T$8="х","х",IF(AND(T$8&gt;=Параметры!$D29,T$8&lt;=Параметры!$F29),"О",0)))</f>
        <v>0</v>
      </c>
      <c r="U14" s="18">
        <f>IF($B14=0,0,IF(U$8="х","х",IF(AND(U$8&gt;=Параметры!$D29,U$8&lt;=Параметры!$F29),"О",0)))</f>
        <v>0</v>
      </c>
      <c r="V14" s="18">
        <f>IF($B14=0,0,IF(V$8="х","х",IF(AND(V$8&gt;=Параметры!$D29,V$8&lt;=Параметры!$F29),"О",0)))</f>
        <v>0</v>
      </c>
      <c r="W14" s="18">
        <f>IF($B14=0,0,IF(W$8="х","х",IF(AND(W$8&gt;=Параметры!$D29,W$8&lt;=Параметры!$F29),"О",0)))</f>
        <v>0</v>
      </c>
      <c r="X14" s="18">
        <f>IF($B14=0,0,IF(X$8="х","х",IF(AND(X$8&gt;=Параметры!$D29,X$8&lt;=Параметры!$F29),"О",0)))</f>
        <v>0</v>
      </c>
      <c r="Y14" s="18">
        <f>IF($B14=0,0,IF(Y$8="х","х",IF(AND(Y$8&gt;=Параметры!$D29,Y$8&lt;=Параметры!$F29),"О",0)))</f>
        <v>0</v>
      </c>
      <c r="Z14" s="18">
        <f>IF($B14=0,0,IF(Z$8="х","х",IF(AND(Z$8&gt;=Параметры!$D29,Z$8&lt;=Параметры!$F29),"О",0)))</f>
        <v>0</v>
      </c>
      <c r="AA14" s="18">
        <f>IF($B14=0,0,IF(AA$8="х","х",IF(AND(AA$8&gt;=Параметры!$D29,AA$8&lt;=Параметры!$F29),"О",0)))</f>
        <v>0</v>
      </c>
      <c r="AB14" s="18">
        <f>IF($B14=0,0,IF(AB$8="х","х",IF(AND(AB$8&gt;=Параметры!$D29,AB$8&lt;=Параметры!$F29),"О",0)))</f>
        <v>0</v>
      </c>
      <c r="AC14" s="18">
        <f>IF($B14=0,0,IF(AC$8="х","х",IF(AND(AC$8&gt;=Параметры!$D29,AC$8&lt;=Параметры!$F29),"О",0)))</f>
        <v>0</v>
      </c>
      <c r="AD14" s="18">
        <f>IF($B14=0,0,IF(AD$8="х","х",IF(AND(AD$8&gt;=Параметры!$D29,AD$8&lt;=Параметры!$F29),"О",0)))</f>
        <v>0</v>
      </c>
      <c r="AE14" s="18">
        <f>IF($B14=0,0,IF(AE$8="х","х",IF(AND(AE$8&gt;=Параметры!$D29,AE$8&lt;=Параметры!$F29),"О",0)))</f>
        <v>0</v>
      </c>
      <c r="AF14" s="18">
        <f>IF($B14=0,0,IF(AF$8="х","х",IF(AND(AF$8&gt;=Параметры!$D29,AF$8&lt;=Параметры!$F29),"О",0)))</f>
        <v>0</v>
      </c>
      <c r="AG14" s="18">
        <f>IF($B14=0,0,IF(AG$8="х","х",IF(AND(AG$8&gt;=Параметры!$D29,AG$8&lt;=Параметры!$F29),"О",0)))</f>
        <v>0</v>
      </c>
      <c r="AH14" s="18">
        <f>IF($B14=0,0,IF(AH$8="х","х",IF(AND(AH$8&gt;=Параметры!$D29,AH$8&lt;=Параметры!$F29),"О",0)))</f>
        <v>0</v>
      </c>
      <c r="AI14" s="19">
        <f>VLOOKUP(TEXT($T$6,"ММММ"),Параметры!A$3:J$14,9,0)</f>
        <v>136</v>
      </c>
      <c r="AJ14" s="19">
        <f t="shared" si="1"/>
        <v>0</v>
      </c>
      <c r="AK14" s="21"/>
      <c r="AL14" s="42"/>
      <c r="AM14" s="22"/>
    </row>
    <row r="15" spans="1:39" s="14" customFormat="1" ht="19.899999999999999" customHeight="1" x14ac:dyDescent="0.2">
      <c r="A15" s="15">
        <f>Параметры!A30</f>
        <v>129</v>
      </c>
      <c r="B15" s="16">
        <f>Параметры!B30</f>
        <v>0</v>
      </c>
      <c r="C15" s="17">
        <f>Параметры!C30</f>
        <v>0</v>
      </c>
      <c r="D15" s="18">
        <f>IF($B15=0,0,IF(D$8="х","х",IF(AND(D$8&gt;=Параметры!$D30,D$8&lt;=Параметры!$F30),"О",0)))</f>
        <v>0</v>
      </c>
      <c r="E15" s="18">
        <f>IF($B15=0,0,IF(E$8="х","х",IF(AND(E$8&gt;=Параметры!$D30,E$8&lt;=Параметры!$F30),"О",0)))</f>
        <v>0</v>
      </c>
      <c r="F15" s="18">
        <f>IF($B15=0,0,IF(F$8="х","х",IF(AND(F$8&gt;=Параметры!$D30,F$8&lt;=Параметры!$F30),"О",0)))</f>
        <v>0</v>
      </c>
      <c r="G15" s="18">
        <f>IF($B15=0,0,IF(G$8="х","х",IF(AND(G$8&gt;=Параметры!$D30,G$8&lt;=Параметры!$F30),"О",0)))</f>
        <v>0</v>
      </c>
      <c r="H15" s="18">
        <f>IF($B15=0,0,IF(H$8="х","х",IF(AND(H$8&gt;=Параметры!$D30,H$8&lt;=Параметры!$F30),"О",0)))</f>
        <v>0</v>
      </c>
      <c r="I15" s="18">
        <f>IF($B15=0,0,IF(I$8="х","х",IF(AND(I$8&gt;=Параметры!$D30,I$8&lt;=Параметры!$F30),"О",0)))</f>
        <v>0</v>
      </c>
      <c r="J15" s="18">
        <f>IF($B15=0,0,IF(J$8="х","х",IF(AND(J$8&gt;=Параметры!$D30,J$8&lt;=Параметры!$F30),"О",0)))</f>
        <v>0</v>
      </c>
      <c r="K15" s="18">
        <f>IF($B15=0,0,IF(K$8="х","х",IF(AND(K$8&gt;=Параметры!$D30,K$8&lt;=Параметры!$F30),"О",0)))</f>
        <v>0</v>
      </c>
      <c r="L15" s="18">
        <f>IF($B15=0,0,IF(L$8="х","х",IF(AND(L$8&gt;=Параметры!$D30,L$8&lt;=Параметры!$F30),"О",0)))</f>
        <v>0</v>
      </c>
      <c r="M15" s="18">
        <f>IF($B15=0,0,IF(M$8="х","х",IF(AND(M$8&gt;=Параметры!$D30,M$8&lt;=Параметры!$F30),"О",0)))</f>
        <v>0</v>
      </c>
      <c r="N15" s="18">
        <f>IF($B15=0,0,IF(N$8="х","х",IF(AND(N$8&gt;=Параметры!$D30,N$8&lt;=Параметры!$F30),"О",0)))</f>
        <v>0</v>
      </c>
      <c r="O15" s="18">
        <f>IF($B15=0,0,IF(O$8="х","х",IF(AND(O$8&gt;=Параметры!$D30,O$8&lt;=Параметры!$F30),"О",0)))</f>
        <v>0</v>
      </c>
      <c r="P15" s="18">
        <f>IF($B15=0,0,IF(P$8="х","х",IF(AND(P$8&gt;=Параметры!$D30,P$8&lt;=Параметры!$F30),"О",0)))</f>
        <v>0</v>
      </c>
      <c r="Q15" s="18">
        <f>IF($B15=0,0,IF(Q$8="х","х",IF(AND(Q$8&gt;=Параметры!$D30,Q$8&lt;=Параметры!$F30),"О",0)))</f>
        <v>0</v>
      </c>
      <c r="R15" s="18">
        <f>IF($B15=0,0,IF(R$8="х","х",IF(AND(R$8&gt;=Параметры!$D30,R$8&lt;=Параметры!$F30),"О",0)))</f>
        <v>0</v>
      </c>
      <c r="S15" s="18">
        <f>IF($B15=0,0,IF(S$8="х","х",IF(AND(S$8&gt;=Параметры!$D30,S$8&lt;=Параметры!$F30),"О",0)))</f>
        <v>0</v>
      </c>
      <c r="T15" s="18">
        <f>IF($B15=0,0,IF(T$8="х","х",IF(AND(T$8&gt;=Параметры!$D30,T$8&lt;=Параметры!$F30),"О",0)))</f>
        <v>0</v>
      </c>
      <c r="U15" s="18">
        <f>IF($B15=0,0,IF(U$8="х","х",IF(AND(U$8&gt;=Параметры!$D30,U$8&lt;=Параметры!$F30),"О",0)))</f>
        <v>0</v>
      </c>
      <c r="V15" s="18">
        <f>IF($B15=0,0,IF(V$8="х","х",IF(AND(V$8&gt;=Параметры!$D30,V$8&lt;=Параметры!$F30),"О",0)))</f>
        <v>0</v>
      </c>
      <c r="W15" s="18">
        <f>IF($B15=0,0,IF(W$8="х","х",IF(AND(W$8&gt;=Параметры!$D30,W$8&lt;=Параметры!$F30),"О",0)))</f>
        <v>0</v>
      </c>
      <c r="X15" s="18">
        <f>IF($B15=0,0,IF(X$8="х","х",IF(AND(X$8&gt;=Параметры!$D30,X$8&lt;=Параметры!$F30),"О",0)))</f>
        <v>0</v>
      </c>
      <c r="Y15" s="18">
        <f>IF($B15=0,0,IF(Y$8="х","х",IF(AND(Y$8&gt;=Параметры!$D30,Y$8&lt;=Параметры!$F30),"О",0)))</f>
        <v>0</v>
      </c>
      <c r="Z15" s="18">
        <f>IF($B15=0,0,IF(Z$8="х","х",IF(AND(Z$8&gt;=Параметры!$D30,Z$8&lt;=Параметры!$F30),"О",0)))</f>
        <v>0</v>
      </c>
      <c r="AA15" s="18">
        <f>IF($B15=0,0,IF(AA$8="х","х",IF(AND(AA$8&gt;=Параметры!$D30,AA$8&lt;=Параметры!$F30),"О",0)))</f>
        <v>0</v>
      </c>
      <c r="AB15" s="18">
        <f>IF($B15=0,0,IF(AB$8="х","х",IF(AND(AB$8&gt;=Параметры!$D30,AB$8&lt;=Параметры!$F30),"О",0)))</f>
        <v>0</v>
      </c>
      <c r="AC15" s="18">
        <f>IF($B15=0,0,IF(AC$8="х","х",IF(AND(AC$8&gt;=Параметры!$D30,AC$8&lt;=Параметры!$F30),"О",0)))</f>
        <v>0</v>
      </c>
      <c r="AD15" s="18">
        <f>IF($B15=0,0,IF(AD$8="х","х",IF(AND(AD$8&gt;=Параметры!$D30,AD$8&lt;=Параметры!$F30),"О",0)))</f>
        <v>0</v>
      </c>
      <c r="AE15" s="18">
        <f>IF($B15=0,0,IF(AE$8="х","х",IF(AND(AE$8&gt;=Параметры!$D30,AE$8&lt;=Параметры!$F30),"О",0)))</f>
        <v>0</v>
      </c>
      <c r="AF15" s="18">
        <f>IF($B15=0,0,IF(AF$8="х","х",IF(AND(AF$8&gt;=Параметры!$D30,AF$8&lt;=Параметры!$F30),"О",0)))</f>
        <v>0</v>
      </c>
      <c r="AG15" s="18">
        <f>IF($B15=0,0,IF(AG$8="х","х",IF(AND(AG$8&gt;=Параметры!$D30,AG$8&lt;=Параметры!$F30),"О",0)))</f>
        <v>0</v>
      </c>
      <c r="AH15" s="18">
        <f>IF($B15=0,0,IF(AH$8="х","х",IF(AND(AH$8&gt;=Параметры!$D30,AH$8&lt;=Параметры!$F30),"О",0)))</f>
        <v>0</v>
      </c>
      <c r="AI15" s="19">
        <f>VLOOKUP(TEXT($T$6,"ММММ"),Параметры!A$3:J$14,9,0)</f>
        <v>136</v>
      </c>
      <c r="AJ15" s="19">
        <f t="shared" si="1"/>
        <v>0</v>
      </c>
      <c r="AK15" s="21"/>
      <c r="AL15" s="42"/>
      <c r="AM15" s="22"/>
    </row>
    <row r="16" spans="1:39" s="14" customFormat="1" ht="19.899999999999999" customHeight="1" x14ac:dyDescent="0.2">
      <c r="A16" s="15">
        <f>Параметры!A31</f>
        <v>129</v>
      </c>
      <c r="B16" s="16">
        <f>Параметры!B31</f>
        <v>0</v>
      </c>
      <c r="C16" s="17">
        <f>Параметры!C31</f>
        <v>0</v>
      </c>
      <c r="D16" s="18">
        <f>IF($B16=0,0,IF(D$8="х","х",IF(AND(D$8&gt;=Параметры!$D31,D$8&lt;=Параметры!$F31),"О",0)))</f>
        <v>0</v>
      </c>
      <c r="E16" s="18">
        <f>IF($B16=0,0,IF(E$8="х","х",IF(AND(E$8&gt;=Параметры!$D31,E$8&lt;=Параметры!$F31),"О",0)))</f>
        <v>0</v>
      </c>
      <c r="F16" s="18">
        <f>IF($B16=0,0,IF(F$8="х","х",IF(AND(F$8&gt;=Параметры!$D31,F$8&lt;=Параметры!$F31),"О",0)))</f>
        <v>0</v>
      </c>
      <c r="G16" s="18">
        <f>IF($B16=0,0,IF(G$8="х","х",IF(AND(G$8&gt;=Параметры!$D31,G$8&lt;=Параметры!$F31),"О",0)))</f>
        <v>0</v>
      </c>
      <c r="H16" s="18">
        <f>IF($B16=0,0,IF(H$8="х","х",IF(AND(H$8&gt;=Параметры!$D31,H$8&lt;=Параметры!$F31),"О",0)))</f>
        <v>0</v>
      </c>
      <c r="I16" s="18">
        <f>IF($B16=0,0,IF(I$8="х","х",IF(AND(I$8&gt;=Параметры!$D31,I$8&lt;=Параметры!$F31),"О",0)))</f>
        <v>0</v>
      </c>
      <c r="J16" s="18">
        <f>IF($B16=0,0,IF(J$8="х","х",IF(AND(J$8&gt;=Параметры!$D31,J$8&lt;=Параметры!$F31),"О",0)))</f>
        <v>0</v>
      </c>
      <c r="K16" s="18">
        <f>IF($B16=0,0,IF(K$8="х","х",IF(AND(K$8&gt;=Параметры!$D31,K$8&lt;=Параметры!$F31),"О",0)))</f>
        <v>0</v>
      </c>
      <c r="L16" s="18">
        <f>IF($B16=0,0,IF(L$8="х","х",IF(AND(L$8&gt;=Параметры!$D31,L$8&lt;=Параметры!$F31),"О",0)))</f>
        <v>0</v>
      </c>
      <c r="M16" s="18">
        <f>IF($B16=0,0,IF(M$8="х","х",IF(AND(M$8&gt;=Параметры!$D31,M$8&lt;=Параметры!$F31),"О",0)))</f>
        <v>0</v>
      </c>
      <c r="N16" s="18">
        <f>IF($B16=0,0,IF(N$8="х","х",IF(AND(N$8&gt;=Параметры!$D31,N$8&lt;=Параметры!$F31),"О",0)))</f>
        <v>0</v>
      </c>
      <c r="O16" s="18">
        <f>IF($B16=0,0,IF(O$8="х","х",IF(AND(O$8&gt;=Параметры!$D31,O$8&lt;=Параметры!$F31),"О",0)))</f>
        <v>0</v>
      </c>
      <c r="P16" s="18">
        <f>IF($B16=0,0,IF(P$8="х","х",IF(AND(P$8&gt;=Параметры!$D31,P$8&lt;=Параметры!$F31),"О",0)))</f>
        <v>0</v>
      </c>
      <c r="Q16" s="18">
        <f>IF($B16=0,0,IF(Q$8="х","х",IF(AND(Q$8&gt;=Параметры!$D31,Q$8&lt;=Параметры!$F31),"О",0)))</f>
        <v>0</v>
      </c>
      <c r="R16" s="18">
        <f>IF($B16=0,0,IF(R$8="х","х",IF(AND(R$8&gt;=Параметры!$D31,R$8&lt;=Параметры!$F31),"О",0)))</f>
        <v>0</v>
      </c>
      <c r="S16" s="18">
        <f>IF($B16=0,0,IF(S$8="х","х",IF(AND(S$8&gt;=Параметры!$D31,S$8&lt;=Параметры!$F31),"О",0)))</f>
        <v>0</v>
      </c>
      <c r="T16" s="18">
        <f>IF($B16=0,0,IF(T$8="х","х",IF(AND(T$8&gt;=Параметры!$D31,T$8&lt;=Параметры!$F31),"О",0)))</f>
        <v>0</v>
      </c>
      <c r="U16" s="18">
        <f>IF($B16=0,0,IF(U$8="х","х",IF(AND(U$8&gt;=Параметры!$D31,U$8&lt;=Параметры!$F31),"О",0)))</f>
        <v>0</v>
      </c>
      <c r="V16" s="18">
        <f>IF($B16=0,0,IF(V$8="х","х",IF(AND(V$8&gt;=Параметры!$D31,V$8&lt;=Параметры!$F31),"О",0)))</f>
        <v>0</v>
      </c>
      <c r="W16" s="18">
        <f>IF($B16=0,0,IF(W$8="х","х",IF(AND(W$8&gt;=Параметры!$D31,W$8&lt;=Параметры!$F31),"О",0)))</f>
        <v>0</v>
      </c>
      <c r="X16" s="18">
        <f>IF($B16=0,0,IF(X$8="х","х",IF(AND(X$8&gt;=Параметры!$D31,X$8&lt;=Параметры!$F31),"О",0)))</f>
        <v>0</v>
      </c>
      <c r="Y16" s="18">
        <f>IF($B16=0,0,IF(Y$8="х","х",IF(AND(Y$8&gt;=Параметры!$D31,Y$8&lt;=Параметры!$F31),"О",0)))</f>
        <v>0</v>
      </c>
      <c r="Z16" s="18">
        <f>IF($B16=0,0,IF(Z$8="х","х",IF(AND(Z$8&gt;=Параметры!$D31,Z$8&lt;=Параметры!$F31),"О",0)))</f>
        <v>0</v>
      </c>
      <c r="AA16" s="18">
        <f>IF($B16=0,0,IF(AA$8="х","х",IF(AND(AA$8&gt;=Параметры!$D31,AA$8&lt;=Параметры!$F31),"О",0)))</f>
        <v>0</v>
      </c>
      <c r="AB16" s="18">
        <f>IF($B16=0,0,IF(AB$8="х","х",IF(AND(AB$8&gt;=Параметры!$D31,AB$8&lt;=Параметры!$F31),"О",0)))</f>
        <v>0</v>
      </c>
      <c r="AC16" s="18">
        <f>IF($B16=0,0,IF(AC$8="х","х",IF(AND(AC$8&gt;=Параметры!$D31,AC$8&lt;=Параметры!$F31),"О",0)))</f>
        <v>0</v>
      </c>
      <c r="AD16" s="18">
        <f>IF($B16=0,0,IF(AD$8="х","х",IF(AND(AD$8&gt;=Параметры!$D31,AD$8&lt;=Параметры!$F31),"О",0)))</f>
        <v>0</v>
      </c>
      <c r="AE16" s="18">
        <f>IF($B16=0,0,IF(AE$8="х","х",IF(AND(AE$8&gt;=Параметры!$D31,AE$8&lt;=Параметры!$F31),"О",0)))</f>
        <v>0</v>
      </c>
      <c r="AF16" s="18">
        <f>IF($B16=0,0,IF(AF$8="х","х",IF(AND(AF$8&gt;=Параметры!$D31,AF$8&lt;=Параметры!$F31),"О",0)))</f>
        <v>0</v>
      </c>
      <c r="AG16" s="18">
        <f>IF($B16=0,0,IF(AG$8="х","х",IF(AND(AG$8&gt;=Параметры!$D31,AG$8&lt;=Параметры!$F31),"О",0)))</f>
        <v>0</v>
      </c>
      <c r="AH16" s="18">
        <f>IF($B16=0,0,IF(AH$8="х","х",IF(AND(AH$8&gt;=Параметры!$D31,AH$8&lt;=Параметры!$F31),"О",0)))</f>
        <v>0</v>
      </c>
      <c r="AI16" s="19">
        <f>VLOOKUP(TEXT($T$6,"ММММ"),Параметры!A$3:J$14,9,0)</f>
        <v>136</v>
      </c>
      <c r="AJ16" s="19">
        <f t="shared" si="1"/>
        <v>0</v>
      </c>
      <c r="AK16" s="21"/>
      <c r="AL16" s="42"/>
      <c r="AM16" s="22"/>
    </row>
    <row r="17" spans="1:39" s="14" customFormat="1" ht="19.899999999999999" customHeight="1" x14ac:dyDescent="0.2">
      <c r="A17" s="15">
        <f>Параметры!A32</f>
        <v>129</v>
      </c>
      <c r="B17" s="16">
        <f>Параметры!B32</f>
        <v>0</v>
      </c>
      <c r="C17" s="17">
        <f>Параметры!C32</f>
        <v>0</v>
      </c>
      <c r="D17" s="18">
        <f>IF($B17=0,0,IF(D$8="х","х",IF(AND(D$8&gt;=Параметры!$D32,D$8&lt;=Параметры!$F32),"О",0)))</f>
        <v>0</v>
      </c>
      <c r="E17" s="18">
        <f>IF($B17=0,0,IF(E$8="х","х",IF(AND(E$8&gt;=Параметры!$D32,E$8&lt;=Параметры!$F32),"О",0)))</f>
        <v>0</v>
      </c>
      <c r="F17" s="18">
        <f>IF($B17=0,0,IF(F$8="х","х",IF(AND(F$8&gt;=Параметры!$D32,F$8&lt;=Параметры!$F32),"О",0)))</f>
        <v>0</v>
      </c>
      <c r="G17" s="18">
        <f>IF($B17=0,0,IF(G$8="х","х",IF(AND(G$8&gt;=Параметры!$D32,G$8&lt;=Параметры!$F32),"О",0)))</f>
        <v>0</v>
      </c>
      <c r="H17" s="18">
        <f>IF($B17=0,0,IF(H$8="х","х",IF(AND(H$8&gt;=Параметры!$D32,H$8&lt;=Параметры!$F32),"О",0)))</f>
        <v>0</v>
      </c>
      <c r="I17" s="18">
        <f>IF($B17=0,0,IF(I$8="х","х",IF(AND(I$8&gt;=Параметры!$D32,I$8&lt;=Параметры!$F32),"О",0)))</f>
        <v>0</v>
      </c>
      <c r="J17" s="18">
        <f>IF($B17=0,0,IF(J$8="х","х",IF(AND(J$8&gt;=Параметры!$D32,J$8&lt;=Параметры!$F32),"О",0)))</f>
        <v>0</v>
      </c>
      <c r="K17" s="18">
        <f>IF($B17=0,0,IF(K$8="х","х",IF(AND(K$8&gt;=Параметры!$D32,K$8&lt;=Параметры!$F32),"О",0)))</f>
        <v>0</v>
      </c>
      <c r="L17" s="18">
        <f>IF($B17=0,0,IF(L$8="х","х",IF(AND(L$8&gt;=Параметры!$D32,L$8&lt;=Параметры!$F32),"О",0)))</f>
        <v>0</v>
      </c>
      <c r="M17" s="18">
        <f>IF($B17=0,0,IF(M$8="х","х",IF(AND(M$8&gt;=Параметры!$D32,M$8&lt;=Параметры!$F32),"О",0)))</f>
        <v>0</v>
      </c>
      <c r="N17" s="18">
        <f>IF($B17=0,0,IF(N$8="х","х",IF(AND(N$8&gt;=Параметры!$D32,N$8&lt;=Параметры!$F32),"О",0)))</f>
        <v>0</v>
      </c>
      <c r="O17" s="18">
        <f>IF($B17=0,0,IF(O$8="х","х",IF(AND(O$8&gt;=Параметры!$D32,O$8&lt;=Параметры!$F32),"О",0)))</f>
        <v>0</v>
      </c>
      <c r="P17" s="18">
        <f>IF($B17=0,0,IF(P$8="х","х",IF(AND(P$8&gt;=Параметры!$D32,P$8&lt;=Параметры!$F32),"О",0)))</f>
        <v>0</v>
      </c>
      <c r="Q17" s="18">
        <f>IF($B17=0,0,IF(Q$8="х","х",IF(AND(Q$8&gt;=Параметры!$D32,Q$8&lt;=Параметры!$F32),"О",0)))</f>
        <v>0</v>
      </c>
      <c r="R17" s="18">
        <f>IF($B17=0,0,IF(R$8="х","х",IF(AND(R$8&gt;=Параметры!$D32,R$8&lt;=Параметры!$F32),"О",0)))</f>
        <v>0</v>
      </c>
      <c r="S17" s="18">
        <f>IF($B17=0,0,IF(S$8="х","х",IF(AND(S$8&gt;=Параметры!$D32,S$8&lt;=Параметры!$F32),"О",0)))</f>
        <v>0</v>
      </c>
      <c r="T17" s="18">
        <f>IF($B17=0,0,IF(T$8="х","х",IF(AND(T$8&gt;=Параметры!$D32,T$8&lt;=Параметры!$F32),"О",0)))</f>
        <v>0</v>
      </c>
      <c r="U17" s="18">
        <f>IF($B17=0,0,IF(U$8="х","х",IF(AND(U$8&gt;=Параметры!$D32,U$8&lt;=Параметры!$F32),"О",0)))</f>
        <v>0</v>
      </c>
      <c r="V17" s="18">
        <f>IF($B17=0,0,IF(V$8="х","х",IF(AND(V$8&gt;=Параметры!$D32,V$8&lt;=Параметры!$F32),"О",0)))</f>
        <v>0</v>
      </c>
      <c r="W17" s="18">
        <f>IF($B17=0,0,IF(W$8="х","х",IF(AND(W$8&gt;=Параметры!$D32,W$8&lt;=Параметры!$F32),"О",0)))</f>
        <v>0</v>
      </c>
      <c r="X17" s="18">
        <f>IF($B17=0,0,IF(X$8="х","х",IF(AND(X$8&gt;=Параметры!$D32,X$8&lt;=Параметры!$F32),"О",0)))</f>
        <v>0</v>
      </c>
      <c r="Y17" s="18">
        <f>IF($B17=0,0,IF(Y$8="х","х",IF(AND(Y$8&gt;=Параметры!$D32,Y$8&lt;=Параметры!$F32),"О",0)))</f>
        <v>0</v>
      </c>
      <c r="Z17" s="18">
        <f>IF($B17=0,0,IF(Z$8="х","х",IF(AND(Z$8&gt;=Параметры!$D32,Z$8&lt;=Параметры!$F32),"О",0)))</f>
        <v>0</v>
      </c>
      <c r="AA17" s="18">
        <f>IF($B17=0,0,IF(AA$8="х","х",IF(AND(AA$8&gt;=Параметры!$D32,AA$8&lt;=Параметры!$F32),"О",0)))</f>
        <v>0</v>
      </c>
      <c r="AB17" s="18">
        <f>IF($B17=0,0,IF(AB$8="х","х",IF(AND(AB$8&gt;=Параметры!$D32,AB$8&lt;=Параметры!$F32),"О",0)))</f>
        <v>0</v>
      </c>
      <c r="AC17" s="18">
        <f>IF($B17=0,0,IF(AC$8="х","х",IF(AND(AC$8&gt;=Параметры!$D32,AC$8&lt;=Параметры!$F32),"О",0)))</f>
        <v>0</v>
      </c>
      <c r="AD17" s="18">
        <f>IF($B17=0,0,IF(AD$8="х","х",IF(AND(AD$8&gt;=Параметры!$D32,AD$8&lt;=Параметры!$F32),"О",0)))</f>
        <v>0</v>
      </c>
      <c r="AE17" s="18">
        <f>IF($B17=0,0,IF(AE$8="х","х",IF(AND(AE$8&gt;=Параметры!$D32,AE$8&lt;=Параметры!$F32),"О",0)))</f>
        <v>0</v>
      </c>
      <c r="AF17" s="18">
        <f>IF($B17=0,0,IF(AF$8="х","х",IF(AND(AF$8&gt;=Параметры!$D32,AF$8&lt;=Параметры!$F32),"О",0)))</f>
        <v>0</v>
      </c>
      <c r="AG17" s="18">
        <f>IF($B17=0,0,IF(AG$8="х","х",IF(AND(AG$8&gt;=Параметры!$D32,AG$8&lt;=Параметры!$F32),"О",0)))</f>
        <v>0</v>
      </c>
      <c r="AH17" s="18">
        <f>IF($B17=0,0,IF(AH$8="х","х",IF(AND(AH$8&gt;=Параметры!$D32,AH$8&lt;=Параметры!$F32),"О",0)))</f>
        <v>0</v>
      </c>
      <c r="AI17" s="19">
        <f>VLOOKUP(TEXT($T$6,"ММММ"),Параметры!A$3:J$14,9,0)</f>
        <v>136</v>
      </c>
      <c r="AJ17" s="19">
        <f t="shared" si="1"/>
        <v>0</v>
      </c>
      <c r="AK17" s="20"/>
      <c r="AL17" s="42"/>
      <c r="AM17" s="22"/>
    </row>
    <row r="18" spans="1:39" s="14" customFormat="1" ht="19.899999999999999" customHeight="1" x14ac:dyDescent="0.2">
      <c r="A18" s="15">
        <f>Параметры!A33</f>
        <v>129</v>
      </c>
      <c r="B18" s="16">
        <f>Параметры!B33</f>
        <v>0</v>
      </c>
      <c r="C18" s="17">
        <f>Параметры!C33</f>
        <v>0</v>
      </c>
      <c r="D18" s="18">
        <f>IF($B18=0,0,IF(D$8="х","х",IF(AND(D$8&gt;=Параметры!$D33,D$8&lt;=Параметры!$F33),"О",0)))</f>
        <v>0</v>
      </c>
      <c r="E18" s="18">
        <f>IF($B18=0,0,IF(E$8="х","х",IF(AND(E$8&gt;=Параметры!$D33,E$8&lt;=Параметры!$F33),"О",0)))</f>
        <v>0</v>
      </c>
      <c r="F18" s="18">
        <f>IF($B18=0,0,IF(F$8="х","х",IF(AND(F$8&gt;=Параметры!$D33,F$8&lt;=Параметры!$F33),"О",0)))</f>
        <v>0</v>
      </c>
      <c r="G18" s="18">
        <f>IF($B18=0,0,IF(G$8="х","х",IF(AND(G$8&gt;=Параметры!$D33,G$8&lt;=Параметры!$F33),"О",0)))</f>
        <v>0</v>
      </c>
      <c r="H18" s="18">
        <f>IF($B18=0,0,IF(H$8="х","х",IF(AND(H$8&gt;=Параметры!$D33,H$8&lt;=Параметры!$F33),"О",0)))</f>
        <v>0</v>
      </c>
      <c r="I18" s="18">
        <f>IF($B18=0,0,IF(I$8="х","х",IF(AND(I$8&gt;=Параметры!$D33,I$8&lt;=Параметры!$F33),"О",0)))</f>
        <v>0</v>
      </c>
      <c r="J18" s="18">
        <f>IF($B18=0,0,IF(J$8="х","х",IF(AND(J$8&gt;=Параметры!$D33,J$8&lt;=Параметры!$F33),"О",0)))</f>
        <v>0</v>
      </c>
      <c r="K18" s="18">
        <f>IF($B18=0,0,IF(K$8="х","х",IF(AND(K$8&gt;=Параметры!$D33,K$8&lt;=Параметры!$F33),"О",0)))</f>
        <v>0</v>
      </c>
      <c r="L18" s="18">
        <f>IF($B18=0,0,IF(L$8="х","х",IF(AND(L$8&gt;=Параметры!$D33,L$8&lt;=Параметры!$F33),"О",0)))</f>
        <v>0</v>
      </c>
      <c r="M18" s="18">
        <f>IF($B18=0,0,IF(M$8="х","х",IF(AND(M$8&gt;=Параметры!$D33,M$8&lt;=Параметры!$F33),"О",0)))</f>
        <v>0</v>
      </c>
      <c r="N18" s="18">
        <f>IF($B18=0,0,IF(N$8="х","х",IF(AND(N$8&gt;=Параметры!$D33,N$8&lt;=Параметры!$F33),"О",0)))</f>
        <v>0</v>
      </c>
      <c r="O18" s="18">
        <f>IF($B18=0,0,IF(O$8="х","х",IF(AND(O$8&gt;=Параметры!$D33,O$8&lt;=Параметры!$F33),"О",0)))</f>
        <v>0</v>
      </c>
      <c r="P18" s="18">
        <f>IF($B18=0,0,IF(P$8="х","х",IF(AND(P$8&gt;=Параметры!$D33,P$8&lt;=Параметры!$F33),"О",0)))</f>
        <v>0</v>
      </c>
      <c r="Q18" s="18">
        <f>IF($B18=0,0,IF(Q$8="х","х",IF(AND(Q$8&gt;=Параметры!$D33,Q$8&lt;=Параметры!$F33),"О",0)))</f>
        <v>0</v>
      </c>
      <c r="R18" s="18">
        <f>IF($B18=0,0,IF(R$8="х","х",IF(AND(R$8&gt;=Параметры!$D33,R$8&lt;=Параметры!$F33),"О",0)))</f>
        <v>0</v>
      </c>
      <c r="S18" s="18">
        <f>IF($B18=0,0,IF(S$8="х","х",IF(AND(S$8&gt;=Параметры!$D33,S$8&lt;=Параметры!$F33),"О",0)))</f>
        <v>0</v>
      </c>
      <c r="T18" s="18">
        <f>IF($B18=0,0,IF(T$8="х","х",IF(AND(T$8&gt;=Параметры!$D33,T$8&lt;=Параметры!$F33),"О",0)))</f>
        <v>0</v>
      </c>
      <c r="U18" s="18">
        <f>IF($B18=0,0,IF(U$8="х","х",IF(AND(U$8&gt;=Параметры!$D33,U$8&lt;=Параметры!$F33),"О",0)))</f>
        <v>0</v>
      </c>
      <c r="V18" s="18">
        <f>IF($B18=0,0,IF(V$8="х","х",IF(AND(V$8&gt;=Параметры!$D33,V$8&lt;=Параметры!$F33),"О",0)))</f>
        <v>0</v>
      </c>
      <c r="W18" s="18">
        <f>IF($B18=0,0,IF(W$8="х","х",IF(AND(W$8&gt;=Параметры!$D33,W$8&lt;=Параметры!$F33),"О",0)))</f>
        <v>0</v>
      </c>
      <c r="X18" s="18">
        <f>IF($B18=0,0,IF(X$8="х","х",IF(AND(X$8&gt;=Параметры!$D33,X$8&lt;=Параметры!$F33),"О",0)))</f>
        <v>0</v>
      </c>
      <c r="Y18" s="18">
        <f>IF($B18=0,0,IF(Y$8="х","х",IF(AND(Y$8&gt;=Параметры!$D33,Y$8&lt;=Параметры!$F33),"О",0)))</f>
        <v>0</v>
      </c>
      <c r="Z18" s="18">
        <f>IF($B18=0,0,IF(Z$8="х","х",IF(AND(Z$8&gt;=Параметры!$D33,Z$8&lt;=Параметры!$F33),"О",0)))</f>
        <v>0</v>
      </c>
      <c r="AA18" s="18">
        <f>IF($B18=0,0,IF(AA$8="х","х",IF(AND(AA$8&gt;=Параметры!$D33,AA$8&lt;=Параметры!$F33),"О",0)))</f>
        <v>0</v>
      </c>
      <c r="AB18" s="18">
        <f>IF($B18=0,0,IF(AB$8="х","х",IF(AND(AB$8&gt;=Параметры!$D33,AB$8&lt;=Параметры!$F33),"О",0)))</f>
        <v>0</v>
      </c>
      <c r="AC18" s="18">
        <f>IF($B18=0,0,IF(AC$8="х","х",IF(AND(AC$8&gt;=Параметры!$D33,AC$8&lt;=Параметры!$F33),"О",0)))</f>
        <v>0</v>
      </c>
      <c r="AD18" s="18">
        <f>IF($B18=0,0,IF(AD$8="х","х",IF(AND(AD$8&gt;=Параметры!$D33,AD$8&lt;=Параметры!$F33),"О",0)))</f>
        <v>0</v>
      </c>
      <c r="AE18" s="18">
        <f>IF($B18=0,0,IF(AE$8="х","х",IF(AND(AE$8&gt;=Параметры!$D33,AE$8&lt;=Параметры!$F33),"О",0)))</f>
        <v>0</v>
      </c>
      <c r="AF18" s="18">
        <f>IF($B18=0,0,IF(AF$8="х","х",IF(AND(AF$8&gt;=Параметры!$D33,AF$8&lt;=Параметры!$F33),"О",0)))</f>
        <v>0</v>
      </c>
      <c r="AG18" s="18">
        <f>IF($B18=0,0,IF(AG$8="х","х",IF(AND(AG$8&gt;=Параметры!$D33,AG$8&lt;=Параметры!$F33),"О",0)))</f>
        <v>0</v>
      </c>
      <c r="AH18" s="18">
        <f>IF($B18=0,0,IF(AH$8="х","х",IF(AND(AH$8&gt;=Параметры!$D33,AH$8&lt;=Параметры!$F33),"О",0)))</f>
        <v>0</v>
      </c>
      <c r="AI18" s="19">
        <f>VLOOKUP(TEXT($T$6,"ММММ"),Параметры!A$3:J$14,9,0)</f>
        <v>136</v>
      </c>
      <c r="AJ18" s="19">
        <f t="shared" si="1"/>
        <v>0</v>
      </c>
      <c r="AK18" s="20"/>
      <c r="AL18" s="42"/>
      <c r="AM18" s="22"/>
    </row>
    <row r="19" spans="1:39" s="14" customFormat="1" ht="19.899999999999999" customHeight="1" x14ac:dyDescent="0.2">
      <c r="A19" s="15">
        <f>Параметры!A34</f>
        <v>129</v>
      </c>
      <c r="B19" s="16">
        <f>Параметры!B34</f>
        <v>0</v>
      </c>
      <c r="C19" s="17">
        <f>Параметры!C34</f>
        <v>0</v>
      </c>
      <c r="D19" s="18">
        <f>IF($B19=0,0,IF(D$8="х","х",IF(AND(D$8&gt;=Параметры!$D34,D$8&lt;=Параметры!$F34),"О",0)))</f>
        <v>0</v>
      </c>
      <c r="E19" s="18">
        <f>IF($B19=0,0,IF(E$8="х","х",IF(AND(E$8&gt;=Параметры!$D34,E$8&lt;=Параметры!$F34),"О",0)))</f>
        <v>0</v>
      </c>
      <c r="F19" s="18">
        <f>IF($B19=0,0,IF(F$8="х","х",IF(AND(F$8&gt;=Параметры!$D34,F$8&lt;=Параметры!$F34),"О",0)))</f>
        <v>0</v>
      </c>
      <c r="G19" s="18">
        <f>IF($B19=0,0,IF(G$8="х","х",IF(AND(G$8&gt;=Параметры!$D34,G$8&lt;=Параметры!$F34),"О",0)))</f>
        <v>0</v>
      </c>
      <c r="H19" s="18">
        <f>IF($B19=0,0,IF(H$8="х","х",IF(AND(H$8&gt;=Параметры!$D34,H$8&lt;=Параметры!$F34),"О",0)))</f>
        <v>0</v>
      </c>
      <c r="I19" s="18">
        <f>IF($B19=0,0,IF(I$8="х","х",IF(AND(I$8&gt;=Параметры!$D34,I$8&lt;=Параметры!$F34),"О",0)))</f>
        <v>0</v>
      </c>
      <c r="J19" s="18">
        <f>IF($B19=0,0,IF(J$8="х","х",IF(AND(J$8&gt;=Параметры!$D34,J$8&lt;=Параметры!$F34),"О",0)))</f>
        <v>0</v>
      </c>
      <c r="K19" s="18">
        <f>IF($B19=0,0,IF(K$8="х","х",IF(AND(K$8&gt;=Параметры!$D34,K$8&lt;=Параметры!$F34),"О",0)))</f>
        <v>0</v>
      </c>
      <c r="L19" s="18">
        <f>IF($B19=0,0,IF(L$8="х","х",IF(AND(L$8&gt;=Параметры!$D34,L$8&lt;=Параметры!$F34),"О",0)))</f>
        <v>0</v>
      </c>
      <c r="M19" s="18">
        <f>IF($B19=0,0,IF(M$8="х","х",IF(AND(M$8&gt;=Параметры!$D34,M$8&lt;=Параметры!$F34),"О",0)))</f>
        <v>0</v>
      </c>
      <c r="N19" s="18">
        <f>IF($B19=0,0,IF(N$8="х","х",IF(AND(N$8&gt;=Параметры!$D34,N$8&lt;=Параметры!$F34),"О",0)))</f>
        <v>0</v>
      </c>
      <c r="O19" s="18">
        <f>IF($B19=0,0,IF(O$8="х","х",IF(AND(O$8&gt;=Параметры!$D34,O$8&lt;=Параметры!$F34),"О",0)))</f>
        <v>0</v>
      </c>
      <c r="P19" s="18">
        <f>IF($B19=0,0,IF(P$8="х","х",IF(AND(P$8&gt;=Параметры!$D34,P$8&lt;=Параметры!$F34),"О",0)))</f>
        <v>0</v>
      </c>
      <c r="Q19" s="18">
        <f>IF($B19=0,0,IF(Q$8="х","х",IF(AND(Q$8&gt;=Параметры!$D34,Q$8&lt;=Параметры!$F34),"О",0)))</f>
        <v>0</v>
      </c>
      <c r="R19" s="18">
        <f>IF($B19=0,0,IF(R$8="х","х",IF(AND(R$8&gt;=Параметры!$D34,R$8&lt;=Параметры!$F34),"О",0)))</f>
        <v>0</v>
      </c>
      <c r="S19" s="18">
        <f>IF($B19=0,0,IF(S$8="х","х",IF(AND(S$8&gt;=Параметры!$D34,S$8&lt;=Параметры!$F34),"О",0)))</f>
        <v>0</v>
      </c>
      <c r="T19" s="18">
        <f>IF($B19=0,0,IF(T$8="х","х",IF(AND(T$8&gt;=Параметры!$D34,T$8&lt;=Параметры!$F34),"О",0)))</f>
        <v>0</v>
      </c>
      <c r="U19" s="18">
        <f>IF($B19=0,0,IF(U$8="х","х",IF(AND(U$8&gt;=Параметры!$D34,U$8&lt;=Параметры!$F34),"О",0)))</f>
        <v>0</v>
      </c>
      <c r="V19" s="18">
        <f>IF($B19=0,0,IF(V$8="х","х",IF(AND(V$8&gt;=Параметры!$D34,V$8&lt;=Параметры!$F34),"О",0)))</f>
        <v>0</v>
      </c>
      <c r="W19" s="18">
        <f>IF($B19=0,0,IF(W$8="х","х",IF(AND(W$8&gt;=Параметры!$D34,W$8&lt;=Параметры!$F34),"О",0)))</f>
        <v>0</v>
      </c>
      <c r="X19" s="18">
        <f>IF($B19=0,0,IF(X$8="х","х",IF(AND(X$8&gt;=Параметры!$D34,X$8&lt;=Параметры!$F34),"О",0)))</f>
        <v>0</v>
      </c>
      <c r="Y19" s="18">
        <f>IF($B19=0,0,IF(Y$8="х","х",IF(AND(Y$8&gt;=Параметры!$D34,Y$8&lt;=Параметры!$F34),"О",0)))</f>
        <v>0</v>
      </c>
      <c r="Z19" s="18">
        <f>IF($B19=0,0,IF(Z$8="х","х",IF(AND(Z$8&gt;=Параметры!$D34,Z$8&lt;=Параметры!$F34),"О",0)))</f>
        <v>0</v>
      </c>
      <c r="AA19" s="18">
        <f>IF($B19=0,0,IF(AA$8="х","х",IF(AND(AA$8&gt;=Параметры!$D34,AA$8&lt;=Параметры!$F34),"О",0)))</f>
        <v>0</v>
      </c>
      <c r="AB19" s="18">
        <f>IF($B19=0,0,IF(AB$8="х","х",IF(AND(AB$8&gt;=Параметры!$D34,AB$8&lt;=Параметры!$F34),"О",0)))</f>
        <v>0</v>
      </c>
      <c r="AC19" s="18">
        <f>IF($B19=0,0,IF(AC$8="х","х",IF(AND(AC$8&gt;=Параметры!$D34,AC$8&lt;=Параметры!$F34),"О",0)))</f>
        <v>0</v>
      </c>
      <c r="AD19" s="18">
        <f>IF($B19=0,0,IF(AD$8="х","х",IF(AND(AD$8&gt;=Параметры!$D34,AD$8&lt;=Параметры!$F34),"О",0)))</f>
        <v>0</v>
      </c>
      <c r="AE19" s="18">
        <f>IF($B19=0,0,IF(AE$8="х","х",IF(AND(AE$8&gt;=Параметры!$D34,AE$8&lt;=Параметры!$F34),"О",0)))</f>
        <v>0</v>
      </c>
      <c r="AF19" s="18">
        <f>IF($B19=0,0,IF(AF$8="х","х",IF(AND(AF$8&gt;=Параметры!$D34,AF$8&lt;=Параметры!$F34),"О",0)))</f>
        <v>0</v>
      </c>
      <c r="AG19" s="18">
        <f>IF($B19=0,0,IF(AG$8="х","х",IF(AND(AG$8&gt;=Параметры!$D34,AG$8&lt;=Параметры!$F34),"О",0)))</f>
        <v>0</v>
      </c>
      <c r="AH19" s="18">
        <f>IF($B19=0,0,IF(AH$8="х","х",IF(AND(AH$8&gt;=Параметры!$D34,AH$8&lt;=Параметры!$F34),"О",0)))</f>
        <v>0</v>
      </c>
      <c r="AI19" s="19">
        <f>VLOOKUP(TEXT($T$6,"ММММ"),Параметры!A$3:J$14,9,0)</f>
        <v>136</v>
      </c>
      <c r="AJ19" s="19">
        <f t="shared" si="1"/>
        <v>0</v>
      </c>
      <c r="AK19" s="20"/>
      <c r="AL19" s="42"/>
      <c r="AM19" s="22"/>
    </row>
    <row r="20" spans="1:39" s="14" customFormat="1" ht="19.899999999999999" customHeight="1" x14ac:dyDescent="0.2">
      <c r="A20" s="15">
        <f>Параметры!A35</f>
        <v>129</v>
      </c>
      <c r="B20" s="16">
        <f>Параметры!B35</f>
        <v>0</v>
      </c>
      <c r="C20" s="17">
        <f>Параметры!C35</f>
        <v>0</v>
      </c>
      <c r="D20" s="18">
        <f>IF($B20=0,0,IF(D$8="х","х",IF(AND(D$8&gt;=Параметры!$D35,D$8&lt;=Параметры!$F35),"О",0)))</f>
        <v>0</v>
      </c>
      <c r="E20" s="18">
        <f>IF($B20=0,0,IF(E$8="х","х",IF(AND(E$8&gt;=Параметры!$D35,E$8&lt;=Параметры!$F35),"О",0)))</f>
        <v>0</v>
      </c>
      <c r="F20" s="18">
        <f>IF($B20=0,0,IF(F$8="х","х",IF(AND(F$8&gt;=Параметры!$D35,F$8&lt;=Параметры!$F35),"О",0)))</f>
        <v>0</v>
      </c>
      <c r="G20" s="18">
        <f>IF($B20=0,0,IF(G$8="х","х",IF(AND(G$8&gt;=Параметры!$D35,G$8&lt;=Параметры!$F35),"О",0)))</f>
        <v>0</v>
      </c>
      <c r="H20" s="18">
        <f>IF($B20=0,0,IF(H$8="х","х",IF(AND(H$8&gt;=Параметры!$D35,H$8&lt;=Параметры!$F35),"О",0)))</f>
        <v>0</v>
      </c>
      <c r="I20" s="18">
        <f>IF($B20=0,0,IF(I$8="х","х",IF(AND(I$8&gt;=Параметры!$D35,I$8&lt;=Параметры!$F35),"О",0)))</f>
        <v>0</v>
      </c>
      <c r="J20" s="18">
        <f>IF($B20=0,0,IF(J$8="х","х",IF(AND(J$8&gt;=Параметры!$D35,J$8&lt;=Параметры!$F35),"О",0)))</f>
        <v>0</v>
      </c>
      <c r="K20" s="18">
        <f>IF($B20=0,0,IF(K$8="х","х",IF(AND(K$8&gt;=Параметры!$D35,K$8&lt;=Параметры!$F35),"О",0)))</f>
        <v>0</v>
      </c>
      <c r="L20" s="18">
        <f>IF($B20=0,0,IF(L$8="х","х",IF(AND(L$8&gt;=Параметры!$D35,L$8&lt;=Параметры!$F35),"О",0)))</f>
        <v>0</v>
      </c>
      <c r="M20" s="18">
        <f>IF($B20=0,0,IF(M$8="х","х",IF(AND(M$8&gt;=Параметры!$D35,M$8&lt;=Параметры!$F35),"О",0)))</f>
        <v>0</v>
      </c>
      <c r="N20" s="18">
        <f>IF($B20=0,0,IF(N$8="х","х",IF(AND(N$8&gt;=Параметры!$D35,N$8&lt;=Параметры!$F35),"О",0)))</f>
        <v>0</v>
      </c>
      <c r="O20" s="18">
        <f>IF($B20=0,0,IF(O$8="х","х",IF(AND(O$8&gt;=Параметры!$D35,O$8&lt;=Параметры!$F35),"О",0)))</f>
        <v>0</v>
      </c>
      <c r="P20" s="18">
        <f>IF($B20=0,0,IF(P$8="х","х",IF(AND(P$8&gt;=Параметры!$D35,P$8&lt;=Параметры!$F35),"О",0)))</f>
        <v>0</v>
      </c>
      <c r="Q20" s="18">
        <f>IF($B20=0,0,IF(Q$8="х","х",IF(AND(Q$8&gt;=Параметры!$D35,Q$8&lt;=Параметры!$F35),"О",0)))</f>
        <v>0</v>
      </c>
      <c r="R20" s="18">
        <f>IF($B20=0,0,IF(R$8="х","х",IF(AND(R$8&gt;=Параметры!$D35,R$8&lt;=Параметры!$F35),"О",0)))</f>
        <v>0</v>
      </c>
      <c r="S20" s="18">
        <f>IF($B20=0,0,IF(S$8="х","х",IF(AND(S$8&gt;=Параметры!$D35,S$8&lt;=Параметры!$F35),"О",0)))</f>
        <v>0</v>
      </c>
      <c r="T20" s="18">
        <f>IF($B20=0,0,IF(T$8="х","х",IF(AND(T$8&gt;=Параметры!$D35,T$8&lt;=Параметры!$F35),"О",0)))</f>
        <v>0</v>
      </c>
      <c r="U20" s="18">
        <f>IF($B20=0,0,IF(U$8="х","х",IF(AND(U$8&gt;=Параметры!$D35,U$8&lt;=Параметры!$F35),"О",0)))</f>
        <v>0</v>
      </c>
      <c r="V20" s="18">
        <f>IF($B20=0,0,IF(V$8="х","х",IF(AND(V$8&gt;=Параметры!$D35,V$8&lt;=Параметры!$F35),"О",0)))</f>
        <v>0</v>
      </c>
      <c r="W20" s="18">
        <f>IF($B20=0,0,IF(W$8="х","х",IF(AND(W$8&gt;=Параметры!$D35,W$8&lt;=Параметры!$F35),"О",0)))</f>
        <v>0</v>
      </c>
      <c r="X20" s="18">
        <f>IF($B20=0,0,IF(X$8="х","х",IF(AND(X$8&gt;=Параметры!$D35,X$8&lt;=Параметры!$F35),"О",0)))</f>
        <v>0</v>
      </c>
      <c r="Y20" s="18">
        <f>IF($B20=0,0,IF(Y$8="х","х",IF(AND(Y$8&gt;=Параметры!$D35,Y$8&lt;=Параметры!$F35),"О",0)))</f>
        <v>0</v>
      </c>
      <c r="Z20" s="18">
        <f>IF($B20=0,0,IF(Z$8="х","х",IF(AND(Z$8&gt;=Параметры!$D35,Z$8&lt;=Параметры!$F35),"О",0)))</f>
        <v>0</v>
      </c>
      <c r="AA20" s="18">
        <f>IF($B20=0,0,IF(AA$8="х","х",IF(AND(AA$8&gt;=Параметры!$D35,AA$8&lt;=Параметры!$F35),"О",0)))</f>
        <v>0</v>
      </c>
      <c r="AB20" s="18">
        <f>IF($B20=0,0,IF(AB$8="х","х",IF(AND(AB$8&gt;=Параметры!$D35,AB$8&lt;=Параметры!$F35),"О",0)))</f>
        <v>0</v>
      </c>
      <c r="AC20" s="18">
        <f>IF($B20=0,0,IF(AC$8="х","х",IF(AND(AC$8&gt;=Параметры!$D35,AC$8&lt;=Параметры!$F35),"О",0)))</f>
        <v>0</v>
      </c>
      <c r="AD20" s="18">
        <f>IF($B20=0,0,IF(AD$8="х","х",IF(AND(AD$8&gt;=Параметры!$D35,AD$8&lt;=Параметры!$F35),"О",0)))</f>
        <v>0</v>
      </c>
      <c r="AE20" s="18">
        <f>IF($B20=0,0,IF(AE$8="х","х",IF(AND(AE$8&gt;=Параметры!$D35,AE$8&lt;=Параметры!$F35),"О",0)))</f>
        <v>0</v>
      </c>
      <c r="AF20" s="18">
        <f>IF($B20=0,0,IF(AF$8="х","х",IF(AND(AF$8&gt;=Параметры!$D35,AF$8&lt;=Параметры!$F35),"О",0)))</f>
        <v>0</v>
      </c>
      <c r="AG20" s="18">
        <f>IF($B20=0,0,IF(AG$8="х","х",IF(AND(AG$8&gt;=Параметры!$D35,AG$8&lt;=Параметры!$F35),"О",0)))</f>
        <v>0</v>
      </c>
      <c r="AH20" s="18">
        <f>IF($B20=0,0,IF(AH$8="х","х",IF(AND(AH$8&gt;=Параметры!$D35,AH$8&lt;=Параметры!$F35),"О",0)))</f>
        <v>0</v>
      </c>
      <c r="AI20" s="19">
        <f>VLOOKUP(TEXT($T$6,"ММММ"),Параметры!A$3:J$14,9,0)</f>
        <v>136</v>
      </c>
      <c r="AJ20" s="19">
        <f t="shared" si="1"/>
        <v>0</v>
      </c>
      <c r="AK20" s="20"/>
      <c r="AL20" s="42"/>
      <c r="AM20" s="22"/>
    </row>
    <row r="21" spans="1:39" s="14" customFormat="1" ht="19.899999999999999" customHeight="1" x14ac:dyDescent="0.2">
      <c r="A21" s="15">
        <f>Параметры!A36</f>
        <v>129</v>
      </c>
      <c r="B21" s="16">
        <f>Параметры!B36</f>
        <v>0</v>
      </c>
      <c r="C21" s="17">
        <f>Параметры!C36</f>
        <v>0</v>
      </c>
      <c r="D21" s="18">
        <f>IF($B21=0,0,IF(D$8="х","х",IF(AND(D$8&gt;=Параметры!$D36,D$8&lt;=Параметры!$F36),"О",0)))</f>
        <v>0</v>
      </c>
      <c r="E21" s="18">
        <f>IF($B21=0,0,IF(E$8="х","х",IF(AND(E$8&gt;=Параметры!$D36,E$8&lt;=Параметры!$F36),"О",0)))</f>
        <v>0</v>
      </c>
      <c r="F21" s="18">
        <f>IF($B21=0,0,IF(F$8="х","х",IF(AND(F$8&gt;=Параметры!$D36,F$8&lt;=Параметры!$F36),"О",0)))</f>
        <v>0</v>
      </c>
      <c r="G21" s="18">
        <f>IF($B21=0,0,IF(G$8="х","х",IF(AND(G$8&gt;=Параметры!$D36,G$8&lt;=Параметры!$F36),"О",0)))</f>
        <v>0</v>
      </c>
      <c r="H21" s="18">
        <f>IF($B21=0,0,IF(H$8="х","х",IF(AND(H$8&gt;=Параметры!$D36,H$8&lt;=Параметры!$F36),"О",0)))</f>
        <v>0</v>
      </c>
      <c r="I21" s="18">
        <f>IF($B21=0,0,IF(I$8="х","х",IF(AND(I$8&gt;=Параметры!$D36,I$8&lt;=Параметры!$F36),"О",0)))</f>
        <v>0</v>
      </c>
      <c r="J21" s="18">
        <f>IF($B21=0,0,IF(J$8="х","х",IF(AND(J$8&gt;=Параметры!$D36,J$8&lt;=Параметры!$F36),"О",0)))</f>
        <v>0</v>
      </c>
      <c r="K21" s="18">
        <f>IF($B21=0,0,IF(K$8="х","х",IF(AND(K$8&gt;=Параметры!$D36,K$8&lt;=Параметры!$F36),"О",0)))</f>
        <v>0</v>
      </c>
      <c r="L21" s="18">
        <f>IF($B21=0,0,IF(L$8="х","х",IF(AND(L$8&gt;=Параметры!$D36,L$8&lt;=Параметры!$F36),"О",0)))</f>
        <v>0</v>
      </c>
      <c r="M21" s="18">
        <f>IF($B21=0,0,IF(M$8="х","х",IF(AND(M$8&gt;=Параметры!$D36,M$8&lt;=Параметры!$F36),"О",0)))</f>
        <v>0</v>
      </c>
      <c r="N21" s="18">
        <f>IF($B21=0,0,IF(N$8="х","х",IF(AND(N$8&gt;=Параметры!$D36,N$8&lt;=Параметры!$F36),"О",0)))</f>
        <v>0</v>
      </c>
      <c r="O21" s="18">
        <f>IF($B21=0,0,IF(O$8="х","х",IF(AND(O$8&gt;=Параметры!$D36,O$8&lt;=Параметры!$F36),"О",0)))</f>
        <v>0</v>
      </c>
      <c r="P21" s="18">
        <f>IF($B21=0,0,IF(P$8="х","х",IF(AND(P$8&gt;=Параметры!$D36,P$8&lt;=Параметры!$F36),"О",0)))</f>
        <v>0</v>
      </c>
      <c r="Q21" s="18">
        <f>IF($B21=0,0,IF(Q$8="х","х",IF(AND(Q$8&gt;=Параметры!$D36,Q$8&lt;=Параметры!$F36),"О",0)))</f>
        <v>0</v>
      </c>
      <c r="R21" s="18">
        <f>IF($B21=0,0,IF(R$8="х","х",IF(AND(R$8&gt;=Параметры!$D36,R$8&lt;=Параметры!$F36),"О",0)))</f>
        <v>0</v>
      </c>
      <c r="S21" s="18">
        <f>IF($B21=0,0,IF(S$8="х","х",IF(AND(S$8&gt;=Параметры!$D36,S$8&lt;=Параметры!$F36),"О",0)))</f>
        <v>0</v>
      </c>
      <c r="T21" s="18">
        <f>IF($B21=0,0,IF(T$8="х","х",IF(AND(T$8&gt;=Параметры!$D36,T$8&lt;=Параметры!$F36),"О",0)))</f>
        <v>0</v>
      </c>
      <c r="U21" s="18">
        <f>IF($B21=0,0,IF(U$8="х","х",IF(AND(U$8&gt;=Параметры!$D36,U$8&lt;=Параметры!$F36),"О",0)))</f>
        <v>0</v>
      </c>
      <c r="V21" s="18">
        <f>IF($B21=0,0,IF(V$8="х","х",IF(AND(V$8&gt;=Параметры!$D36,V$8&lt;=Параметры!$F36),"О",0)))</f>
        <v>0</v>
      </c>
      <c r="W21" s="18">
        <f>IF($B21=0,0,IF(W$8="х","х",IF(AND(W$8&gt;=Параметры!$D36,W$8&lt;=Параметры!$F36),"О",0)))</f>
        <v>0</v>
      </c>
      <c r="X21" s="18">
        <f>IF($B21=0,0,IF(X$8="х","х",IF(AND(X$8&gt;=Параметры!$D36,X$8&lt;=Параметры!$F36),"О",0)))</f>
        <v>0</v>
      </c>
      <c r="Y21" s="18">
        <f>IF($B21=0,0,IF(Y$8="х","х",IF(AND(Y$8&gt;=Параметры!$D36,Y$8&lt;=Параметры!$F36),"О",0)))</f>
        <v>0</v>
      </c>
      <c r="Z21" s="18">
        <f>IF($B21=0,0,IF(Z$8="х","х",IF(AND(Z$8&gt;=Параметры!$D36,Z$8&lt;=Параметры!$F36),"О",0)))</f>
        <v>0</v>
      </c>
      <c r="AA21" s="18">
        <f>IF($B21=0,0,IF(AA$8="х","х",IF(AND(AA$8&gt;=Параметры!$D36,AA$8&lt;=Параметры!$F36),"О",0)))</f>
        <v>0</v>
      </c>
      <c r="AB21" s="18">
        <f>IF($B21=0,0,IF(AB$8="х","х",IF(AND(AB$8&gt;=Параметры!$D36,AB$8&lt;=Параметры!$F36),"О",0)))</f>
        <v>0</v>
      </c>
      <c r="AC21" s="18">
        <f>IF($B21=0,0,IF(AC$8="х","х",IF(AND(AC$8&gt;=Параметры!$D36,AC$8&lt;=Параметры!$F36),"О",0)))</f>
        <v>0</v>
      </c>
      <c r="AD21" s="18">
        <f>IF($B21=0,0,IF(AD$8="х","х",IF(AND(AD$8&gt;=Параметры!$D36,AD$8&lt;=Параметры!$F36),"О",0)))</f>
        <v>0</v>
      </c>
      <c r="AE21" s="18">
        <f>IF($B21=0,0,IF(AE$8="х","х",IF(AND(AE$8&gt;=Параметры!$D36,AE$8&lt;=Параметры!$F36),"О",0)))</f>
        <v>0</v>
      </c>
      <c r="AF21" s="18">
        <f>IF($B21=0,0,IF(AF$8="х","х",IF(AND(AF$8&gt;=Параметры!$D36,AF$8&lt;=Параметры!$F36),"О",0)))</f>
        <v>0</v>
      </c>
      <c r="AG21" s="18">
        <f>IF($B21=0,0,IF(AG$8="х","х",IF(AND(AG$8&gt;=Параметры!$D36,AG$8&lt;=Параметры!$F36),"О",0)))</f>
        <v>0</v>
      </c>
      <c r="AH21" s="18">
        <f>IF($B21=0,0,IF(AH$8="х","х",IF(AND(AH$8&gt;=Параметры!$D36,AH$8&lt;=Параметры!$F36),"О",0)))</f>
        <v>0</v>
      </c>
      <c r="AI21" s="19">
        <f>VLOOKUP(TEXT($T$6,"ММММ"),Параметры!A$3:J$14,9,0)</f>
        <v>136</v>
      </c>
      <c r="AJ21" s="19">
        <f t="shared" si="1"/>
        <v>0</v>
      </c>
      <c r="AK21" s="20"/>
      <c r="AL21" s="42"/>
      <c r="AM21" s="22"/>
    </row>
    <row r="22" spans="1:39" s="14" customFormat="1" ht="19.899999999999999" customHeight="1" x14ac:dyDescent="0.2">
      <c r="A22" s="15">
        <f>Параметры!A37</f>
        <v>129</v>
      </c>
      <c r="B22" s="16">
        <f>Параметры!B37</f>
        <v>0</v>
      </c>
      <c r="C22" s="17">
        <f>Параметры!C37</f>
        <v>0</v>
      </c>
      <c r="D22" s="18">
        <f>IF($B22=0,0,IF(D$8="х","х",IF(AND(D$8&gt;=Параметры!$D37,D$8&lt;=Параметры!$F37),"О",0)))</f>
        <v>0</v>
      </c>
      <c r="E22" s="18">
        <f>IF($B22=0,0,IF(E$8="х","х",IF(AND(E$8&gt;=Параметры!$D37,E$8&lt;=Параметры!$F37),"О",0)))</f>
        <v>0</v>
      </c>
      <c r="F22" s="18">
        <f>IF($B22=0,0,IF(F$8="х","х",IF(AND(F$8&gt;=Параметры!$D37,F$8&lt;=Параметры!$F37),"О",0)))</f>
        <v>0</v>
      </c>
      <c r="G22" s="18">
        <f>IF($B22=0,0,IF(G$8="х","х",IF(AND(G$8&gt;=Параметры!$D37,G$8&lt;=Параметры!$F37),"О",0)))</f>
        <v>0</v>
      </c>
      <c r="H22" s="18">
        <f>IF($B22=0,0,IF(H$8="х","х",IF(AND(H$8&gt;=Параметры!$D37,H$8&lt;=Параметры!$F37),"О",0)))</f>
        <v>0</v>
      </c>
      <c r="I22" s="18">
        <f>IF($B22=0,0,IF(I$8="х","х",IF(AND(I$8&gt;=Параметры!$D37,I$8&lt;=Параметры!$F37),"О",0)))</f>
        <v>0</v>
      </c>
      <c r="J22" s="18">
        <f>IF($B22=0,0,IF(J$8="х","х",IF(AND(J$8&gt;=Параметры!$D37,J$8&lt;=Параметры!$F37),"О",0)))</f>
        <v>0</v>
      </c>
      <c r="K22" s="18">
        <f>IF($B22=0,0,IF(K$8="х","х",IF(AND(K$8&gt;=Параметры!$D37,K$8&lt;=Параметры!$F37),"О",0)))</f>
        <v>0</v>
      </c>
      <c r="L22" s="18">
        <f>IF($B22=0,0,IF(L$8="х","х",IF(AND(L$8&gt;=Параметры!$D37,L$8&lt;=Параметры!$F37),"О",0)))</f>
        <v>0</v>
      </c>
      <c r="M22" s="18">
        <f>IF($B22=0,0,IF(M$8="х","х",IF(AND(M$8&gt;=Параметры!$D37,M$8&lt;=Параметры!$F37),"О",0)))</f>
        <v>0</v>
      </c>
      <c r="N22" s="18">
        <f>IF($B22=0,0,IF(N$8="х","х",IF(AND(N$8&gt;=Параметры!$D37,N$8&lt;=Параметры!$F37),"О",0)))</f>
        <v>0</v>
      </c>
      <c r="O22" s="18">
        <f>IF($B22=0,0,IF(O$8="х","х",IF(AND(O$8&gt;=Параметры!$D37,O$8&lt;=Параметры!$F37),"О",0)))</f>
        <v>0</v>
      </c>
      <c r="P22" s="18">
        <f>IF($B22=0,0,IF(P$8="х","х",IF(AND(P$8&gt;=Параметры!$D37,P$8&lt;=Параметры!$F37),"О",0)))</f>
        <v>0</v>
      </c>
      <c r="Q22" s="18">
        <f>IF($B22=0,0,IF(Q$8="х","х",IF(AND(Q$8&gt;=Параметры!$D37,Q$8&lt;=Параметры!$F37),"О",0)))</f>
        <v>0</v>
      </c>
      <c r="R22" s="18">
        <f>IF($B22=0,0,IF(R$8="х","х",IF(AND(R$8&gt;=Параметры!$D37,R$8&lt;=Параметры!$F37),"О",0)))</f>
        <v>0</v>
      </c>
      <c r="S22" s="18">
        <f>IF($B22=0,0,IF(S$8="х","х",IF(AND(S$8&gt;=Параметры!$D37,S$8&lt;=Параметры!$F37),"О",0)))</f>
        <v>0</v>
      </c>
      <c r="T22" s="18">
        <f>IF($B22=0,0,IF(T$8="х","х",IF(AND(T$8&gt;=Параметры!$D37,T$8&lt;=Параметры!$F37),"О",0)))</f>
        <v>0</v>
      </c>
      <c r="U22" s="18">
        <f>IF($B22=0,0,IF(U$8="х","х",IF(AND(U$8&gt;=Параметры!$D37,U$8&lt;=Параметры!$F37),"О",0)))</f>
        <v>0</v>
      </c>
      <c r="V22" s="18">
        <f>IF($B22=0,0,IF(V$8="х","х",IF(AND(V$8&gt;=Параметры!$D37,V$8&lt;=Параметры!$F37),"О",0)))</f>
        <v>0</v>
      </c>
      <c r="W22" s="18">
        <f>IF($B22=0,0,IF(W$8="х","х",IF(AND(W$8&gt;=Параметры!$D37,W$8&lt;=Параметры!$F37),"О",0)))</f>
        <v>0</v>
      </c>
      <c r="X22" s="18">
        <f>IF($B22=0,0,IF(X$8="х","х",IF(AND(X$8&gt;=Параметры!$D37,X$8&lt;=Параметры!$F37),"О",0)))</f>
        <v>0</v>
      </c>
      <c r="Y22" s="18">
        <f>IF($B22=0,0,IF(Y$8="х","х",IF(AND(Y$8&gt;=Параметры!$D37,Y$8&lt;=Параметры!$F37),"О",0)))</f>
        <v>0</v>
      </c>
      <c r="Z22" s="18">
        <f>IF($B22=0,0,IF(Z$8="х","х",IF(AND(Z$8&gt;=Параметры!$D37,Z$8&lt;=Параметры!$F37),"О",0)))</f>
        <v>0</v>
      </c>
      <c r="AA22" s="18">
        <f>IF($B22=0,0,IF(AA$8="х","х",IF(AND(AA$8&gt;=Параметры!$D37,AA$8&lt;=Параметры!$F37),"О",0)))</f>
        <v>0</v>
      </c>
      <c r="AB22" s="18">
        <f>IF($B22=0,0,IF(AB$8="х","х",IF(AND(AB$8&gt;=Параметры!$D37,AB$8&lt;=Параметры!$F37),"О",0)))</f>
        <v>0</v>
      </c>
      <c r="AC22" s="18">
        <f>IF($B22=0,0,IF(AC$8="х","х",IF(AND(AC$8&gt;=Параметры!$D37,AC$8&lt;=Параметры!$F37),"О",0)))</f>
        <v>0</v>
      </c>
      <c r="AD22" s="18">
        <f>IF($B22=0,0,IF(AD$8="х","х",IF(AND(AD$8&gt;=Параметры!$D37,AD$8&lt;=Параметры!$F37),"О",0)))</f>
        <v>0</v>
      </c>
      <c r="AE22" s="18">
        <f>IF($B22=0,0,IF(AE$8="х","х",IF(AND(AE$8&gt;=Параметры!$D37,AE$8&lt;=Параметры!$F37),"О",0)))</f>
        <v>0</v>
      </c>
      <c r="AF22" s="18">
        <f>IF($B22=0,0,IF(AF$8="х","х",IF(AND(AF$8&gt;=Параметры!$D37,AF$8&lt;=Параметры!$F37),"О",0)))</f>
        <v>0</v>
      </c>
      <c r="AG22" s="18">
        <f>IF($B22=0,0,IF(AG$8="х","х",IF(AND(AG$8&gt;=Параметры!$D37,AG$8&lt;=Параметры!$F37),"О",0)))</f>
        <v>0</v>
      </c>
      <c r="AH22" s="18">
        <f>IF($B22=0,0,IF(AH$8="х","х",IF(AND(AH$8&gt;=Параметры!$D37,AH$8&lt;=Параметры!$F37),"О",0)))</f>
        <v>0</v>
      </c>
      <c r="AI22" s="19">
        <f>VLOOKUP(TEXT($T$6,"ММММ"),Параметры!A$3:J$14,9,0)</f>
        <v>136</v>
      </c>
      <c r="AJ22" s="19">
        <f t="shared" si="1"/>
        <v>0</v>
      </c>
      <c r="AK22" s="21"/>
      <c r="AL22" s="42"/>
      <c r="AM22" s="22"/>
    </row>
    <row r="23" spans="1:39" s="14" customFormat="1" ht="19.899999999999999" customHeight="1" x14ac:dyDescent="0.2">
      <c r="A23" s="15">
        <f>Параметры!A38</f>
        <v>129</v>
      </c>
      <c r="B23" s="16">
        <f>Параметры!B38</f>
        <v>0</v>
      </c>
      <c r="C23" s="17">
        <f>Параметры!C38</f>
        <v>0</v>
      </c>
      <c r="D23" s="18">
        <f>IF($B23=0,0,IF(D$8="х","х",IF(AND(D$8&gt;=Параметры!$D38,D$8&lt;=Параметры!$F38),"О",0)))</f>
        <v>0</v>
      </c>
      <c r="E23" s="18">
        <f>IF($B23=0,0,IF(E$8="х","х",IF(AND(E$8&gt;=Параметры!$D38,E$8&lt;=Параметры!$F38),"О",0)))</f>
        <v>0</v>
      </c>
      <c r="F23" s="18">
        <f>IF($B23=0,0,IF(F$8="х","х",IF(AND(F$8&gt;=Параметры!$D38,F$8&lt;=Параметры!$F38),"О",0)))</f>
        <v>0</v>
      </c>
      <c r="G23" s="18">
        <f>IF($B23=0,0,IF(G$8="х","х",IF(AND(G$8&gt;=Параметры!$D38,G$8&lt;=Параметры!$F38),"О",0)))</f>
        <v>0</v>
      </c>
      <c r="H23" s="18">
        <f>IF($B23=0,0,IF(H$8="х","х",IF(AND(H$8&gt;=Параметры!$D38,H$8&lt;=Параметры!$F38),"О",0)))</f>
        <v>0</v>
      </c>
      <c r="I23" s="18">
        <f>IF($B23=0,0,IF(I$8="х","х",IF(AND(I$8&gt;=Параметры!$D38,I$8&lt;=Параметры!$F38),"О",0)))</f>
        <v>0</v>
      </c>
      <c r="J23" s="18">
        <f>IF($B23=0,0,IF(J$8="х","х",IF(AND(J$8&gt;=Параметры!$D38,J$8&lt;=Параметры!$F38),"О",0)))</f>
        <v>0</v>
      </c>
      <c r="K23" s="18">
        <f>IF($B23=0,0,IF(K$8="х","х",IF(AND(K$8&gt;=Параметры!$D38,K$8&lt;=Параметры!$F38),"О",0)))</f>
        <v>0</v>
      </c>
      <c r="L23" s="18">
        <f>IF($B23=0,0,IF(L$8="х","х",IF(AND(L$8&gt;=Параметры!$D38,L$8&lt;=Параметры!$F38),"О",0)))</f>
        <v>0</v>
      </c>
      <c r="M23" s="18">
        <f>IF($B23=0,0,IF(M$8="х","х",IF(AND(M$8&gt;=Параметры!$D38,M$8&lt;=Параметры!$F38),"О",0)))</f>
        <v>0</v>
      </c>
      <c r="N23" s="18">
        <f>IF($B23=0,0,IF(N$8="х","х",IF(AND(N$8&gt;=Параметры!$D38,N$8&lt;=Параметры!$F38),"О",0)))</f>
        <v>0</v>
      </c>
      <c r="O23" s="18">
        <f>IF($B23=0,0,IF(O$8="х","х",IF(AND(O$8&gt;=Параметры!$D38,O$8&lt;=Параметры!$F38),"О",0)))</f>
        <v>0</v>
      </c>
      <c r="P23" s="18">
        <f>IF($B23=0,0,IF(P$8="х","х",IF(AND(P$8&gt;=Параметры!$D38,P$8&lt;=Параметры!$F38),"О",0)))</f>
        <v>0</v>
      </c>
      <c r="Q23" s="18">
        <f>IF($B23=0,0,IF(Q$8="х","х",IF(AND(Q$8&gt;=Параметры!$D38,Q$8&lt;=Параметры!$F38),"О",0)))</f>
        <v>0</v>
      </c>
      <c r="R23" s="18">
        <f>IF($B23=0,0,IF(R$8="х","х",IF(AND(R$8&gt;=Параметры!$D38,R$8&lt;=Параметры!$F38),"О",0)))</f>
        <v>0</v>
      </c>
      <c r="S23" s="18">
        <f>IF($B23=0,0,IF(S$8="х","х",IF(AND(S$8&gt;=Параметры!$D38,S$8&lt;=Параметры!$F38),"О",0)))</f>
        <v>0</v>
      </c>
      <c r="T23" s="18">
        <f>IF($B23=0,0,IF(T$8="х","х",IF(AND(T$8&gt;=Параметры!$D38,T$8&lt;=Параметры!$F38),"О",0)))</f>
        <v>0</v>
      </c>
      <c r="U23" s="18">
        <f>IF($B23=0,0,IF(U$8="х","х",IF(AND(U$8&gt;=Параметры!$D38,U$8&lt;=Параметры!$F38),"О",0)))</f>
        <v>0</v>
      </c>
      <c r="V23" s="18">
        <f>IF($B23=0,0,IF(V$8="х","х",IF(AND(V$8&gt;=Параметры!$D38,V$8&lt;=Параметры!$F38),"О",0)))</f>
        <v>0</v>
      </c>
      <c r="W23" s="18">
        <f>IF($B23=0,0,IF(W$8="х","х",IF(AND(W$8&gt;=Параметры!$D38,W$8&lt;=Параметры!$F38),"О",0)))</f>
        <v>0</v>
      </c>
      <c r="X23" s="18">
        <f>IF($B23=0,0,IF(X$8="х","х",IF(AND(X$8&gt;=Параметры!$D38,X$8&lt;=Параметры!$F38),"О",0)))</f>
        <v>0</v>
      </c>
      <c r="Y23" s="18">
        <f>IF($B23=0,0,IF(Y$8="х","х",IF(AND(Y$8&gt;=Параметры!$D38,Y$8&lt;=Параметры!$F38),"О",0)))</f>
        <v>0</v>
      </c>
      <c r="Z23" s="18">
        <f>IF($B23=0,0,IF(Z$8="х","х",IF(AND(Z$8&gt;=Параметры!$D38,Z$8&lt;=Параметры!$F38),"О",0)))</f>
        <v>0</v>
      </c>
      <c r="AA23" s="18">
        <f>IF($B23=0,0,IF(AA$8="х","х",IF(AND(AA$8&gt;=Параметры!$D38,AA$8&lt;=Параметры!$F38),"О",0)))</f>
        <v>0</v>
      </c>
      <c r="AB23" s="18">
        <f>IF($B23=0,0,IF(AB$8="х","х",IF(AND(AB$8&gt;=Параметры!$D38,AB$8&lt;=Параметры!$F38),"О",0)))</f>
        <v>0</v>
      </c>
      <c r="AC23" s="18">
        <f>IF($B23=0,0,IF(AC$8="х","х",IF(AND(AC$8&gt;=Параметры!$D38,AC$8&lt;=Параметры!$F38),"О",0)))</f>
        <v>0</v>
      </c>
      <c r="AD23" s="18">
        <f>IF($B23=0,0,IF(AD$8="х","х",IF(AND(AD$8&gt;=Параметры!$D38,AD$8&lt;=Параметры!$F38),"О",0)))</f>
        <v>0</v>
      </c>
      <c r="AE23" s="18">
        <f>IF($B23=0,0,IF(AE$8="х","х",IF(AND(AE$8&gt;=Параметры!$D38,AE$8&lt;=Параметры!$F38),"О",0)))</f>
        <v>0</v>
      </c>
      <c r="AF23" s="18">
        <f>IF($B23=0,0,IF(AF$8="х","х",IF(AND(AF$8&gt;=Параметры!$D38,AF$8&lt;=Параметры!$F38),"О",0)))</f>
        <v>0</v>
      </c>
      <c r="AG23" s="18">
        <f>IF($B23=0,0,IF(AG$8="х","х",IF(AND(AG$8&gt;=Параметры!$D38,AG$8&lt;=Параметры!$F38),"О",0)))</f>
        <v>0</v>
      </c>
      <c r="AH23" s="18">
        <f>IF($B23=0,0,IF(AH$8="х","х",IF(AND(AH$8&gt;=Параметры!$D38,AH$8&lt;=Параметры!$F38),"О",0)))</f>
        <v>0</v>
      </c>
      <c r="AI23" s="19">
        <f>VLOOKUP(TEXT($T$6,"ММММ"),Параметры!A$3:J$14,9,0)</f>
        <v>136</v>
      </c>
      <c r="AJ23" s="19">
        <f t="shared" si="1"/>
        <v>0</v>
      </c>
      <c r="AK23" s="21"/>
      <c r="AL23" s="42"/>
      <c r="AM23" s="22"/>
    </row>
    <row r="24" spans="1:39" s="14" customFormat="1" ht="19.899999999999999" customHeight="1" x14ac:dyDescent="0.2">
      <c r="A24" s="15">
        <f>Параметры!A39</f>
        <v>158</v>
      </c>
      <c r="B24" s="16">
        <f>Параметры!B39</f>
        <v>0</v>
      </c>
      <c r="C24" s="17">
        <f>Параметры!C39</f>
        <v>0</v>
      </c>
      <c r="D24" s="18">
        <f>IF($B24=0,0,IF(D$8="х","х",IF(AND(D$8&gt;=Параметры!$D39,D$8&lt;=Параметры!$F39),"О",0)))</f>
        <v>0</v>
      </c>
      <c r="E24" s="18">
        <f>IF($B24=0,0,IF(E$8="х","х",IF(AND(E$8&gt;=Параметры!$D39,E$8&lt;=Параметры!$F39),"О",0)))</f>
        <v>0</v>
      </c>
      <c r="F24" s="18">
        <f>IF($B24=0,0,IF(F$8="х","х",IF(AND(F$8&gt;=Параметры!$D39,F$8&lt;=Параметры!$F39),"О",0)))</f>
        <v>0</v>
      </c>
      <c r="G24" s="18">
        <f>IF($B24=0,0,IF(G$8="х","х",IF(AND(G$8&gt;=Параметры!$D39,G$8&lt;=Параметры!$F39),"О",0)))</f>
        <v>0</v>
      </c>
      <c r="H24" s="18">
        <f>IF($B24=0,0,IF(H$8="х","х",IF(AND(H$8&gt;=Параметры!$D39,H$8&lt;=Параметры!$F39),"О",0)))</f>
        <v>0</v>
      </c>
      <c r="I24" s="18">
        <f>IF($B24=0,0,IF(I$8="х","х",IF(AND(I$8&gt;=Параметры!$D39,I$8&lt;=Параметры!$F39),"О",0)))</f>
        <v>0</v>
      </c>
      <c r="J24" s="18">
        <f>IF($B24=0,0,IF(J$8="х","х",IF(AND(J$8&gt;=Параметры!$D39,J$8&lt;=Параметры!$F39),"О",0)))</f>
        <v>0</v>
      </c>
      <c r="K24" s="18">
        <f>IF($B24=0,0,IF(K$8="х","х",IF(AND(K$8&gt;=Параметры!$D39,K$8&lt;=Параметры!$F39),"О",0)))</f>
        <v>0</v>
      </c>
      <c r="L24" s="18">
        <f>IF($B24=0,0,IF(L$8="х","х",IF(AND(L$8&gt;=Параметры!$D39,L$8&lt;=Параметры!$F39),"О",0)))</f>
        <v>0</v>
      </c>
      <c r="M24" s="18">
        <f>IF($B24=0,0,IF(M$8="х","х",IF(AND(M$8&gt;=Параметры!$D39,M$8&lt;=Параметры!$F39),"О",0)))</f>
        <v>0</v>
      </c>
      <c r="N24" s="18">
        <f>IF($B24=0,0,IF(N$8="х","х",IF(AND(N$8&gt;=Параметры!$D39,N$8&lt;=Параметры!$F39),"О",0)))</f>
        <v>0</v>
      </c>
      <c r="O24" s="18">
        <f>IF($B24=0,0,IF(O$8="х","х",IF(AND(O$8&gt;=Параметры!$D39,O$8&lt;=Параметры!$F39),"О",0)))</f>
        <v>0</v>
      </c>
      <c r="P24" s="18">
        <f>IF($B24=0,0,IF(P$8="х","х",IF(AND(P$8&gt;=Параметры!$D39,P$8&lt;=Параметры!$F39),"О",0)))</f>
        <v>0</v>
      </c>
      <c r="Q24" s="18">
        <f>IF($B24=0,0,IF(Q$8="х","х",IF(AND(Q$8&gt;=Параметры!$D39,Q$8&lt;=Параметры!$F39),"О",0)))</f>
        <v>0</v>
      </c>
      <c r="R24" s="18">
        <f>IF($B24=0,0,IF(R$8="х","х",IF(AND(R$8&gt;=Параметры!$D39,R$8&lt;=Параметры!$F39),"О",0)))</f>
        <v>0</v>
      </c>
      <c r="S24" s="18">
        <f>IF($B24=0,0,IF(S$8="х","х",IF(AND(S$8&gt;=Параметры!$D39,S$8&lt;=Параметры!$F39),"О",0)))</f>
        <v>0</v>
      </c>
      <c r="T24" s="18">
        <f>IF($B24=0,0,IF(T$8="х","х",IF(AND(T$8&gt;=Параметры!$D39,T$8&lt;=Параметры!$F39),"О",0)))</f>
        <v>0</v>
      </c>
      <c r="U24" s="18">
        <f>IF($B24=0,0,IF(U$8="х","х",IF(AND(U$8&gt;=Параметры!$D39,U$8&lt;=Параметры!$F39),"О",0)))</f>
        <v>0</v>
      </c>
      <c r="V24" s="18">
        <f>IF($B24=0,0,IF(V$8="х","х",IF(AND(V$8&gt;=Параметры!$D39,V$8&lt;=Параметры!$F39),"О",0)))</f>
        <v>0</v>
      </c>
      <c r="W24" s="18">
        <f>IF($B24=0,0,IF(W$8="х","х",IF(AND(W$8&gt;=Параметры!$D39,W$8&lt;=Параметры!$F39),"О",0)))</f>
        <v>0</v>
      </c>
      <c r="X24" s="18">
        <f>IF($B24=0,0,IF(X$8="х","х",IF(AND(X$8&gt;=Параметры!$D39,X$8&lt;=Параметры!$F39),"О",0)))</f>
        <v>0</v>
      </c>
      <c r="Y24" s="18">
        <f>IF($B24=0,0,IF(Y$8="х","х",IF(AND(Y$8&gt;=Параметры!$D39,Y$8&lt;=Параметры!$F39),"О",0)))</f>
        <v>0</v>
      </c>
      <c r="Z24" s="18">
        <f>IF($B24=0,0,IF(Z$8="х","х",IF(AND(Z$8&gt;=Параметры!$D39,Z$8&lt;=Параметры!$F39),"О",0)))</f>
        <v>0</v>
      </c>
      <c r="AA24" s="18">
        <f>IF($B24=0,0,IF(AA$8="х","х",IF(AND(AA$8&gt;=Параметры!$D39,AA$8&lt;=Параметры!$F39),"О",0)))</f>
        <v>0</v>
      </c>
      <c r="AB24" s="18">
        <f>IF($B24=0,0,IF(AB$8="х","х",IF(AND(AB$8&gt;=Параметры!$D39,AB$8&lt;=Параметры!$F39),"О",0)))</f>
        <v>0</v>
      </c>
      <c r="AC24" s="18">
        <f>IF($B24=0,0,IF(AC$8="х","х",IF(AND(AC$8&gt;=Параметры!$D39,AC$8&lt;=Параметры!$F39),"О",0)))</f>
        <v>0</v>
      </c>
      <c r="AD24" s="18">
        <f>IF($B24=0,0,IF(AD$8="х","х",IF(AND(AD$8&gt;=Параметры!$D39,AD$8&lt;=Параметры!$F39),"О",0)))</f>
        <v>0</v>
      </c>
      <c r="AE24" s="18">
        <f>IF($B24=0,0,IF(AE$8="х","х",IF(AND(AE$8&gt;=Параметры!$D39,AE$8&lt;=Параметры!$F39),"О",0)))</f>
        <v>0</v>
      </c>
      <c r="AF24" s="18">
        <f>IF($B24=0,0,IF(AF$8="х","х",IF(AND(AF$8&gt;=Параметры!$D39,AF$8&lt;=Параметры!$F39),"О",0)))</f>
        <v>0</v>
      </c>
      <c r="AG24" s="18">
        <f>IF($B24=0,0,IF(AG$8="х","х",IF(AND(AG$8&gt;=Параметры!$D39,AG$8&lt;=Параметры!$F39),"О",0)))</f>
        <v>0</v>
      </c>
      <c r="AH24" s="18">
        <f>IF($B24=0,0,IF(AH$8="х","х",IF(AND(AH$8&gt;=Параметры!$D39,AH$8&lt;=Параметры!$F39),"О",0)))</f>
        <v>0</v>
      </c>
      <c r="AI24" s="19">
        <f>VLOOKUP(TEXT($T$6,"ММММ"),Параметры!A$3:J$14,9,0)</f>
        <v>136</v>
      </c>
      <c r="AJ24" s="19">
        <f t="shared" si="1"/>
        <v>0</v>
      </c>
      <c r="AK24" s="21"/>
      <c r="AL24" s="42"/>
      <c r="AM24" s="22"/>
    </row>
    <row r="25" spans="1:39" s="14" customFormat="1" ht="15.75" x14ac:dyDescent="0.2">
      <c r="A25" s="31"/>
      <c r="B25" s="32"/>
      <c r="C25" s="33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5"/>
      <c r="AJ25" s="35"/>
      <c r="AK25" s="36"/>
      <c r="AL25" s="36"/>
      <c r="AM25" s="22"/>
    </row>
    <row r="26" spans="1:39" s="14" customFormat="1" ht="15.75" x14ac:dyDescent="0.2">
      <c r="A26" s="31"/>
      <c r="B26" s="32"/>
      <c r="C26" s="33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5"/>
      <c r="AJ26" s="35"/>
      <c r="AK26" s="36"/>
      <c r="AL26" s="36"/>
      <c r="AM26" s="22"/>
    </row>
    <row r="27" spans="1:39" s="14" customFormat="1" ht="18.75" x14ac:dyDescent="0.3">
      <c r="A27" s="1"/>
      <c r="B27" s="2"/>
      <c r="C27" s="2"/>
      <c r="D27" s="3"/>
      <c r="E27" s="3"/>
      <c r="F27" s="3"/>
      <c r="G27" s="12"/>
      <c r="H27" s="12"/>
      <c r="I27" s="12"/>
      <c r="J27" s="12"/>
      <c r="K27" s="84" t="s">
        <v>0</v>
      </c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22"/>
    </row>
    <row r="28" spans="1:39" s="14" customFormat="1" ht="15.75" x14ac:dyDescent="0.25">
      <c r="A28" s="1"/>
      <c r="B28" s="2"/>
      <c r="C28" s="2"/>
      <c r="D28" s="3"/>
      <c r="E28" s="3"/>
      <c r="F28" s="3"/>
      <c r="G28" s="8"/>
      <c r="H28" s="8"/>
      <c r="I28" s="8"/>
      <c r="J28" s="8"/>
      <c r="K28" s="8"/>
      <c r="L28" s="8"/>
      <c r="M28" s="81" t="s">
        <v>40</v>
      </c>
      <c r="N28" s="81"/>
      <c r="O28" s="81"/>
      <c r="P28" s="81"/>
      <c r="Q28" s="81"/>
      <c r="R28" s="81"/>
      <c r="S28" s="81"/>
      <c r="T28" s="95">
        <f>DATE(C2,C3+1,1)</f>
        <v>43862</v>
      </c>
      <c r="U28" s="95"/>
      <c r="V28" s="95"/>
      <c r="W28" s="83">
        <v>2020</v>
      </c>
      <c r="X28" s="83"/>
      <c r="Y28" s="8" t="s">
        <v>2</v>
      </c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3"/>
      <c r="AK28" s="3"/>
      <c r="AL28" s="3"/>
      <c r="AM28" s="22"/>
    </row>
    <row r="29" spans="1:39" x14ac:dyDescent="0.2">
      <c r="B29" s="2"/>
      <c r="C29" s="2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4"/>
    </row>
    <row r="30" spans="1:39" ht="30" customHeight="1" x14ac:dyDescent="0.2">
      <c r="A30" s="74" t="s">
        <v>3</v>
      </c>
      <c r="B30" s="75" t="s">
        <v>4</v>
      </c>
      <c r="C30" s="76" t="s">
        <v>5</v>
      </c>
      <c r="D30" s="13">
        <f>T28</f>
        <v>43862</v>
      </c>
      <c r="E30" s="13">
        <f>D30+1</f>
        <v>43863</v>
      </c>
      <c r="F30" s="13">
        <f t="shared" ref="F30" si="2">E30+1</f>
        <v>43864</v>
      </c>
      <c r="G30" s="13">
        <f t="shared" ref="G30" si="3">F30+1</f>
        <v>43865</v>
      </c>
      <c r="H30" s="13">
        <f t="shared" ref="H30" si="4">G30+1</f>
        <v>43866</v>
      </c>
      <c r="I30" s="13">
        <f t="shared" ref="I30" si="5">H30+1</f>
        <v>43867</v>
      </c>
      <c r="J30" s="13">
        <f t="shared" ref="J30" si="6">I30+1</f>
        <v>43868</v>
      </c>
      <c r="K30" s="13">
        <f t="shared" ref="K30" si="7">J30+1</f>
        <v>43869</v>
      </c>
      <c r="L30" s="13">
        <f t="shared" ref="L30" si="8">K30+1</f>
        <v>43870</v>
      </c>
      <c r="M30" s="13">
        <f t="shared" ref="M30" si="9">L30+1</f>
        <v>43871</v>
      </c>
      <c r="N30" s="13">
        <f t="shared" ref="N30" si="10">M30+1</f>
        <v>43872</v>
      </c>
      <c r="O30" s="13">
        <f t="shared" ref="O30" si="11">N30+1</f>
        <v>43873</v>
      </c>
      <c r="P30" s="13">
        <f t="shared" ref="P30" si="12">O30+1</f>
        <v>43874</v>
      </c>
      <c r="Q30" s="13">
        <f t="shared" ref="Q30" si="13">P30+1</f>
        <v>43875</v>
      </c>
      <c r="R30" s="13">
        <f t="shared" ref="R30" si="14">Q30+1</f>
        <v>43876</v>
      </c>
      <c r="S30" s="13">
        <f t="shared" ref="S30" si="15">R30+1</f>
        <v>43877</v>
      </c>
      <c r="T30" s="13">
        <f t="shared" ref="T30" si="16">S30+1</f>
        <v>43878</v>
      </c>
      <c r="U30" s="13">
        <f t="shared" ref="U30" si="17">T30+1</f>
        <v>43879</v>
      </c>
      <c r="V30" s="13">
        <f t="shared" ref="V30" si="18">U30+1</f>
        <v>43880</v>
      </c>
      <c r="W30" s="13">
        <f t="shared" ref="W30" si="19">V30+1</f>
        <v>43881</v>
      </c>
      <c r="X30" s="13">
        <f t="shared" ref="X30" si="20">W30+1</f>
        <v>43882</v>
      </c>
      <c r="Y30" s="13">
        <f t="shared" ref="Y30" si="21">X30+1</f>
        <v>43883</v>
      </c>
      <c r="Z30" s="13">
        <f t="shared" ref="Z30" si="22">Y30+1</f>
        <v>43884</v>
      </c>
      <c r="AA30" s="13">
        <f t="shared" ref="AA30" si="23">Z30+1</f>
        <v>43885</v>
      </c>
      <c r="AB30" s="13">
        <f t="shared" ref="AB30" si="24">AA30+1</f>
        <v>43886</v>
      </c>
      <c r="AC30" s="13">
        <f t="shared" ref="AC30" si="25">AB30+1</f>
        <v>43887</v>
      </c>
      <c r="AD30" s="13">
        <f t="shared" ref="AD30" si="26">AC30+1</f>
        <v>43888</v>
      </c>
      <c r="AE30" s="13">
        <f t="shared" ref="AE30" si="27">AD30+1</f>
        <v>43889</v>
      </c>
      <c r="AF30" s="72">
        <f>IF(MONTH(AE30+1)&lt;&gt;MONTH($D30),"х",AE30+1)</f>
        <v>43890</v>
      </c>
      <c r="AG30" s="72" t="str">
        <f>IF(MONTH(AE30+2)&lt;&gt;MONTH($D30),"х",AE30+2)</f>
        <v>х</v>
      </c>
      <c r="AH30" s="72" t="str">
        <f>IF(MONTH(AE30+3)&lt;&gt;MONTH($D30),"х",AE30+3)</f>
        <v>х</v>
      </c>
      <c r="AI30" s="77" t="s">
        <v>6</v>
      </c>
      <c r="AJ30" s="78" t="s">
        <v>7</v>
      </c>
      <c r="AK30" s="79" t="s">
        <v>8</v>
      </c>
      <c r="AL30" s="79" t="s">
        <v>9</v>
      </c>
    </row>
    <row r="31" spans="1:39" ht="19.899999999999999" customHeight="1" x14ac:dyDescent="0.2">
      <c r="A31" s="15">
        <f>Параметры!A24</f>
        <v>12350</v>
      </c>
      <c r="B31" s="16" t="str">
        <f>Параметры!B24</f>
        <v>Иванов</v>
      </c>
      <c r="C31" s="17" t="str">
        <f>Параметры!C24</f>
        <v>начал.уч.</v>
      </c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9">
        <f>VLOOKUP(TEXT($T$6,"ММММ"),Параметры!A$3:J$14,9,0)</f>
        <v>136</v>
      </c>
      <c r="AJ31" s="19">
        <f>SUM(D31:AH31)</f>
        <v>0</v>
      </c>
      <c r="AK31" s="20"/>
      <c r="AL31" s="42"/>
    </row>
    <row r="32" spans="1:39" ht="19.899999999999999" customHeight="1" x14ac:dyDescent="0.2">
      <c r="A32" s="15">
        <f>Параметры!A25</f>
        <v>12456</v>
      </c>
      <c r="B32" s="16" t="str">
        <f>Параметры!B25</f>
        <v>Петров</v>
      </c>
      <c r="C32" s="17">
        <f>Параметры!C47</f>
        <v>0</v>
      </c>
      <c r="D32" s="18">
        <v>11</v>
      </c>
      <c r="E32" s="18">
        <v>11</v>
      </c>
      <c r="F32" s="18">
        <v>11</v>
      </c>
      <c r="G32" s="18">
        <v>11</v>
      </c>
      <c r="H32" s="18">
        <v>11</v>
      </c>
      <c r="I32" s="18">
        <v>11</v>
      </c>
      <c r="J32" s="18">
        <v>11</v>
      </c>
      <c r="K32" s="18" t="s">
        <v>20</v>
      </c>
      <c r="L32" s="18">
        <v>11</v>
      </c>
      <c r="M32" s="18">
        <v>11</v>
      </c>
      <c r="N32" s="18">
        <v>11</v>
      </c>
      <c r="O32" s="18">
        <v>11</v>
      </c>
      <c r="P32" s="18">
        <v>11</v>
      </c>
      <c r="Q32" s="18">
        <v>11</v>
      </c>
      <c r="R32" s="18">
        <v>10</v>
      </c>
      <c r="S32" s="18" t="s">
        <v>20</v>
      </c>
      <c r="T32" s="18" t="s">
        <v>20</v>
      </c>
      <c r="U32" s="18" t="s">
        <v>20</v>
      </c>
      <c r="V32" s="18" t="s">
        <v>20</v>
      </c>
      <c r="W32" s="18" t="s">
        <v>20</v>
      </c>
      <c r="X32" s="18" t="s">
        <v>20</v>
      </c>
      <c r="Y32" s="18" t="s">
        <v>20</v>
      </c>
      <c r="Z32" s="18" t="s">
        <v>20</v>
      </c>
      <c r="AA32" s="18" t="s">
        <v>20</v>
      </c>
      <c r="AB32" s="18" t="s">
        <v>20</v>
      </c>
      <c r="AC32" s="18" t="s">
        <v>20</v>
      </c>
      <c r="AD32" s="18" t="s">
        <v>20</v>
      </c>
      <c r="AE32" s="18" t="s">
        <v>20</v>
      </c>
      <c r="AF32" s="18" t="s">
        <v>20</v>
      </c>
      <c r="AG32" s="18" t="s">
        <v>59</v>
      </c>
      <c r="AH32" s="18" t="s">
        <v>59</v>
      </c>
      <c r="AI32" s="19">
        <f>VLOOKUP(TEXT($T$6,"ММММ"),Параметры!A$3:J$14,9,0)</f>
        <v>136</v>
      </c>
      <c r="AJ32" s="19">
        <f t="shared" ref="AJ32:AJ46" si="28">SUM(D32:AH32)</f>
        <v>153</v>
      </c>
      <c r="AK32" s="20"/>
      <c r="AL32" s="42"/>
    </row>
    <row r="33" spans="1:38" ht="19.899999999999999" customHeight="1" x14ac:dyDescent="0.2">
      <c r="A33" s="15">
        <f>Параметры!A26</f>
        <v>125</v>
      </c>
      <c r="B33" s="16" t="str">
        <f>Параметры!B26</f>
        <v>Сидоров</v>
      </c>
      <c r="C33" s="17">
        <f>Параметры!C48</f>
        <v>0</v>
      </c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 t="s">
        <v>59</v>
      </c>
      <c r="AH33" s="18" t="s">
        <v>59</v>
      </c>
      <c r="AI33" s="19">
        <f>VLOOKUP(TEXT($T$6,"ММММ"),Параметры!A$3:J$14,9,0)</f>
        <v>136</v>
      </c>
      <c r="AJ33" s="19">
        <f t="shared" si="28"/>
        <v>0</v>
      </c>
      <c r="AK33" s="20"/>
      <c r="AL33" s="42"/>
    </row>
    <row r="34" spans="1:38" ht="19.899999999999999" customHeight="1" x14ac:dyDescent="0.2">
      <c r="A34" s="15">
        <f>Параметры!A27</f>
        <v>126</v>
      </c>
      <c r="B34" s="16" t="str">
        <f>Параметры!B27</f>
        <v>Xt[jdf</v>
      </c>
      <c r="C34" s="17">
        <f>Параметры!C49</f>
        <v>0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 t="s">
        <v>59</v>
      </c>
      <c r="AH34" s="18" t="s">
        <v>59</v>
      </c>
      <c r="AI34" s="19">
        <f>VLOOKUP(TEXT($T$6,"ММММ"),Параметры!A$3:J$14,9,0)</f>
        <v>136</v>
      </c>
      <c r="AJ34" s="19">
        <f t="shared" si="28"/>
        <v>0</v>
      </c>
      <c r="AK34" s="20">
        <f>SUMPRODUCT(--TEXT(SUBSTITUTE(D34:AH34&amp;"н","нн",),"0;;;\0"))-COUNTIF(D34:AH34,"*н")*2-COUNTIF(D34:AH34,"12н")*2</f>
        <v>0</v>
      </c>
      <c r="AL34" s="42"/>
    </row>
    <row r="35" spans="1:38" ht="19.899999999999999" customHeight="1" x14ac:dyDescent="0.2">
      <c r="A35" s="15">
        <f>Параметры!A28</f>
        <v>127</v>
      </c>
      <c r="B35" s="16">
        <f>Параметры!B28</f>
        <v>0</v>
      </c>
      <c r="C35" s="17">
        <f>Параметры!C50</f>
        <v>0</v>
      </c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 t="s">
        <v>59</v>
      </c>
      <c r="AH35" s="18" t="s">
        <v>59</v>
      </c>
      <c r="AI35" s="19">
        <f>VLOOKUP(TEXT($T$6,"ММММ"),Параметры!A$3:J$14,9,0)</f>
        <v>136</v>
      </c>
      <c r="AJ35" s="19">
        <f t="shared" si="28"/>
        <v>0</v>
      </c>
      <c r="AK35" s="20">
        <f>SUMPRODUCT(--TEXT(SUBSTITUTE(D35:AH35&amp;"н","нн",),"0;;;\0"))-COUNTIF(D35:AH35,"*н")*2-COUNTIF(D35:AH35,"12н")*2</f>
        <v>0</v>
      </c>
      <c r="AL35" s="42"/>
    </row>
    <row r="36" spans="1:38" ht="19.899999999999999" customHeight="1" x14ac:dyDescent="0.2">
      <c r="A36" s="15">
        <f>Параметры!A29</f>
        <v>128</v>
      </c>
      <c r="B36" s="16">
        <f>Параметры!B29</f>
        <v>0</v>
      </c>
      <c r="C36" s="17">
        <f>Параметры!C51</f>
        <v>0</v>
      </c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 t="s">
        <v>59</v>
      </c>
      <c r="AH36" s="18" t="s">
        <v>59</v>
      </c>
      <c r="AI36" s="19">
        <f>VLOOKUP(TEXT($T$6,"ММММ"),Параметры!A$3:J$14,9,0)</f>
        <v>136</v>
      </c>
      <c r="AJ36" s="19">
        <f t="shared" si="28"/>
        <v>0</v>
      </c>
      <c r="AK36" s="21"/>
      <c r="AL36" s="42"/>
    </row>
    <row r="37" spans="1:38" ht="19.899999999999999" customHeight="1" x14ac:dyDescent="0.2">
      <c r="A37" s="15">
        <f>Параметры!A30</f>
        <v>129</v>
      </c>
      <c r="B37" s="16">
        <f>Параметры!B30</f>
        <v>0</v>
      </c>
      <c r="C37" s="17">
        <f>Параметры!C52</f>
        <v>0</v>
      </c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 t="s">
        <v>59</v>
      </c>
      <c r="AH37" s="18" t="s">
        <v>59</v>
      </c>
      <c r="AI37" s="19">
        <f>VLOOKUP(TEXT($T$6,"ММММ"),Параметры!A$3:J$14,9,0)</f>
        <v>136</v>
      </c>
      <c r="AJ37" s="19">
        <f t="shared" si="28"/>
        <v>0</v>
      </c>
      <c r="AK37" s="21"/>
      <c r="AL37" s="42"/>
    </row>
    <row r="38" spans="1:38" ht="19.899999999999999" customHeight="1" x14ac:dyDescent="0.2">
      <c r="A38" s="15">
        <f>Параметры!A31</f>
        <v>129</v>
      </c>
      <c r="B38" s="16">
        <f>Параметры!B31</f>
        <v>0</v>
      </c>
      <c r="C38" s="17">
        <f>Параметры!C53</f>
        <v>0</v>
      </c>
      <c r="D38" s="43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 t="s">
        <v>59</v>
      </c>
      <c r="AH38" s="18" t="s">
        <v>59</v>
      </c>
      <c r="AI38" s="19">
        <f>VLOOKUP(TEXT($T$6,"ММММ"),Параметры!A$3:J$14,9,0)</f>
        <v>136</v>
      </c>
      <c r="AJ38" s="19">
        <f t="shared" si="28"/>
        <v>0</v>
      </c>
      <c r="AK38" s="21"/>
      <c r="AL38" s="42"/>
    </row>
    <row r="39" spans="1:38" ht="19.899999999999999" customHeight="1" x14ac:dyDescent="0.3">
      <c r="A39" s="15">
        <f>Параметры!A32</f>
        <v>129</v>
      </c>
      <c r="B39" s="16">
        <f>Параметры!B32</f>
        <v>0</v>
      </c>
      <c r="C39" s="17">
        <f>Параметры!C54</f>
        <v>0</v>
      </c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69"/>
      <c r="V39" s="69"/>
      <c r="W39" s="69"/>
      <c r="X39" s="69"/>
      <c r="Y39" s="69"/>
      <c r="Z39" s="69"/>
      <c r="AA39" s="69"/>
      <c r="AB39" s="69"/>
      <c r="AC39" s="69"/>
      <c r="AD39" s="69"/>
      <c r="AE39" s="69"/>
      <c r="AF39" s="69"/>
      <c r="AG39" s="18" t="s">
        <v>59</v>
      </c>
      <c r="AH39" s="18" t="s">
        <v>59</v>
      </c>
      <c r="AI39" s="19">
        <f>VLOOKUP(TEXT($T$6,"ММММ"),Параметры!A$3:J$14,9,0)</f>
        <v>136</v>
      </c>
      <c r="AJ39" s="19">
        <f t="shared" si="28"/>
        <v>0</v>
      </c>
      <c r="AK39" s="20"/>
      <c r="AL39" s="42"/>
    </row>
    <row r="40" spans="1:38" ht="19.899999999999999" customHeight="1" x14ac:dyDescent="0.2">
      <c r="A40" s="15">
        <f>Параметры!A33</f>
        <v>129</v>
      </c>
      <c r="B40" s="16">
        <f>Параметры!B33</f>
        <v>0</v>
      </c>
      <c r="C40" s="17">
        <f>Параметры!C55</f>
        <v>0</v>
      </c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 t="s">
        <v>59</v>
      </c>
      <c r="AH40" s="18" t="s">
        <v>59</v>
      </c>
      <c r="AI40" s="19">
        <f>VLOOKUP(TEXT($T$6,"ММММ"),Параметры!A$3:J$14,9,0)</f>
        <v>136</v>
      </c>
      <c r="AJ40" s="19">
        <f t="shared" si="28"/>
        <v>0</v>
      </c>
      <c r="AK40" s="20"/>
      <c r="AL40" s="42"/>
    </row>
    <row r="41" spans="1:38" ht="19.899999999999999" customHeight="1" x14ac:dyDescent="0.2">
      <c r="A41" s="15">
        <f>Параметры!A34</f>
        <v>129</v>
      </c>
      <c r="B41" s="16">
        <f>Параметры!B34</f>
        <v>0</v>
      </c>
      <c r="C41" s="17">
        <f>Параметры!C56</f>
        <v>0</v>
      </c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 t="s">
        <v>59</v>
      </c>
      <c r="AH41" s="18" t="s">
        <v>59</v>
      </c>
      <c r="AI41" s="19">
        <f>VLOOKUP(TEXT($T$6,"ММММ"),Параметры!A$3:J$14,9,0)</f>
        <v>136</v>
      </c>
      <c r="AJ41" s="19">
        <f t="shared" si="28"/>
        <v>0</v>
      </c>
      <c r="AK41" s="20"/>
      <c r="AL41" s="42"/>
    </row>
    <row r="42" spans="1:38" ht="19.899999999999999" customHeight="1" x14ac:dyDescent="0.2">
      <c r="A42" s="15">
        <f>Параметры!A35</f>
        <v>129</v>
      </c>
      <c r="B42" s="16">
        <f>Параметры!B35</f>
        <v>0</v>
      </c>
      <c r="C42" s="17">
        <f>Параметры!C57</f>
        <v>0</v>
      </c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 t="s">
        <v>59</v>
      </c>
      <c r="AH42" s="18" t="s">
        <v>59</v>
      </c>
      <c r="AI42" s="19">
        <f>VLOOKUP(TEXT($T$6,"ММММ"),Параметры!A$3:J$14,9,0)</f>
        <v>136</v>
      </c>
      <c r="AJ42" s="19">
        <f t="shared" si="28"/>
        <v>0</v>
      </c>
      <c r="AK42" s="20">
        <f>SUMPRODUCT(--TEXT(SUBSTITUTE(D42:AH42&amp;"н","нн",),"0;;;\0"))-COUNTIF(D42:AH42,"*н")*2-COUNTIF(D42:AH42,"12н")*2</f>
        <v>0</v>
      </c>
      <c r="AL42" s="42"/>
    </row>
    <row r="43" spans="1:38" ht="19.899999999999999" customHeight="1" x14ac:dyDescent="0.2">
      <c r="A43" s="15">
        <f>Параметры!A36</f>
        <v>129</v>
      </c>
      <c r="B43" s="16">
        <f>Параметры!B36</f>
        <v>0</v>
      </c>
      <c r="C43" s="17">
        <f>Параметры!C58</f>
        <v>0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 t="s">
        <v>59</v>
      </c>
      <c r="AH43" s="18" t="s">
        <v>59</v>
      </c>
      <c r="AI43" s="19">
        <f>VLOOKUP(TEXT($T$6,"ММММ"),Параметры!A$3:J$14,9,0)</f>
        <v>136</v>
      </c>
      <c r="AJ43" s="19">
        <f t="shared" si="28"/>
        <v>0</v>
      </c>
      <c r="AK43" s="20">
        <f>SUMPRODUCT(--TEXT(SUBSTITUTE(D43:AH43&amp;"н","нн",),"0;;;\0"))-COUNTIF(D43:AH43,"*н")*2-COUNTIF(D43:AH43,"12н")*2</f>
        <v>0</v>
      </c>
      <c r="AL43" s="42"/>
    </row>
    <row r="44" spans="1:38" ht="19.899999999999999" customHeight="1" x14ac:dyDescent="0.2">
      <c r="A44" s="15">
        <f>Параметры!A37</f>
        <v>129</v>
      </c>
      <c r="B44" s="16">
        <f>Параметры!B37</f>
        <v>0</v>
      </c>
      <c r="C44" s="17">
        <f>Параметры!C59</f>
        <v>0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 t="s">
        <v>59</v>
      </c>
      <c r="AH44" s="18" t="s">
        <v>59</v>
      </c>
      <c r="AI44" s="19">
        <f>VLOOKUP(TEXT($T$6,"ММММ"),Параметры!A$3:J$14,9,0)</f>
        <v>136</v>
      </c>
      <c r="AJ44" s="19">
        <f t="shared" si="28"/>
        <v>0</v>
      </c>
      <c r="AK44" s="21"/>
      <c r="AL44" s="42"/>
    </row>
    <row r="45" spans="1:38" ht="19.899999999999999" customHeight="1" x14ac:dyDescent="0.2">
      <c r="A45" s="15">
        <f>Параметры!A38</f>
        <v>129</v>
      </c>
      <c r="B45" s="16">
        <f>Параметры!B38</f>
        <v>0</v>
      </c>
      <c r="C45" s="17">
        <f>Параметры!C60</f>
        <v>0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 t="s">
        <v>59</v>
      </c>
      <c r="AH45" s="18" t="s">
        <v>59</v>
      </c>
      <c r="AI45" s="19">
        <f>VLOOKUP(TEXT($T$6,"ММММ"),Параметры!A$3:J$14,9,0)</f>
        <v>136</v>
      </c>
      <c r="AJ45" s="19">
        <f t="shared" si="28"/>
        <v>0</v>
      </c>
      <c r="AK45" s="21"/>
      <c r="AL45" s="42"/>
    </row>
    <row r="46" spans="1:38" ht="19.899999999999999" customHeight="1" x14ac:dyDescent="0.2">
      <c r="A46" s="15">
        <f>Параметры!A39</f>
        <v>158</v>
      </c>
      <c r="B46" s="16">
        <f>Параметры!B39</f>
        <v>0</v>
      </c>
      <c r="C46" s="17">
        <f>Параметры!C61</f>
        <v>0</v>
      </c>
      <c r="D46" s="43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 t="s">
        <v>58</v>
      </c>
      <c r="AH46" s="18" t="s">
        <v>59</v>
      </c>
      <c r="AI46" s="19">
        <f>VLOOKUP(TEXT($T$6,"ММММ"),Параметры!A$3:J$14,9,0)</f>
        <v>136</v>
      </c>
      <c r="AJ46" s="19">
        <f t="shared" si="28"/>
        <v>0</v>
      </c>
      <c r="AK46" s="21"/>
      <c r="AL46" s="42"/>
    </row>
    <row r="49" spans="1:39" s="14" customFormat="1" ht="18.75" x14ac:dyDescent="0.3">
      <c r="A49" s="1"/>
      <c r="B49" s="2"/>
      <c r="C49" s="2"/>
      <c r="D49" s="3"/>
      <c r="E49" s="3"/>
      <c r="F49" s="3"/>
      <c r="G49" s="12"/>
      <c r="H49" s="12"/>
      <c r="I49" s="12"/>
      <c r="J49" s="12"/>
      <c r="K49" s="84" t="s">
        <v>0</v>
      </c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22"/>
    </row>
    <row r="50" spans="1:39" s="14" customFormat="1" ht="15.75" x14ac:dyDescent="0.25">
      <c r="A50" s="1"/>
      <c r="B50" s="2"/>
      <c r="C50" s="2"/>
      <c r="D50" s="3"/>
      <c r="E50" s="3"/>
      <c r="F50" s="3"/>
      <c r="G50" s="8"/>
      <c r="H50" s="8"/>
      <c r="I50" s="8"/>
      <c r="J50" s="8"/>
      <c r="K50" s="8"/>
      <c r="L50" s="8"/>
      <c r="M50" s="81" t="s">
        <v>40</v>
      </c>
      <c r="N50" s="81"/>
      <c r="O50" s="81"/>
      <c r="P50" s="81"/>
      <c r="Q50" s="81"/>
      <c r="R50" s="81"/>
      <c r="S50" s="81"/>
      <c r="T50" s="82" t="s">
        <v>24</v>
      </c>
      <c r="U50" s="82"/>
      <c r="V50" s="82"/>
      <c r="W50" s="83">
        <v>2019</v>
      </c>
      <c r="X50" s="83"/>
      <c r="Y50" s="8" t="s">
        <v>2</v>
      </c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3"/>
      <c r="AK50" s="3"/>
      <c r="AL50" s="3"/>
      <c r="AM50" s="22"/>
    </row>
    <row r="51" spans="1:39" x14ac:dyDescent="0.2">
      <c r="B51" s="2"/>
      <c r="C51" s="2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4"/>
    </row>
    <row r="52" spans="1:39" ht="30" customHeight="1" x14ac:dyDescent="0.2">
      <c r="A52" s="74" t="s">
        <v>3</v>
      </c>
      <c r="B52" s="75" t="s">
        <v>4</v>
      </c>
      <c r="C52" s="76" t="s">
        <v>5</v>
      </c>
      <c r="D52" s="13">
        <f>DATE($W$50,MONTH(1&amp;$T$50),1)</f>
        <v>43525</v>
      </c>
      <c r="E52" s="13">
        <f>D52+1</f>
        <v>43526</v>
      </c>
      <c r="F52" s="13">
        <f t="shared" ref="F52" si="29">E52+1</f>
        <v>43527</v>
      </c>
      <c r="G52" s="13">
        <f t="shared" ref="G52" si="30">F52+1</f>
        <v>43528</v>
      </c>
      <c r="H52" s="13">
        <f t="shared" ref="H52" si="31">G52+1</f>
        <v>43529</v>
      </c>
      <c r="I52" s="13">
        <f t="shared" ref="I52" si="32">H52+1</f>
        <v>43530</v>
      </c>
      <c r="J52" s="13">
        <f t="shared" ref="J52" si="33">I52+1</f>
        <v>43531</v>
      </c>
      <c r="K52" s="13">
        <f t="shared" ref="K52" si="34">J52+1</f>
        <v>43532</v>
      </c>
      <c r="L52" s="13">
        <f t="shared" ref="L52" si="35">K52+1</f>
        <v>43533</v>
      </c>
      <c r="M52" s="13">
        <f t="shared" ref="M52" si="36">L52+1</f>
        <v>43534</v>
      </c>
      <c r="N52" s="13">
        <f t="shared" ref="N52" si="37">M52+1</f>
        <v>43535</v>
      </c>
      <c r="O52" s="13">
        <f t="shared" ref="O52" si="38">N52+1</f>
        <v>43536</v>
      </c>
      <c r="P52" s="13">
        <f t="shared" ref="P52" si="39">O52+1</f>
        <v>43537</v>
      </c>
      <c r="Q52" s="13">
        <f t="shared" ref="Q52" si="40">P52+1</f>
        <v>43538</v>
      </c>
      <c r="R52" s="13">
        <f t="shared" ref="R52" si="41">Q52+1</f>
        <v>43539</v>
      </c>
      <c r="S52" s="13">
        <f t="shared" ref="S52" si="42">R52+1</f>
        <v>43540</v>
      </c>
      <c r="T52" s="13">
        <f t="shared" ref="T52" si="43">S52+1</f>
        <v>43541</v>
      </c>
      <c r="U52" s="13">
        <f t="shared" ref="U52" si="44">T52+1</f>
        <v>43542</v>
      </c>
      <c r="V52" s="13">
        <f t="shared" ref="V52" si="45">U52+1</f>
        <v>43543</v>
      </c>
      <c r="W52" s="13">
        <f t="shared" ref="W52" si="46">V52+1</f>
        <v>43544</v>
      </c>
      <c r="X52" s="13">
        <f t="shared" ref="X52" si="47">W52+1</f>
        <v>43545</v>
      </c>
      <c r="Y52" s="13">
        <f t="shared" ref="Y52" si="48">X52+1</f>
        <v>43546</v>
      </c>
      <c r="Z52" s="13">
        <f t="shared" ref="Z52" si="49">Y52+1</f>
        <v>43547</v>
      </c>
      <c r="AA52" s="13">
        <f t="shared" ref="AA52" si="50">Z52+1</f>
        <v>43548</v>
      </c>
      <c r="AB52" s="13">
        <f t="shared" ref="AB52" si="51">AA52+1</f>
        <v>43549</v>
      </c>
      <c r="AC52" s="13">
        <f t="shared" ref="AC52" si="52">AB52+1</f>
        <v>43550</v>
      </c>
      <c r="AD52" s="13">
        <f t="shared" ref="AD52" si="53">AC52+1</f>
        <v>43551</v>
      </c>
      <c r="AE52" s="13">
        <f t="shared" ref="AE52" si="54">AD52+1</f>
        <v>43552</v>
      </c>
      <c r="AF52" s="72">
        <f>IF(DAY(AE52+1)=1,"х",AE52+1)</f>
        <v>43553</v>
      </c>
      <c r="AG52" s="72">
        <f>IF(DAY(AE52+2)=1,"х",IF(DAY(AE52+2)=2,"х",AE52+2))</f>
        <v>43554</v>
      </c>
      <c r="AH52" s="72">
        <f>IF(DAY(AE52+3)=1,"х",IF(DAY(AE52+3)=2,"х",IF(DAY(AE52+3)=3,"х",AE52+3)))</f>
        <v>43555</v>
      </c>
      <c r="AI52" s="77" t="s">
        <v>6</v>
      </c>
      <c r="AJ52" s="78" t="s">
        <v>7</v>
      </c>
      <c r="AK52" s="79" t="s">
        <v>8</v>
      </c>
      <c r="AL52" s="79" t="s">
        <v>9</v>
      </c>
    </row>
    <row r="53" spans="1:39" ht="19.899999999999999" customHeight="1" x14ac:dyDescent="0.2">
      <c r="A53" s="15">
        <f>Параметры!A68</f>
        <v>0</v>
      </c>
      <c r="B53" s="16">
        <f>Параметры!B68</f>
        <v>0</v>
      </c>
      <c r="C53" s="17">
        <f>Параметры!C68</f>
        <v>0</v>
      </c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9" t="e">
        <f>VLOOKUP($T$6,Параметры!A$3:J$14,9,0)</f>
        <v>#N/A</v>
      </c>
      <c r="AJ53" s="19">
        <f>SUM(D53:AH53)</f>
        <v>0</v>
      </c>
      <c r="AK53" s="20"/>
      <c r="AL53" s="42"/>
    </row>
    <row r="54" spans="1:39" ht="19.899999999999999" customHeight="1" x14ac:dyDescent="0.2">
      <c r="A54" s="15">
        <f>Параметры!A69</f>
        <v>0</v>
      </c>
      <c r="B54" s="16">
        <f>Параметры!B69</f>
        <v>0</v>
      </c>
      <c r="C54" s="17">
        <f>Параметры!C69</f>
        <v>0</v>
      </c>
      <c r="D54" s="18">
        <v>11</v>
      </c>
      <c r="E54" s="18">
        <v>11</v>
      </c>
      <c r="F54" s="18">
        <v>11</v>
      </c>
      <c r="G54" s="18">
        <v>11</v>
      </c>
      <c r="H54" s="18">
        <v>11</v>
      </c>
      <c r="I54" s="18">
        <v>11</v>
      </c>
      <c r="J54" s="18">
        <v>11</v>
      </c>
      <c r="K54" s="18" t="s">
        <v>20</v>
      </c>
      <c r="L54" s="18">
        <v>11</v>
      </c>
      <c r="M54" s="18">
        <v>11</v>
      </c>
      <c r="N54" s="18">
        <v>11</v>
      </c>
      <c r="O54" s="18">
        <v>11</v>
      </c>
      <c r="P54" s="18">
        <v>11</v>
      </c>
      <c r="Q54" s="18">
        <v>11</v>
      </c>
      <c r="R54" s="18">
        <v>10</v>
      </c>
      <c r="S54" s="18" t="s">
        <v>20</v>
      </c>
      <c r="T54" s="18" t="s">
        <v>20</v>
      </c>
      <c r="U54" s="18" t="s">
        <v>20</v>
      </c>
      <c r="V54" s="18" t="s">
        <v>20</v>
      </c>
      <c r="W54" s="18" t="s">
        <v>20</v>
      </c>
      <c r="X54" s="18" t="s">
        <v>20</v>
      </c>
      <c r="Y54" s="18" t="s">
        <v>20</v>
      </c>
      <c r="Z54" s="18" t="s">
        <v>20</v>
      </c>
      <c r="AA54" s="18" t="s">
        <v>20</v>
      </c>
      <c r="AB54" s="18" t="s">
        <v>20</v>
      </c>
      <c r="AC54" s="18" t="s">
        <v>20</v>
      </c>
      <c r="AD54" s="18" t="s">
        <v>20</v>
      </c>
      <c r="AE54" s="18" t="s">
        <v>20</v>
      </c>
      <c r="AF54" s="18" t="s">
        <v>20</v>
      </c>
      <c r="AG54" s="18" t="s">
        <v>20</v>
      </c>
      <c r="AH54" s="18" t="s">
        <v>20</v>
      </c>
      <c r="AI54" s="19" t="e">
        <f>VLOOKUP($T$6,Параметры!A$3:J$14,9,0)</f>
        <v>#N/A</v>
      </c>
      <c r="AJ54" s="19">
        <f t="shared" ref="AJ54:AJ55" si="55">SUM(D54:AH54)</f>
        <v>153</v>
      </c>
      <c r="AK54" s="20"/>
      <c r="AL54" s="42"/>
    </row>
    <row r="55" spans="1:39" ht="19.899999999999999" customHeight="1" x14ac:dyDescent="0.2">
      <c r="A55" s="15">
        <f>Параметры!A70</f>
        <v>0</v>
      </c>
      <c r="B55" s="16">
        <f>Параметры!B70</f>
        <v>0</v>
      </c>
      <c r="C55" s="17">
        <f>Параметры!C70</f>
        <v>0</v>
      </c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9" t="e">
        <f>VLOOKUP($T$6,Параметры!A$3:J$14,9,0)</f>
        <v>#N/A</v>
      </c>
      <c r="AJ55" s="19">
        <f t="shared" si="55"/>
        <v>0</v>
      </c>
      <c r="AK55" s="20"/>
      <c r="AL55" s="42"/>
    </row>
    <row r="56" spans="1:39" ht="19.899999999999999" customHeight="1" x14ac:dyDescent="0.2">
      <c r="A56" s="15">
        <f>Параметры!A71</f>
        <v>0</v>
      </c>
      <c r="B56" s="16">
        <f>Параметры!B71</f>
        <v>0</v>
      </c>
      <c r="C56" s="17">
        <f>Параметры!C71</f>
        <v>0</v>
      </c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9" t="e">
        <f>VLOOKUP($T$6,Параметры!A$3:J$14,9,0)</f>
        <v>#N/A</v>
      </c>
      <c r="AJ56" s="19">
        <f>SUMPRODUCT(--TEXT(SUBSTITUTE(D56:AH56,"н",),"0;;;\0"))</f>
        <v>0</v>
      </c>
      <c r="AK56" s="20">
        <f>SUMPRODUCT(--TEXT(SUBSTITUTE(D56:AH56&amp;"н","нн",),"0;;;\0"))-COUNTIF(D56:AH56,"*н")*2-COUNTIF(D56:AH56,"12н")*2</f>
        <v>0</v>
      </c>
      <c r="AL56" s="42"/>
    </row>
    <row r="57" spans="1:39" ht="19.899999999999999" customHeight="1" x14ac:dyDescent="0.2">
      <c r="A57" s="15">
        <f>Параметры!A72</f>
        <v>0</v>
      </c>
      <c r="B57" s="16">
        <f>Параметры!B72</f>
        <v>0</v>
      </c>
      <c r="C57" s="17">
        <f>Параметры!C72</f>
        <v>0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9" t="e">
        <f>VLOOKUP($T$6,Параметры!A$3:J$14,9,0)</f>
        <v>#N/A</v>
      </c>
      <c r="AJ57" s="19">
        <f>SUMPRODUCT(--TEXT(SUBSTITUTE(D57:AH57,"н",),"0;;;\0"))</f>
        <v>0</v>
      </c>
      <c r="AK57" s="20">
        <f>SUMPRODUCT(--TEXT(SUBSTITUTE(D57:AH57&amp;"н","нн",),"0;;;\0"))-COUNTIF(D57:AH57,"*н")*2-COUNTIF(D57:AH57,"12н")*2</f>
        <v>0</v>
      </c>
      <c r="AL57" s="42"/>
    </row>
    <row r="58" spans="1:39" ht="19.899999999999999" customHeight="1" x14ac:dyDescent="0.2">
      <c r="A58" s="15">
        <f>Параметры!A73</f>
        <v>0</v>
      </c>
      <c r="B58" s="16">
        <f>Параметры!B73</f>
        <v>0</v>
      </c>
      <c r="C58" s="17">
        <f>Параметры!C73</f>
        <v>0</v>
      </c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9" t="e">
        <f>VLOOKUP($T$6,Параметры!A$3:J$14,9,0)</f>
        <v>#N/A</v>
      </c>
      <c r="AJ58" s="19">
        <f t="shared" ref="AJ58:AJ60" si="56">SUM(D58:AH58)</f>
        <v>0</v>
      </c>
      <c r="AK58" s="21"/>
      <c r="AL58" s="42"/>
    </row>
    <row r="59" spans="1:39" ht="19.899999999999999" customHeight="1" x14ac:dyDescent="0.2">
      <c r="A59" s="15">
        <f>Параметры!A74</f>
        <v>0</v>
      </c>
      <c r="B59" s="16">
        <f>Параметры!B74</f>
        <v>0</v>
      </c>
      <c r="C59" s="17">
        <f>Параметры!C74</f>
        <v>0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9" t="e">
        <f>VLOOKUP($T$6,Параметры!A$3:J$14,9,0)</f>
        <v>#N/A</v>
      </c>
      <c r="AJ59" s="19">
        <f t="shared" si="56"/>
        <v>0</v>
      </c>
      <c r="AK59" s="21"/>
      <c r="AL59" s="42"/>
    </row>
    <row r="60" spans="1:39" ht="19.899999999999999" customHeight="1" x14ac:dyDescent="0.2">
      <c r="A60" s="15">
        <f>Параметры!A75</f>
        <v>0</v>
      </c>
      <c r="B60" s="16">
        <f>Параметры!B75</f>
        <v>0</v>
      </c>
      <c r="C60" s="17">
        <f>Параметры!C75</f>
        <v>0</v>
      </c>
      <c r="D60" s="43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9" t="e">
        <f>VLOOKUP($T$6,Параметры!A$3:J$14,9,0)</f>
        <v>#N/A</v>
      </c>
      <c r="AJ60" s="19">
        <f t="shared" si="56"/>
        <v>0</v>
      </c>
      <c r="AK60" s="21"/>
      <c r="AL60" s="42"/>
    </row>
    <row r="61" spans="1:39" ht="19.899999999999999" customHeight="1" x14ac:dyDescent="0.3">
      <c r="A61" s="15">
        <f>Параметры!A76</f>
        <v>0</v>
      </c>
      <c r="B61" s="16">
        <f>Параметры!B76</f>
        <v>0</v>
      </c>
      <c r="C61" s="17">
        <f>Параметры!C76</f>
        <v>0</v>
      </c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19" t="e">
        <f>VLOOKUP($T$6,Параметры!A$3:J$14,9,0)</f>
        <v>#N/A</v>
      </c>
      <c r="AJ61" s="19">
        <f>SUM(D61:AH61)</f>
        <v>0</v>
      </c>
      <c r="AK61" s="20"/>
      <c r="AL61" s="42"/>
    </row>
    <row r="62" spans="1:39" ht="19.899999999999999" customHeight="1" x14ac:dyDescent="0.2">
      <c r="A62" s="15">
        <f>Параметры!A77</f>
        <v>0</v>
      </c>
      <c r="B62" s="16">
        <f>Параметры!B77</f>
        <v>0</v>
      </c>
      <c r="C62" s="17">
        <f>Параметры!C77</f>
        <v>0</v>
      </c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9" t="e">
        <f>VLOOKUP($T$6,Параметры!A$3:J$14,9,0)</f>
        <v>#N/A</v>
      </c>
      <c r="AJ62" s="19">
        <f t="shared" ref="AJ62:AJ63" si="57">SUM(D62:AH62)</f>
        <v>0</v>
      </c>
      <c r="AK62" s="20"/>
      <c r="AL62" s="42"/>
    </row>
    <row r="63" spans="1:39" ht="19.899999999999999" customHeight="1" x14ac:dyDescent="0.2">
      <c r="A63" s="15">
        <f>Параметры!A78</f>
        <v>0</v>
      </c>
      <c r="B63" s="16">
        <f>Параметры!B78</f>
        <v>0</v>
      </c>
      <c r="C63" s="17">
        <f>Параметры!C78</f>
        <v>0</v>
      </c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9" t="e">
        <f>VLOOKUP($T$6,Параметры!A$3:J$14,9,0)</f>
        <v>#N/A</v>
      </c>
      <c r="AJ63" s="19">
        <f t="shared" si="57"/>
        <v>0</v>
      </c>
      <c r="AK63" s="20"/>
      <c r="AL63" s="42"/>
    </row>
    <row r="64" spans="1:39" ht="19.899999999999999" customHeight="1" x14ac:dyDescent="0.2">
      <c r="A64" s="15">
        <f>Параметры!A79</f>
        <v>0</v>
      </c>
      <c r="B64" s="16">
        <f>Параметры!B79</f>
        <v>0</v>
      </c>
      <c r="C64" s="17">
        <f>Параметры!C79</f>
        <v>0</v>
      </c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9" t="e">
        <f>VLOOKUP($T$6,Параметры!A$3:J$14,9,0)</f>
        <v>#N/A</v>
      </c>
      <c r="AJ64" s="19">
        <f>SUMPRODUCT(--TEXT(SUBSTITUTE(D64:AH64,"н",),"0;;;\0"))</f>
        <v>0</v>
      </c>
      <c r="AK64" s="20">
        <f>SUMPRODUCT(--TEXT(SUBSTITUTE(D64:AH64&amp;"н","нн",),"0;;;\0"))-COUNTIF(D64:AH64,"*н")*2-COUNTIF(D64:AH64,"12н")*2</f>
        <v>0</v>
      </c>
      <c r="AL64" s="42"/>
    </row>
    <row r="65" spans="1:38" ht="19.899999999999999" customHeight="1" x14ac:dyDescent="0.2">
      <c r="A65" s="15">
        <f>Параметры!A80</f>
        <v>0</v>
      </c>
      <c r="B65" s="16">
        <f>Параметры!B80</f>
        <v>0</v>
      </c>
      <c r="C65" s="17">
        <f>Параметры!C80</f>
        <v>0</v>
      </c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9" t="e">
        <f>VLOOKUP($T$6,Параметры!A$3:J$14,9,0)</f>
        <v>#N/A</v>
      </c>
      <c r="AJ65" s="19">
        <f>SUMPRODUCT(--TEXT(SUBSTITUTE(D65:AH65,"н",),"0;;;\0"))</f>
        <v>0</v>
      </c>
      <c r="AK65" s="20">
        <f>SUMPRODUCT(--TEXT(SUBSTITUTE(D65:AH65&amp;"н","нн",),"0;;;\0"))-COUNTIF(D65:AH65,"*н")*2-COUNTIF(D65:AH65,"12н")*2</f>
        <v>0</v>
      </c>
      <c r="AL65" s="42"/>
    </row>
    <row r="66" spans="1:38" ht="19.899999999999999" customHeight="1" x14ac:dyDescent="0.2">
      <c r="A66" s="15">
        <f>Параметры!A81</f>
        <v>0</v>
      </c>
      <c r="B66" s="16">
        <f>Параметры!B81</f>
        <v>0</v>
      </c>
      <c r="C66" s="17">
        <f>Параметры!C81</f>
        <v>0</v>
      </c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9" t="e">
        <f>VLOOKUP($T$6,Параметры!A$3:J$14,9,0)</f>
        <v>#N/A</v>
      </c>
      <c r="AJ66" s="19">
        <f t="shared" ref="AJ66:AJ68" si="58">SUM(D66:AH66)</f>
        <v>0</v>
      </c>
      <c r="AK66" s="21"/>
      <c r="AL66" s="42"/>
    </row>
    <row r="67" spans="1:38" ht="19.899999999999999" customHeight="1" x14ac:dyDescent="0.2">
      <c r="A67" s="15">
        <f>Параметры!A82</f>
        <v>0</v>
      </c>
      <c r="B67" s="16">
        <f>Параметры!B82</f>
        <v>0</v>
      </c>
      <c r="C67" s="17">
        <f>Параметры!C82</f>
        <v>0</v>
      </c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9" t="e">
        <f>VLOOKUP($T$6,Параметры!A$3:J$14,9,0)</f>
        <v>#N/A</v>
      </c>
      <c r="AJ67" s="19">
        <f t="shared" si="58"/>
        <v>0</v>
      </c>
      <c r="AK67" s="21"/>
      <c r="AL67" s="42"/>
    </row>
    <row r="68" spans="1:38" ht="19.899999999999999" customHeight="1" x14ac:dyDescent="0.2">
      <c r="A68" s="15">
        <f>Параметры!A83</f>
        <v>0</v>
      </c>
      <c r="B68" s="16">
        <f>Параметры!B83</f>
        <v>0</v>
      </c>
      <c r="C68" s="17">
        <f>Параметры!C83</f>
        <v>0</v>
      </c>
      <c r="D68" s="43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9" t="e">
        <f>VLOOKUP($T$6,Параметры!A$3:J$14,9,0)</f>
        <v>#N/A</v>
      </c>
      <c r="AJ68" s="19">
        <f t="shared" si="58"/>
        <v>0</v>
      </c>
      <c r="AK68" s="21"/>
      <c r="AL68" s="42"/>
    </row>
  </sheetData>
  <dataConsolidate/>
  <mergeCells count="22">
    <mergeCell ref="L2:Y2"/>
    <mergeCell ref="F1:G1"/>
    <mergeCell ref="C2:G2"/>
    <mergeCell ref="C3:G3"/>
    <mergeCell ref="A1:B1"/>
    <mergeCell ref="A2:B2"/>
    <mergeCell ref="A3:B3"/>
    <mergeCell ref="D1:E1"/>
    <mergeCell ref="K27:AB27"/>
    <mergeCell ref="AG4:AH4"/>
    <mergeCell ref="AJ4:AK4"/>
    <mergeCell ref="K5:AB5"/>
    <mergeCell ref="M6:S6"/>
    <mergeCell ref="T6:V6"/>
    <mergeCell ref="W6:X6"/>
    <mergeCell ref="M28:S28"/>
    <mergeCell ref="T28:V28"/>
    <mergeCell ref="W28:X28"/>
    <mergeCell ref="K49:AB49"/>
    <mergeCell ref="M50:S50"/>
    <mergeCell ref="T50:V50"/>
    <mergeCell ref="W50:X50"/>
  </mergeCells>
  <conditionalFormatting sqref="AJ9:AJ24">
    <cfRule type="cellIs" dxfId="23" priority="28" stopIfTrue="1" operator="greaterThan">
      <formula>$AI$9+19</formula>
    </cfRule>
  </conditionalFormatting>
  <conditionalFormatting sqref="AJ25:AJ26">
    <cfRule type="cellIs" dxfId="22" priority="27" stopIfTrue="1" operator="greaterThan">
      <formula>$AI$9+19</formula>
    </cfRule>
  </conditionalFormatting>
  <conditionalFormatting sqref="D8:AE8">
    <cfRule type="expression" dxfId="21" priority="35">
      <formula>ISNUMBER(MATCH(D8,#REF!,0))</formula>
    </cfRule>
    <cfRule type="expression" dxfId="20" priority="36">
      <formula>ISNUMBER(MATCH(D8,#REF!,0))</formula>
    </cfRule>
    <cfRule type="expression" dxfId="19" priority="38">
      <formula>D8&gt;EOMONTH($D$8,0)</formula>
    </cfRule>
  </conditionalFormatting>
  <conditionalFormatting sqref="AJ31:AJ46">
    <cfRule type="cellIs" dxfId="18" priority="14" stopIfTrue="1" operator="greaterThan">
      <formula>$AI$9+19</formula>
    </cfRule>
  </conditionalFormatting>
  <conditionalFormatting sqref="D39:AF39">
    <cfRule type="expression" dxfId="16" priority="11" stopIfTrue="1">
      <formula>OR(D$5="П",D$5="В")</formula>
    </cfRule>
  </conditionalFormatting>
  <conditionalFormatting sqref="D30:AE30">
    <cfRule type="expression" dxfId="15" priority="15">
      <formula>ISNUMBER(MATCH(D30,#REF!,0))</formula>
    </cfRule>
    <cfRule type="expression" dxfId="14" priority="16">
      <formula>ISNUMBER(MATCH(D30,#REF!,0))</formula>
    </cfRule>
  </conditionalFormatting>
  <conditionalFormatting sqref="AJ53:AJ60">
    <cfRule type="cellIs" dxfId="13" priority="4" stopIfTrue="1" operator="greaterThan">
      <formula>$AI$9+19</formula>
    </cfRule>
  </conditionalFormatting>
  <conditionalFormatting sqref="AJ61:AJ68">
    <cfRule type="cellIs" dxfId="12" priority="3" stopIfTrue="1" operator="greaterThan">
      <formula>$AI$9+19</formula>
    </cfRule>
  </conditionalFormatting>
  <conditionalFormatting sqref="D61:AH61">
    <cfRule type="expression" dxfId="11" priority="1" stopIfTrue="1">
      <formula>OR(D$5="П",D$5="В")</formula>
    </cfRule>
    <cfRule type="cellIs" dxfId="10" priority="2" stopIfTrue="1" operator="equal">
      <formula>0</formula>
    </cfRule>
  </conditionalFormatting>
  <conditionalFormatting sqref="D52:AE52">
    <cfRule type="expression" dxfId="9" priority="5">
      <formula>ISNUMBER(MATCH(D52,#REF!,0))</formula>
    </cfRule>
    <cfRule type="expression" dxfId="8" priority="6">
      <formula>ISNUMBER(MATCH(D52,#REF!,0))</formula>
    </cfRule>
    <cfRule type="expression" dxfId="7" priority="7">
      <formula>WEEKDAY(D52,2)&gt;5</formula>
    </cfRule>
    <cfRule type="expression" dxfId="6" priority="8">
      <formula>D52&gt;EOMONTH($D$8,0)</formula>
    </cfRule>
    <cfRule type="expression" dxfId="5" priority="9">
      <formula>ISNUMBER(MATCH(D52,#REF!,0))</formula>
    </cfRule>
    <cfRule type="expression" dxfId="4" priority="10">
      <formula>WEEKDAY(D52,2)&gt;5</formula>
    </cfRule>
  </conditionalFormatting>
  <conditionalFormatting sqref="D8:AE8 D9:AH24">
    <cfRule type="expression" dxfId="2" priority="40">
      <formula>WEEKDAY(D$8,2)&gt;5</formula>
    </cfRule>
  </conditionalFormatting>
  <conditionalFormatting sqref="D30:AE46">
    <cfRule type="expression" dxfId="1" priority="17">
      <formula>WEEKDAY(D$30,2)&gt;5</formula>
    </cfRule>
  </conditionalFormatting>
  <dataValidations disablePrompts="1" count="1">
    <dataValidation showInputMessage="1" showErrorMessage="1" promptTitle="месяц" sqref="T6:V6 T28:V28" xr:uid="{77604325-31F8-4504-BD13-1FC0D1C497C2}"/>
  </dataValidations>
  <hyperlinks>
    <hyperlink ref="C1" location="'На квартал'!A1" display="'На квартал'!A1" xr:uid="{00000000-0004-0000-0000-000000000000}"/>
    <hyperlink ref="D1" location="'На квартал'!A23" display="'На квартал'!A23" xr:uid="{00000000-0004-0000-0000-000001000000}"/>
    <hyperlink ref="F1" location="'На квартал'!A45" display="'На квартал'!A45" xr:uid="{00000000-0004-0000-0000-000002000000}"/>
  </hyperlinks>
  <printOptions verticalCentered="1"/>
  <pageMargins left="0.39370078740157483" right="0.39370078740157483" top="0.39370078740157483" bottom="0.39370078740157483" header="0.31496062992125984" footer="0.31496062992125984"/>
  <pageSetup paperSize="9" orientation="landscape" r:id="rId1"/>
  <headerFooter alignWithMargins="0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39" id="{00000000-000E-0000-0000-000027000000}">
            <xm:f>ISNUMBER(MATCH(D$8,Параметры!$F$3:$F$20,0))</xm:f>
            <x14:dxf>
              <font>
                <b val="0"/>
                <i val="0"/>
              </font>
              <fill>
                <patternFill>
                  <bgColor theme="0" tint="-0.14996795556505021"/>
                </patternFill>
              </fill>
            </x14:dxf>
          </x14:cfRule>
          <xm:sqref>D8:AE8 D9:AH24</xm:sqref>
        </x14:conditionalFormatting>
        <x14:conditionalFormatting xmlns:xm="http://schemas.microsoft.com/office/excel/2006/main">
          <x14:cfRule type="expression" priority="19" id="{00000000-000E-0000-0000-000013000000}">
            <xm:f>ISNUMBER(MATCH(D$30,Параметры!$F$3:$F$20,0))</xm:f>
            <x14:dxf>
              <font>
                <b val="0"/>
                <i val="0"/>
              </font>
              <fill>
                <patternFill>
                  <bgColor theme="0" tint="-0.14996795556505021"/>
                </patternFill>
              </fill>
            </x14:dxf>
          </x14:cfRule>
          <xm:sqref>D30:AE46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showInputMessage="1" showErrorMessage="1" promptTitle="месяц" xr:uid="{00000000-0002-0000-0000-000000000000}">
          <x14:formula1>
            <xm:f>Параметры!$A$3:$A$14</xm:f>
          </x14:formula1>
          <xm:sqref>T50:V50</xm:sqref>
        </x14:dataValidation>
        <x14:dataValidation type="list" showInputMessage="1" showErrorMessage="1" promptTitle="год" xr:uid="{00000000-0002-0000-0000-000001000000}">
          <x14:formula1>
            <xm:f>Параметры!$C$3:$C$20</xm:f>
          </x14:formula1>
          <xm:sqref>W6:X6 W28:X28 W50:X50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0"/>
  <sheetViews>
    <sheetView topLeftCell="A10" zoomScaleNormal="100" workbookViewId="0">
      <selection activeCell="F3" sqref="F3"/>
    </sheetView>
  </sheetViews>
  <sheetFormatPr defaultRowHeight="12.75" x14ac:dyDescent="0.2"/>
  <cols>
    <col min="1" max="1" width="10.140625" customWidth="1"/>
    <col min="2" max="2" width="11" bestFit="1" customWidth="1"/>
    <col min="3" max="3" width="8" customWidth="1"/>
    <col min="4" max="4" width="17.7109375" customWidth="1"/>
    <col min="5" max="5" width="17.42578125" customWidth="1"/>
    <col min="6" max="6" width="18.140625" customWidth="1"/>
    <col min="7" max="7" width="17.28515625" customWidth="1"/>
    <col min="8" max="8" width="12.28515625" customWidth="1"/>
    <col min="13" max="13" width="10.140625" bestFit="1" customWidth="1"/>
  </cols>
  <sheetData>
    <row r="1" spans="1:10" ht="28.9" customHeight="1" x14ac:dyDescent="0.2">
      <c r="J1" s="9" t="b">
        <f>ISNUMBER(MATCH(График!D8,$E$3:$E$20,0))</f>
        <v>0</v>
      </c>
    </row>
    <row r="2" spans="1:10" ht="66" customHeight="1" x14ac:dyDescent="0.2">
      <c r="A2" s="37" t="s">
        <v>10</v>
      </c>
      <c r="B2" s="37" t="s">
        <v>11</v>
      </c>
      <c r="C2" s="37" t="s">
        <v>12</v>
      </c>
      <c r="D2" s="37" t="s">
        <v>13</v>
      </c>
      <c r="E2" s="38" t="s">
        <v>14</v>
      </c>
      <c r="F2" s="39" t="s">
        <v>15</v>
      </c>
      <c r="G2" s="40" t="s">
        <v>16</v>
      </c>
      <c r="H2" s="41" t="s">
        <v>17</v>
      </c>
      <c r="I2" s="37" t="s">
        <v>18</v>
      </c>
      <c r="J2" s="37" t="s">
        <v>19</v>
      </c>
    </row>
    <row r="3" spans="1:10" ht="19.899999999999999" customHeight="1" x14ac:dyDescent="0.2">
      <c r="A3" s="23" t="s">
        <v>21</v>
      </c>
      <c r="B3" s="23">
        <v>1</v>
      </c>
      <c r="C3" s="23">
        <v>2019</v>
      </c>
      <c r="D3" s="23" t="s">
        <v>22</v>
      </c>
      <c r="E3" s="24"/>
      <c r="F3" s="25">
        <v>43831</v>
      </c>
      <c r="G3" s="26"/>
      <c r="H3" s="27"/>
      <c r="I3" s="28">
        <v>136</v>
      </c>
      <c r="J3" s="28">
        <v>122.4</v>
      </c>
    </row>
    <row r="4" spans="1:10" ht="19.899999999999999" customHeight="1" x14ac:dyDescent="0.2">
      <c r="A4" s="23" t="s">
        <v>23</v>
      </c>
      <c r="B4" s="23">
        <v>2</v>
      </c>
      <c r="C4" s="23">
        <v>2020</v>
      </c>
      <c r="D4" s="23" t="s">
        <v>22</v>
      </c>
      <c r="E4" s="24"/>
      <c r="F4" s="25">
        <v>43832</v>
      </c>
      <c r="G4" s="26"/>
      <c r="H4" s="27"/>
      <c r="I4" s="28">
        <v>159</v>
      </c>
      <c r="J4" s="28">
        <v>143</v>
      </c>
    </row>
    <row r="5" spans="1:10" ht="19.899999999999999" customHeight="1" x14ac:dyDescent="0.2">
      <c r="A5" s="23" t="s">
        <v>24</v>
      </c>
      <c r="B5" s="23">
        <v>3</v>
      </c>
      <c r="C5" s="23">
        <v>2021</v>
      </c>
      <c r="D5" s="23" t="s">
        <v>22</v>
      </c>
      <c r="E5" s="24"/>
      <c r="F5" s="25">
        <v>43833</v>
      </c>
      <c r="G5" s="26"/>
      <c r="H5" s="27"/>
      <c r="I5" s="28">
        <v>159</v>
      </c>
      <c r="J5" s="28">
        <v>143</v>
      </c>
    </row>
    <row r="6" spans="1:10" ht="19.899999999999999" customHeight="1" x14ac:dyDescent="0.2">
      <c r="A6" s="23" t="s">
        <v>25</v>
      </c>
      <c r="B6" s="23">
        <v>4</v>
      </c>
      <c r="C6" s="23">
        <v>2022</v>
      </c>
      <c r="D6" s="23" t="s">
        <v>22</v>
      </c>
      <c r="E6" s="24"/>
      <c r="F6" s="25">
        <v>43834</v>
      </c>
      <c r="G6" s="26"/>
      <c r="H6" s="27"/>
      <c r="I6" s="28">
        <v>175</v>
      </c>
      <c r="J6" s="28">
        <v>157.4</v>
      </c>
    </row>
    <row r="7" spans="1:10" ht="19.899999999999999" customHeight="1" x14ac:dyDescent="0.2">
      <c r="A7" s="23" t="s">
        <v>1</v>
      </c>
      <c r="B7" s="23">
        <v>5</v>
      </c>
      <c r="C7" s="23">
        <v>2023</v>
      </c>
      <c r="D7" s="23" t="s">
        <v>22</v>
      </c>
      <c r="E7" s="24"/>
      <c r="F7" s="25">
        <v>43835</v>
      </c>
      <c r="G7" s="26"/>
      <c r="H7" s="27"/>
      <c r="I7" s="28">
        <v>143</v>
      </c>
      <c r="J7" s="28">
        <v>128.6</v>
      </c>
    </row>
    <row r="8" spans="1:10" ht="19.899999999999999" customHeight="1" x14ac:dyDescent="0.2">
      <c r="A8" s="23" t="s">
        <v>26</v>
      </c>
      <c r="B8" s="23">
        <v>6</v>
      </c>
      <c r="C8" s="23">
        <v>2024</v>
      </c>
      <c r="D8" s="23" t="s">
        <v>22</v>
      </c>
      <c r="E8" s="24"/>
      <c r="F8" s="25">
        <v>43836</v>
      </c>
      <c r="G8" s="26"/>
      <c r="H8" s="27"/>
      <c r="I8" s="28">
        <v>151</v>
      </c>
      <c r="J8" s="28">
        <v>135.80000000000001</v>
      </c>
    </row>
    <row r="9" spans="1:10" ht="19.899999999999999" customHeight="1" x14ac:dyDescent="0.2">
      <c r="A9" s="23" t="s">
        <v>27</v>
      </c>
      <c r="B9" s="23">
        <v>7</v>
      </c>
      <c r="C9" s="23">
        <v>2025</v>
      </c>
      <c r="D9" s="23" t="s">
        <v>28</v>
      </c>
      <c r="E9" s="24"/>
      <c r="F9" s="25">
        <v>43837</v>
      </c>
      <c r="G9" s="26"/>
      <c r="H9" s="27"/>
      <c r="I9" s="28">
        <v>184</v>
      </c>
      <c r="J9" s="28">
        <v>165.6</v>
      </c>
    </row>
    <row r="10" spans="1:10" ht="19.899999999999999" customHeight="1" x14ac:dyDescent="0.2">
      <c r="A10" s="23" t="s">
        <v>29</v>
      </c>
      <c r="B10" s="23">
        <v>8</v>
      </c>
      <c r="C10" s="23">
        <v>2026</v>
      </c>
      <c r="D10" s="23" t="s">
        <v>22</v>
      </c>
      <c r="E10" s="24"/>
      <c r="F10" s="25">
        <v>43838</v>
      </c>
      <c r="G10" s="26"/>
      <c r="H10" s="27"/>
      <c r="I10" s="28">
        <v>176</v>
      </c>
      <c r="J10" s="28">
        <v>158.4</v>
      </c>
    </row>
    <row r="11" spans="1:10" ht="19.899999999999999" customHeight="1" x14ac:dyDescent="0.2">
      <c r="A11" s="23" t="s">
        <v>30</v>
      </c>
      <c r="B11" s="23">
        <v>9</v>
      </c>
      <c r="C11" s="23">
        <v>2027</v>
      </c>
      <c r="D11" s="23" t="s">
        <v>31</v>
      </c>
      <c r="E11" s="24">
        <v>43883</v>
      </c>
      <c r="F11" s="25">
        <v>43884</v>
      </c>
      <c r="G11" s="26"/>
      <c r="H11" s="27"/>
      <c r="I11" s="28">
        <v>168</v>
      </c>
      <c r="J11" s="28">
        <v>151.19999999999999</v>
      </c>
    </row>
    <row r="12" spans="1:10" ht="19.899999999999999" customHeight="1" x14ac:dyDescent="0.2">
      <c r="A12" s="23" t="s">
        <v>32</v>
      </c>
      <c r="B12" s="23">
        <v>10</v>
      </c>
      <c r="C12" s="23">
        <v>2028</v>
      </c>
      <c r="D12" s="23" t="s">
        <v>33</v>
      </c>
      <c r="E12" s="24">
        <v>43897</v>
      </c>
      <c r="F12" s="25">
        <v>43898</v>
      </c>
      <c r="G12" s="26"/>
      <c r="H12" s="27"/>
      <c r="I12" s="28">
        <v>184</v>
      </c>
      <c r="J12" s="28">
        <v>165.6</v>
      </c>
    </row>
    <row r="13" spans="1:10" ht="19.899999999999999" customHeight="1" x14ac:dyDescent="0.2">
      <c r="A13" s="23" t="s">
        <v>34</v>
      </c>
      <c r="B13" s="23">
        <v>11</v>
      </c>
      <c r="C13" s="23">
        <v>2029</v>
      </c>
      <c r="D13" s="23"/>
      <c r="E13" s="24">
        <v>43951</v>
      </c>
      <c r="F13" s="25"/>
      <c r="G13" s="26"/>
      <c r="H13" s="29"/>
      <c r="I13" s="28">
        <v>175</v>
      </c>
      <c r="J13" s="28">
        <v>144</v>
      </c>
    </row>
    <row r="14" spans="1:10" ht="19.899999999999999" customHeight="1" x14ac:dyDescent="0.2">
      <c r="A14" s="23" t="s">
        <v>35</v>
      </c>
      <c r="B14" s="23">
        <v>12</v>
      </c>
      <c r="C14" s="23">
        <v>2030</v>
      </c>
      <c r="D14" s="23" t="s">
        <v>36</v>
      </c>
      <c r="E14" s="24"/>
      <c r="F14" s="25">
        <v>43952</v>
      </c>
      <c r="G14" s="26"/>
      <c r="H14" s="27"/>
      <c r="I14" s="30"/>
      <c r="J14" s="28">
        <v>157.4</v>
      </c>
    </row>
    <row r="15" spans="1:10" ht="19.899999999999999" customHeight="1" x14ac:dyDescent="0.2">
      <c r="A15" s="23"/>
      <c r="B15" s="23"/>
      <c r="C15" s="23"/>
      <c r="D15" s="23" t="s">
        <v>36</v>
      </c>
      <c r="E15" s="24"/>
      <c r="F15" s="25"/>
      <c r="G15" s="26">
        <v>43953</v>
      </c>
      <c r="H15" s="27"/>
      <c r="I15" s="30"/>
      <c r="J15" s="30"/>
    </row>
    <row r="16" spans="1:10" ht="19.899999999999999" customHeight="1" x14ac:dyDescent="0.2">
      <c r="A16" s="23"/>
      <c r="B16" s="23"/>
      <c r="C16" s="23"/>
      <c r="D16" s="23" t="s">
        <v>37</v>
      </c>
      <c r="E16" s="24">
        <v>43959</v>
      </c>
      <c r="F16" s="25">
        <v>43960</v>
      </c>
      <c r="G16" s="26">
        <v>43954</v>
      </c>
      <c r="H16" s="27"/>
      <c r="I16" s="30"/>
      <c r="J16" s="30"/>
    </row>
    <row r="17" spans="1:13" ht="19.899999999999999" customHeight="1" x14ac:dyDescent="0.2">
      <c r="A17" s="23"/>
      <c r="B17" s="23"/>
      <c r="C17" s="23"/>
      <c r="D17" s="23" t="s">
        <v>38</v>
      </c>
      <c r="E17" s="24"/>
      <c r="F17" s="25"/>
      <c r="G17" s="26">
        <v>43961</v>
      </c>
      <c r="H17" s="27"/>
      <c r="I17" s="30"/>
      <c r="J17" s="30"/>
    </row>
    <row r="18" spans="1:13" ht="19.899999999999999" customHeight="1" x14ac:dyDescent="0.2">
      <c r="A18" s="23"/>
      <c r="B18" s="23"/>
      <c r="C18" s="23"/>
      <c r="D18" s="23" t="s">
        <v>38</v>
      </c>
      <c r="E18" s="24">
        <v>43993</v>
      </c>
      <c r="F18" s="25">
        <v>43994</v>
      </c>
      <c r="G18" s="26"/>
      <c r="H18" s="27"/>
      <c r="I18" s="30"/>
      <c r="J18" s="30"/>
    </row>
    <row r="19" spans="1:13" ht="19.899999999999999" customHeight="1" x14ac:dyDescent="0.2">
      <c r="A19" s="23"/>
      <c r="B19" s="23"/>
      <c r="C19" s="23"/>
      <c r="D19" s="23" t="s">
        <v>39</v>
      </c>
      <c r="E19" s="24"/>
      <c r="F19" s="25">
        <v>44139</v>
      </c>
      <c r="G19" s="26"/>
      <c r="H19" s="27"/>
      <c r="I19" s="30"/>
      <c r="J19" s="30"/>
    </row>
    <row r="20" spans="1:13" ht="19.899999999999999" customHeight="1" x14ac:dyDescent="0.2">
      <c r="A20" s="23"/>
      <c r="B20" s="23"/>
      <c r="C20" s="23"/>
      <c r="D20" s="23" t="s">
        <v>22</v>
      </c>
      <c r="E20" s="24">
        <v>44196</v>
      </c>
      <c r="F20" s="25"/>
      <c r="G20" s="26"/>
      <c r="H20" s="27"/>
      <c r="I20" s="30"/>
      <c r="J20" s="30"/>
    </row>
    <row r="22" spans="1:13" ht="13.5" thickBot="1" x14ac:dyDescent="0.25"/>
    <row r="23" spans="1:13" ht="26.25" thickBot="1" x14ac:dyDescent="0.25">
      <c r="A23" s="45" t="s">
        <v>42</v>
      </c>
      <c r="B23" s="44" t="s">
        <v>41</v>
      </c>
      <c r="C23" s="65"/>
      <c r="D23" s="46" t="s">
        <v>43</v>
      </c>
      <c r="E23" s="46" t="s">
        <v>44</v>
      </c>
      <c r="F23" s="47" t="s">
        <v>45</v>
      </c>
      <c r="M23" s="90" t="s">
        <v>60</v>
      </c>
    </row>
    <row r="24" spans="1:13" ht="19.899999999999999" customHeight="1" thickBot="1" x14ac:dyDescent="0.25">
      <c r="A24" s="49">
        <v>12350</v>
      </c>
      <c r="B24" s="48" t="s">
        <v>47</v>
      </c>
      <c r="C24" s="48" t="s">
        <v>46</v>
      </c>
      <c r="D24" s="50">
        <v>43840</v>
      </c>
      <c r="E24" s="51">
        <v>52</v>
      </c>
      <c r="F24" s="52">
        <f>IF(D24="","",D24+E24-1+COUNTIF($F$3:$F$20,D24+E24-1))</f>
        <v>43891</v>
      </c>
      <c r="G24" t="s">
        <v>57</v>
      </c>
      <c r="M24" s="91">
        <f>D24+E24-1+COUNTIF($F$3:$F$20,D24+E24-1)</f>
        <v>43891</v>
      </c>
    </row>
    <row r="25" spans="1:13" ht="19.899999999999999" customHeight="1" thickBot="1" x14ac:dyDescent="0.25">
      <c r="A25" s="54">
        <v>12456</v>
      </c>
      <c r="B25" s="53" t="s">
        <v>48</v>
      </c>
      <c r="C25" s="66" t="s">
        <v>50</v>
      </c>
      <c r="D25" s="50">
        <v>43841</v>
      </c>
      <c r="E25" s="56">
        <v>52</v>
      </c>
      <c r="F25" s="52">
        <f t="shared" ref="F25:F40" si="0">IF(D25="","",D25+E25-1+COUNTIF($F$3:$F$20,D25+E25-1))</f>
        <v>43892</v>
      </c>
      <c r="G25" t="s">
        <v>57</v>
      </c>
      <c r="M25" s="91">
        <f t="shared" ref="M25:M32" si="1">D25+E25-1+COUNTIF($F$3:$F$20,D25+E25-1)</f>
        <v>43892</v>
      </c>
    </row>
    <row r="26" spans="1:13" ht="19.899999999999999" customHeight="1" thickBot="1" x14ac:dyDescent="0.25">
      <c r="A26" s="54">
        <v>125</v>
      </c>
      <c r="B26" s="53" t="s">
        <v>49</v>
      </c>
      <c r="C26" s="73" t="s">
        <v>51</v>
      </c>
      <c r="D26" s="50">
        <v>43842</v>
      </c>
      <c r="E26" s="56">
        <v>40</v>
      </c>
      <c r="F26" s="52">
        <f t="shared" si="0"/>
        <v>43881</v>
      </c>
      <c r="G26" t="s">
        <v>57</v>
      </c>
      <c r="M26" s="91">
        <f t="shared" si="1"/>
        <v>43881</v>
      </c>
    </row>
    <row r="27" spans="1:13" ht="19.899999999999999" customHeight="1" thickBot="1" x14ac:dyDescent="0.25">
      <c r="A27" s="54">
        <v>126</v>
      </c>
      <c r="B27" s="53" t="s">
        <v>55</v>
      </c>
      <c r="C27" s="66"/>
      <c r="D27" s="92">
        <v>43843</v>
      </c>
      <c r="E27" s="56">
        <v>52</v>
      </c>
      <c r="F27" s="52">
        <f t="shared" si="0"/>
        <v>43894</v>
      </c>
      <c r="G27" t="s">
        <v>57</v>
      </c>
      <c r="M27" s="91">
        <f t="shared" si="1"/>
        <v>43894</v>
      </c>
    </row>
    <row r="28" spans="1:13" ht="19.899999999999999" customHeight="1" x14ac:dyDescent="0.2">
      <c r="A28" s="54">
        <v>127</v>
      </c>
      <c r="B28" s="53"/>
      <c r="C28" s="66"/>
      <c r="D28" s="93"/>
      <c r="E28" s="56">
        <v>52</v>
      </c>
      <c r="F28" s="52" t="str">
        <f t="shared" si="0"/>
        <v/>
      </c>
      <c r="G28" t="s">
        <v>57</v>
      </c>
      <c r="M28" s="91">
        <f t="shared" si="1"/>
        <v>51</v>
      </c>
    </row>
    <row r="29" spans="1:13" ht="19.899999999999999" customHeight="1" x14ac:dyDescent="0.2">
      <c r="A29" s="54">
        <v>128</v>
      </c>
      <c r="B29" s="53"/>
      <c r="C29" s="66"/>
      <c r="D29" s="93"/>
      <c r="E29" s="56">
        <v>52</v>
      </c>
      <c r="F29" s="57" t="str">
        <f t="shared" si="0"/>
        <v/>
      </c>
      <c r="M29" s="91">
        <f t="shared" si="1"/>
        <v>51</v>
      </c>
    </row>
    <row r="30" spans="1:13" ht="19.899999999999999" customHeight="1" x14ac:dyDescent="0.2">
      <c r="A30" s="54">
        <v>129</v>
      </c>
      <c r="B30" s="53"/>
      <c r="C30" s="66"/>
      <c r="D30" s="93"/>
      <c r="E30" s="56">
        <v>52</v>
      </c>
      <c r="F30" s="57" t="str">
        <f t="shared" si="0"/>
        <v/>
      </c>
      <c r="M30" s="91">
        <f t="shared" si="1"/>
        <v>51</v>
      </c>
    </row>
    <row r="31" spans="1:13" ht="19.899999999999999" customHeight="1" x14ac:dyDescent="0.2">
      <c r="A31" s="54">
        <v>129</v>
      </c>
      <c r="B31" s="53"/>
      <c r="C31" s="66"/>
      <c r="D31" s="93"/>
      <c r="E31" s="56">
        <v>52</v>
      </c>
      <c r="F31" s="57" t="str">
        <f t="shared" si="0"/>
        <v/>
      </c>
      <c r="M31" s="91">
        <f t="shared" si="1"/>
        <v>51</v>
      </c>
    </row>
    <row r="32" spans="1:13" ht="19.899999999999999" customHeight="1" x14ac:dyDescent="0.2">
      <c r="A32" s="54">
        <v>129</v>
      </c>
      <c r="B32" s="53"/>
      <c r="C32" s="66"/>
      <c r="D32" s="94"/>
      <c r="E32" s="56">
        <v>52</v>
      </c>
      <c r="F32" s="57" t="str">
        <f t="shared" si="0"/>
        <v/>
      </c>
      <c r="M32" s="91">
        <f t="shared" si="1"/>
        <v>51</v>
      </c>
    </row>
    <row r="33" spans="1:6" ht="19.899999999999999" customHeight="1" x14ac:dyDescent="0.2">
      <c r="A33" s="54">
        <v>129</v>
      </c>
      <c r="B33" s="53"/>
      <c r="C33" s="66"/>
      <c r="D33" s="55"/>
      <c r="E33" s="56">
        <v>52</v>
      </c>
      <c r="F33" s="57" t="str">
        <f t="shared" si="0"/>
        <v/>
      </c>
    </row>
    <row r="34" spans="1:6" ht="19.899999999999999" customHeight="1" x14ac:dyDescent="0.2">
      <c r="A34" s="54">
        <v>129</v>
      </c>
      <c r="B34" s="53"/>
      <c r="C34" s="66"/>
      <c r="D34" s="55"/>
      <c r="E34" s="56">
        <v>52</v>
      </c>
      <c r="F34" s="57" t="str">
        <f t="shared" si="0"/>
        <v/>
      </c>
    </row>
    <row r="35" spans="1:6" ht="19.899999999999999" customHeight="1" x14ac:dyDescent="0.2">
      <c r="A35" s="54">
        <v>129</v>
      </c>
      <c r="B35" s="53"/>
      <c r="C35" s="66"/>
      <c r="D35" s="55"/>
      <c r="E35" s="56">
        <v>52</v>
      </c>
      <c r="F35" s="57" t="str">
        <f t="shared" si="0"/>
        <v/>
      </c>
    </row>
    <row r="36" spans="1:6" ht="19.899999999999999" customHeight="1" x14ac:dyDescent="0.2">
      <c r="A36" s="54">
        <v>129</v>
      </c>
      <c r="B36" s="53"/>
      <c r="C36" s="66"/>
      <c r="D36" s="55"/>
      <c r="E36" s="56">
        <v>52</v>
      </c>
      <c r="F36" s="57" t="str">
        <f t="shared" si="0"/>
        <v/>
      </c>
    </row>
    <row r="37" spans="1:6" ht="19.899999999999999" customHeight="1" x14ac:dyDescent="0.2">
      <c r="A37" s="54">
        <v>129</v>
      </c>
      <c r="B37" s="53"/>
      <c r="C37" s="66"/>
      <c r="D37" s="55"/>
      <c r="E37" s="56">
        <v>40</v>
      </c>
      <c r="F37" s="57" t="str">
        <f t="shared" si="0"/>
        <v/>
      </c>
    </row>
    <row r="38" spans="1:6" ht="19.899999999999999" customHeight="1" x14ac:dyDescent="0.2">
      <c r="A38" s="54">
        <v>129</v>
      </c>
      <c r="B38" s="53"/>
      <c r="C38" s="66"/>
      <c r="D38" s="55"/>
      <c r="E38" s="56">
        <v>52</v>
      </c>
      <c r="F38" s="57" t="str">
        <f t="shared" si="0"/>
        <v/>
      </c>
    </row>
    <row r="39" spans="1:6" ht="19.899999999999999" customHeight="1" x14ac:dyDescent="0.2">
      <c r="A39" s="54">
        <v>158</v>
      </c>
      <c r="B39" s="58"/>
      <c r="C39" s="67"/>
      <c r="D39" s="55"/>
      <c r="E39" s="56">
        <v>52</v>
      </c>
      <c r="F39" s="59" t="str">
        <f t="shared" si="0"/>
        <v/>
      </c>
    </row>
    <row r="40" spans="1:6" ht="19.899999999999999" customHeight="1" thickBot="1" x14ac:dyDescent="0.25">
      <c r="A40" s="61"/>
      <c r="B40" s="60"/>
      <c r="C40" s="68"/>
      <c r="D40" s="62"/>
      <c r="E40" s="63"/>
      <c r="F40" s="64" t="str">
        <f t="shared" si="0"/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График</vt:lpstr>
      <vt:lpstr>Параметры</vt:lpstr>
      <vt:lpstr>График!Область_печати</vt:lpstr>
    </vt:vector>
  </TitlesOfParts>
  <Company>ООО Газпром трансгаз Сургут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Кутельникова Елена Викторовна</dc:creator>
  <cp:lastModifiedBy>Elena</cp:lastModifiedBy>
  <cp:lastPrinted>2020-01-26T17:42:51Z</cp:lastPrinted>
  <dcterms:created xsi:type="dcterms:W3CDTF">2019-01-18T12:31:43Z</dcterms:created>
  <dcterms:modified xsi:type="dcterms:W3CDTF">2020-01-30T07:40:35Z</dcterms:modified>
</cp:coreProperties>
</file>