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графики\"/>
    </mc:Choice>
  </mc:AlternateContent>
  <bookViews>
    <workbookView xWindow="0" yWindow="0" windowWidth="28800" windowHeight="12936" activeTab="1"/>
  </bookViews>
  <sheets>
    <sheet name="График" sheetId="1" r:id="rId1"/>
    <sheet name="Параметры" sheetId="2" r:id="rId2"/>
  </sheets>
  <externalReferences>
    <externalReference r:id="rId3"/>
    <externalReference r:id="rId4"/>
  </externalReferences>
  <definedNames>
    <definedName name="год">[1]Календарь!$C$1:$C$12</definedName>
    <definedName name="допнер">[1]Календарь!$H$2:$H$20</definedName>
    <definedName name="месяц">[1]Календарь!$A$1:$A$12</definedName>
    <definedName name="_xlnm.Print_Area" localSheetId="0">График!$A$1:$AM$97</definedName>
    <definedName name="празд">[1]Календарь!$G$2:$G$20</definedName>
    <definedName name="предпр">[1]Календарь!$F$2:$F$20</definedName>
  </definedNames>
  <calcPr calcId="152511"/>
</workbook>
</file>

<file path=xl/calcChain.xml><?xml version="1.0" encoding="utf-8"?>
<calcChain xmlns="http://schemas.openxmlformats.org/spreadsheetml/2006/main">
  <c r="AJ32" i="1" l="1"/>
  <c r="F25" i="2" l="1"/>
  <c r="F26" i="2"/>
  <c r="F27" i="2"/>
  <c r="F28" i="2"/>
  <c r="B32" i="1" l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C31" i="1"/>
  <c r="B31" i="1"/>
  <c r="A31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D52" i="1" l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D30" i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D8" i="1"/>
  <c r="AJ68" i="1"/>
  <c r="AI68" i="1"/>
  <c r="C68" i="1"/>
  <c r="B68" i="1"/>
  <c r="A68" i="1"/>
  <c r="AJ67" i="1"/>
  <c r="AI67" i="1"/>
  <c r="C67" i="1"/>
  <c r="B67" i="1"/>
  <c r="A67" i="1"/>
  <c r="AJ66" i="1"/>
  <c r="AI66" i="1"/>
  <c r="C66" i="1"/>
  <c r="B66" i="1"/>
  <c r="A66" i="1"/>
  <c r="AK65" i="1"/>
  <c r="AJ65" i="1"/>
  <c r="AI65" i="1"/>
  <c r="C65" i="1"/>
  <c r="B65" i="1"/>
  <c r="A65" i="1"/>
  <c r="AK64" i="1"/>
  <c r="AJ64" i="1"/>
  <c r="AI64" i="1"/>
  <c r="C64" i="1"/>
  <c r="B64" i="1"/>
  <c r="A64" i="1"/>
  <c r="AJ63" i="1"/>
  <c r="AI63" i="1"/>
  <c r="C63" i="1"/>
  <c r="B63" i="1"/>
  <c r="A63" i="1"/>
  <c r="AJ62" i="1"/>
  <c r="AI62" i="1"/>
  <c r="C62" i="1"/>
  <c r="B62" i="1"/>
  <c r="A62" i="1"/>
  <c r="AJ61" i="1"/>
  <c r="AI61" i="1"/>
  <c r="C61" i="1"/>
  <c r="B61" i="1"/>
  <c r="A61" i="1"/>
  <c r="AJ60" i="1"/>
  <c r="AI60" i="1"/>
  <c r="C60" i="1"/>
  <c r="B60" i="1"/>
  <c r="A60" i="1"/>
  <c r="AJ59" i="1"/>
  <c r="AI59" i="1"/>
  <c r="C59" i="1"/>
  <c r="B59" i="1"/>
  <c r="A59" i="1"/>
  <c r="AJ58" i="1"/>
  <c r="AI58" i="1"/>
  <c r="C58" i="1"/>
  <c r="B58" i="1"/>
  <c r="A58" i="1"/>
  <c r="AK57" i="1"/>
  <c r="AJ57" i="1"/>
  <c r="AI57" i="1"/>
  <c r="C57" i="1"/>
  <c r="B57" i="1"/>
  <c r="A57" i="1"/>
  <c r="AK56" i="1"/>
  <c r="AJ56" i="1"/>
  <c r="AI56" i="1"/>
  <c r="C56" i="1"/>
  <c r="B56" i="1"/>
  <c r="A56" i="1"/>
  <c r="AJ55" i="1"/>
  <c r="AI55" i="1"/>
  <c r="C55" i="1"/>
  <c r="B55" i="1"/>
  <c r="A55" i="1"/>
  <c r="AJ54" i="1"/>
  <c r="AI54" i="1"/>
  <c r="C54" i="1"/>
  <c r="B54" i="1"/>
  <c r="A54" i="1"/>
  <c r="AI53" i="1"/>
  <c r="C53" i="1"/>
  <c r="B53" i="1"/>
  <c r="A53" i="1"/>
  <c r="AJ46" i="1"/>
  <c r="AI46" i="1"/>
  <c r="AJ45" i="1"/>
  <c r="AI45" i="1"/>
  <c r="AJ44" i="1"/>
  <c r="AI44" i="1"/>
  <c r="AK43" i="1"/>
  <c r="AJ43" i="1"/>
  <c r="AI43" i="1"/>
  <c r="AK42" i="1"/>
  <c r="AJ42" i="1"/>
  <c r="AI42" i="1"/>
  <c r="AJ41" i="1"/>
  <c r="AI41" i="1"/>
  <c r="AJ40" i="1"/>
  <c r="AI40" i="1"/>
  <c r="AJ39" i="1"/>
  <c r="AI39" i="1"/>
  <c r="AJ38" i="1"/>
  <c r="AI38" i="1"/>
  <c r="AJ37" i="1"/>
  <c r="AI37" i="1"/>
  <c r="AJ36" i="1"/>
  <c r="AI36" i="1"/>
  <c r="AK35" i="1"/>
  <c r="AJ35" i="1"/>
  <c r="AI35" i="1"/>
  <c r="AK34" i="1"/>
  <c r="AJ34" i="1"/>
  <c r="AI34" i="1"/>
  <c r="AJ33" i="1"/>
  <c r="AI33" i="1"/>
  <c r="AI32" i="1"/>
  <c r="AI31" i="1"/>
  <c r="F24" i="2"/>
  <c r="E8" i="1" l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H52" i="1"/>
  <c r="AF52" i="1"/>
  <c r="AG52" i="1"/>
  <c r="AG30" i="1"/>
  <c r="AF30" i="1"/>
  <c r="AH30" i="1"/>
  <c r="AG8" i="1"/>
  <c r="AF8" i="1"/>
  <c r="AH8" i="1"/>
  <c r="F1" i="1"/>
  <c r="D1" i="1"/>
  <c r="C1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9" i="1"/>
  <c r="AI24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9" i="1"/>
  <c r="AJ53" i="1" l="1"/>
  <c r="AJ31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B9" i="1"/>
  <c r="A9" i="1"/>
  <c r="AJ23" i="1"/>
  <c r="AJ22" i="1"/>
  <c r="AJ21" i="1"/>
  <c r="AJ20" i="1"/>
  <c r="AJ18" i="1"/>
  <c r="AJ10" i="1"/>
  <c r="AJ12" i="1"/>
  <c r="AJ13" i="1"/>
  <c r="AJ14" i="1"/>
  <c r="AJ15" i="1"/>
  <c r="J1" i="2" l="1"/>
  <c r="D9" i="1"/>
  <c r="AJ17" i="1"/>
  <c r="E9" i="1"/>
  <c r="G9" i="1" l="1"/>
  <c r="F9" i="1"/>
  <c r="H9" i="1" l="1"/>
  <c r="I9" i="1"/>
  <c r="J9" i="1" l="1"/>
  <c r="K9" i="1" l="1"/>
  <c r="L9" i="1" l="1"/>
  <c r="M9" i="1"/>
  <c r="N9" i="1" l="1"/>
  <c r="O9" i="1" l="1"/>
  <c r="P9" i="1" l="1"/>
  <c r="Q9" i="1" l="1"/>
  <c r="R9" i="1" l="1"/>
  <c r="AJ9" i="1" s="1"/>
  <c r="AJ24" i="1" l="1"/>
  <c r="AJ19" i="1"/>
  <c r="AJ11" i="1" l="1"/>
  <c r="AJ16" i="1"/>
</calcChain>
</file>

<file path=xl/comments1.xml><?xml version="1.0" encoding="utf-8"?>
<comments xmlns="http://schemas.openxmlformats.org/spreadsheetml/2006/main">
  <authors>
    <author>Расул Самигуллин</author>
  </authors>
  <commentList>
    <comment ref="I8" authorId="0" shapeId="0">
      <text>
        <r>
          <rPr>
            <sz val="12"/>
            <color indexed="81"/>
            <rFont val="Times New Roman"/>
            <family val="1"/>
            <charset val="204"/>
          </rPr>
          <t>3. Сбились настройки  праздничных, не могу выделить их по цвету (праздничные красным, предпраздничные желтым)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9" authorId="0" shapeId="0">
      <text>
        <r>
          <rPr>
            <sz val="12"/>
            <color indexed="81"/>
            <rFont val="Times New Roman"/>
            <family val="1"/>
            <charset val="204"/>
          </rPr>
          <t xml:space="preserve">2.Не могу привязать формулу отпуска к месяцу. В параметрах проставляю отпуск, а он проставляется автоматически в графике (в выходные Ов, Овп в предпраздничные, в празддничные П)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9" authorId="0" shapeId="0">
      <text>
        <r>
          <rPr>
            <b/>
            <sz val="12"/>
            <color indexed="81"/>
            <rFont val="Times New Roman"/>
            <family val="1"/>
            <charset val="204"/>
          </rPr>
          <t>Подсчет праздничных согласно графика и праздничных</t>
        </r>
      </text>
    </comment>
    <comment ref="AG32" authorId="0" shapeId="0">
      <text>
        <r>
          <rPr>
            <b/>
            <sz val="12"/>
            <color indexed="81"/>
            <rFont val="Times New Roman"/>
            <family val="1"/>
            <charset val="204"/>
          </rPr>
          <t xml:space="preserve">Проставлялась автоматически
</t>
        </r>
      </text>
    </comment>
  </commentList>
</comments>
</file>

<file path=xl/sharedStrings.xml><?xml version="1.0" encoding="utf-8"?>
<sst xmlns="http://schemas.openxmlformats.org/spreadsheetml/2006/main" count="173" uniqueCount="60">
  <si>
    <t>График работы персонала</t>
  </si>
  <si>
    <t>май</t>
  </si>
  <si>
    <t>г.</t>
  </si>
  <si>
    <t>таб №</t>
  </si>
  <si>
    <t>Ф. И. О.</t>
  </si>
  <si>
    <t>должность, профессия</t>
  </si>
  <si>
    <t>норма</t>
  </si>
  <si>
    <t>факт.   отр.</t>
  </si>
  <si>
    <t>ночн</t>
  </si>
  <si>
    <t>празд</t>
  </si>
  <si>
    <t>Месяц</t>
  </si>
  <si>
    <t>Число</t>
  </si>
  <si>
    <t>Год</t>
  </si>
  <si>
    <t>Наименование праздников</t>
  </si>
  <si>
    <t>Предпраздничные сокращенные дни</t>
  </si>
  <si>
    <t>Нерабочий праздничный день</t>
  </si>
  <si>
    <t>Перенесенные выходные дни</t>
  </si>
  <si>
    <t xml:space="preserve">Рабочие выходные </t>
  </si>
  <si>
    <t>Норма муж.</t>
  </si>
  <si>
    <t>Норма жен.</t>
  </si>
  <si>
    <t>в</t>
  </si>
  <si>
    <t>январь</t>
  </si>
  <si>
    <t>Новый год</t>
  </si>
  <si>
    <t>февраль</t>
  </si>
  <si>
    <t>март</t>
  </si>
  <si>
    <t>апрель</t>
  </si>
  <si>
    <t>июнь</t>
  </si>
  <si>
    <t>июль</t>
  </si>
  <si>
    <t>Рождество</t>
  </si>
  <si>
    <t>август</t>
  </si>
  <si>
    <t>сентябрь</t>
  </si>
  <si>
    <t>Защитник</t>
  </si>
  <si>
    <t>октябрь</t>
  </si>
  <si>
    <t>Международный</t>
  </si>
  <si>
    <t>ноябрь</t>
  </si>
  <si>
    <t>декабрь</t>
  </si>
  <si>
    <t>Весна и туд</t>
  </si>
  <si>
    <t>День Победы</t>
  </si>
  <si>
    <t>День России</t>
  </si>
  <si>
    <t>День единства</t>
  </si>
  <si>
    <t>участка  на</t>
  </si>
  <si>
    <t>Ф.И.О.</t>
  </si>
  <si>
    <t>Табельный номер</t>
  </si>
  <si>
    <t>Отпуск</t>
  </si>
  <si>
    <t>Дней</t>
  </si>
  <si>
    <t>Конец отпуска расчет</t>
  </si>
  <si>
    <t>начал.уч.</t>
  </si>
  <si>
    <t>Иванов</t>
  </si>
  <si>
    <t>Петров</t>
  </si>
  <si>
    <t>Сидоров</t>
  </si>
  <si>
    <t>инженер</t>
  </si>
  <si>
    <t>by;tyth</t>
  </si>
  <si>
    <t>Расчет:</t>
  </si>
  <si>
    <t>*Год графика:</t>
  </si>
  <si>
    <t>*Первый месяц квартала:</t>
  </si>
  <si>
    <t>Xt[jdf</t>
  </si>
  <si>
    <t>1. Меняю Первый день квартала на 2 ( меняеться и здесь на февраль)</t>
  </si>
  <si>
    <t>Дата из этой ячейки автаматически переходит в "График"</t>
  </si>
  <si>
    <t>Х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</si>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</sst>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[$-F800]dddd\,\ mmmm\ dd\,\ yyyy"/>
    <numFmt numFmtId="166" formatCode="\ yyyy\ &quot;г.&quot;"/>
    <numFmt numFmtId="167" formatCode="d"/>
    <numFmt numFmtId="168" formatCode="dd/mm/yyyy\ ddd"/>
    <numFmt numFmtId="169" formatCode="mmm"/>
  </numFmts>
  <fonts count="2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5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indexed="81"/>
      <name val="Times New Roman"/>
      <family val="1"/>
      <charset val="204"/>
    </font>
    <font>
      <b/>
      <sz val="12"/>
      <color indexed="81"/>
      <name val="Times New Roman"/>
      <family val="1"/>
      <charset val="204"/>
    </font>
    <font>
      <sz val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22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3" fillId="0" borderId="0"/>
    <xf numFmtId="0" fontId="15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1" applyFont="1"/>
    <xf numFmtId="0" fontId="3" fillId="0" borderId="0" xfId="1" applyFont="1" applyAlignment="1"/>
    <xf numFmtId="1" fontId="3" fillId="0" borderId="0" xfId="1" applyNumberFormat="1" applyFont="1"/>
    <xf numFmtId="164" fontId="3" fillId="0" borderId="0" xfId="1" applyNumberFormat="1" applyFont="1"/>
    <xf numFmtId="0" fontId="5" fillId="0" borderId="0" xfId="1" applyFont="1"/>
    <xf numFmtId="1" fontId="5" fillId="0" borderId="0" xfId="1" applyNumberFormat="1" applyFont="1"/>
    <xf numFmtId="1" fontId="4" fillId="0" borderId="0" xfId="1" applyNumberFormat="1" applyFont="1"/>
    <xf numFmtId="1" fontId="5" fillId="0" borderId="0" xfId="1" applyNumberFormat="1" applyFont="1" applyAlignment="1"/>
    <xf numFmtId="0" fontId="7" fillId="0" borderId="0" xfId="1" applyFont="1"/>
    <xf numFmtId="165" fontId="8" fillId="0" borderId="0" xfId="1" applyNumberFormat="1" applyFont="1" applyFill="1" applyAlignment="1">
      <alignment horizontal="left"/>
    </xf>
    <xf numFmtId="0" fontId="9" fillId="0" borderId="0" xfId="1" applyFont="1"/>
    <xf numFmtId="1" fontId="10" fillId="0" borderId="0" xfId="1" applyNumberFormat="1" applyFont="1" applyAlignment="1">
      <alignment horizontal="left"/>
    </xf>
    <xf numFmtId="167" fontId="5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/>
    <xf numFmtId="0" fontId="5" fillId="0" borderId="3" xfId="2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5" fillId="0" borderId="3" xfId="3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168" fontId="5" fillId="3" borderId="3" xfId="1" applyNumberFormat="1" applyFont="1" applyFill="1" applyBorder="1" applyAlignment="1">
      <alignment horizontal="center" vertical="center"/>
    </xf>
    <xf numFmtId="168" fontId="5" fillId="4" borderId="3" xfId="1" applyNumberFormat="1" applyFont="1" applyFill="1" applyBorder="1" applyAlignment="1">
      <alignment horizontal="center" vertical="center"/>
    </xf>
    <xf numFmtId="168" fontId="5" fillId="5" borderId="3" xfId="1" applyNumberFormat="1" applyFont="1" applyFill="1" applyBorder="1" applyAlignment="1">
      <alignment horizontal="center" vertical="center"/>
    </xf>
    <xf numFmtId="15" fontId="5" fillId="2" borderId="3" xfId="1" applyNumberFormat="1" applyFont="1" applyFill="1" applyBorder="1" applyAlignment="1">
      <alignment horizontal="center" vertical="center"/>
    </xf>
    <xf numFmtId="164" fontId="12" fillId="6" borderId="3" xfId="4" applyNumberFormat="1" applyFont="1" applyFill="1" applyBorder="1" applyAlignment="1">
      <alignment horizontal="center" vertical="top" wrapText="1"/>
    </xf>
    <xf numFmtId="168" fontId="5" fillId="2" borderId="3" xfId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5" fillId="0" borderId="0" xfId="3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5" fillId="7" borderId="3" xfId="1" applyNumberFormat="1" applyFont="1" applyFill="1" applyBorder="1" applyAlignment="1">
      <alignment horizontal="center" vertical="center"/>
    </xf>
    <xf numFmtId="0" fontId="5" fillId="7" borderId="3" xfId="3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3" fillId="0" borderId="6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Fill="1" applyBorder="1" applyAlignment="1" applyProtection="1">
      <alignment horizontal="left" vertical="center"/>
      <protection locked="0" hidden="1"/>
    </xf>
    <xf numFmtId="0" fontId="3" fillId="0" borderId="9" xfId="0" applyFont="1" applyFill="1" applyBorder="1" applyAlignment="1" applyProtection="1">
      <alignment horizontal="center" vertical="center"/>
      <protection locked="0" hidden="1"/>
    </xf>
    <xf numFmtId="14" fontId="3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1" xfId="0" applyFont="1" applyFill="1" applyBorder="1" applyAlignment="1" applyProtection="1">
      <alignment horizontal="center" vertical="center"/>
      <protection locked="0" hidden="1"/>
    </xf>
    <xf numFmtId="14" fontId="3" fillId="0" borderId="12" xfId="0" applyNumberFormat="1" applyFont="1" applyFill="1" applyBorder="1" applyAlignment="1" applyProtection="1">
      <alignment horizontal="center" vertical="center"/>
      <protection hidden="1"/>
    </xf>
    <xf numFmtId="0" fontId="3" fillId="0" borderId="13" xfId="0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center" vertical="center"/>
      <protection locked="0" hidden="1"/>
    </xf>
    <xf numFmtId="14" fontId="3" fillId="0" borderId="1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6" xfId="0" applyFont="1" applyFill="1" applyBorder="1" applyAlignment="1" applyProtection="1">
      <alignment horizontal="center" vertical="center"/>
      <protection locked="0" hidden="1"/>
    </xf>
    <xf numFmtId="14" fontId="3" fillId="0" borderId="17" xfId="0" applyNumberFormat="1" applyFont="1" applyFill="1" applyBorder="1" applyAlignment="1" applyProtection="1">
      <alignment horizontal="center" vertical="center"/>
      <protection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14" fontId="3" fillId="0" borderId="19" xfId="0" applyNumberFormat="1" applyFont="1" applyFill="1" applyBorder="1" applyAlignment="1" applyProtection="1">
      <alignment horizontal="center" vertical="center"/>
      <protection hidden="1"/>
    </xf>
    <xf numFmtId="0" fontId="3" fillId="0" borderId="20" xfId="0" applyFont="1" applyFill="1" applyBorder="1" applyAlignment="1" applyProtection="1">
      <alignment horizontal="left" vertical="center"/>
      <protection locked="0" hidden="1"/>
    </xf>
    <xf numFmtId="0" fontId="3" fillId="0" borderId="21" xfId="0" applyFont="1" applyFill="1" applyBorder="1" applyAlignment="1" applyProtection="1">
      <alignment horizontal="center" vertical="center"/>
      <protection locked="0" hidden="1"/>
    </xf>
    <xf numFmtId="14" fontId="3" fillId="0" borderId="22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3" xfId="0" applyFont="1" applyFill="1" applyBorder="1" applyAlignment="1" applyProtection="1">
      <alignment horizontal="center" vertical="center"/>
      <protection locked="0" hidden="1"/>
    </xf>
    <xf numFmtId="14" fontId="3" fillId="0" borderId="24" xfId="0" applyNumberFormat="1" applyFont="1" applyFill="1" applyBorder="1" applyAlignment="1" applyProtection="1">
      <alignment horizontal="center" vertical="center"/>
      <protection hidden="1"/>
    </xf>
    <xf numFmtId="0" fontId="3" fillId="0" borderId="25" xfId="0" applyFont="1" applyFill="1" applyBorder="1" applyAlignment="1" applyProtection="1">
      <alignment horizontal="center" vertical="center"/>
      <protection hidden="1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0" fontId="3" fillId="0" borderId="27" xfId="0" applyFont="1" applyFill="1" applyBorder="1" applyAlignment="1" applyProtection="1">
      <alignment horizontal="left" vertical="center"/>
      <protection locked="0" hidden="1"/>
    </xf>
    <xf numFmtId="0" fontId="14" fillId="8" borderId="3" xfId="0" applyFont="1" applyFill="1" applyBorder="1" applyAlignment="1" applyProtection="1">
      <alignment horizontal="center" shrinkToFit="1"/>
      <protection hidden="1"/>
    </xf>
    <xf numFmtId="1" fontId="9" fillId="0" borderId="0" xfId="1" applyNumberFormat="1" applyFont="1" applyBorder="1"/>
    <xf numFmtId="0" fontId="9" fillId="0" borderId="0" xfId="1" applyFont="1" applyBorder="1"/>
    <xf numFmtId="167" fontId="5" fillId="8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26" xfId="0" quotePrefix="1" applyFont="1" applyFill="1" applyBorder="1" applyAlignment="1" applyProtection="1">
      <alignment horizontal="left" vertical="center"/>
      <protection locked="0" hidden="1"/>
    </xf>
    <xf numFmtId="0" fontId="5" fillId="0" borderId="28" xfId="1" applyFont="1" applyFill="1" applyBorder="1" applyAlignment="1">
      <alignment vertical="center" wrapText="1"/>
    </xf>
    <xf numFmtId="0" fontId="5" fillId="0" borderId="28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 wrapText="1"/>
    </xf>
    <xf numFmtId="0" fontId="9" fillId="0" borderId="28" xfId="1" applyFont="1" applyFill="1" applyBorder="1" applyAlignment="1">
      <alignment horizontal="center" vertical="center"/>
    </xf>
    <xf numFmtId="164" fontId="9" fillId="0" borderId="28" xfId="1" applyNumberFormat="1" applyFont="1" applyFill="1" applyBorder="1" applyAlignment="1">
      <alignment horizontal="center" vertical="center" wrapText="1"/>
    </xf>
    <xf numFmtId="0" fontId="9" fillId="0" borderId="28" xfId="1" applyNumberFormat="1" applyFont="1" applyFill="1" applyBorder="1" applyAlignment="1">
      <alignment horizontal="center" vertical="center" wrapText="1"/>
    </xf>
    <xf numFmtId="169" fontId="5" fillId="9" borderId="3" xfId="7" applyNumberFormat="1" applyFont="1" applyFill="1" applyBorder="1" applyAlignment="1" applyProtection="1">
      <alignment horizontal="center" vertical="center"/>
      <protection hidden="1"/>
    </xf>
    <xf numFmtId="1" fontId="5" fillId="0" borderId="0" xfId="1" applyNumberFormat="1" applyFont="1" applyAlignment="1">
      <alignment horizontal="center"/>
    </xf>
    <xf numFmtId="169" fontId="5" fillId="9" borderId="3" xfId="7" applyNumberFormat="1" applyFont="1" applyFill="1" applyBorder="1" applyAlignment="1" applyProtection="1">
      <alignment horizontal="center" vertical="center"/>
      <protection hidden="1"/>
    </xf>
    <xf numFmtId="1" fontId="5" fillId="10" borderId="3" xfId="0" applyNumberFormat="1" applyFont="1" applyFill="1" applyBorder="1" applyAlignment="1" applyProtection="1">
      <alignment horizontal="center" vertical="center"/>
      <protection locked="0"/>
    </xf>
    <xf numFmtId="0" fontId="5" fillId="9" borderId="3" xfId="0" applyFont="1" applyFill="1" applyBorder="1" applyAlignment="1" applyProtection="1">
      <alignment horizontal="center"/>
      <protection hidden="1"/>
    </xf>
    <xf numFmtId="166" fontId="9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1" fontId="5" fillId="0" borderId="0" xfId="1" applyNumberFormat="1" applyFont="1" applyAlignment="1">
      <alignment horizontal="right"/>
    </xf>
    <xf numFmtId="1" fontId="6" fillId="0" borderId="1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</cellXfs>
  <cellStyles count="8">
    <cellStyle name="Гиперссылка" xfId="7" builtinId="8"/>
    <cellStyle name="Обычный" xfId="0" builtinId="0"/>
    <cellStyle name="Обычный 2" xfId="5"/>
    <cellStyle name="Обычный 3" xfId="4"/>
    <cellStyle name="Обычный 4" xfId="6"/>
    <cellStyle name="Обычный_ВАХТА 2012  для работников" xfId="3"/>
    <cellStyle name="Обычный_Графики УС-5 март-декабрь 2010" xfId="2"/>
    <cellStyle name="Обычный_Копия График работы персонала УС5 на 2011год" xfId="1"/>
  </cellStyles>
  <dxfs count="31"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</font>
      <fill>
        <patternFill patternType="solid">
          <fgColor indexed="64"/>
          <bgColor theme="0" tint="-0.14996795556505021"/>
        </patternFill>
      </fill>
    </dxf>
    <dxf>
      <font>
        <b val="0"/>
        <i val="0"/>
        <strike val="0"/>
        <name val="Cambria"/>
        <scheme val="none"/>
      </font>
      <fill>
        <patternFill>
          <bgColor theme="9" tint="0.39994506668294322"/>
        </patternFill>
      </fill>
    </dxf>
    <dxf>
      <font>
        <b val="0"/>
        <i val="0"/>
        <strike val="0"/>
        <u val="none"/>
        <name val="Cambria"/>
        <scheme val="none"/>
      </font>
      <numFmt numFmtId="170" formatCode="d\*"/>
      <fill>
        <patternFill>
          <bgColor rgb="FFFFFF99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</font>
      <fill>
        <patternFill patternType="solid">
          <fgColor indexed="64"/>
          <bgColor theme="0" tint="-0.14996795556505021"/>
        </patternFill>
      </fill>
    </dxf>
    <dxf>
      <font>
        <b val="0"/>
        <i val="0"/>
        <strike val="0"/>
        <name val="Cambria"/>
        <scheme val="none"/>
      </font>
      <fill>
        <patternFill>
          <bgColor theme="9" tint="0.39994506668294322"/>
        </patternFill>
      </fill>
    </dxf>
    <dxf>
      <font>
        <b val="0"/>
        <i val="0"/>
        <strike val="0"/>
        <u val="none"/>
        <name val="Cambria"/>
        <scheme val="none"/>
      </font>
      <numFmt numFmtId="170" formatCode="d\*"/>
      <fill>
        <patternFill>
          <bgColor rgb="FFFFFF99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</font>
      <fill>
        <patternFill patternType="solid">
          <fgColor indexed="64"/>
          <bgColor theme="0" tint="-0.14996795556505021"/>
        </patternFill>
      </fill>
    </dxf>
    <dxf>
      <font>
        <b val="0"/>
        <i val="0"/>
        <strike val="0"/>
        <name val="Cambria"/>
        <scheme val="none"/>
      </font>
      <fill>
        <patternFill>
          <bgColor theme="9" tint="0.39994506668294322"/>
        </patternFill>
      </fill>
    </dxf>
    <dxf>
      <font>
        <b val="0"/>
        <i val="0"/>
        <strike val="0"/>
        <u val="none"/>
        <name val="Cambria"/>
        <scheme val="none"/>
      </font>
      <numFmt numFmtId="170" formatCode="d\*"/>
      <fill>
        <patternFill>
          <bgColor rgb="FFFFFF99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21772</xdr:colOff>
      <xdr:row>1</xdr:row>
      <xdr:rowOff>180109</xdr:rowOff>
    </xdr:from>
    <xdr:to>
      <xdr:col>11</xdr:col>
      <xdr:colOff>138546</xdr:colOff>
      <xdr:row>2</xdr:row>
      <xdr:rowOff>163286</xdr:rowOff>
    </xdr:to>
    <xdr:cxnSp macro="">
      <xdr:nvCxnSpPr>
        <xdr:cNvPr id="3" name="Прямая со стрелкой 2"/>
        <xdr:cNvCxnSpPr/>
      </xdr:nvCxnSpPr>
      <xdr:spPr>
        <a:xfrm flipH="1">
          <a:off x="3097481" y="401782"/>
          <a:ext cx="2028701" cy="1771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217714</xdr:colOff>
      <xdr:row>1</xdr:row>
      <xdr:rowOff>163286</xdr:rowOff>
    </xdr:from>
    <xdr:to>
      <xdr:col>23</xdr:col>
      <xdr:colOff>152400</xdr:colOff>
      <xdr:row>5</xdr:row>
      <xdr:rowOff>163286</xdr:rowOff>
    </xdr:to>
    <xdr:cxnSp macro="">
      <xdr:nvCxnSpPr>
        <xdr:cNvPr id="4" name="Прямая со стрелкой 3"/>
        <xdr:cNvCxnSpPr/>
      </xdr:nvCxnSpPr>
      <xdr:spPr>
        <a:xfrm flipH="1">
          <a:off x="8327571" y="381000"/>
          <a:ext cx="566058" cy="85997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163287</xdr:colOff>
      <xdr:row>3</xdr:row>
      <xdr:rowOff>32658</xdr:rowOff>
    </xdr:from>
    <xdr:to>
      <xdr:col>20</xdr:col>
      <xdr:colOff>217715</xdr:colOff>
      <xdr:row>27</xdr:row>
      <xdr:rowOff>21771</xdr:rowOff>
    </xdr:to>
    <xdr:cxnSp macro="">
      <xdr:nvCxnSpPr>
        <xdr:cNvPr id="7" name="Прямая со стрелкой 6"/>
        <xdr:cNvCxnSpPr/>
      </xdr:nvCxnSpPr>
      <xdr:spPr>
        <a:xfrm>
          <a:off x="7010401" y="696687"/>
          <a:ext cx="1001485" cy="57803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3;&#1086;&#1074;&#1072;&#1103;%20&#1087;&#1072;&#1087;&#1082;&#1072;\&#1057;&#1087;&#1080;&#1089;&#1072;&#1085;&#1080;&#1077;\&#1053;&#1086;&#1074;&#1072;&#1103;%20&#1087;&#1072;&#1087;&#1082;&#1072;\&#1043;&#1088;&#1072;&#1092;&#108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40;&#1041;&#1045;&#1051;&#1068;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Календарь"/>
      <sheetName val="Лист1"/>
      <sheetName val="Лист2"/>
      <sheetName val="Лист3"/>
    </sheetNames>
    <sheetDataSet>
      <sheetData sheetId="0"/>
      <sheetData sheetId="1">
        <row r="1">
          <cell r="A1" t="str">
            <v>январь</v>
          </cell>
          <cell r="C1">
            <v>2010</v>
          </cell>
        </row>
        <row r="2">
          <cell r="A2" t="str">
            <v>февраль</v>
          </cell>
          <cell r="C2">
            <v>2011</v>
          </cell>
          <cell r="F2">
            <v>0</v>
          </cell>
          <cell r="G2">
            <v>43101</v>
          </cell>
          <cell r="H2">
            <v>0</v>
          </cell>
        </row>
        <row r="3">
          <cell r="A3" t="str">
            <v>март</v>
          </cell>
          <cell r="C3">
            <v>2012</v>
          </cell>
          <cell r="F3">
            <v>0</v>
          </cell>
          <cell r="G3">
            <v>43102</v>
          </cell>
          <cell r="H3">
            <v>0</v>
          </cell>
        </row>
        <row r="4">
          <cell r="A4" t="str">
            <v>апрель</v>
          </cell>
          <cell r="C4">
            <v>2013</v>
          </cell>
          <cell r="F4">
            <v>0</v>
          </cell>
          <cell r="G4">
            <v>43103</v>
          </cell>
          <cell r="H4">
            <v>0</v>
          </cell>
        </row>
        <row r="5">
          <cell r="A5" t="str">
            <v>май</v>
          </cell>
          <cell r="C5">
            <v>2014</v>
          </cell>
          <cell r="F5">
            <v>0</v>
          </cell>
          <cell r="G5">
            <v>43104</v>
          </cell>
          <cell r="H5">
            <v>0</v>
          </cell>
        </row>
        <row r="6">
          <cell r="A6" t="str">
            <v>июнь</v>
          </cell>
          <cell r="C6">
            <v>2015</v>
          </cell>
          <cell r="F6">
            <v>0</v>
          </cell>
          <cell r="G6">
            <v>43105</v>
          </cell>
          <cell r="H6">
            <v>0</v>
          </cell>
        </row>
        <row r="7">
          <cell r="A7" t="str">
            <v>июль</v>
          </cell>
          <cell r="C7">
            <v>2016</v>
          </cell>
          <cell r="F7">
            <v>0</v>
          </cell>
          <cell r="G7">
            <v>43106</v>
          </cell>
          <cell r="H7">
            <v>0</v>
          </cell>
        </row>
        <row r="8">
          <cell r="A8" t="str">
            <v>август</v>
          </cell>
          <cell r="C8">
            <v>2017</v>
          </cell>
          <cell r="F8">
            <v>0</v>
          </cell>
          <cell r="G8">
            <v>43107</v>
          </cell>
          <cell r="H8">
            <v>0</v>
          </cell>
        </row>
        <row r="9">
          <cell r="A9" t="str">
            <v>сентябрь</v>
          </cell>
          <cell r="C9">
            <v>2018</v>
          </cell>
          <cell r="F9">
            <v>0</v>
          </cell>
          <cell r="G9">
            <v>43108</v>
          </cell>
          <cell r="H9">
            <v>0</v>
          </cell>
        </row>
        <row r="10">
          <cell r="A10" t="str">
            <v>октябрь</v>
          </cell>
          <cell r="C10">
            <v>2019</v>
          </cell>
          <cell r="F10">
            <v>43153</v>
          </cell>
          <cell r="G10">
            <v>43154</v>
          </cell>
          <cell r="H10">
            <v>0</v>
          </cell>
        </row>
        <row r="11">
          <cell r="A11" t="str">
            <v>ноябрь</v>
          </cell>
          <cell r="C11">
            <v>2020</v>
          </cell>
          <cell r="F11">
            <v>43166</v>
          </cell>
          <cell r="G11">
            <v>43167</v>
          </cell>
          <cell r="H11">
            <v>0</v>
          </cell>
        </row>
        <row r="12">
          <cell r="A12" t="str">
            <v>декабрь</v>
          </cell>
          <cell r="C12">
            <v>2021</v>
          </cell>
          <cell r="F12">
            <v>0</v>
          </cell>
          <cell r="G12">
            <v>0</v>
          </cell>
          <cell r="H12">
            <v>43168</v>
          </cell>
        </row>
        <row r="13">
          <cell r="F13">
            <v>43218</v>
          </cell>
          <cell r="G13">
            <v>0</v>
          </cell>
          <cell r="H13">
            <v>0</v>
          </cell>
        </row>
        <row r="14">
          <cell r="F14">
            <v>0</v>
          </cell>
          <cell r="G14">
            <v>43221</v>
          </cell>
          <cell r="H14">
            <v>0</v>
          </cell>
        </row>
        <row r="15">
          <cell r="F15">
            <v>0</v>
          </cell>
          <cell r="G15">
            <v>0</v>
          </cell>
          <cell r="H15">
            <v>43222</v>
          </cell>
        </row>
        <row r="16">
          <cell r="F16">
            <v>43228</v>
          </cell>
          <cell r="G16">
            <v>43229</v>
          </cell>
          <cell r="H16">
            <v>0</v>
          </cell>
        </row>
        <row r="17">
          <cell r="F17">
            <v>0</v>
          </cell>
          <cell r="G17">
            <v>0</v>
          </cell>
          <cell r="H17">
            <v>43262</v>
          </cell>
        </row>
        <row r="18">
          <cell r="F18">
            <v>43260</v>
          </cell>
          <cell r="G18">
            <v>43263</v>
          </cell>
          <cell r="H18">
            <v>0</v>
          </cell>
        </row>
        <row r="19">
          <cell r="F19">
            <v>0</v>
          </cell>
          <cell r="G19">
            <v>43408</v>
          </cell>
          <cell r="H19">
            <v>43409</v>
          </cell>
        </row>
        <row r="20">
          <cell r="F20">
            <v>43463</v>
          </cell>
          <cell r="G20">
            <v>0</v>
          </cell>
          <cell r="H20">
            <v>43465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На квартал"/>
      <sheetName val="На квартал Ночные"/>
      <sheetName val="Праздники"/>
    </sheetNames>
    <sheetDataSet>
      <sheetData sheetId="0">
        <row r="8">
          <cell r="C8">
            <v>41640</v>
          </cell>
          <cell r="E8">
            <v>41649</v>
          </cell>
          <cell r="F8">
            <v>41671</v>
          </cell>
          <cell r="H8">
            <v>41686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5"/>
  <dimension ref="A1:AN68"/>
  <sheetViews>
    <sheetView showZeros="0" view="pageBreakPreview" zoomScale="55" zoomScaleNormal="70" zoomScaleSheetLayoutView="55" workbookViewId="0">
      <selection activeCell="AJ32" sqref="AJ32"/>
    </sheetView>
  </sheetViews>
  <sheetFormatPr defaultColWidth="9.109375" defaultRowHeight="13.2"/>
  <cols>
    <col min="1" max="1" width="7" style="1" customWidth="1"/>
    <col min="2" max="2" width="18.5546875" style="1" customWidth="1"/>
    <col min="3" max="3" width="9.88671875" style="1" customWidth="1"/>
    <col min="4" max="28" width="4.6640625" style="1" customWidth="1"/>
    <col min="29" max="29" width="5" style="1" customWidth="1"/>
    <col min="30" max="34" width="4.6640625" style="1" customWidth="1"/>
    <col min="35" max="35" width="7.6640625" style="1" customWidth="1"/>
    <col min="36" max="36" width="7.44140625" style="1" customWidth="1"/>
    <col min="37" max="37" width="8.109375" style="1" customWidth="1"/>
    <col min="38" max="38" width="12.21875" style="1" customWidth="1"/>
    <col min="39" max="39" width="7.5546875" style="1" customWidth="1"/>
    <col min="40" max="40" width="3.33203125" customWidth="1"/>
    <col min="41" max="53" width="3.33203125" style="1" customWidth="1"/>
    <col min="54" max="16384" width="9.109375" style="1"/>
  </cols>
  <sheetData>
    <row r="1" spans="1:39" ht="17.399999999999999">
      <c r="A1" s="84" t="s">
        <v>52</v>
      </c>
      <c r="B1" s="84"/>
      <c r="C1" s="80" t="str">
        <f>TEXT(DATE(C2,C3,1),"МММ")&amp;" ("&amp;TEXT(DATE(C2,C3,1),"ММ")&amp;")"</f>
        <v>янв (01)</v>
      </c>
      <c r="D1" s="82" t="str">
        <f>TEXT(DATE(C2,C3+1,1),"МММ")&amp;" ("&amp;TEXT(DATE(C2,C3+1,1),"ММ")&amp;")"</f>
        <v>фев (02)</v>
      </c>
      <c r="E1" s="82"/>
      <c r="F1" s="82" t="str">
        <f>TEXT(DATE(C2,C3+2,1),"МММ")&amp;" ("&amp;TEXT(DATE(C2,C3+2,1),"ММ")&amp;")"</f>
        <v>мар (03)</v>
      </c>
      <c r="G1" s="8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7"/>
      <c r="AD1" s="3"/>
      <c r="AE1" s="3"/>
      <c r="AF1" s="3"/>
      <c r="AG1" s="3"/>
      <c r="AH1" s="3"/>
      <c r="AI1" s="3"/>
      <c r="AJ1" s="3"/>
      <c r="AK1" s="3"/>
      <c r="AL1" s="3"/>
    </row>
    <row r="2" spans="1:39" ht="15.6">
      <c r="A2" s="84" t="s">
        <v>53</v>
      </c>
      <c r="B2" s="84"/>
      <c r="C2" s="83">
        <v>2020</v>
      </c>
      <c r="D2" s="83"/>
      <c r="E2" s="83"/>
      <c r="F2" s="83"/>
      <c r="G2" s="83"/>
      <c r="H2" s="3"/>
      <c r="I2" s="3"/>
      <c r="J2" s="3"/>
      <c r="K2" s="3"/>
      <c r="L2" s="81" t="s">
        <v>56</v>
      </c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3"/>
      <c r="AA2" s="3"/>
      <c r="AB2" s="3"/>
      <c r="AC2" s="6"/>
      <c r="AD2" s="3"/>
      <c r="AE2" s="3"/>
      <c r="AF2" s="3"/>
      <c r="AG2" s="3"/>
      <c r="AH2" s="3"/>
      <c r="AI2" s="3"/>
      <c r="AJ2" s="3"/>
      <c r="AK2" s="3"/>
      <c r="AL2" s="3"/>
    </row>
    <row r="3" spans="1:39" ht="20.25" customHeight="1">
      <c r="A3" s="84" t="s">
        <v>54</v>
      </c>
      <c r="B3" s="84"/>
      <c r="C3" s="83">
        <v>1</v>
      </c>
      <c r="D3" s="83"/>
      <c r="E3" s="83"/>
      <c r="F3" s="83"/>
      <c r="G3" s="83"/>
      <c r="H3" s="3"/>
      <c r="I3" s="3"/>
      <c r="J3" s="3"/>
      <c r="K3" s="3"/>
      <c r="L3" s="3"/>
      <c r="M3" s="3"/>
      <c r="N3" s="3"/>
      <c r="O3" s="6"/>
      <c r="P3" s="3"/>
      <c r="Q3" s="3"/>
      <c r="R3" s="6" t="s">
        <v>24</v>
      </c>
      <c r="S3" s="3"/>
      <c r="T3" s="3"/>
      <c r="U3" s="3"/>
      <c r="V3" s="3"/>
      <c r="W3" s="3"/>
      <c r="X3" s="3"/>
      <c r="Y3" s="3"/>
      <c r="Z3" s="3"/>
      <c r="AA3" s="3"/>
      <c r="AB3" s="3"/>
      <c r="AC3" s="8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5.6">
      <c r="B4" s="10"/>
      <c r="C4" s="5"/>
      <c r="D4" s="5"/>
      <c r="E4" s="5"/>
      <c r="F4" s="6"/>
      <c r="G4" s="3"/>
      <c r="H4" s="3"/>
      <c r="I4" s="3"/>
      <c r="J4" s="3"/>
      <c r="K4" s="3"/>
      <c r="L4" s="3"/>
      <c r="M4" s="3"/>
      <c r="N4" s="3"/>
      <c r="O4" s="6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70"/>
      <c r="AC4" s="71"/>
      <c r="AD4" s="71"/>
      <c r="AE4" s="71"/>
      <c r="AF4" s="71"/>
      <c r="AG4" s="85"/>
      <c r="AH4" s="85"/>
      <c r="AI4" s="11"/>
      <c r="AJ4" s="86"/>
      <c r="AK4" s="86"/>
    </row>
    <row r="5" spans="1:39" ht="17.25" customHeight="1">
      <c r="B5" s="2"/>
      <c r="C5" s="2"/>
      <c r="D5" s="3"/>
      <c r="E5" s="3"/>
      <c r="F5" s="3"/>
      <c r="G5" s="12"/>
      <c r="H5" s="12"/>
      <c r="I5" s="12"/>
      <c r="J5" s="12"/>
      <c r="K5" s="81" t="s">
        <v>0</v>
      </c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9" ht="15.6">
      <c r="B6" s="2"/>
      <c r="C6" s="2"/>
      <c r="D6" s="3"/>
      <c r="E6" s="3"/>
      <c r="F6" s="3"/>
      <c r="G6" s="8"/>
      <c r="H6" s="8"/>
      <c r="I6" s="8"/>
      <c r="J6" s="8"/>
      <c r="K6" s="8"/>
      <c r="L6" s="8"/>
      <c r="M6" s="87" t="s">
        <v>40</v>
      </c>
      <c r="N6" s="87"/>
      <c r="O6" s="87"/>
      <c r="P6" s="87"/>
      <c r="Q6" s="87"/>
      <c r="R6" s="87"/>
      <c r="S6" s="87"/>
      <c r="T6" s="88" t="s">
        <v>21</v>
      </c>
      <c r="U6" s="88"/>
      <c r="V6" s="88"/>
      <c r="W6" s="89">
        <v>2020</v>
      </c>
      <c r="X6" s="89"/>
      <c r="Y6" s="8" t="s">
        <v>2</v>
      </c>
      <c r="Z6" s="8"/>
      <c r="AA6" s="8"/>
      <c r="AB6" s="8"/>
      <c r="AC6" s="8"/>
      <c r="AD6" s="8"/>
      <c r="AE6" s="8"/>
      <c r="AF6" s="8"/>
      <c r="AG6" s="8"/>
      <c r="AH6" s="8"/>
      <c r="AI6" s="8"/>
      <c r="AJ6" s="3"/>
      <c r="AK6" s="3"/>
      <c r="AL6" s="3"/>
    </row>
    <row r="7" spans="1:39"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4"/>
    </row>
    <row r="8" spans="1:39" ht="30.6" customHeight="1">
      <c r="A8" s="74" t="s">
        <v>3</v>
      </c>
      <c r="B8" s="75" t="s">
        <v>4</v>
      </c>
      <c r="C8" s="76" t="s">
        <v>5</v>
      </c>
      <c r="D8" s="13">
        <f>DATE($W$6,MONTH(1&amp;$T$6),1)</f>
        <v>43831</v>
      </c>
      <c r="E8" s="13">
        <f>D8+1</f>
        <v>43832</v>
      </c>
      <c r="F8" s="13">
        <f t="shared" ref="F8:AE8" si="0">E8+1</f>
        <v>43833</v>
      </c>
      <c r="G8" s="13">
        <f t="shared" si="0"/>
        <v>43834</v>
      </c>
      <c r="H8" s="13">
        <f t="shared" si="0"/>
        <v>43835</v>
      </c>
      <c r="I8" s="13">
        <f t="shared" si="0"/>
        <v>43836</v>
      </c>
      <c r="J8" s="13">
        <f t="shared" si="0"/>
        <v>43837</v>
      </c>
      <c r="K8" s="13">
        <f t="shared" si="0"/>
        <v>43838</v>
      </c>
      <c r="L8" s="13">
        <f t="shared" si="0"/>
        <v>43839</v>
      </c>
      <c r="M8" s="13">
        <f t="shared" si="0"/>
        <v>43840</v>
      </c>
      <c r="N8" s="13">
        <f t="shared" si="0"/>
        <v>43841</v>
      </c>
      <c r="O8" s="13">
        <f t="shared" si="0"/>
        <v>43842</v>
      </c>
      <c r="P8" s="13">
        <f t="shared" si="0"/>
        <v>43843</v>
      </c>
      <c r="Q8" s="13">
        <f t="shared" si="0"/>
        <v>43844</v>
      </c>
      <c r="R8" s="13">
        <f t="shared" si="0"/>
        <v>43845</v>
      </c>
      <c r="S8" s="13">
        <f t="shared" si="0"/>
        <v>43846</v>
      </c>
      <c r="T8" s="13">
        <f t="shared" si="0"/>
        <v>43847</v>
      </c>
      <c r="U8" s="13">
        <f t="shared" si="0"/>
        <v>43848</v>
      </c>
      <c r="V8" s="13">
        <f t="shared" si="0"/>
        <v>43849</v>
      </c>
      <c r="W8" s="13">
        <f t="shared" si="0"/>
        <v>43850</v>
      </c>
      <c r="X8" s="13">
        <f t="shared" si="0"/>
        <v>43851</v>
      </c>
      <c r="Y8" s="13">
        <f t="shared" si="0"/>
        <v>43852</v>
      </c>
      <c r="Z8" s="13">
        <f t="shared" si="0"/>
        <v>43853</v>
      </c>
      <c r="AA8" s="13">
        <f t="shared" si="0"/>
        <v>43854</v>
      </c>
      <c r="AB8" s="13">
        <f t="shared" si="0"/>
        <v>43855</v>
      </c>
      <c r="AC8" s="13">
        <f t="shared" si="0"/>
        <v>43856</v>
      </c>
      <c r="AD8" s="13">
        <f t="shared" si="0"/>
        <v>43857</v>
      </c>
      <c r="AE8" s="13">
        <f t="shared" si="0"/>
        <v>43858</v>
      </c>
      <c r="AF8" s="72">
        <f>IF(DAY(AE8+1)=1,"х",AE8+1)</f>
        <v>43859</v>
      </c>
      <c r="AG8" s="72">
        <f>IF(DAY(AE8+2)=1,"х",IF(DAY(AE8+2)=2,"х",AE8+2))</f>
        <v>43860</v>
      </c>
      <c r="AH8" s="72">
        <f>IF(DAY(AE8+3)=1,"х",IF(DAY(AE8+3)=2,"х",IF(DAY(AE8+3)=3,"х",AE8+3)))</f>
        <v>43861</v>
      </c>
      <c r="AI8" s="77" t="s">
        <v>6</v>
      </c>
      <c r="AJ8" s="78" t="s">
        <v>7</v>
      </c>
      <c r="AK8" s="79" t="s">
        <v>8</v>
      </c>
      <c r="AL8" s="79" t="s">
        <v>9</v>
      </c>
      <c r="AM8" s="14"/>
    </row>
    <row r="9" spans="1:39" s="14" customFormat="1" ht="19.95" customHeight="1">
      <c r="A9" s="15">
        <f>Параметры!A24</f>
        <v>12350</v>
      </c>
      <c r="B9" s="16" t="str">
        <f>Параметры!B24</f>
        <v>Иванов</v>
      </c>
      <c r="C9" s="17" t="str">
        <f>Параметры!C24</f>
        <v>начал.уч.</v>
      </c>
      <c r="D9" s="18" t="str">
        <f>IF(AND(D$8&gt;=Параметры!$C$8,D$3&lt;=[2]Параметры!$E$8,D$5&lt;&gt;"П"),"О",IF(AND(D$3&gt;=[2]Параметры!$F$8,D$3&lt;=[2]Параметры!$H$8,D$5&lt;&gt;"П"),"О",""))</f>
        <v>О</v>
      </c>
      <c r="E9" s="18" t="str">
        <f>IF(AND(E$8&gt;=Параметры!$C$8,E$3&lt;=[2]Параметры!$E$8,E$5&lt;&gt;"П"),"О",IF(AND(E$3&gt;=[2]Параметры!$F$8,E$3&lt;=[2]Параметры!$H$8,E$5&lt;&gt;"П"),"О",""))</f>
        <v>О</v>
      </c>
      <c r="F9" s="18" t="str">
        <f>IF(AND(F$8&gt;=Параметры!$C$8,F$3&lt;=[2]Параметры!$E$8,F$5&lt;&gt;"П"),"О",IF(AND(F$3&gt;=[2]Параметры!$F$8,F$3&lt;=[2]Параметры!$H$8,F$5&lt;&gt;"П"),"О",""))</f>
        <v>О</v>
      </c>
      <c r="G9" s="18" t="str">
        <f>IF(AND(G$8&gt;=Параметры!$C$8,G$3&lt;=[2]Параметры!$E$8,G$5&lt;&gt;"П"),"О",IF(AND(G$3&gt;=[2]Параметры!$F$8,G$3&lt;=[2]Параметры!$H$8,G$5&lt;&gt;"П"),"О",""))</f>
        <v>О</v>
      </c>
      <c r="H9" s="18" t="str">
        <f>IF(AND(H$8&gt;=Параметры!$C$8,H$3&lt;=[2]Параметры!$E$8,H$5&lt;&gt;"П"),"О",IF(AND(H$3&gt;=[2]Параметры!$F$8,H$3&lt;=[2]Параметры!$H$8,H$5&lt;&gt;"П"),"О",""))</f>
        <v>О</v>
      </c>
      <c r="I9" s="18" t="str">
        <f>IF(AND(I$8&gt;=Параметры!$C$8,I$3&lt;=[2]Параметры!$E$8,I$5&lt;&gt;"П"),"О",IF(AND(I$3&gt;=[2]Параметры!$F$8,I$3&lt;=[2]Параметры!$H$8,I$5&lt;&gt;"П"),"О",""))</f>
        <v>О</v>
      </c>
      <c r="J9" s="18" t="str">
        <f>IF(AND(J$8&gt;=Параметры!$C$8,J$3&lt;=[2]Параметры!$E$8,J$5&lt;&gt;"П"),"О",IF(AND(J$3&gt;=[2]Параметры!$F$8,J$3&lt;=[2]Параметры!$H$8,J$5&lt;&gt;"П"),"О",""))</f>
        <v>О</v>
      </c>
      <c r="K9" s="18" t="str">
        <f>IF(AND(K$8&gt;=Параметры!$C$8,K$3&lt;=[2]Параметры!$E$8,K$5&lt;&gt;"П"),"О",IF(AND(K$3&gt;=[2]Параметры!$F$8,K$3&lt;=[2]Параметры!$H$8,K$5&lt;&gt;"П"),"О",""))</f>
        <v>О</v>
      </c>
      <c r="L9" s="18" t="str">
        <f>IF(AND(L$8&gt;=Параметры!$C$8,L$3&lt;=[2]Параметры!$E$8,L$5&lt;&gt;"П"),"О",IF(AND(L$3&gt;=[2]Параметры!$F$8,L$3&lt;=[2]Параметры!$H$8,L$5&lt;&gt;"П"),"О",""))</f>
        <v>О</v>
      </c>
      <c r="M9" s="18" t="str">
        <f>IF(AND(M$8&gt;=Параметры!$C$8,M$3&lt;=[2]Параметры!$E$8,M$5&lt;&gt;"П"),"О",IF(AND(M$3&gt;=[2]Параметры!$F$8,M$3&lt;=[2]Параметры!$H$8,M$5&lt;&gt;"П"),"О",""))</f>
        <v>О</v>
      </c>
      <c r="N9" s="18" t="str">
        <f>IF(AND(N$8&gt;=Параметры!$C$8,N$3&lt;=[2]Параметры!$E$8,N$5&lt;&gt;"П"),"О",IF(AND(N$3&gt;=[2]Параметры!$F$8,N$3&lt;=[2]Параметры!$H$8,N$5&lt;&gt;"П"),"О",""))</f>
        <v>О</v>
      </c>
      <c r="O9" s="18" t="str">
        <f>IF(AND(O$8&gt;=Параметры!$C$8,O$3&lt;=[2]Параметры!$E$8,O$5&lt;&gt;"П"),"О",IF(AND(O$3&gt;=[2]Параметры!$F$8,O$3&lt;=[2]Параметры!$H$8,O$5&lt;&gt;"П"),"О",""))</f>
        <v>О</v>
      </c>
      <c r="P9" s="18" t="str">
        <f>IF(AND(P$8&gt;=Параметры!$C$8,P$3&lt;=[2]Параметры!$E$8,P$5&lt;&gt;"П"),"О",IF(AND(P$3&gt;=[2]Параметры!$F$8,P$3&lt;=[2]Параметры!$H$8,P$5&lt;&gt;"П"),"О",""))</f>
        <v>О</v>
      </c>
      <c r="Q9" s="18" t="str">
        <f>IF(AND(Q$8&gt;=Параметры!$C$8,Q$3&lt;=[2]Параметры!$E$8,Q$5&lt;&gt;"П"),"О",IF(AND(Q$3&gt;=[2]Параметры!$F$8,Q$3&lt;=[2]Параметры!$H$8,Q$5&lt;&gt;"П"),"О",""))</f>
        <v>О</v>
      </c>
      <c r="R9" s="18" t="str">
        <f>IF(AND(R$8&gt;=Параметры!$C$8,R$3&lt;=[2]Параметры!$E$8,R$5&lt;&gt;"П"),"О",IF(AND(R$3&gt;=[2]Параметры!$F$8,R$3&lt;=[2]Параметры!$H$8,R$5&lt;&gt;"П"),"О",""))</f>
        <v/>
      </c>
      <c r="S9" s="18" t="str">
        <f>IF(AND(S$3&gt;=[2]Параметры!$C$8,S$3&lt;=[2]Параметры!$E$8,S$5&lt;&gt;"П"),"О",IF(AND(S$3&gt;=[2]Параметры!$F$8,S$3&lt;=[2]Параметры!$H$8,S$5&lt;&gt;"П"),"О",""))</f>
        <v/>
      </c>
      <c r="T9" s="18" t="str">
        <f>IF(AND(T$3&gt;=[2]Параметры!$C$8,T$3&lt;=[2]Параметры!$E$8,T$5&lt;&gt;"П"),"О",IF(AND(T$3&gt;=[2]Параметры!$F$8,T$3&lt;=[2]Параметры!$H$8,T$5&lt;&gt;"П"),"О",""))</f>
        <v/>
      </c>
      <c r="U9" s="18" t="str">
        <f>IF(AND(U$3&gt;=[2]Параметры!$C$8,U$3&lt;=[2]Параметры!$E$8,U$5&lt;&gt;"П"),"О",IF(AND(U$3&gt;=[2]Параметры!$F$8,U$3&lt;=[2]Параметры!$H$8,U$5&lt;&gt;"П"),"О",""))</f>
        <v/>
      </c>
      <c r="V9" s="18" t="str">
        <f>IF(AND(V$3&gt;=[2]Параметры!$C$8,V$3&lt;=[2]Параметры!$E$8,V$5&lt;&gt;"П"),"О",IF(AND(V$3&gt;=[2]Параметры!$F$8,V$3&lt;=[2]Параметры!$H$8,V$5&lt;&gt;"П"),"О",""))</f>
        <v/>
      </c>
      <c r="W9" s="18" t="str">
        <f>IF(AND(W$3&gt;=[2]Параметры!$C$8,W$3&lt;=[2]Параметры!$E$8,W$5&lt;&gt;"П"),"О",IF(AND(W$3&gt;=[2]Параметры!$F$8,W$3&lt;=[2]Параметры!$H$8,W$5&lt;&gt;"П"),"О",""))</f>
        <v/>
      </c>
      <c r="X9" s="18" t="str">
        <f>IF(AND(X$3&gt;=[2]Параметры!$C$8,X$3&lt;=[2]Параметры!$E$8,X$5&lt;&gt;"П"),"О",IF(AND(X$3&gt;=[2]Параметры!$F$8,X$3&lt;=[2]Параметры!$H$8,X$5&lt;&gt;"П"),"О",""))</f>
        <v/>
      </c>
      <c r="Y9" s="18" t="str">
        <f>IF(AND(Y$3&gt;=[2]Параметры!$C$8,Y$3&lt;=[2]Параметры!$E$8,Y$5&lt;&gt;"П"),"О",IF(AND(Y$3&gt;=[2]Параметры!$F$8,Y$3&lt;=[2]Параметры!$H$8,Y$5&lt;&gt;"П"),"О",""))</f>
        <v/>
      </c>
      <c r="Z9" s="18" t="str">
        <f>IF(AND(Z$3&gt;=[2]Параметры!$C$8,Z$3&lt;=[2]Параметры!$E$8,Z$5&lt;&gt;"П"),"О",IF(AND(Z$3&gt;=[2]Параметры!$F$8,Z$3&lt;=[2]Параметры!$H$8,Z$5&lt;&gt;"П"),"О",""))</f>
        <v/>
      </c>
      <c r="AA9" s="18" t="str">
        <f>IF(AND(AA$3&gt;=[2]Параметры!$C$8,AA$3&lt;=[2]Параметры!$E$8,AA$5&lt;&gt;"П"),"О",IF(AND(AA$3&gt;=[2]Параметры!$F$8,AA$3&lt;=[2]Параметры!$H$8,AA$5&lt;&gt;"П"),"О",""))</f>
        <v/>
      </c>
      <c r="AB9" s="18" t="str">
        <f>IF(AND(AB$3&gt;=[2]Параметры!$C$8,AB$3&lt;=[2]Параметры!$E$8,AB$5&lt;&gt;"П"),"О",IF(AND(AB$3&gt;=[2]Параметры!$F$8,AB$3&lt;=[2]Параметры!$H$8,AB$5&lt;&gt;"П"),"О",""))</f>
        <v/>
      </c>
      <c r="AC9" s="18" t="str">
        <f>IF(AND(AC$3&gt;=[2]Параметры!$C$8,AC$3&lt;=[2]Параметры!$E$8,AC$5&lt;&gt;"П"),"О",IF(AND(AC$3&gt;=[2]Параметры!$F$8,AC$3&lt;=[2]Параметры!$H$8,AC$5&lt;&gt;"П"),"О",""))</f>
        <v/>
      </c>
      <c r="AD9" s="18" t="str">
        <f>IF(AND(AD$3&gt;=[2]Параметры!$C$8,AD$3&lt;=[2]Параметры!$E$8,AD$5&lt;&gt;"П"),"О",IF(AND(AD$3&gt;=[2]Параметры!$F$8,AD$3&lt;=[2]Параметры!$H$8,AD$5&lt;&gt;"П"),"О",""))</f>
        <v/>
      </c>
      <c r="AE9" s="18" t="str">
        <f>IF(AND(AE$3&gt;=[2]Параметры!$C$8,AE$3&lt;=[2]Параметры!$E$8,AE$5&lt;&gt;"П"),"О",IF(AND(AE$3&gt;=[2]Параметры!$F$8,AE$3&lt;=[2]Параметры!$H$8,AE$5&lt;&gt;"П"),"О",""))</f>
        <v/>
      </c>
      <c r="AF9" s="18" t="str">
        <f>IF(AND(AF$3&gt;=[2]Параметры!$C$8,AF$3&lt;=[2]Параметры!$E$8,AF$5&lt;&gt;"П"),"О",IF(AND(AF$3&gt;=[2]Параметры!$F$8,AF$3&lt;=[2]Параметры!$H$8,AF$5&lt;&gt;"П"),"О",""))</f>
        <v/>
      </c>
      <c r="AG9" s="18" t="str">
        <f>IF(AND(AG$3&gt;=[2]Параметры!$C$8,AG$3&lt;=[2]Параметры!$E$8,AG$5&lt;&gt;"П"),"О",IF(AND(AG$3&gt;=[2]Параметры!$F$8,AG$3&lt;=[2]Параметры!$H$8,AG$5&lt;&gt;"П"),"О",""))</f>
        <v/>
      </c>
      <c r="AH9" s="18" t="str">
        <f>IF(AND(AH$3&gt;=[2]Параметры!$C$8,AH$3&lt;=[2]Параметры!$E$8,AH$5&lt;&gt;"П"),"О",IF(AND(AH$3&gt;=[2]Параметры!$F$8,AH$3&lt;=[2]Параметры!$H$8,AH$5&lt;&gt;"П"),"О",""))</f>
        <v/>
      </c>
      <c r="AI9" s="19">
        <f>VLOOKUP($T$6,Параметры!A$3:J$14,9,0)</f>
        <v>136</v>
      </c>
      <c r="AJ9" s="19">
        <f>SUM(D9:AH9)</f>
        <v>0</v>
      </c>
      <c r="AK9" s="20"/>
      <c r="AL9" s="42"/>
      <c r="AM9" s="22"/>
    </row>
    <row r="10" spans="1:39" s="14" customFormat="1" ht="19.95" customHeight="1">
      <c r="A10" s="15">
        <f>Параметры!A25</f>
        <v>12456</v>
      </c>
      <c r="B10" s="16" t="str">
        <f>Параметры!B25</f>
        <v>Петров</v>
      </c>
      <c r="C10" s="17" t="str">
        <f>Параметры!C25</f>
        <v>инженер</v>
      </c>
      <c r="D10" s="18">
        <v>11</v>
      </c>
      <c r="E10" s="18">
        <v>11</v>
      </c>
      <c r="F10" s="18">
        <v>11</v>
      </c>
      <c r="G10" s="18">
        <v>11</v>
      </c>
      <c r="H10" s="18">
        <v>11</v>
      </c>
      <c r="I10" s="18">
        <v>11</v>
      </c>
      <c r="J10" s="18">
        <v>11</v>
      </c>
      <c r="K10" s="18" t="s">
        <v>20</v>
      </c>
      <c r="L10" s="18">
        <v>11</v>
      </c>
      <c r="M10" s="18">
        <v>11</v>
      </c>
      <c r="N10" s="18">
        <v>11</v>
      </c>
      <c r="O10" s="18">
        <v>11</v>
      </c>
      <c r="P10" s="18">
        <v>11</v>
      </c>
      <c r="Q10" s="18">
        <v>11</v>
      </c>
      <c r="R10" s="18">
        <v>10</v>
      </c>
      <c r="S10" s="18" t="s">
        <v>20</v>
      </c>
      <c r="T10" s="18" t="s">
        <v>20</v>
      </c>
      <c r="U10" s="18" t="s">
        <v>20</v>
      </c>
      <c r="V10" s="18" t="s">
        <v>20</v>
      </c>
      <c r="W10" s="18" t="s">
        <v>20</v>
      </c>
      <c r="X10" s="18" t="s">
        <v>20</v>
      </c>
      <c r="Y10" s="18" t="s">
        <v>20</v>
      </c>
      <c r="Z10" s="18" t="s">
        <v>20</v>
      </c>
      <c r="AA10" s="18" t="s">
        <v>20</v>
      </c>
      <c r="AB10" s="18" t="s">
        <v>20</v>
      </c>
      <c r="AC10" s="18" t="s">
        <v>20</v>
      </c>
      <c r="AD10" s="18" t="s">
        <v>20</v>
      </c>
      <c r="AE10" s="18" t="s">
        <v>20</v>
      </c>
      <c r="AF10" s="18" t="s">
        <v>20</v>
      </c>
      <c r="AG10" s="18" t="s">
        <v>20</v>
      </c>
      <c r="AH10" s="18" t="s">
        <v>20</v>
      </c>
      <c r="AI10" s="19">
        <f>VLOOKUP($T$6,Параметры!A$3:J$14,9,0)</f>
        <v>136</v>
      </c>
      <c r="AJ10" s="19">
        <f t="shared" ref="AJ10:AJ16" si="1">SUM(D10:AH10)</f>
        <v>153</v>
      </c>
      <c r="AK10" s="20"/>
      <c r="AL10" s="42">
        <v>88</v>
      </c>
      <c r="AM10" s="22"/>
    </row>
    <row r="11" spans="1:39" s="14" customFormat="1" ht="19.95" customHeight="1">
      <c r="A11" s="15">
        <f>Параметры!A26</f>
        <v>125</v>
      </c>
      <c r="B11" s="16" t="str">
        <f>Параметры!B26</f>
        <v>Сидоров</v>
      </c>
      <c r="C11" s="17" t="str">
        <f>Параметры!C26</f>
        <v>by;tyth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9">
        <f>VLOOKUP($T$6,Параметры!A$3:J$14,9,0)</f>
        <v>136</v>
      </c>
      <c r="AJ11" s="19">
        <f t="shared" si="1"/>
        <v>0</v>
      </c>
      <c r="AK11" s="20"/>
      <c r="AL11" s="42"/>
      <c r="AM11" s="22"/>
    </row>
    <row r="12" spans="1:39" s="14" customFormat="1" ht="19.95" customHeight="1">
      <c r="A12" s="15">
        <f>Параметры!A27</f>
        <v>126</v>
      </c>
      <c r="B12" s="16" t="str">
        <f>Параметры!B27</f>
        <v>Xt[jdf</v>
      </c>
      <c r="C12" s="17">
        <f>Параметры!C27</f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9">
        <f>VLOOKUP($T$6,Параметры!A$3:J$14,9,0)</f>
        <v>136</v>
      </c>
      <c r="AJ12" s="19">
        <f>SUMPRODUCT(--TEXT(SUBSTITUTE(D12:AH12,"н",),"0;;;\0"))</f>
        <v>0</v>
      </c>
      <c r="AK12" s="20"/>
      <c r="AL12" s="42"/>
      <c r="AM12" s="22"/>
    </row>
    <row r="13" spans="1:39" s="14" customFormat="1" ht="19.95" customHeight="1">
      <c r="A13" s="15">
        <f>Параметры!A28</f>
        <v>127</v>
      </c>
      <c r="B13" s="16">
        <f>Параметры!B28</f>
        <v>0</v>
      </c>
      <c r="C13" s="17">
        <f>Параметры!C28</f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9">
        <f>VLOOKUP($T$6,Параметры!A$3:J$14,9,0)</f>
        <v>136</v>
      </c>
      <c r="AJ13" s="19">
        <f>SUMPRODUCT(--TEXT(SUBSTITUTE(D13:AH13,"н",),"0;;;\0"))</f>
        <v>0</v>
      </c>
      <c r="AK13" s="20"/>
      <c r="AL13" s="42"/>
      <c r="AM13" s="22"/>
    </row>
    <row r="14" spans="1:39" s="14" customFormat="1" ht="19.95" customHeight="1">
      <c r="A14" s="15">
        <f>Параметры!A29</f>
        <v>128</v>
      </c>
      <c r="B14" s="16">
        <f>Параметры!B29</f>
        <v>0</v>
      </c>
      <c r="C14" s="17">
        <f>Параметры!C29</f>
        <v>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9">
        <f>VLOOKUP($T$6,Параметры!A$3:J$14,9,0)</f>
        <v>136</v>
      </c>
      <c r="AJ14" s="19">
        <f t="shared" si="1"/>
        <v>0</v>
      </c>
      <c r="AK14" s="21"/>
      <c r="AL14" s="42"/>
      <c r="AM14" s="22"/>
    </row>
    <row r="15" spans="1:39" s="14" customFormat="1" ht="19.95" customHeight="1">
      <c r="A15" s="15">
        <f>Параметры!A30</f>
        <v>129</v>
      </c>
      <c r="B15" s="16">
        <f>Параметры!B30</f>
        <v>0</v>
      </c>
      <c r="C15" s="17">
        <f>Параметры!C30</f>
        <v>0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9">
        <f>VLOOKUP($T$6,Параметры!A$3:J$14,9,0)</f>
        <v>136</v>
      </c>
      <c r="AJ15" s="19">
        <f t="shared" si="1"/>
        <v>0</v>
      </c>
      <c r="AK15" s="21"/>
      <c r="AL15" s="42"/>
      <c r="AM15" s="22"/>
    </row>
    <row r="16" spans="1:39" s="14" customFormat="1" ht="19.95" customHeight="1">
      <c r="A16" s="15">
        <f>Параметры!A31</f>
        <v>129</v>
      </c>
      <c r="B16" s="16">
        <f>Параметры!B31</f>
        <v>0</v>
      </c>
      <c r="C16" s="17">
        <f>Параметры!C31</f>
        <v>0</v>
      </c>
      <c r="D16" s="43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9">
        <f>VLOOKUP($T$6,Параметры!A$3:J$14,9,0)</f>
        <v>136</v>
      </c>
      <c r="AJ16" s="19">
        <f t="shared" si="1"/>
        <v>0</v>
      </c>
      <c r="AK16" s="21"/>
      <c r="AL16" s="42"/>
      <c r="AM16" s="22"/>
    </row>
    <row r="17" spans="1:39" s="14" customFormat="1" ht="19.95" customHeight="1">
      <c r="A17" s="15">
        <f>Параметры!A32</f>
        <v>129</v>
      </c>
      <c r="B17" s="16">
        <f>Параметры!B32</f>
        <v>0</v>
      </c>
      <c r="C17" s="17">
        <f>Параметры!C32</f>
        <v>0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19">
        <f>VLOOKUP($T$6,Параметры!A$3:J$14,9,0)</f>
        <v>136</v>
      </c>
      <c r="AJ17" s="19">
        <f>SUM(D17:AH17)</f>
        <v>0</v>
      </c>
      <c r="AK17" s="20"/>
      <c r="AL17" s="42"/>
      <c r="AM17" s="22"/>
    </row>
    <row r="18" spans="1:39" s="14" customFormat="1" ht="19.95" customHeight="1">
      <c r="A18" s="15">
        <f>Параметры!A33</f>
        <v>129</v>
      </c>
      <c r="B18" s="16">
        <f>Параметры!B33</f>
        <v>0</v>
      </c>
      <c r="C18" s="17">
        <f>Параметры!C33</f>
        <v>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9">
        <f>VLOOKUP($T$6,Параметры!A$3:J$14,9,0)</f>
        <v>136</v>
      </c>
      <c r="AJ18" s="19">
        <f t="shared" ref="AJ18:AJ19" si="2">SUM(D18:AH18)</f>
        <v>0</v>
      </c>
      <c r="AK18" s="20"/>
      <c r="AL18" s="42"/>
      <c r="AM18" s="22"/>
    </row>
    <row r="19" spans="1:39" s="14" customFormat="1" ht="19.95" customHeight="1">
      <c r="A19" s="15">
        <f>Параметры!A34</f>
        <v>129</v>
      </c>
      <c r="B19" s="16">
        <f>Параметры!B34</f>
        <v>0</v>
      </c>
      <c r="C19" s="17">
        <f>Параметры!C34</f>
        <v>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9">
        <f>VLOOKUP($T$6,Параметры!A$3:J$14,9,0)</f>
        <v>136</v>
      </c>
      <c r="AJ19" s="19">
        <f t="shared" si="2"/>
        <v>0</v>
      </c>
      <c r="AK19" s="20"/>
      <c r="AL19" s="42"/>
      <c r="AM19" s="22"/>
    </row>
    <row r="20" spans="1:39" s="14" customFormat="1" ht="19.95" customHeight="1">
      <c r="A20" s="15">
        <f>Параметры!A35</f>
        <v>129</v>
      </c>
      <c r="B20" s="16">
        <f>Параметры!B35</f>
        <v>0</v>
      </c>
      <c r="C20" s="17">
        <f>Параметры!C35</f>
        <v>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9">
        <f>VLOOKUP($T$6,Параметры!A$3:J$14,9,0)</f>
        <v>136</v>
      </c>
      <c r="AJ20" s="19">
        <f>SUMPRODUCT(--TEXT(SUBSTITUTE(D20:AH20,"н",),"0;;;\0"))</f>
        <v>0</v>
      </c>
      <c r="AK20" s="20"/>
      <c r="AL20" s="42"/>
      <c r="AM20" s="22"/>
    </row>
    <row r="21" spans="1:39" s="14" customFormat="1" ht="19.95" customHeight="1">
      <c r="A21" s="15">
        <f>Параметры!A36</f>
        <v>129</v>
      </c>
      <c r="B21" s="16">
        <f>Параметры!B36</f>
        <v>0</v>
      </c>
      <c r="C21" s="17">
        <f>Параметры!C36</f>
        <v>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9">
        <f>VLOOKUP($T$6,Параметры!A$3:J$14,9,0)</f>
        <v>136</v>
      </c>
      <c r="AJ21" s="19">
        <f>SUMPRODUCT(--TEXT(SUBSTITUTE(D21:AH21,"н",),"0;;;\0"))</f>
        <v>0</v>
      </c>
      <c r="AK21" s="20"/>
      <c r="AL21" s="42"/>
      <c r="AM21" s="22"/>
    </row>
    <row r="22" spans="1:39" s="14" customFormat="1" ht="19.95" customHeight="1">
      <c r="A22" s="15">
        <f>Параметры!A37</f>
        <v>129</v>
      </c>
      <c r="B22" s="16">
        <f>Параметры!B37</f>
        <v>0</v>
      </c>
      <c r="C22" s="17">
        <f>Параметры!C37</f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9">
        <f>VLOOKUP($T$6,Параметры!A$3:J$14,9,0)</f>
        <v>136</v>
      </c>
      <c r="AJ22" s="19">
        <f t="shared" ref="AJ22:AJ24" si="3">SUM(D22:AH22)</f>
        <v>0</v>
      </c>
      <c r="AK22" s="21"/>
      <c r="AL22" s="42"/>
      <c r="AM22" s="22"/>
    </row>
    <row r="23" spans="1:39" s="14" customFormat="1" ht="19.95" customHeight="1">
      <c r="A23" s="15">
        <f>Параметры!A38</f>
        <v>129</v>
      </c>
      <c r="B23" s="16">
        <f>Параметры!B38</f>
        <v>0</v>
      </c>
      <c r="C23" s="17">
        <f>Параметры!C38</f>
        <v>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9">
        <f>VLOOKUP($T$6,Параметры!A$3:J$14,9,0)</f>
        <v>136</v>
      </c>
      <c r="AJ23" s="19">
        <f t="shared" si="3"/>
        <v>0</v>
      </c>
      <c r="AK23" s="21"/>
      <c r="AL23" s="42"/>
      <c r="AM23" s="22"/>
    </row>
    <row r="24" spans="1:39" s="14" customFormat="1" ht="19.95" customHeight="1">
      <c r="A24" s="15">
        <f>Параметры!A39</f>
        <v>158</v>
      </c>
      <c r="B24" s="16">
        <f>Параметры!B39</f>
        <v>0</v>
      </c>
      <c r="C24" s="17">
        <f>Параметры!C39</f>
        <v>0</v>
      </c>
      <c r="D24" s="43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9">
        <f>VLOOKUP($T$6,Параметры!A$3:J$14,9,0)</f>
        <v>136</v>
      </c>
      <c r="AJ24" s="19">
        <f t="shared" si="3"/>
        <v>0</v>
      </c>
      <c r="AK24" s="21"/>
      <c r="AL24" s="42"/>
      <c r="AM24" s="22"/>
    </row>
    <row r="25" spans="1:39" s="14" customFormat="1" ht="15.6">
      <c r="A25" s="31"/>
      <c r="B25" s="32"/>
      <c r="C25" s="3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5"/>
      <c r="AJ25" s="35"/>
      <c r="AK25" s="36"/>
      <c r="AL25" s="36"/>
      <c r="AM25" s="22"/>
    </row>
    <row r="26" spans="1:39" s="14" customFormat="1" ht="15.6">
      <c r="A26" s="31"/>
      <c r="B26" s="32"/>
      <c r="C26" s="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5"/>
      <c r="AJ26" s="35"/>
      <c r="AK26" s="36"/>
      <c r="AL26" s="36"/>
      <c r="AM26" s="22"/>
    </row>
    <row r="27" spans="1:39" s="14" customFormat="1" ht="18">
      <c r="A27" s="1"/>
      <c r="B27" s="2"/>
      <c r="C27" s="2"/>
      <c r="D27" s="3"/>
      <c r="E27" s="3"/>
      <c r="F27" s="3"/>
      <c r="G27" s="12"/>
      <c r="H27" s="12"/>
      <c r="I27" s="12"/>
      <c r="J27" s="12"/>
      <c r="K27" s="81" t="s">
        <v>0</v>
      </c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22"/>
    </row>
    <row r="28" spans="1:39" s="14" customFormat="1" ht="15.6">
      <c r="A28" s="1"/>
      <c r="B28" s="2"/>
      <c r="C28" s="2"/>
      <c r="D28" s="3"/>
      <c r="E28" s="3"/>
      <c r="F28" s="3"/>
      <c r="G28" s="8"/>
      <c r="H28" s="8"/>
      <c r="I28" s="8"/>
      <c r="J28" s="8"/>
      <c r="K28" s="8"/>
      <c r="L28" s="8"/>
      <c r="M28" s="87" t="s">
        <v>40</v>
      </c>
      <c r="N28" s="87"/>
      <c r="O28" s="87"/>
      <c r="P28" s="87"/>
      <c r="Q28" s="87"/>
      <c r="R28" s="87"/>
      <c r="S28" s="87"/>
      <c r="T28" s="88" t="s">
        <v>23</v>
      </c>
      <c r="U28" s="88"/>
      <c r="V28" s="88"/>
      <c r="W28" s="89">
        <v>2020</v>
      </c>
      <c r="X28" s="89"/>
      <c r="Y28" s="8" t="s">
        <v>2</v>
      </c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3"/>
      <c r="AK28" s="3"/>
      <c r="AL28" s="3"/>
      <c r="AM28" s="22"/>
    </row>
    <row r="29" spans="1:39"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4"/>
    </row>
    <row r="30" spans="1:39" ht="30" customHeight="1">
      <c r="A30" s="74" t="s">
        <v>3</v>
      </c>
      <c r="B30" s="75" t="s">
        <v>4</v>
      </c>
      <c r="C30" s="76" t="s">
        <v>5</v>
      </c>
      <c r="D30" s="13">
        <f>DATE($W$28,MONTH(1&amp;$T$28),1)</f>
        <v>43862</v>
      </c>
      <c r="E30" s="13">
        <f>D30+1</f>
        <v>43863</v>
      </c>
      <c r="F30" s="13">
        <f t="shared" ref="F30" si="4">E30+1</f>
        <v>43864</v>
      </c>
      <c r="G30" s="13">
        <f t="shared" ref="G30" si="5">F30+1</f>
        <v>43865</v>
      </c>
      <c r="H30" s="13">
        <f t="shared" ref="H30" si="6">G30+1</f>
        <v>43866</v>
      </c>
      <c r="I30" s="13">
        <f t="shared" ref="I30" si="7">H30+1</f>
        <v>43867</v>
      </c>
      <c r="J30" s="13">
        <f t="shared" ref="J30" si="8">I30+1</f>
        <v>43868</v>
      </c>
      <c r="K30" s="13">
        <f t="shared" ref="K30" si="9">J30+1</f>
        <v>43869</v>
      </c>
      <c r="L30" s="13">
        <f t="shared" ref="L30" si="10">K30+1</f>
        <v>43870</v>
      </c>
      <c r="M30" s="13">
        <f t="shared" ref="M30" si="11">L30+1</f>
        <v>43871</v>
      </c>
      <c r="N30" s="13">
        <f t="shared" ref="N30" si="12">M30+1</f>
        <v>43872</v>
      </c>
      <c r="O30" s="13">
        <f t="shared" ref="O30" si="13">N30+1</f>
        <v>43873</v>
      </c>
      <c r="P30" s="13">
        <f t="shared" ref="P30" si="14">O30+1</f>
        <v>43874</v>
      </c>
      <c r="Q30" s="13">
        <f t="shared" ref="Q30" si="15">P30+1</f>
        <v>43875</v>
      </c>
      <c r="R30" s="13">
        <f t="shared" ref="R30" si="16">Q30+1</f>
        <v>43876</v>
      </c>
      <c r="S30" s="13">
        <f t="shared" ref="S30" si="17">R30+1</f>
        <v>43877</v>
      </c>
      <c r="T30" s="13">
        <f t="shared" ref="T30" si="18">S30+1</f>
        <v>43878</v>
      </c>
      <c r="U30" s="13">
        <f t="shared" ref="U30" si="19">T30+1</f>
        <v>43879</v>
      </c>
      <c r="V30" s="13">
        <f t="shared" ref="V30" si="20">U30+1</f>
        <v>43880</v>
      </c>
      <c r="W30" s="13">
        <f t="shared" ref="W30" si="21">V30+1</f>
        <v>43881</v>
      </c>
      <c r="X30" s="13">
        <f t="shared" ref="X30" si="22">W30+1</f>
        <v>43882</v>
      </c>
      <c r="Y30" s="13">
        <f t="shared" ref="Y30" si="23">X30+1</f>
        <v>43883</v>
      </c>
      <c r="Z30" s="13">
        <f t="shared" ref="Z30" si="24">Y30+1</f>
        <v>43884</v>
      </c>
      <c r="AA30" s="13">
        <f t="shared" ref="AA30" si="25">Z30+1</f>
        <v>43885</v>
      </c>
      <c r="AB30" s="13">
        <f t="shared" ref="AB30" si="26">AA30+1</f>
        <v>43886</v>
      </c>
      <c r="AC30" s="13">
        <f t="shared" ref="AC30" si="27">AB30+1</f>
        <v>43887</v>
      </c>
      <c r="AD30" s="13">
        <f t="shared" ref="AD30" si="28">AC30+1</f>
        <v>43888</v>
      </c>
      <c r="AE30" s="13">
        <f t="shared" ref="AE30" si="29">AD30+1</f>
        <v>43889</v>
      </c>
      <c r="AF30" s="72">
        <f>IF(DAY(AE30+1)=1,"х",AE30+1)</f>
        <v>43890</v>
      </c>
      <c r="AG30" s="72" t="str">
        <f>IF(DAY(AE30+2)=1,"х",IF(DAY(AE30+2)=2,"х",AE30+2))</f>
        <v>х</v>
      </c>
      <c r="AH30" s="72" t="str">
        <f>IF(DAY(AE30+3)=1,"х",IF(DAY(AE30+3)=2,"х",IF(DAY(AE30+3)=3,"х",AE30+3)))</f>
        <v>х</v>
      </c>
      <c r="AI30" s="77" t="s">
        <v>6</v>
      </c>
      <c r="AJ30" s="78" t="s">
        <v>7</v>
      </c>
      <c r="AK30" s="79" t="s">
        <v>8</v>
      </c>
      <c r="AL30" s="79" t="s">
        <v>9</v>
      </c>
    </row>
    <row r="31" spans="1:39" ht="19.95" customHeight="1">
      <c r="A31" s="15">
        <f>Параметры!A24</f>
        <v>12350</v>
      </c>
      <c r="B31" s="16" t="str">
        <f>Параметры!B24</f>
        <v>Иванов</v>
      </c>
      <c r="C31" s="17" t="str">
        <f>Параметры!C24</f>
        <v>начал.уч.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9">
        <f>VLOOKUP($T$6,Параметры!A$3:J$14,9,0)</f>
        <v>136</v>
      </c>
      <c r="AJ31" s="19">
        <f>SUM(D31:AH31)</f>
        <v>0</v>
      </c>
      <c r="AK31" s="20"/>
      <c r="AL31" s="42"/>
    </row>
    <row r="32" spans="1:39" ht="19.95" customHeight="1">
      <c r="A32" s="15">
        <f>Параметры!A25</f>
        <v>12456</v>
      </c>
      <c r="B32" s="16" t="str">
        <f>Параметры!B25</f>
        <v>Петров</v>
      </c>
      <c r="C32" s="17">
        <f>Параметры!C47</f>
        <v>0</v>
      </c>
      <c r="D32" s="18">
        <v>11</v>
      </c>
      <c r="E32" s="18">
        <v>11</v>
      </c>
      <c r="F32" s="18">
        <v>11</v>
      </c>
      <c r="G32" s="18">
        <v>11</v>
      </c>
      <c r="H32" s="18">
        <v>11</v>
      </c>
      <c r="I32" s="18">
        <v>11</v>
      </c>
      <c r="J32" s="18">
        <v>11</v>
      </c>
      <c r="K32" s="18" t="s">
        <v>20</v>
      </c>
      <c r="L32" s="18">
        <v>11</v>
      </c>
      <c r="M32" s="18">
        <v>11</v>
      </c>
      <c r="N32" s="18">
        <v>11</v>
      </c>
      <c r="O32" s="18">
        <v>11</v>
      </c>
      <c r="P32" s="18">
        <v>11</v>
      </c>
      <c r="Q32" s="18">
        <v>11</v>
      </c>
      <c r="R32" s="18">
        <v>10</v>
      </c>
      <c r="S32" s="18" t="s">
        <v>20</v>
      </c>
      <c r="T32" s="18" t="s">
        <v>20</v>
      </c>
      <c r="U32" s="18" t="s">
        <v>20</v>
      </c>
      <c r="V32" s="18" t="s">
        <v>20</v>
      </c>
      <c r="W32" s="18" t="s">
        <v>20</v>
      </c>
      <c r="X32" s="18" t="s">
        <v>20</v>
      </c>
      <c r="Y32" s="18" t="s">
        <v>20</v>
      </c>
      <c r="Z32" s="18" t="s">
        <v>20</v>
      </c>
      <c r="AA32" s="18" t="s">
        <v>20</v>
      </c>
      <c r="AB32" s="18" t="s">
        <v>20</v>
      </c>
      <c r="AC32" s="18" t="s">
        <v>20</v>
      </c>
      <c r="AD32" s="18" t="s">
        <v>20</v>
      </c>
      <c r="AE32" s="18" t="s">
        <v>20</v>
      </c>
      <c r="AF32" s="18" t="s">
        <v>20</v>
      </c>
      <c r="AG32" s="18" t="s">
        <v>59</v>
      </c>
      <c r="AH32" s="18" t="s">
        <v>59</v>
      </c>
      <c r="AI32" s="19">
        <f>VLOOKUP($T$6,Параметры!A$3:J$14,9,0)</f>
        <v>136</v>
      </c>
      <c r="AJ32" s="19">
        <f>SUM(D32:AF32)</f>
        <v>153</v>
      </c>
      <c r="AK32" s="20"/>
      <c r="AL32" s="42"/>
    </row>
    <row r="33" spans="1:38" ht="19.95" customHeight="1">
      <c r="A33" s="15">
        <f>Параметры!A26</f>
        <v>125</v>
      </c>
      <c r="B33" s="16" t="str">
        <f>Параметры!B26</f>
        <v>Сидоров</v>
      </c>
      <c r="C33" s="17">
        <f>Параметры!C48</f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 t="s">
        <v>59</v>
      </c>
      <c r="AH33" s="18" t="s">
        <v>59</v>
      </c>
      <c r="AI33" s="19">
        <f>VLOOKUP($T$6,Параметры!A$3:J$14,9,0)</f>
        <v>136</v>
      </c>
      <c r="AJ33" s="19">
        <f t="shared" ref="AJ32:AJ33" si="30">SUM(D33:AH33)</f>
        <v>0</v>
      </c>
      <c r="AK33" s="20"/>
      <c r="AL33" s="42"/>
    </row>
    <row r="34" spans="1:38" ht="19.95" customHeight="1">
      <c r="A34" s="15">
        <f>Параметры!A27</f>
        <v>126</v>
      </c>
      <c r="B34" s="16" t="str">
        <f>Параметры!B27</f>
        <v>Xt[jdf</v>
      </c>
      <c r="C34" s="17">
        <f>Параметры!C49</f>
        <v>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 t="s">
        <v>59</v>
      </c>
      <c r="AH34" s="18" t="s">
        <v>59</v>
      </c>
      <c r="AI34" s="19">
        <f>VLOOKUP($T$6,Параметры!A$3:J$14,9,0)</f>
        <v>136</v>
      </c>
      <c r="AJ34" s="19">
        <f>SUMPRODUCT(--TEXT(SUBSTITUTE(D34:AH34,"н",),"0;;;\0"))</f>
        <v>0</v>
      </c>
      <c r="AK34" s="20">
        <f>SUMPRODUCT(--TEXT(SUBSTITUTE(D34:AH34&amp;"н","нн",),"0;;;\0"))-COUNTIF(D34:AH34,"*н")*2-COUNTIF(D34:AH34,"12н")*2</f>
        <v>0</v>
      </c>
      <c r="AL34" s="42"/>
    </row>
    <row r="35" spans="1:38" ht="19.95" customHeight="1">
      <c r="A35" s="15">
        <f>Параметры!A28</f>
        <v>127</v>
      </c>
      <c r="B35" s="16">
        <f>Параметры!B28</f>
        <v>0</v>
      </c>
      <c r="C35" s="17">
        <f>Параметры!C50</f>
        <v>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 t="s">
        <v>59</v>
      </c>
      <c r="AH35" s="18" t="s">
        <v>59</v>
      </c>
      <c r="AI35" s="19">
        <f>VLOOKUP($T$6,Параметры!A$3:J$14,9,0)</f>
        <v>136</v>
      </c>
      <c r="AJ35" s="19">
        <f>SUMPRODUCT(--TEXT(SUBSTITUTE(D35:AH35,"н",),"0;;;\0"))</f>
        <v>0</v>
      </c>
      <c r="AK35" s="20">
        <f>SUMPRODUCT(--TEXT(SUBSTITUTE(D35:AH35&amp;"н","нн",),"0;;;\0"))-COUNTIF(D35:AH35,"*н")*2-COUNTIF(D35:AH35,"12н")*2</f>
        <v>0</v>
      </c>
      <c r="AL35" s="42"/>
    </row>
    <row r="36" spans="1:38" ht="19.95" customHeight="1">
      <c r="A36" s="15">
        <f>Параметры!A29</f>
        <v>128</v>
      </c>
      <c r="B36" s="16">
        <f>Параметры!B29</f>
        <v>0</v>
      </c>
      <c r="C36" s="17">
        <f>Параметры!C51</f>
        <v>0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 t="s">
        <v>59</v>
      </c>
      <c r="AH36" s="18" t="s">
        <v>59</v>
      </c>
      <c r="AI36" s="19">
        <f>VLOOKUP($T$6,Параметры!A$3:J$14,9,0)</f>
        <v>136</v>
      </c>
      <c r="AJ36" s="19">
        <f t="shared" ref="AJ36:AJ38" si="31">SUM(D36:AH36)</f>
        <v>0</v>
      </c>
      <c r="AK36" s="21"/>
      <c r="AL36" s="42"/>
    </row>
    <row r="37" spans="1:38" ht="19.95" customHeight="1">
      <c r="A37" s="15">
        <f>Параметры!A30</f>
        <v>129</v>
      </c>
      <c r="B37" s="16">
        <f>Параметры!B30</f>
        <v>0</v>
      </c>
      <c r="C37" s="17">
        <f>Параметры!C52</f>
        <v>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 t="s">
        <v>59</v>
      </c>
      <c r="AH37" s="18" t="s">
        <v>59</v>
      </c>
      <c r="AI37" s="19">
        <f>VLOOKUP($T$6,Параметры!A$3:J$14,9,0)</f>
        <v>136</v>
      </c>
      <c r="AJ37" s="19">
        <f t="shared" si="31"/>
        <v>0</v>
      </c>
      <c r="AK37" s="21"/>
      <c r="AL37" s="42"/>
    </row>
    <row r="38" spans="1:38" ht="19.95" customHeight="1">
      <c r="A38" s="15">
        <f>Параметры!A31</f>
        <v>129</v>
      </c>
      <c r="B38" s="16">
        <f>Параметры!B31</f>
        <v>0</v>
      </c>
      <c r="C38" s="17">
        <f>Параметры!C53</f>
        <v>0</v>
      </c>
      <c r="D38" s="43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 t="s">
        <v>59</v>
      </c>
      <c r="AH38" s="18" t="s">
        <v>59</v>
      </c>
      <c r="AI38" s="19">
        <f>VLOOKUP($T$6,Параметры!A$3:J$14,9,0)</f>
        <v>136</v>
      </c>
      <c r="AJ38" s="19">
        <f t="shared" si="31"/>
        <v>0</v>
      </c>
      <c r="AK38" s="21"/>
      <c r="AL38" s="42"/>
    </row>
    <row r="39" spans="1:38" ht="19.95" customHeight="1">
      <c r="A39" s="15">
        <f>Параметры!A32</f>
        <v>129</v>
      </c>
      <c r="B39" s="16">
        <f>Параметры!B32</f>
        <v>0</v>
      </c>
      <c r="C39" s="17">
        <f>Параметры!C54</f>
        <v>0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18" t="s">
        <v>59</v>
      </c>
      <c r="AH39" s="18" t="s">
        <v>59</v>
      </c>
      <c r="AI39" s="19">
        <f>VLOOKUP($T$6,Параметры!A$3:J$14,9,0)</f>
        <v>136</v>
      </c>
      <c r="AJ39" s="19">
        <f>SUM(D39:AH39)</f>
        <v>0</v>
      </c>
      <c r="AK39" s="20"/>
      <c r="AL39" s="42"/>
    </row>
    <row r="40" spans="1:38" ht="19.95" customHeight="1">
      <c r="A40" s="15">
        <f>Параметры!A33</f>
        <v>129</v>
      </c>
      <c r="B40" s="16">
        <f>Параметры!B33</f>
        <v>0</v>
      </c>
      <c r="C40" s="17">
        <f>Параметры!C55</f>
        <v>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 t="s">
        <v>59</v>
      </c>
      <c r="AH40" s="18" t="s">
        <v>59</v>
      </c>
      <c r="AI40" s="19">
        <f>VLOOKUP($T$6,Параметры!A$3:J$14,9,0)</f>
        <v>136</v>
      </c>
      <c r="AJ40" s="19">
        <f t="shared" ref="AJ40:AJ41" si="32">SUM(D40:AH40)</f>
        <v>0</v>
      </c>
      <c r="AK40" s="20"/>
      <c r="AL40" s="42"/>
    </row>
    <row r="41" spans="1:38" ht="19.95" customHeight="1">
      <c r="A41" s="15">
        <f>Параметры!A34</f>
        <v>129</v>
      </c>
      <c r="B41" s="16">
        <f>Параметры!B34</f>
        <v>0</v>
      </c>
      <c r="C41" s="17">
        <f>Параметры!C56</f>
        <v>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 t="s">
        <v>59</v>
      </c>
      <c r="AH41" s="18" t="s">
        <v>59</v>
      </c>
      <c r="AI41" s="19">
        <f>VLOOKUP($T$6,Параметры!A$3:J$14,9,0)</f>
        <v>136</v>
      </c>
      <c r="AJ41" s="19">
        <f t="shared" si="32"/>
        <v>0</v>
      </c>
      <c r="AK41" s="20"/>
      <c r="AL41" s="42"/>
    </row>
    <row r="42" spans="1:38" ht="19.95" customHeight="1">
      <c r="A42" s="15">
        <f>Параметры!A35</f>
        <v>129</v>
      </c>
      <c r="B42" s="16">
        <f>Параметры!B35</f>
        <v>0</v>
      </c>
      <c r="C42" s="17">
        <f>Параметры!C57</f>
        <v>0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 t="s">
        <v>59</v>
      </c>
      <c r="AH42" s="18" t="s">
        <v>59</v>
      </c>
      <c r="AI42" s="19">
        <f>VLOOKUP($T$6,Параметры!A$3:J$14,9,0)</f>
        <v>136</v>
      </c>
      <c r="AJ42" s="19">
        <f>SUMPRODUCT(--TEXT(SUBSTITUTE(D42:AH42,"н",),"0;;;\0"))</f>
        <v>0</v>
      </c>
      <c r="AK42" s="20">
        <f>SUMPRODUCT(--TEXT(SUBSTITUTE(D42:AH42&amp;"н","нн",),"0;;;\0"))-COUNTIF(D42:AH42,"*н")*2-COUNTIF(D42:AH42,"12н")*2</f>
        <v>0</v>
      </c>
      <c r="AL42" s="42"/>
    </row>
    <row r="43" spans="1:38" ht="19.95" customHeight="1">
      <c r="A43" s="15">
        <f>Параметры!A36</f>
        <v>129</v>
      </c>
      <c r="B43" s="16">
        <f>Параметры!B36</f>
        <v>0</v>
      </c>
      <c r="C43" s="17">
        <f>Параметры!C58</f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 t="s">
        <v>59</v>
      </c>
      <c r="AH43" s="18" t="s">
        <v>59</v>
      </c>
      <c r="AI43" s="19">
        <f>VLOOKUP($T$6,Параметры!A$3:J$14,9,0)</f>
        <v>136</v>
      </c>
      <c r="AJ43" s="19">
        <f>SUMPRODUCT(--TEXT(SUBSTITUTE(D43:AH43,"н",),"0;;;\0"))</f>
        <v>0</v>
      </c>
      <c r="AK43" s="20">
        <f>SUMPRODUCT(--TEXT(SUBSTITUTE(D43:AH43&amp;"н","нн",),"0;;;\0"))-COUNTIF(D43:AH43,"*н")*2-COUNTIF(D43:AH43,"12н")*2</f>
        <v>0</v>
      </c>
      <c r="AL43" s="42"/>
    </row>
    <row r="44" spans="1:38" ht="19.95" customHeight="1">
      <c r="A44" s="15">
        <f>Параметры!A37</f>
        <v>129</v>
      </c>
      <c r="B44" s="16">
        <f>Параметры!B37</f>
        <v>0</v>
      </c>
      <c r="C44" s="17">
        <f>Параметры!C59</f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 t="s">
        <v>59</v>
      </c>
      <c r="AH44" s="18" t="s">
        <v>59</v>
      </c>
      <c r="AI44" s="19">
        <f>VLOOKUP($T$6,Параметры!A$3:J$14,9,0)</f>
        <v>136</v>
      </c>
      <c r="AJ44" s="19">
        <f t="shared" ref="AJ44:AJ46" si="33">SUM(D44:AH44)</f>
        <v>0</v>
      </c>
      <c r="AK44" s="21"/>
      <c r="AL44" s="42"/>
    </row>
    <row r="45" spans="1:38" ht="19.95" customHeight="1">
      <c r="A45" s="15">
        <f>Параметры!A38</f>
        <v>129</v>
      </c>
      <c r="B45" s="16">
        <f>Параметры!B38</f>
        <v>0</v>
      </c>
      <c r="C45" s="17">
        <f>Параметры!C60</f>
        <v>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 t="s">
        <v>59</v>
      </c>
      <c r="AH45" s="18" t="s">
        <v>59</v>
      </c>
      <c r="AI45" s="19">
        <f>VLOOKUP($T$6,Параметры!A$3:J$14,9,0)</f>
        <v>136</v>
      </c>
      <c r="AJ45" s="19">
        <f t="shared" si="33"/>
        <v>0</v>
      </c>
      <c r="AK45" s="21"/>
      <c r="AL45" s="42"/>
    </row>
    <row r="46" spans="1:38" ht="19.95" customHeight="1">
      <c r="A46" s="15">
        <f>Параметры!A39</f>
        <v>158</v>
      </c>
      <c r="B46" s="16">
        <f>Параметры!B39</f>
        <v>0</v>
      </c>
      <c r="C46" s="17">
        <f>Параметры!C61</f>
        <v>0</v>
      </c>
      <c r="D46" s="43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 t="s">
        <v>58</v>
      </c>
      <c r="AH46" s="18" t="s">
        <v>59</v>
      </c>
      <c r="AI46" s="19">
        <f>VLOOKUP($T$6,Параметры!A$3:J$14,9,0)</f>
        <v>136</v>
      </c>
      <c r="AJ46" s="19">
        <f t="shared" si="33"/>
        <v>0</v>
      </c>
      <c r="AK46" s="21"/>
      <c r="AL46" s="42"/>
    </row>
    <row r="49" spans="1:39" s="14" customFormat="1" ht="18">
      <c r="A49" s="1"/>
      <c r="B49" s="2"/>
      <c r="C49" s="2"/>
      <c r="D49" s="3"/>
      <c r="E49" s="3"/>
      <c r="F49" s="3"/>
      <c r="G49" s="12"/>
      <c r="H49" s="12"/>
      <c r="I49" s="12"/>
      <c r="J49" s="12"/>
      <c r="K49" s="81" t="s">
        <v>0</v>
      </c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22"/>
    </row>
    <row r="50" spans="1:39" s="14" customFormat="1" ht="15.6">
      <c r="A50" s="1"/>
      <c r="B50" s="2"/>
      <c r="C50" s="2"/>
      <c r="D50" s="3"/>
      <c r="E50" s="3"/>
      <c r="F50" s="3"/>
      <c r="G50" s="8"/>
      <c r="H50" s="8"/>
      <c r="I50" s="8"/>
      <c r="J50" s="8"/>
      <c r="K50" s="8"/>
      <c r="L50" s="8"/>
      <c r="M50" s="87" t="s">
        <v>40</v>
      </c>
      <c r="N50" s="87"/>
      <c r="O50" s="87"/>
      <c r="P50" s="87"/>
      <c r="Q50" s="87"/>
      <c r="R50" s="87"/>
      <c r="S50" s="87"/>
      <c r="T50" s="88" t="s">
        <v>24</v>
      </c>
      <c r="U50" s="88"/>
      <c r="V50" s="88"/>
      <c r="W50" s="89">
        <v>2019</v>
      </c>
      <c r="X50" s="89"/>
      <c r="Y50" s="8" t="s">
        <v>2</v>
      </c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3"/>
      <c r="AK50" s="3"/>
      <c r="AL50" s="3"/>
      <c r="AM50" s="22"/>
    </row>
    <row r="51" spans="1:39">
      <c r="B51" s="2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"/>
    </row>
    <row r="52" spans="1:39" ht="30" customHeight="1">
      <c r="A52" s="74" t="s">
        <v>3</v>
      </c>
      <c r="B52" s="75" t="s">
        <v>4</v>
      </c>
      <c r="C52" s="76" t="s">
        <v>5</v>
      </c>
      <c r="D52" s="13">
        <f>DATE($W$50,MONTH(1&amp;$T$50),1)</f>
        <v>43525</v>
      </c>
      <c r="E52" s="13">
        <f>D52+1</f>
        <v>43526</v>
      </c>
      <c r="F52" s="13">
        <f t="shared" ref="F52" si="34">E52+1</f>
        <v>43527</v>
      </c>
      <c r="G52" s="13">
        <f t="shared" ref="G52" si="35">F52+1</f>
        <v>43528</v>
      </c>
      <c r="H52" s="13">
        <f t="shared" ref="H52" si="36">G52+1</f>
        <v>43529</v>
      </c>
      <c r="I52" s="13">
        <f t="shared" ref="I52" si="37">H52+1</f>
        <v>43530</v>
      </c>
      <c r="J52" s="13">
        <f t="shared" ref="J52" si="38">I52+1</f>
        <v>43531</v>
      </c>
      <c r="K52" s="13">
        <f t="shared" ref="K52" si="39">J52+1</f>
        <v>43532</v>
      </c>
      <c r="L52" s="13">
        <f t="shared" ref="L52" si="40">K52+1</f>
        <v>43533</v>
      </c>
      <c r="M52" s="13">
        <f t="shared" ref="M52" si="41">L52+1</f>
        <v>43534</v>
      </c>
      <c r="N52" s="13">
        <f t="shared" ref="N52" si="42">M52+1</f>
        <v>43535</v>
      </c>
      <c r="O52" s="13">
        <f t="shared" ref="O52" si="43">N52+1</f>
        <v>43536</v>
      </c>
      <c r="P52" s="13">
        <f t="shared" ref="P52" si="44">O52+1</f>
        <v>43537</v>
      </c>
      <c r="Q52" s="13">
        <f t="shared" ref="Q52" si="45">P52+1</f>
        <v>43538</v>
      </c>
      <c r="R52" s="13">
        <f t="shared" ref="R52" si="46">Q52+1</f>
        <v>43539</v>
      </c>
      <c r="S52" s="13">
        <f t="shared" ref="S52" si="47">R52+1</f>
        <v>43540</v>
      </c>
      <c r="T52" s="13">
        <f t="shared" ref="T52" si="48">S52+1</f>
        <v>43541</v>
      </c>
      <c r="U52" s="13">
        <f t="shared" ref="U52" si="49">T52+1</f>
        <v>43542</v>
      </c>
      <c r="V52" s="13">
        <f t="shared" ref="V52" si="50">U52+1</f>
        <v>43543</v>
      </c>
      <c r="W52" s="13">
        <f t="shared" ref="W52" si="51">V52+1</f>
        <v>43544</v>
      </c>
      <c r="X52" s="13">
        <f t="shared" ref="X52" si="52">W52+1</f>
        <v>43545</v>
      </c>
      <c r="Y52" s="13">
        <f t="shared" ref="Y52" si="53">X52+1</f>
        <v>43546</v>
      </c>
      <c r="Z52" s="13">
        <f t="shared" ref="Z52" si="54">Y52+1</f>
        <v>43547</v>
      </c>
      <c r="AA52" s="13">
        <f t="shared" ref="AA52" si="55">Z52+1</f>
        <v>43548</v>
      </c>
      <c r="AB52" s="13">
        <f t="shared" ref="AB52" si="56">AA52+1</f>
        <v>43549</v>
      </c>
      <c r="AC52" s="13">
        <f t="shared" ref="AC52" si="57">AB52+1</f>
        <v>43550</v>
      </c>
      <c r="AD52" s="13">
        <f t="shared" ref="AD52" si="58">AC52+1</f>
        <v>43551</v>
      </c>
      <c r="AE52" s="13">
        <f t="shared" ref="AE52" si="59">AD52+1</f>
        <v>43552</v>
      </c>
      <c r="AF52" s="72">
        <f>IF(DAY(AE52+1)=1,"х",AE52+1)</f>
        <v>43553</v>
      </c>
      <c r="AG52" s="72">
        <f>IF(DAY(AE52+2)=1,"х",IF(DAY(AE52+2)=2,"х",AE52+2))</f>
        <v>43554</v>
      </c>
      <c r="AH52" s="72">
        <f>IF(DAY(AE52+3)=1,"х",IF(DAY(AE52+3)=2,"х",IF(DAY(AE52+3)=3,"х",AE52+3)))</f>
        <v>43555</v>
      </c>
      <c r="AI52" s="77" t="s">
        <v>6</v>
      </c>
      <c r="AJ52" s="78" t="s">
        <v>7</v>
      </c>
      <c r="AK52" s="79" t="s">
        <v>8</v>
      </c>
      <c r="AL52" s="79" t="s">
        <v>9</v>
      </c>
    </row>
    <row r="53" spans="1:39" ht="19.95" customHeight="1">
      <c r="A53" s="15">
        <f>Параметры!A68</f>
        <v>0</v>
      </c>
      <c r="B53" s="16">
        <f>Параметры!B68</f>
        <v>0</v>
      </c>
      <c r="C53" s="17">
        <f>Параметры!C68</f>
        <v>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9">
        <f>VLOOKUP($T$6,Параметры!A$3:J$14,9,0)</f>
        <v>136</v>
      </c>
      <c r="AJ53" s="19">
        <f>SUM(D53:AH53)</f>
        <v>0</v>
      </c>
      <c r="AK53" s="20"/>
      <c r="AL53" s="42"/>
    </row>
    <row r="54" spans="1:39" ht="19.95" customHeight="1">
      <c r="A54" s="15">
        <f>Параметры!A69</f>
        <v>0</v>
      </c>
      <c r="B54" s="16">
        <f>Параметры!B69</f>
        <v>0</v>
      </c>
      <c r="C54" s="17">
        <f>Параметры!C69</f>
        <v>0</v>
      </c>
      <c r="D54" s="18">
        <v>11</v>
      </c>
      <c r="E54" s="18">
        <v>11</v>
      </c>
      <c r="F54" s="18">
        <v>11</v>
      </c>
      <c r="G54" s="18">
        <v>11</v>
      </c>
      <c r="H54" s="18">
        <v>11</v>
      </c>
      <c r="I54" s="18">
        <v>11</v>
      </c>
      <c r="J54" s="18">
        <v>11</v>
      </c>
      <c r="K54" s="18" t="s">
        <v>20</v>
      </c>
      <c r="L54" s="18">
        <v>11</v>
      </c>
      <c r="M54" s="18">
        <v>11</v>
      </c>
      <c r="N54" s="18">
        <v>11</v>
      </c>
      <c r="O54" s="18">
        <v>11</v>
      </c>
      <c r="P54" s="18">
        <v>11</v>
      </c>
      <c r="Q54" s="18">
        <v>11</v>
      </c>
      <c r="R54" s="18">
        <v>10</v>
      </c>
      <c r="S54" s="18" t="s">
        <v>20</v>
      </c>
      <c r="T54" s="18" t="s">
        <v>20</v>
      </c>
      <c r="U54" s="18" t="s">
        <v>20</v>
      </c>
      <c r="V54" s="18" t="s">
        <v>20</v>
      </c>
      <c r="W54" s="18" t="s">
        <v>20</v>
      </c>
      <c r="X54" s="18" t="s">
        <v>20</v>
      </c>
      <c r="Y54" s="18" t="s">
        <v>20</v>
      </c>
      <c r="Z54" s="18" t="s">
        <v>20</v>
      </c>
      <c r="AA54" s="18" t="s">
        <v>20</v>
      </c>
      <c r="AB54" s="18" t="s">
        <v>20</v>
      </c>
      <c r="AC54" s="18" t="s">
        <v>20</v>
      </c>
      <c r="AD54" s="18" t="s">
        <v>20</v>
      </c>
      <c r="AE54" s="18" t="s">
        <v>20</v>
      </c>
      <c r="AF54" s="18" t="s">
        <v>20</v>
      </c>
      <c r="AG54" s="18" t="s">
        <v>20</v>
      </c>
      <c r="AH54" s="18" t="s">
        <v>20</v>
      </c>
      <c r="AI54" s="19">
        <f>VLOOKUP($T$6,Параметры!A$3:J$14,9,0)</f>
        <v>136</v>
      </c>
      <c r="AJ54" s="19">
        <f t="shared" ref="AJ54:AJ55" si="60">SUM(D54:AH54)</f>
        <v>153</v>
      </c>
      <c r="AK54" s="20"/>
      <c r="AL54" s="42"/>
    </row>
    <row r="55" spans="1:39" ht="19.95" customHeight="1">
      <c r="A55" s="15">
        <f>Параметры!A70</f>
        <v>0</v>
      </c>
      <c r="B55" s="16">
        <f>Параметры!B70</f>
        <v>0</v>
      </c>
      <c r="C55" s="17">
        <f>Параметры!C70</f>
        <v>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9">
        <f>VLOOKUP($T$6,Параметры!A$3:J$14,9,0)</f>
        <v>136</v>
      </c>
      <c r="AJ55" s="19">
        <f t="shared" si="60"/>
        <v>0</v>
      </c>
      <c r="AK55" s="20"/>
      <c r="AL55" s="42"/>
    </row>
    <row r="56" spans="1:39" ht="19.95" customHeight="1">
      <c r="A56" s="15">
        <f>Параметры!A71</f>
        <v>0</v>
      </c>
      <c r="B56" s="16">
        <f>Параметры!B71</f>
        <v>0</v>
      </c>
      <c r="C56" s="17">
        <f>Параметры!C71</f>
        <v>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9">
        <f>VLOOKUP($T$6,Параметры!A$3:J$14,9,0)</f>
        <v>136</v>
      </c>
      <c r="AJ56" s="19">
        <f>SUMPRODUCT(--TEXT(SUBSTITUTE(D56:AH56,"н",),"0;;;\0"))</f>
        <v>0</v>
      </c>
      <c r="AK56" s="20">
        <f>SUMPRODUCT(--TEXT(SUBSTITUTE(D56:AH56&amp;"н","нн",),"0;;;\0"))-COUNTIF(D56:AH56,"*н")*2-COUNTIF(D56:AH56,"12н")*2</f>
        <v>0</v>
      </c>
      <c r="AL56" s="42"/>
    </row>
    <row r="57" spans="1:39" ht="19.95" customHeight="1">
      <c r="A57" s="15">
        <f>Параметры!A72</f>
        <v>0</v>
      </c>
      <c r="B57" s="16">
        <f>Параметры!B72</f>
        <v>0</v>
      </c>
      <c r="C57" s="17">
        <f>Параметры!C72</f>
        <v>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9">
        <f>VLOOKUP($T$6,Параметры!A$3:J$14,9,0)</f>
        <v>136</v>
      </c>
      <c r="AJ57" s="19">
        <f>SUMPRODUCT(--TEXT(SUBSTITUTE(D57:AH57,"н",),"0;;;\0"))</f>
        <v>0</v>
      </c>
      <c r="AK57" s="20">
        <f>SUMPRODUCT(--TEXT(SUBSTITUTE(D57:AH57&amp;"н","нн",),"0;;;\0"))-COUNTIF(D57:AH57,"*н")*2-COUNTIF(D57:AH57,"12н")*2</f>
        <v>0</v>
      </c>
      <c r="AL57" s="42"/>
    </row>
    <row r="58" spans="1:39" ht="19.95" customHeight="1">
      <c r="A58" s="15">
        <f>Параметры!A73</f>
        <v>0</v>
      </c>
      <c r="B58" s="16">
        <f>Параметры!B73</f>
        <v>0</v>
      </c>
      <c r="C58" s="17">
        <f>Параметры!C73</f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9">
        <f>VLOOKUP($T$6,Параметры!A$3:J$14,9,0)</f>
        <v>136</v>
      </c>
      <c r="AJ58" s="19">
        <f t="shared" ref="AJ58:AJ60" si="61">SUM(D58:AH58)</f>
        <v>0</v>
      </c>
      <c r="AK58" s="21"/>
      <c r="AL58" s="42"/>
    </row>
    <row r="59" spans="1:39" ht="19.95" customHeight="1">
      <c r="A59" s="15">
        <f>Параметры!A74</f>
        <v>0</v>
      </c>
      <c r="B59" s="16">
        <f>Параметры!B74</f>
        <v>0</v>
      </c>
      <c r="C59" s="17">
        <f>Параметры!C74</f>
        <v>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9">
        <f>VLOOKUP($T$6,Параметры!A$3:J$14,9,0)</f>
        <v>136</v>
      </c>
      <c r="AJ59" s="19">
        <f t="shared" si="61"/>
        <v>0</v>
      </c>
      <c r="AK59" s="21"/>
      <c r="AL59" s="42"/>
    </row>
    <row r="60" spans="1:39" ht="19.95" customHeight="1">
      <c r="A60" s="15">
        <f>Параметры!A75</f>
        <v>0</v>
      </c>
      <c r="B60" s="16">
        <f>Параметры!B75</f>
        <v>0</v>
      </c>
      <c r="C60" s="17">
        <f>Параметры!C75</f>
        <v>0</v>
      </c>
      <c r="D60" s="43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9">
        <f>VLOOKUP($T$6,Параметры!A$3:J$14,9,0)</f>
        <v>136</v>
      </c>
      <c r="AJ60" s="19">
        <f t="shared" si="61"/>
        <v>0</v>
      </c>
      <c r="AK60" s="21"/>
      <c r="AL60" s="42"/>
    </row>
    <row r="61" spans="1:39" ht="19.95" customHeight="1">
      <c r="A61" s="15">
        <f>Параметры!A76</f>
        <v>0</v>
      </c>
      <c r="B61" s="16">
        <f>Параметры!B76</f>
        <v>0</v>
      </c>
      <c r="C61" s="17">
        <f>Параметры!C76</f>
        <v>0</v>
      </c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19">
        <f>VLOOKUP($T$6,Параметры!A$3:J$14,9,0)</f>
        <v>136</v>
      </c>
      <c r="AJ61" s="19">
        <f>SUM(D61:AH61)</f>
        <v>0</v>
      </c>
      <c r="AK61" s="20"/>
      <c r="AL61" s="42"/>
    </row>
    <row r="62" spans="1:39" ht="19.95" customHeight="1">
      <c r="A62" s="15">
        <f>Параметры!A77</f>
        <v>0</v>
      </c>
      <c r="B62" s="16">
        <f>Параметры!B77</f>
        <v>0</v>
      </c>
      <c r="C62" s="17">
        <f>Параметры!C77</f>
        <v>0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9">
        <f>VLOOKUP($T$6,Параметры!A$3:J$14,9,0)</f>
        <v>136</v>
      </c>
      <c r="AJ62" s="19">
        <f t="shared" ref="AJ62:AJ63" si="62">SUM(D62:AH62)</f>
        <v>0</v>
      </c>
      <c r="AK62" s="20"/>
      <c r="AL62" s="42"/>
    </row>
    <row r="63" spans="1:39" ht="19.95" customHeight="1">
      <c r="A63" s="15">
        <f>Параметры!A78</f>
        <v>0</v>
      </c>
      <c r="B63" s="16">
        <f>Параметры!B78</f>
        <v>0</v>
      </c>
      <c r="C63" s="17">
        <f>Параметры!C78</f>
        <v>0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9">
        <f>VLOOKUP($T$6,Параметры!A$3:J$14,9,0)</f>
        <v>136</v>
      </c>
      <c r="AJ63" s="19">
        <f t="shared" si="62"/>
        <v>0</v>
      </c>
      <c r="AK63" s="20"/>
      <c r="AL63" s="42"/>
    </row>
    <row r="64" spans="1:39" ht="19.95" customHeight="1">
      <c r="A64" s="15">
        <f>Параметры!A79</f>
        <v>0</v>
      </c>
      <c r="B64" s="16">
        <f>Параметры!B79</f>
        <v>0</v>
      </c>
      <c r="C64" s="17">
        <f>Параметры!C79</f>
        <v>0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9">
        <f>VLOOKUP($T$6,Параметры!A$3:J$14,9,0)</f>
        <v>136</v>
      </c>
      <c r="AJ64" s="19">
        <f>SUMPRODUCT(--TEXT(SUBSTITUTE(D64:AH64,"н",),"0;;;\0"))</f>
        <v>0</v>
      </c>
      <c r="AK64" s="20">
        <f>SUMPRODUCT(--TEXT(SUBSTITUTE(D64:AH64&amp;"н","нн",),"0;;;\0"))-COUNTIF(D64:AH64,"*н")*2-COUNTIF(D64:AH64,"12н")*2</f>
        <v>0</v>
      </c>
      <c r="AL64" s="42"/>
    </row>
    <row r="65" spans="1:38" ht="19.95" customHeight="1">
      <c r="A65" s="15">
        <f>Параметры!A80</f>
        <v>0</v>
      </c>
      <c r="B65" s="16">
        <f>Параметры!B80</f>
        <v>0</v>
      </c>
      <c r="C65" s="17">
        <f>Параметры!C80</f>
        <v>0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9">
        <f>VLOOKUP($T$6,Параметры!A$3:J$14,9,0)</f>
        <v>136</v>
      </c>
      <c r="AJ65" s="19">
        <f>SUMPRODUCT(--TEXT(SUBSTITUTE(D65:AH65,"н",),"0;;;\0"))</f>
        <v>0</v>
      </c>
      <c r="AK65" s="20">
        <f>SUMPRODUCT(--TEXT(SUBSTITUTE(D65:AH65&amp;"н","нн",),"0;;;\0"))-COUNTIF(D65:AH65,"*н")*2-COUNTIF(D65:AH65,"12н")*2</f>
        <v>0</v>
      </c>
      <c r="AL65" s="42"/>
    </row>
    <row r="66" spans="1:38" ht="19.95" customHeight="1">
      <c r="A66" s="15">
        <f>Параметры!A81</f>
        <v>0</v>
      </c>
      <c r="B66" s="16">
        <f>Параметры!B81</f>
        <v>0</v>
      </c>
      <c r="C66" s="17">
        <f>Параметры!C81</f>
        <v>0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9">
        <f>VLOOKUP($T$6,Параметры!A$3:J$14,9,0)</f>
        <v>136</v>
      </c>
      <c r="AJ66" s="19">
        <f t="shared" ref="AJ66:AJ68" si="63">SUM(D66:AH66)</f>
        <v>0</v>
      </c>
      <c r="AK66" s="21"/>
      <c r="AL66" s="42"/>
    </row>
    <row r="67" spans="1:38" ht="19.95" customHeight="1">
      <c r="A67" s="15">
        <f>Параметры!A82</f>
        <v>0</v>
      </c>
      <c r="B67" s="16">
        <f>Параметры!B82</f>
        <v>0</v>
      </c>
      <c r="C67" s="17">
        <f>Параметры!C82</f>
        <v>0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9">
        <f>VLOOKUP($T$6,Параметры!A$3:J$14,9,0)</f>
        <v>136</v>
      </c>
      <c r="AJ67" s="19">
        <f t="shared" si="63"/>
        <v>0</v>
      </c>
      <c r="AK67" s="21"/>
      <c r="AL67" s="42"/>
    </row>
    <row r="68" spans="1:38" ht="19.95" customHeight="1">
      <c r="A68" s="15">
        <f>Параметры!A83</f>
        <v>0</v>
      </c>
      <c r="B68" s="16">
        <f>Параметры!B83</f>
        <v>0</v>
      </c>
      <c r="C68" s="17">
        <f>Параметры!C83</f>
        <v>0</v>
      </c>
      <c r="D68" s="43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9">
        <f>VLOOKUP($T$6,Параметры!A$3:J$14,9,0)</f>
        <v>136</v>
      </c>
      <c r="AJ68" s="19">
        <f t="shared" si="63"/>
        <v>0</v>
      </c>
      <c r="AK68" s="21"/>
      <c r="AL68" s="42"/>
    </row>
  </sheetData>
  <dataConsolidate/>
  <mergeCells count="22">
    <mergeCell ref="M28:S28"/>
    <mergeCell ref="T28:V28"/>
    <mergeCell ref="W28:X28"/>
    <mergeCell ref="K49:AB49"/>
    <mergeCell ref="M50:S50"/>
    <mergeCell ref="T50:V50"/>
    <mergeCell ref="W50:X50"/>
    <mergeCell ref="K27:AB27"/>
    <mergeCell ref="AG4:AH4"/>
    <mergeCell ref="AJ4:AK4"/>
    <mergeCell ref="K5:AB5"/>
    <mergeCell ref="M6:S6"/>
    <mergeCell ref="T6:V6"/>
    <mergeCell ref="W6:X6"/>
    <mergeCell ref="L2:Y2"/>
    <mergeCell ref="F1:G1"/>
    <mergeCell ref="C2:G2"/>
    <mergeCell ref="C3:G3"/>
    <mergeCell ref="A1:B1"/>
    <mergeCell ref="A2:B2"/>
    <mergeCell ref="A3:B3"/>
    <mergeCell ref="D1:E1"/>
  </mergeCells>
  <conditionalFormatting sqref="AJ9:AJ16">
    <cfRule type="cellIs" dxfId="30" priority="28" stopIfTrue="1" operator="greaterThan">
      <formula>$AI$9+19</formula>
    </cfRule>
  </conditionalFormatting>
  <conditionalFormatting sqref="AJ25:AJ26">
    <cfRule type="cellIs" dxfId="29" priority="27" stopIfTrue="1" operator="greaterThan">
      <formula>$AI$9+19</formula>
    </cfRule>
  </conditionalFormatting>
  <conditionalFormatting sqref="AJ17:AJ24">
    <cfRule type="cellIs" dxfId="28" priority="24" stopIfTrue="1" operator="greaterThan">
      <formula>$AI$9+19</formula>
    </cfRule>
  </conditionalFormatting>
  <conditionalFormatting sqref="D17:AH17">
    <cfRule type="expression" dxfId="27" priority="22" stopIfTrue="1">
      <formula>OR(D$5="П",D$5="В")</formula>
    </cfRule>
    <cfRule type="cellIs" dxfId="26" priority="23" stopIfTrue="1" operator="equal">
      <formula>0</formula>
    </cfRule>
  </conditionalFormatting>
  <conditionalFormatting sqref="D8:AE8">
    <cfRule type="expression" dxfId="25" priority="35">
      <formula>ISNUMBER(MATCH(D8,#REF!,0))</formula>
    </cfRule>
    <cfRule type="expression" dxfId="24" priority="36">
      <formula>ISNUMBER(MATCH(D8,#REF!,0))</formula>
    </cfRule>
    <cfRule type="expression" dxfId="23" priority="37">
      <formula>WEEKDAY(D8,2)&gt;5</formula>
    </cfRule>
    <cfRule type="expression" dxfId="22" priority="38">
      <formula>D8&gt;EOMONTH($D$8,0)</formula>
    </cfRule>
    <cfRule type="expression" dxfId="21" priority="39">
      <formula>ISNUMBER(MATCH(D8,#REF!,0))</formula>
    </cfRule>
    <cfRule type="expression" dxfId="20" priority="40">
      <formula>WEEKDAY(D8,2)&gt;5</formula>
    </cfRule>
  </conditionalFormatting>
  <conditionalFormatting sqref="AJ31:AJ38">
    <cfRule type="cellIs" dxfId="19" priority="14" stopIfTrue="1" operator="greaterThan">
      <formula>$AI$9+19</formula>
    </cfRule>
  </conditionalFormatting>
  <conditionalFormatting sqref="AJ39:AJ46">
    <cfRule type="cellIs" dxfId="18" priority="13" stopIfTrue="1" operator="greaterThan">
      <formula>$AI$9+19</formula>
    </cfRule>
  </conditionalFormatting>
  <conditionalFormatting sqref="D39:AF39">
    <cfRule type="expression" dxfId="17" priority="11" stopIfTrue="1">
      <formula>OR(D$5="П",D$5="В")</formula>
    </cfRule>
    <cfRule type="cellIs" dxfId="16" priority="12" stopIfTrue="1" operator="equal">
      <formula>0</formula>
    </cfRule>
  </conditionalFormatting>
  <conditionalFormatting sqref="D30:AE30">
    <cfRule type="expression" dxfId="15" priority="15">
      <formula>ISNUMBER(MATCH(D30,#REF!,0))</formula>
    </cfRule>
    <cfRule type="expression" dxfId="14" priority="16">
      <formula>ISNUMBER(MATCH(D30,#REF!,0))</formula>
    </cfRule>
    <cfRule type="expression" dxfId="13" priority="17">
      <formula>WEEKDAY(D30,2)&gt;5</formula>
    </cfRule>
    <cfRule type="expression" dxfId="12" priority="18">
      <formula>D30&gt;EOMONTH($D$8,0)</formula>
    </cfRule>
    <cfRule type="expression" dxfId="11" priority="19">
      <formula>ISNUMBER(MATCH(D30,#REF!,0))</formula>
    </cfRule>
    <cfRule type="expression" dxfId="10" priority="20">
      <formula>WEEKDAY(D30,2)&gt;5</formula>
    </cfRule>
  </conditionalFormatting>
  <conditionalFormatting sqref="AJ53:AJ60">
    <cfRule type="cellIs" dxfId="9" priority="4" stopIfTrue="1" operator="greaterThan">
      <formula>$AI$9+19</formula>
    </cfRule>
  </conditionalFormatting>
  <conditionalFormatting sqref="AJ61:AJ68">
    <cfRule type="cellIs" dxfId="8" priority="3" stopIfTrue="1" operator="greaterThan">
      <formula>$AI$9+19</formula>
    </cfRule>
  </conditionalFormatting>
  <conditionalFormatting sqref="D61:AH61">
    <cfRule type="expression" dxfId="7" priority="1" stopIfTrue="1">
      <formula>OR(D$5="П",D$5="В")</formula>
    </cfRule>
    <cfRule type="cellIs" dxfId="6" priority="2" stopIfTrue="1" operator="equal">
      <formula>0</formula>
    </cfRule>
  </conditionalFormatting>
  <conditionalFormatting sqref="D52:AE52">
    <cfRule type="expression" dxfId="5" priority="5">
      <formula>ISNUMBER(MATCH(D52,#REF!,0))</formula>
    </cfRule>
    <cfRule type="expression" dxfId="4" priority="6">
      <formula>ISNUMBER(MATCH(D52,#REF!,0))</formula>
    </cfRule>
    <cfRule type="expression" dxfId="3" priority="7">
      <formula>WEEKDAY(D52,2)&gt;5</formula>
    </cfRule>
    <cfRule type="expression" dxfId="2" priority="8">
      <formula>D52&gt;EOMONTH($D$8,0)</formula>
    </cfRule>
    <cfRule type="expression" dxfId="1" priority="9">
      <formula>ISNUMBER(MATCH(D52,#REF!,0))</formula>
    </cfRule>
    <cfRule type="expression" dxfId="0" priority="10">
      <formula>WEEKDAY(D52,2)&gt;5</formula>
    </cfRule>
  </conditionalFormatting>
  <hyperlinks>
    <hyperlink ref="C1" location="'На квартал'!A1" display="'На квартал'!A1"/>
    <hyperlink ref="D1" location="'На квартал'!A23" display="'На квартал'!A23"/>
    <hyperlink ref="F1" location="'На квартал'!A45" display="'На квартал'!A45"/>
  </hyperlinks>
  <printOptions verticalCentered="1"/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Title="месяц">
          <x14:formula1>
            <xm:f>Параметры!$A$3:$A$14</xm:f>
          </x14:formula1>
          <xm:sqref>T6:V6 T28:V28 T50:V50</xm:sqref>
        </x14:dataValidation>
        <x14:dataValidation type="list" showInputMessage="1" showErrorMessage="1" promptTitle="год">
          <x14:formula1>
            <xm:f>Параметры!$C$3:$C$20</xm:f>
          </x14:formula1>
          <xm:sqref>W6:X6 W28:X28 W50:X50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85" zoomScaleNormal="85" workbookViewId="0">
      <selection activeCell="G29" sqref="G29"/>
    </sheetView>
  </sheetViews>
  <sheetFormatPr defaultRowHeight="13.2"/>
  <cols>
    <col min="1" max="1" width="10.109375" customWidth="1"/>
    <col min="2" max="2" width="11" bestFit="1" customWidth="1"/>
    <col min="3" max="3" width="8" customWidth="1"/>
    <col min="4" max="4" width="17.77734375" customWidth="1"/>
    <col min="5" max="5" width="17.44140625" customWidth="1"/>
    <col min="6" max="6" width="18.109375" customWidth="1"/>
    <col min="7" max="7" width="17.21875" customWidth="1"/>
    <col min="8" max="8" width="12.33203125" customWidth="1"/>
  </cols>
  <sheetData>
    <row r="1" spans="1:10" ht="28.8" customHeight="1">
      <c r="J1" s="9" t="b">
        <f>ISNUMBER(MATCH(График!D8,$E$3:$E$20,0))</f>
        <v>0</v>
      </c>
    </row>
    <row r="2" spans="1:10" ht="66" customHeight="1">
      <c r="A2" s="37" t="s">
        <v>10</v>
      </c>
      <c r="B2" s="37" t="s">
        <v>11</v>
      </c>
      <c r="C2" s="37" t="s">
        <v>12</v>
      </c>
      <c r="D2" s="37" t="s">
        <v>13</v>
      </c>
      <c r="E2" s="38" t="s">
        <v>14</v>
      </c>
      <c r="F2" s="39" t="s">
        <v>15</v>
      </c>
      <c r="G2" s="40" t="s">
        <v>16</v>
      </c>
      <c r="H2" s="41" t="s">
        <v>17</v>
      </c>
      <c r="I2" s="37" t="s">
        <v>18</v>
      </c>
      <c r="J2" s="37" t="s">
        <v>19</v>
      </c>
    </row>
    <row r="3" spans="1:10" ht="19.95" customHeight="1">
      <c r="A3" s="23" t="s">
        <v>21</v>
      </c>
      <c r="B3" s="23">
        <v>1</v>
      </c>
      <c r="C3" s="23">
        <v>2019</v>
      </c>
      <c r="D3" s="23" t="s">
        <v>22</v>
      </c>
      <c r="E3" s="24"/>
      <c r="F3" s="25">
        <v>43831</v>
      </c>
      <c r="G3" s="26"/>
      <c r="H3" s="27"/>
      <c r="I3" s="28">
        <v>136</v>
      </c>
      <c r="J3" s="28">
        <v>122.4</v>
      </c>
    </row>
    <row r="4" spans="1:10" ht="19.95" customHeight="1">
      <c r="A4" s="23" t="s">
        <v>23</v>
      </c>
      <c r="B4" s="23">
        <v>2</v>
      </c>
      <c r="C4" s="23">
        <v>2020</v>
      </c>
      <c r="D4" s="23" t="s">
        <v>22</v>
      </c>
      <c r="E4" s="24"/>
      <c r="F4" s="25">
        <v>43832</v>
      </c>
      <c r="G4" s="26"/>
      <c r="H4" s="27"/>
      <c r="I4" s="28">
        <v>159</v>
      </c>
      <c r="J4" s="28">
        <v>143</v>
      </c>
    </row>
    <row r="5" spans="1:10" ht="19.95" customHeight="1">
      <c r="A5" s="23" t="s">
        <v>24</v>
      </c>
      <c r="B5" s="23">
        <v>3</v>
      </c>
      <c r="C5" s="23">
        <v>2021</v>
      </c>
      <c r="D5" s="23" t="s">
        <v>22</v>
      </c>
      <c r="E5" s="24"/>
      <c r="F5" s="25">
        <v>43833</v>
      </c>
      <c r="G5" s="26"/>
      <c r="H5" s="27"/>
      <c r="I5" s="28">
        <v>159</v>
      </c>
      <c r="J5" s="28">
        <v>143</v>
      </c>
    </row>
    <row r="6" spans="1:10" ht="19.95" customHeight="1">
      <c r="A6" s="23" t="s">
        <v>25</v>
      </c>
      <c r="B6" s="23">
        <v>4</v>
      </c>
      <c r="C6" s="23">
        <v>2022</v>
      </c>
      <c r="D6" s="23" t="s">
        <v>22</v>
      </c>
      <c r="E6" s="24"/>
      <c r="F6" s="25">
        <v>43834</v>
      </c>
      <c r="G6" s="26"/>
      <c r="H6" s="27"/>
      <c r="I6" s="28">
        <v>175</v>
      </c>
      <c r="J6" s="28">
        <v>157.4</v>
      </c>
    </row>
    <row r="7" spans="1:10" ht="19.95" customHeight="1">
      <c r="A7" s="23" t="s">
        <v>1</v>
      </c>
      <c r="B7" s="23">
        <v>5</v>
      </c>
      <c r="C7" s="23">
        <v>2023</v>
      </c>
      <c r="D7" s="23" t="s">
        <v>22</v>
      </c>
      <c r="E7" s="24"/>
      <c r="F7" s="25">
        <v>43835</v>
      </c>
      <c r="G7" s="26"/>
      <c r="H7" s="27"/>
      <c r="I7" s="28">
        <v>143</v>
      </c>
      <c r="J7" s="28">
        <v>128.6</v>
      </c>
    </row>
    <row r="8" spans="1:10" ht="19.95" customHeight="1">
      <c r="A8" s="23" t="s">
        <v>26</v>
      </c>
      <c r="B8" s="23">
        <v>6</v>
      </c>
      <c r="C8" s="23">
        <v>2024</v>
      </c>
      <c r="D8" s="23" t="s">
        <v>22</v>
      </c>
      <c r="E8" s="24"/>
      <c r="F8" s="25">
        <v>43836</v>
      </c>
      <c r="G8" s="26"/>
      <c r="H8" s="27"/>
      <c r="I8" s="28">
        <v>151</v>
      </c>
      <c r="J8" s="28">
        <v>135.80000000000001</v>
      </c>
    </row>
    <row r="9" spans="1:10" ht="19.95" customHeight="1">
      <c r="A9" s="23" t="s">
        <v>27</v>
      </c>
      <c r="B9" s="23">
        <v>7</v>
      </c>
      <c r="C9" s="23">
        <v>2025</v>
      </c>
      <c r="D9" s="23" t="s">
        <v>28</v>
      </c>
      <c r="E9" s="24"/>
      <c r="F9" s="25">
        <v>43837</v>
      </c>
      <c r="G9" s="26"/>
      <c r="H9" s="27"/>
      <c r="I9" s="28">
        <v>184</v>
      </c>
      <c r="J9" s="28">
        <v>165.6</v>
      </c>
    </row>
    <row r="10" spans="1:10" ht="19.95" customHeight="1">
      <c r="A10" s="23" t="s">
        <v>29</v>
      </c>
      <c r="B10" s="23">
        <v>8</v>
      </c>
      <c r="C10" s="23">
        <v>2026</v>
      </c>
      <c r="D10" s="23" t="s">
        <v>22</v>
      </c>
      <c r="E10" s="24"/>
      <c r="F10" s="25">
        <v>43838</v>
      </c>
      <c r="G10" s="26"/>
      <c r="H10" s="27"/>
      <c r="I10" s="28">
        <v>176</v>
      </c>
      <c r="J10" s="28">
        <v>158.4</v>
      </c>
    </row>
    <row r="11" spans="1:10" ht="19.95" customHeight="1">
      <c r="A11" s="23" t="s">
        <v>30</v>
      </c>
      <c r="B11" s="23">
        <v>9</v>
      </c>
      <c r="C11" s="23">
        <v>2027</v>
      </c>
      <c r="D11" s="23" t="s">
        <v>31</v>
      </c>
      <c r="E11" s="24">
        <v>43883</v>
      </c>
      <c r="F11" s="25">
        <v>43884</v>
      </c>
      <c r="G11" s="26"/>
      <c r="H11" s="27"/>
      <c r="I11" s="28">
        <v>168</v>
      </c>
      <c r="J11" s="28">
        <v>151.19999999999999</v>
      </c>
    </row>
    <row r="12" spans="1:10" ht="19.95" customHeight="1">
      <c r="A12" s="23" t="s">
        <v>32</v>
      </c>
      <c r="B12" s="23">
        <v>10</v>
      </c>
      <c r="C12" s="23">
        <v>2028</v>
      </c>
      <c r="D12" s="23" t="s">
        <v>33</v>
      </c>
      <c r="E12" s="24">
        <v>43897</v>
      </c>
      <c r="F12" s="25">
        <v>43898</v>
      </c>
      <c r="G12" s="26"/>
      <c r="H12" s="27"/>
      <c r="I12" s="28">
        <v>184</v>
      </c>
      <c r="J12" s="28">
        <v>165.6</v>
      </c>
    </row>
    <row r="13" spans="1:10" ht="19.95" customHeight="1">
      <c r="A13" s="23" t="s">
        <v>34</v>
      </c>
      <c r="B13" s="23">
        <v>11</v>
      </c>
      <c r="C13" s="23">
        <v>2029</v>
      </c>
      <c r="D13" s="23"/>
      <c r="E13" s="24">
        <v>43951</v>
      </c>
      <c r="F13" s="25"/>
      <c r="G13" s="26"/>
      <c r="H13" s="29"/>
      <c r="I13" s="28">
        <v>175</v>
      </c>
      <c r="J13" s="28">
        <v>144</v>
      </c>
    </row>
    <row r="14" spans="1:10" ht="19.95" customHeight="1">
      <c r="A14" s="23" t="s">
        <v>35</v>
      </c>
      <c r="B14" s="23">
        <v>12</v>
      </c>
      <c r="C14" s="23">
        <v>2030</v>
      </c>
      <c r="D14" s="23" t="s">
        <v>36</v>
      </c>
      <c r="E14" s="24"/>
      <c r="F14" s="25">
        <v>43952</v>
      </c>
      <c r="G14" s="26"/>
      <c r="H14" s="27"/>
      <c r="I14" s="30"/>
      <c r="J14" s="28">
        <v>157.4</v>
      </c>
    </row>
    <row r="15" spans="1:10" ht="19.95" customHeight="1">
      <c r="A15" s="23"/>
      <c r="B15" s="23"/>
      <c r="C15" s="23"/>
      <c r="D15" s="23" t="s">
        <v>36</v>
      </c>
      <c r="E15" s="24"/>
      <c r="F15" s="25"/>
      <c r="G15" s="26">
        <v>43953</v>
      </c>
      <c r="H15" s="27"/>
      <c r="I15" s="30"/>
      <c r="J15" s="30"/>
    </row>
    <row r="16" spans="1:10" ht="19.95" customHeight="1">
      <c r="A16" s="23"/>
      <c r="B16" s="23"/>
      <c r="C16" s="23"/>
      <c r="D16" s="23" t="s">
        <v>37</v>
      </c>
      <c r="E16" s="24">
        <v>43959</v>
      </c>
      <c r="F16" s="25">
        <v>43960</v>
      </c>
      <c r="G16" s="26">
        <v>43954</v>
      </c>
      <c r="H16" s="27"/>
      <c r="I16" s="30"/>
      <c r="J16" s="30"/>
    </row>
    <row r="17" spans="1:10" ht="19.95" customHeight="1">
      <c r="A17" s="23"/>
      <c r="B17" s="23"/>
      <c r="C17" s="23"/>
      <c r="D17" s="23" t="s">
        <v>38</v>
      </c>
      <c r="E17" s="24"/>
      <c r="F17" s="25"/>
      <c r="G17" s="26">
        <v>43961</v>
      </c>
      <c r="H17" s="27"/>
      <c r="I17" s="30"/>
      <c r="J17" s="30"/>
    </row>
    <row r="18" spans="1:10" ht="19.95" customHeight="1">
      <c r="A18" s="23"/>
      <c r="B18" s="23"/>
      <c r="C18" s="23"/>
      <c r="D18" s="23" t="s">
        <v>38</v>
      </c>
      <c r="E18" s="24">
        <v>43993</v>
      </c>
      <c r="F18" s="25">
        <v>43994</v>
      </c>
      <c r="G18" s="26"/>
      <c r="H18" s="27"/>
      <c r="I18" s="30"/>
      <c r="J18" s="30"/>
    </row>
    <row r="19" spans="1:10" ht="19.95" customHeight="1">
      <c r="A19" s="23"/>
      <c r="B19" s="23"/>
      <c r="C19" s="23"/>
      <c r="D19" s="23" t="s">
        <v>39</v>
      </c>
      <c r="E19" s="24"/>
      <c r="F19" s="25">
        <v>44139</v>
      </c>
      <c r="G19" s="26"/>
      <c r="H19" s="27"/>
      <c r="I19" s="30"/>
      <c r="J19" s="30"/>
    </row>
    <row r="20" spans="1:10" ht="19.95" customHeight="1">
      <c r="A20" s="23"/>
      <c r="B20" s="23"/>
      <c r="C20" s="23"/>
      <c r="D20" s="23" t="s">
        <v>22</v>
      </c>
      <c r="E20" s="24">
        <v>44196</v>
      </c>
      <c r="F20" s="25"/>
      <c r="G20" s="26"/>
      <c r="H20" s="27"/>
      <c r="I20" s="30"/>
      <c r="J20" s="30"/>
    </row>
    <row r="22" spans="1:10" ht="13.8" thickBot="1"/>
    <row r="23" spans="1:10" ht="27" thickBot="1">
      <c r="A23" s="45" t="s">
        <v>42</v>
      </c>
      <c r="B23" s="44" t="s">
        <v>41</v>
      </c>
      <c r="C23" s="65"/>
      <c r="D23" s="46" t="s">
        <v>43</v>
      </c>
      <c r="E23" s="46" t="s">
        <v>44</v>
      </c>
      <c r="F23" s="47" t="s">
        <v>45</v>
      </c>
    </row>
    <row r="24" spans="1:10" ht="19.95" customHeight="1" thickBot="1">
      <c r="A24" s="49">
        <v>12350</v>
      </c>
      <c r="B24" s="48" t="s">
        <v>47</v>
      </c>
      <c r="C24" s="48" t="s">
        <v>46</v>
      </c>
      <c r="D24" s="50">
        <v>43840</v>
      </c>
      <c r="E24" s="51">
        <v>52</v>
      </c>
      <c r="F24" s="52" t="e">
        <f>D24+(E24-1)+SUM(N(F3:F20&gt;=D24)*N(F3:F20&lt;=D24+E24-1))</f>
        <v>#VALUE!</v>
      </c>
      <c r="G24" t="s">
        <v>57</v>
      </c>
    </row>
    <row r="25" spans="1:10" ht="19.95" customHeight="1" thickBot="1">
      <c r="A25" s="54">
        <v>12456</v>
      </c>
      <c r="B25" s="53" t="s">
        <v>48</v>
      </c>
      <c r="C25" s="66" t="s">
        <v>50</v>
      </c>
      <c r="D25" s="50">
        <v>43841</v>
      </c>
      <c r="E25" s="56">
        <v>52</v>
      </c>
      <c r="F25" s="52" t="e">
        <f t="shared" ref="F25:F28" si="0">D25+(E25-1)+SUM(N(F4:F21&gt;=D25)*N(F4:F21&lt;=D25+E25-1))</f>
        <v>#VALUE!</v>
      </c>
      <c r="G25" t="s">
        <v>57</v>
      </c>
    </row>
    <row r="26" spans="1:10" ht="19.95" customHeight="1" thickBot="1">
      <c r="A26" s="54">
        <v>125</v>
      </c>
      <c r="B26" s="53" t="s">
        <v>49</v>
      </c>
      <c r="C26" s="73" t="s">
        <v>51</v>
      </c>
      <c r="D26" s="50">
        <v>43842</v>
      </c>
      <c r="E26" s="56">
        <v>40</v>
      </c>
      <c r="F26" s="52" t="e">
        <f t="shared" si="0"/>
        <v>#VALUE!</v>
      </c>
      <c r="G26" t="s">
        <v>57</v>
      </c>
    </row>
    <row r="27" spans="1:10" ht="19.95" customHeight="1" thickBot="1">
      <c r="A27" s="54">
        <v>126</v>
      </c>
      <c r="B27" s="53" t="s">
        <v>55</v>
      </c>
      <c r="C27" s="66"/>
      <c r="D27" s="50">
        <v>43843</v>
      </c>
      <c r="E27" s="56">
        <v>52</v>
      </c>
      <c r="F27" s="52" t="e">
        <f t="shared" si="0"/>
        <v>#VALUE!</v>
      </c>
      <c r="G27" t="s">
        <v>57</v>
      </c>
    </row>
    <row r="28" spans="1:10" ht="19.95" customHeight="1">
      <c r="A28" s="54">
        <v>127</v>
      </c>
      <c r="B28" s="53"/>
      <c r="C28" s="66"/>
      <c r="D28" s="50">
        <v>43844</v>
      </c>
      <c r="E28" s="56">
        <v>52</v>
      </c>
      <c r="F28" s="52" t="e">
        <f t="shared" si="0"/>
        <v>#VALUE!</v>
      </c>
      <c r="G28" t="s">
        <v>57</v>
      </c>
    </row>
    <row r="29" spans="1:10" ht="19.95" customHeight="1">
      <c r="A29" s="54">
        <v>128</v>
      </c>
      <c r="B29" s="53"/>
      <c r="C29" s="66"/>
      <c r="D29" s="55"/>
      <c r="E29" s="56">
        <v>52</v>
      </c>
      <c r="F29" s="57"/>
    </row>
    <row r="30" spans="1:10" ht="19.95" customHeight="1">
      <c r="A30" s="54">
        <v>129</v>
      </c>
      <c r="B30" s="53"/>
      <c r="C30" s="66"/>
      <c r="D30" s="55"/>
      <c r="E30" s="56">
        <v>52</v>
      </c>
      <c r="F30" s="57"/>
    </row>
    <row r="31" spans="1:10" ht="19.95" customHeight="1">
      <c r="A31" s="54">
        <v>129</v>
      </c>
      <c r="B31" s="53"/>
      <c r="C31" s="66"/>
      <c r="D31" s="55"/>
      <c r="E31" s="56">
        <v>52</v>
      </c>
      <c r="F31" s="57"/>
    </row>
    <row r="32" spans="1:10" ht="19.95" customHeight="1">
      <c r="A32" s="54">
        <v>129</v>
      </c>
      <c r="B32" s="53"/>
      <c r="C32" s="66"/>
      <c r="D32" s="55"/>
      <c r="E32" s="56">
        <v>52</v>
      </c>
      <c r="F32" s="57"/>
    </row>
    <row r="33" spans="1:6" ht="19.95" customHeight="1">
      <c r="A33" s="54">
        <v>129</v>
      </c>
      <c r="B33" s="53"/>
      <c r="C33" s="66"/>
      <c r="D33" s="55"/>
      <c r="E33" s="56">
        <v>52</v>
      </c>
      <c r="F33" s="57"/>
    </row>
    <row r="34" spans="1:6" ht="19.95" customHeight="1">
      <c r="A34" s="54">
        <v>129</v>
      </c>
      <c r="B34" s="53"/>
      <c r="C34" s="66"/>
      <c r="D34" s="55"/>
      <c r="E34" s="56">
        <v>52</v>
      </c>
      <c r="F34" s="57"/>
    </row>
    <row r="35" spans="1:6" ht="19.95" customHeight="1">
      <c r="A35" s="54">
        <v>129</v>
      </c>
      <c r="B35" s="53"/>
      <c r="C35" s="66"/>
      <c r="D35" s="55"/>
      <c r="E35" s="56">
        <v>52</v>
      </c>
      <c r="F35" s="57"/>
    </row>
    <row r="36" spans="1:6" ht="19.95" customHeight="1">
      <c r="A36" s="54">
        <v>129</v>
      </c>
      <c r="B36" s="53"/>
      <c r="C36" s="66"/>
      <c r="D36" s="55"/>
      <c r="E36" s="56">
        <v>52</v>
      </c>
      <c r="F36" s="57"/>
    </row>
    <row r="37" spans="1:6" ht="19.95" customHeight="1">
      <c r="A37" s="54">
        <v>129</v>
      </c>
      <c r="B37" s="53"/>
      <c r="C37" s="66"/>
      <c r="D37" s="55"/>
      <c r="E37" s="56">
        <v>40</v>
      </c>
      <c r="F37" s="57"/>
    </row>
    <row r="38" spans="1:6" ht="19.95" customHeight="1">
      <c r="A38" s="54">
        <v>129</v>
      </c>
      <c r="B38" s="53"/>
      <c r="C38" s="66"/>
      <c r="D38" s="55"/>
      <c r="E38" s="56">
        <v>52</v>
      </c>
      <c r="F38" s="57"/>
    </row>
    <row r="39" spans="1:6" ht="19.95" customHeight="1">
      <c r="A39" s="54">
        <v>158</v>
      </c>
      <c r="B39" s="58"/>
      <c r="C39" s="67"/>
      <c r="D39" s="55"/>
      <c r="E39" s="56">
        <v>52</v>
      </c>
      <c r="F39" s="59"/>
    </row>
    <row r="40" spans="1:6" ht="19.95" customHeight="1" thickBot="1">
      <c r="A40" s="61"/>
      <c r="B40" s="60"/>
      <c r="C40" s="68"/>
      <c r="D40" s="62"/>
      <c r="E40" s="63"/>
      <c r="F40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График</vt:lpstr>
      <vt:lpstr>Параметры</vt:lpstr>
      <vt:lpstr>График!Область_печати</vt:lpstr>
    </vt:vector>
  </TitlesOfParts>
  <Company>ООО Газпром трансгаз Сургут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Кутельникова Елена Викторовна</dc:creator>
  <cp:lastModifiedBy>Расул Самигуллин</cp:lastModifiedBy>
  <cp:lastPrinted>2020-01-26T17:42:51Z</cp:lastPrinted>
  <dcterms:created xsi:type="dcterms:W3CDTF">2019-01-18T12:31:43Z</dcterms:created>
  <dcterms:modified xsi:type="dcterms:W3CDTF">2020-01-28T02:44:50Z</dcterms:modified>
</cp:coreProperties>
</file>