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filterPrivacy="1" showInkAnnotation="0" updateLinks="never" defaultThemeVersion="124226"/>
  <xr:revisionPtr revIDLastSave="0" documentId="13_ncr:1_{649515BF-B847-4215-ADD5-0774F17EBD17}" xr6:coauthVersionLast="45" xr6:coauthVersionMax="45" xr10:uidLastSave="{00000000-0000-0000-0000-000000000000}"/>
  <bookViews>
    <workbookView xWindow="-120" yWindow="-120" windowWidth="29040" windowHeight="15840" tabRatio="694" activeTab="4" xr2:uid="{00000000-000D-0000-FFFF-FFFF00000000}"/>
  </bookViews>
  <sheets>
    <sheet name="Табель" sheetId="6" r:id="rId1"/>
    <sheet name="DATA" sheetId="70" r:id="rId2"/>
    <sheet name="Январь" sheetId="76" r:id="rId3"/>
    <sheet name="Февраль" sheetId="77" r:id="rId4"/>
    <sheet name="Как надо" sheetId="79" r:id="rId5"/>
    <sheet name="Март" sheetId="78" r:id="rId6"/>
  </sheets>
  <definedNames>
    <definedName name="_xlnm.Print_Area" localSheetId="4">'Как надо'!$A$1:$AS$11</definedName>
    <definedName name="_xlnm.Print_Area" localSheetId="5">Март!$A$1:$AS$51</definedName>
    <definedName name="_xlnm.Print_Area" localSheetId="3">Февраль!$A$1:$AS$11</definedName>
    <definedName name="_xlnm.Print_Area" localSheetId="2">Январь!$A$1:$AS$51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M11" i="79" l="1"/>
  <c r="A11" i="79"/>
  <c r="AS9" i="79"/>
  <c r="AR9" i="79"/>
  <c r="AQ9" i="79"/>
  <c r="AP9" i="79"/>
  <c r="AO9" i="79"/>
  <c r="AM9" i="79"/>
  <c r="AK9" i="79"/>
  <c r="AL9" i="79" s="1"/>
  <c r="AJ9" i="79"/>
  <c r="A9" i="79"/>
  <c r="AS7" i="79"/>
  <c r="AR7" i="79"/>
  <c r="AQ7" i="79"/>
  <c r="AP7" i="79"/>
  <c r="AO7" i="79"/>
  <c r="AM7" i="79"/>
  <c r="AK7" i="79"/>
  <c r="AL7" i="79" s="1"/>
  <c r="AJ7" i="79"/>
  <c r="A7" i="79"/>
  <c r="AS6" i="79"/>
  <c r="AR6" i="79"/>
  <c r="AQ6" i="79"/>
  <c r="AP6" i="79"/>
  <c r="AO6" i="79"/>
  <c r="AL6" i="79"/>
  <c r="AK6" i="79"/>
  <c r="AJ6" i="79"/>
  <c r="A6" i="79"/>
  <c r="AS4" i="79"/>
  <c r="AS11" i="79" s="1"/>
  <c r="AR4" i="79"/>
  <c r="AQ4" i="79"/>
  <c r="AP4" i="79"/>
  <c r="AP11" i="79" s="1"/>
  <c r="AO4" i="79"/>
  <c r="AM4" i="79"/>
  <c r="AK4" i="79"/>
  <c r="AJ4" i="79"/>
  <c r="A4" i="79"/>
  <c r="C1" i="79"/>
  <c r="E3" i="79" s="1"/>
  <c r="AK11" i="79" l="1"/>
  <c r="AO11" i="79"/>
  <c r="AQ11" i="79"/>
  <c r="AR11" i="79"/>
  <c r="AJ11" i="79"/>
  <c r="F3" i="79"/>
  <c r="E2" i="79"/>
  <c r="AL4" i="79"/>
  <c r="AL11" i="79" s="1"/>
  <c r="C1" i="78"/>
  <c r="E3" i="78" s="1"/>
  <c r="A51" i="78"/>
  <c r="AS49" i="78"/>
  <c r="AR49" i="78"/>
  <c r="AQ49" i="78"/>
  <c r="AP49" i="78"/>
  <c r="AO49" i="78"/>
  <c r="AM49" i="78"/>
  <c r="AK49" i="78"/>
  <c r="AL49" i="78" s="1"/>
  <c r="AJ49" i="78"/>
  <c r="A49" i="78"/>
  <c r="AS47" i="78"/>
  <c r="AR47" i="78"/>
  <c r="AQ47" i="78"/>
  <c r="AP47" i="78"/>
  <c r="AO47" i="78"/>
  <c r="AM47" i="78"/>
  <c r="AK47" i="78"/>
  <c r="AL47" i="78" s="1"/>
  <c r="AJ47" i="78"/>
  <c r="A47" i="78"/>
  <c r="AS45" i="78"/>
  <c r="AR45" i="78"/>
  <c r="AQ45" i="78"/>
  <c r="AP45" i="78"/>
  <c r="AO45" i="78"/>
  <c r="AM45" i="78"/>
  <c r="AK45" i="78"/>
  <c r="AL45" i="78" s="1"/>
  <c r="AJ45" i="78"/>
  <c r="A45" i="78"/>
  <c r="AS43" i="78"/>
  <c r="AR43" i="78"/>
  <c r="AQ43" i="78"/>
  <c r="AP43" i="78"/>
  <c r="AO43" i="78"/>
  <c r="AM43" i="78"/>
  <c r="AK43" i="78"/>
  <c r="AL43" i="78" s="1"/>
  <c r="AJ43" i="78"/>
  <c r="A43" i="78"/>
  <c r="AS41" i="78"/>
  <c r="AR41" i="78"/>
  <c r="AQ41" i="78"/>
  <c r="AP41" i="78"/>
  <c r="AO41" i="78"/>
  <c r="AM41" i="78"/>
  <c r="AK41" i="78"/>
  <c r="AL41" i="78" s="1"/>
  <c r="AJ41" i="78"/>
  <c r="A41" i="78"/>
  <c r="AS39" i="78"/>
  <c r="AR39" i="78"/>
  <c r="AQ39" i="78"/>
  <c r="AP39" i="78"/>
  <c r="AO39" i="78"/>
  <c r="AM39" i="78"/>
  <c r="AK39" i="78"/>
  <c r="AL39" i="78" s="1"/>
  <c r="AJ39" i="78"/>
  <c r="A39" i="78"/>
  <c r="AS38" i="78"/>
  <c r="AR38" i="78"/>
  <c r="AQ38" i="78"/>
  <c r="AP38" i="78"/>
  <c r="AO38" i="78"/>
  <c r="AL38" i="78"/>
  <c r="AK38" i="78"/>
  <c r="AJ38" i="78"/>
  <c r="A38" i="78"/>
  <c r="AS36" i="78"/>
  <c r="AR36" i="78"/>
  <c r="AQ36" i="78"/>
  <c r="AP36" i="78"/>
  <c r="AO36" i="78"/>
  <c r="AM36" i="78"/>
  <c r="AK36" i="78"/>
  <c r="AL36" i="78" s="1"/>
  <c r="AJ36" i="78"/>
  <c r="A36" i="78"/>
  <c r="AS34" i="78"/>
  <c r="AR34" i="78"/>
  <c r="AQ34" i="78"/>
  <c r="AP34" i="78"/>
  <c r="AO34" i="78"/>
  <c r="AM34" i="78"/>
  <c r="AK34" i="78"/>
  <c r="AL34" i="78" s="1"/>
  <c r="AJ34" i="78"/>
  <c r="A34" i="78"/>
  <c r="AS32" i="78"/>
  <c r="AR32" i="78"/>
  <c r="AQ32" i="78"/>
  <c r="AP32" i="78"/>
  <c r="AO32" i="78"/>
  <c r="AM32" i="78"/>
  <c r="AL32" i="78"/>
  <c r="AK32" i="78"/>
  <c r="AJ32" i="78"/>
  <c r="A32" i="78"/>
  <c r="AS30" i="78"/>
  <c r="AR30" i="78"/>
  <c r="AQ30" i="78"/>
  <c r="AP30" i="78"/>
  <c r="AO30" i="78"/>
  <c r="AM30" i="78"/>
  <c r="AL30" i="78"/>
  <c r="AK30" i="78"/>
  <c r="AJ30" i="78"/>
  <c r="A30" i="78"/>
  <c r="AS28" i="78"/>
  <c r="AR28" i="78"/>
  <c r="AQ28" i="78"/>
  <c r="AP28" i="78"/>
  <c r="AO28" i="78"/>
  <c r="AM28" i="78"/>
  <c r="AK28" i="78"/>
  <c r="AL28" i="78" s="1"/>
  <c r="AJ28" i="78"/>
  <c r="A28" i="78"/>
  <c r="AS26" i="78"/>
  <c r="AR26" i="78"/>
  <c r="AQ26" i="78"/>
  <c r="AP26" i="78"/>
  <c r="AO26" i="78"/>
  <c r="AM26" i="78"/>
  <c r="AK26" i="78"/>
  <c r="AL26" i="78" s="1"/>
  <c r="AJ26" i="78"/>
  <c r="A26" i="78"/>
  <c r="AS24" i="78"/>
  <c r="AR24" i="78"/>
  <c r="AQ24" i="78"/>
  <c r="AP24" i="78"/>
  <c r="AO24" i="78"/>
  <c r="AM24" i="78"/>
  <c r="AL24" i="78"/>
  <c r="AK24" i="78"/>
  <c r="AJ24" i="78"/>
  <c r="A24" i="78"/>
  <c r="AS22" i="78"/>
  <c r="AR22" i="78"/>
  <c r="AQ22" i="78"/>
  <c r="AP22" i="78"/>
  <c r="AO22" i="78"/>
  <c r="AM22" i="78"/>
  <c r="AL22" i="78"/>
  <c r="AK22" i="78"/>
  <c r="AJ22" i="78"/>
  <c r="A22" i="78"/>
  <c r="AS20" i="78"/>
  <c r="AR20" i="78"/>
  <c r="AQ20" i="78"/>
  <c r="AP20" i="78"/>
  <c r="AO20" i="78"/>
  <c r="AM20" i="78"/>
  <c r="AK20" i="78"/>
  <c r="AL20" i="78" s="1"/>
  <c r="AJ20" i="78"/>
  <c r="A20" i="78"/>
  <c r="AS18" i="78"/>
  <c r="AR18" i="78"/>
  <c r="AQ18" i="78"/>
  <c r="AP18" i="78"/>
  <c r="AO18" i="78"/>
  <c r="AM18" i="78"/>
  <c r="AK18" i="78"/>
  <c r="AL18" i="78" s="1"/>
  <c r="AJ18" i="78"/>
  <c r="A18" i="78"/>
  <c r="AS16" i="78"/>
  <c r="AR16" i="78"/>
  <c r="AQ16" i="78"/>
  <c r="AP16" i="78"/>
  <c r="AO16" i="78"/>
  <c r="AM16" i="78"/>
  <c r="AL16" i="78"/>
  <c r="AK16" i="78"/>
  <c r="AJ16" i="78"/>
  <c r="A16" i="78"/>
  <c r="AS14" i="78"/>
  <c r="AR14" i="78"/>
  <c r="AQ14" i="78"/>
  <c r="AP14" i="78"/>
  <c r="AO14" i="78"/>
  <c r="AM14" i="78"/>
  <c r="AL14" i="78"/>
  <c r="AK14" i="78"/>
  <c r="AJ14" i="78"/>
  <c r="A14" i="78"/>
  <c r="AS12" i="78"/>
  <c r="AR12" i="78"/>
  <c r="AQ12" i="78"/>
  <c r="AP12" i="78"/>
  <c r="AO12" i="78"/>
  <c r="AM12" i="78"/>
  <c r="AK12" i="78"/>
  <c r="AL12" i="78" s="1"/>
  <c r="AJ12" i="78"/>
  <c r="A12" i="78"/>
  <c r="AS10" i="78"/>
  <c r="AR10" i="78"/>
  <c r="AQ10" i="78"/>
  <c r="AP10" i="78"/>
  <c r="AO10" i="78"/>
  <c r="AM10" i="78"/>
  <c r="AK10" i="78"/>
  <c r="AL10" i="78" s="1"/>
  <c r="AJ10" i="78"/>
  <c r="A10" i="78"/>
  <c r="AS8" i="78"/>
  <c r="AR8" i="78"/>
  <c r="AQ8" i="78"/>
  <c r="AP8" i="78"/>
  <c r="AO8" i="78"/>
  <c r="AM8" i="78"/>
  <c r="AL8" i="78"/>
  <c r="AK8" i="78"/>
  <c r="AJ8" i="78"/>
  <c r="A8" i="78"/>
  <c r="AS6" i="78"/>
  <c r="AR6" i="78"/>
  <c r="AQ6" i="78"/>
  <c r="AP6" i="78"/>
  <c r="AP51" i="78" s="1"/>
  <c r="AO6" i="78"/>
  <c r="AM6" i="78"/>
  <c r="AL6" i="78"/>
  <c r="AK6" i="78"/>
  <c r="AJ6" i="78"/>
  <c r="A6" i="78"/>
  <c r="AS4" i="78"/>
  <c r="AS51" i="78" s="1"/>
  <c r="AR4" i="78"/>
  <c r="AR51" i="78" s="1"/>
  <c r="AQ4" i="78"/>
  <c r="AQ51" i="78" s="1"/>
  <c r="AP4" i="78"/>
  <c r="AO4" i="78"/>
  <c r="AO51" i="78" s="1"/>
  <c r="AM4" i="78"/>
  <c r="AM51" i="78" s="1"/>
  <c r="AK4" i="78"/>
  <c r="AK51" i="78" s="1"/>
  <c r="AJ4" i="78"/>
  <c r="A4" i="78"/>
  <c r="C1" i="77"/>
  <c r="A11" i="77"/>
  <c r="AS9" i="77"/>
  <c r="AR9" i="77"/>
  <c r="AQ9" i="77"/>
  <c r="AP9" i="77"/>
  <c r="AO9" i="77"/>
  <c r="AM9" i="77"/>
  <c r="AK9" i="77"/>
  <c r="AL9" i="77" s="1"/>
  <c r="AJ9" i="77"/>
  <c r="A9" i="77"/>
  <c r="AS7" i="77"/>
  <c r="AR7" i="77"/>
  <c r="AQ7" i="77"/>
  <c r="AP7" i="77"/>
  <c r="AO7" i="77"/>
  <c r="AM7" i="77"/>
  <c r="AK7" i="77"/>
  <c r="AL7" i="77" s="1"/>
  <c r="AJ7" i="77"/>
  <c r="A7" i="77"/>
  <c r="AS6" i="77"/>
  <c r="AR6" i="77"/>
  <c r="AQ6" i="77"/>
  <c r="AP6" i="77"/>
  <c r="AO6" i="77"/>
  <c r="AK6" i="77"/>
  <c r="AL6" i="77" s="1"/>
  <c r="AJ6" i="77"/>
  <c r="A6" i="77"/>
  <c r="AS4" i="77"/>
  <c r="AR4" i="77"/>
  <c r="AQ4" i="77"/>
  <c r="AP4" i="77"/>
  <c r="AO4" i="77"/>
  <c r="AM4" i="77"/>
  <c r="AK4" i="77"/>
  <c r="AJ4" i="77"/>
  <c r="A4" i="77"/>
  <c r="E3" i="77"/>
  <c r="G3" i="79" l="1"/>
  <c r="F2" i="79"/>
  <c r="AR11" i="77"/>
  <c r="AO11" i="77"/>
  <c r="AQ11" i="77"/>
  <c r="AP11" i="77"/>
  <c r="AM11" i="77"/>
  <c r="AS11" i="77"/>
  <c r="AJ11" i="77"/>
  <c r="AK11" i="77"/>
  <c r="AJ51" i="78"/>
  <c r="E2" i="78"/>
  <c r="F3" i="78"/>
  <c r="AL4" i="78"/>
  <c r="AL51" i="78" s="1"/>
  <c r="F3" i="77"/>
  <c r="E2" i="77"/>
  <c r="AL4" i="77"/>
  <c r="AL11" i="77" s="1"/>
  <c r="AJ47" i="76"/>
  <c r="AK47" i="76"/>
  <c r="AL47" i="76" s="1"/>
  <c r="AM47" i="76"/>
  <c r="AO47" i="76"/>
  <c r="AP47" i="76"/>
  <c r="AQ47" i="76"/>
  <c r="AR47" i="76"/>
  <c r="AS47" i="76"/>
  <c r="AJ49" i="76"/>
  <c r="AK49" i="76"/>
  <c r="AL49" i="76" s="1"/>
  <c r="AM49" i="76"/>
  <c r="AO49" i="76"/>
  <c r="AP49" i="76"/>
  <c r="AQ49" i="76"/>
  <c r="AR49" i="76"/>
  <c r="AS49" i="76"/>
  <c r="AJ45" i="76"/>
  <c r="AK45" i="76"/>
  <c r="AL45" i="76" s="1"/>
  <c r="AM45" i="76"/>
  <c r="AO45" i="76"/>
  <c r="AP45" i="76"/>
  <c r="AQ45" i="76"/>
  <c r="AR45" i="76"/>
  <c r="AS45" i="76"/>
  <c r="AJ41" i="76"/>
  <c r="AK41" i="76"/>
  <c r="AL41" i="76" s="1"/>
  <c r="AM41" i="76"/>
  <c r="AO41" i="76"/>
  <c r="AP41" i="76"/>
  <c r="AQ41" i="76"/>
  <c r="AR41" i="76"/>
  <c r="AS41" i="76"/>
  <c r="AJ43" i="76"/>
  <c r="AK43" i="76"/>
  <c r="AL43" i="76" s="1"/>
  <c r="AM43" i="76"/>
  <c r="AO43" i="76"/>
  <c r="AP43" i="76"/>
  <c r="AQ43" i="76"/>
  <c r="AR43" i="76"/>
  <c r="AS43" i="76"/>
  <c r="AM39" i="76"/>
  <c r="A41" i="76"/>
  <c r="A43" i="76"/>
  <c r="A45" i="76"/>
  <c r="A47" i="76"/>
  <c r="A49" i="76"/>
  <c r="AR6" i="76"/>
  <c r="AR8" i="76"/>
  <c r="AR10" i="76"/>
  <c r="AR12" i="76"/>
  <c r="AR14" i="76"/>
  <c r="AR16" i="76"/>
  <c r="AR18" i="76"/>
  <c r="AR20" i="76"/>
  <c r="AR22" i="76"/>
  <c r="AR24" i="76"/>
  <c r="AR26" i="76"/>
  <c r="AR28" i="76"/>
  <c r="AR30" i="76"/>
  <c r="AR32" i="76"/>
  <c r="AR34" i="76"/>
  <c r="AR36" i="76"/>
  <c r="AM6" i="76"/>
  <c r="AM8" i="76"/>
  <c r="AM10" i="76"/>
  <c r="AM12" i="76"/>
  <c r="AM14" i="76"/>
  <c r="AM16" i="76"/>
  <c r="AM18" i="76"/>
  <c r="AM20" i="76"/>
  <c r="AM22" i="76"/>
  <c r="AM24" i="76"/>
  <c r="AM26" i="76"/>
  <c r="AM28" i="76"/>
  <c r="AM30" i="76"/>
  <c r="AM32" i="76"/>
  <c r="AM34" i="76"/>
  <c r="AM36" i="76"/>
  <c r="AK6" i="76"/>
  <c r="AL6" i="76" s="1"/>
  <c r="AK8" i="76"/>
  <c r="AL8" i="76" s="1"/>
  <c r="AK10" i="76"/>
  <c r="AL10" i="76" s="1"/>
  <c r="AK12" i="76"/>
  <c r="AL12" i="76" s="1"/>
  <c r="AK14" i="76"/>
  <c r="AL14" i="76" s="1"/>
  <c r="AK16" i="76"/>
  <c r="AL16" i="76" s="1"/>
  <c r="AK18" i="76"/>
  <c r="AL18" i="76" s="1"/>
  <c r="AK20" i="76"/>
  <c r="AL20" i="76" s="1"/>
  <c r="AK22" i="76"/>
  <c r="AL22" i="76" s="1"/>
  <c r="AK24" i="76"/>
  <c r="AL24" i="76" s="1"/>
  <c r="AK26" i="76"/>
  <c r="AL26" i="76" s="1"/>
  <c r="AK28" i="76"/>
  <c r="AL28" i="76" s="1"/>
  <c r="AK30" i="76"/>
  <c r="AL30" i="76" s="1"/>
  <c r="AK32" i="76"/>
  <c r="AL32" i="76" s="1"/>
  <c r="AK34" i="76"/>
  <c r="AL34" i="76" s="1"/>
  <c r="AK36" i="76"/>
  <c r="AL36" i="76" s="1"/>
  <c r="AJ6" i="76"/>
  <c r="AJ8" i="76"/>
  <c r="AJ10" i="76"/>
  <c r="AJ12" i="76"/>
  <c r="AJ14" i="76"/>
  <c r="AJ16" i="76"/>
  <c r="AJ18" i="76"/>
  <c r="AJ20" i="76"/>
  <c r="AJ22" i="76"/>
  <c r="AJ24" i="76"/>
  <c r="AJ26" i="76"/>
  <c r="AJ28" i="76"/>
  <c r="AJ30" i="76"/>
  <c r="AJ32" i="76"/>
  <c r="AJ34" i="76"/>
  <c r="AJ36" i="76"/>
  <c r="AO34" i="76"/>
  <c r="AP34" i="76"/>
  <c r="AQ34" i="76"/>
  <c r="AS34" i="76"/>
  <c r="AO6" i="76"/>
  <c r="AP6" i="76"/>
  <c r="AQ6" i="76"/>
  <c r="AS6" i="76"/>
  <c r="AO8" i="76"/>
  <c r="AP8" i="76"/>
  <c r="AQ8" i="76"/>
  <c r="AS8" i="76"/>
  <c r="AO10" i="76"/>
  <c r="AP10" i="76"/>
  <c r="AQ10" i="76"/>
  <c r="AS10" i="76"/>
  <c r="AO12" i="76"/>
  <c r="AP12" i="76"/>
  <c r="AQ12" i="76"/>
  <c r="AS12" i="76"/>
  <c r="AO14" i="76"/>
  <c r="AP14" i="76"/>
  <c r="AQ14" i="76"/>
  <c r="AS14" i="76"/>
  <c r="AO16" i="76"/>
  <c r="AP16" i="76"/>
  <c r="AQ16" i="76"/>
  <c r="AS16" i="76"/>
  <c r="AO18" i="76"/>
  <c r="AP18" i="76"/>
  <c r="AQ18" i="76"/>
  <c r="AS18" i="76"/>
  <c r="A34" i="76"/>
  <c r="H3" i="79" l="1"/>
  <c r="G2" i="79"/>
  <c r="F2" i="78"/>
  <c r="G3" i="78"/>
  <c r="G3" i="77"/>
  <c r="F2" i="77"/>
  <c r="A18" i="76"/>
  <c r="A10" i="76"/>
  <c r="A12" i="76"/>
  <c r="A14" i="76"/>
  <c r="A16" i="76"/>
  <c r="A8" i="76"/>
  <c r="A6" i="76"/>
  <c r="A51" i="76"/>
  <c r="AS39" i="76"/>
  <c r="AR39" i="76"/>
  <c r="AQ39" i="76"/>
  <c r="AP39" i="76"/>
  <c r="AO39" i="76"/>
  <c r="AK39" i="76"/>
  <c r="AL39" i="76" s="1"/>
  <c r="AJ39" i="76"/>
  <c r="A39" i="76"/>
  <c r="AR38" i="76"/>
  <c r="AO36" i="76"/>
  <c r="AP36" i="76"/>
  <c r="AQ36" i="76"/>
  <c r="AS36" i="76"/>
  <c r="A36" i="76"/>
  <c r="A20" i="76"/>
  <c r="A22" i="76"/>
  <c r="A24" i="76"/>
  <c r="A26" i="76"/>
  <c r="A28" i="76"/>
  <c r="A30" i="76"/>
  <c r="A32" i="76"/>
  <c r="AS20" i="76"/>
  <c r="AQ20" i="76"/>
  <c r="AP20" i="76"/>
  <c r="AO20" i="76"/>
  <c r="AS22" i="76"/>
  <c r="AS24" i="76"/>
  <c r="AS26" i="76"/>
  <c r="AS28" i="76"/>
  <c r="AS30" i="76"/>
  <c r="AS32" i="76"/>
  <c r="AQ32" i="76"/>
  <c r="AQ22" i="76"/>
  <c r="AQ24" i="76"/>
  <c r="AQ26" i="76"/>
  <c r="AQ28" i="76"/>
  <c r="AQ30" i="76"/>
  <c r="AP22" i="76"/>
  <c r="AP24" i="76"/>
  <c r="AP26" i="76"/>
  <c r="AP28" i="76"/>
  <c r="AP30" i="76"/>
  <c r="AP32" i="76"/>
  <c r="AO22" i="76"/>
  <c r="AO24" i="76"/>
  <c r="AO26" i="76"/>
  <c r="AO28" i="76"/>
  <c r="AO30" i="76"/>
  <c r="AO32" i="76"/>
  <c r="I3" i="79" l="1"/>
  <c r="H2" i="79"/>
  <c r="H3" i="78"/>
  <c r="G2" i="78"/>
  <c r="H3" i="77"/>
  <c r="G2" i="77"/>
  <c r="AM4" i="76"/>
  <c r="AM51" i="76" s="1"/>
  <c r="AO4" i="76"/>
  <c r="J3" i="79" l="1"/>
  <c r="I2" i="79"/>
  <c r="I3" i="78"/>
  <c r="H2" i="78"/>
  <c r="I3" i="77"/>
  <c r="H2" i="77"/>
  <c r="C1" i="76"/>
  <c r="E3" i="76" s="1"/>
  <c r="AS38" i="76"/>
  <c r="AQ38" i="76"/>
  <c r="AP38" i="76"/>
  <c r="AO38" i="76"/>
  <c r="AO51" i="76" s="1"/>
  <c r="AK38" i="76"/>
  <c r="AJ38" i="76"/>
  <c r="A38" i="76"/>
  <c r="AS4" i="76"/>
  <c r="AR4" i="76"/>
  <c r="AQ4" i="76"/>
  <c r="AP4" i="76"/>
  <c r="AK4" i="76"/>
  <c r="AJ4" i="76"/>
  <c r="A4" i="76"/>
  <c r="K3" i="79" l="1"/>
  <c r="J2" i="79"/>
  <c r="J3" i="78"/>
  <c r="I2" i="78"/>
  <c r="I2" i="77"/>
  <c r="J3" i="77"/>
  <c r="AP51" i="76"/>
  <c r="AJ51" i="76"/>
  <c r="AQ51" i="76"/>
  <c r="AS51" i="76"/>
  <c r="AR51" i="76"/>
  <c r="AL38" i="76"/>
  <c r="AK51" i="76"/>
  <c r="AL4" i="76"/>
  <c r="F3" i="76"/>
  <c r="E2" i="76"/>
  <c r="B1" i="70"/>
  <c r="L3" i="79" l="1"/>
  <c r="K2" i="79"/>
  <c r="J2" i="78"/>
  <c r="K3" i="78"/>
  <c r="K3" i="77"/>
  <c r="J2" i="77"/>
  <c r="AL51" i="76"/>
  <c r="F2" i="76"/>
  <c r="G3" i="76"/>
  <c r="C1" i="70"/>
  <c r="M3" i="79" l="1"/>
  <c r="L2" i="79"/>
  <c r="L3" i="78"/>
  <c r="K2" i="78"/>
  <c r="L3" i="77"/>
  <c r="K2" i="77"/>
  <c r="H3" i="76"/>
  <c r="G2" i="76"/>
  <c r="N3" i="79" l="1"/>
  <c r="M2" i="79"/>
  <c r="M3" i="78"/>
  <c r="L2" i="78"/>
  <c r="M3" i="77"/>
  <c r="L2" i="77"/>
  <c r="I3" i="76"/>
  <c r="H2" i="76"/>
  <c r="O3" i="79" l="1"/>
  <c r="N2" i="79"/>
  <c r="M2" i="78"/>
  <c r="N3" i="78"/>
  <c r="N3" i="77"/>
  <c r="M2" i="77"/>
  <c r="J3" i="76"/>
  <c r="I2" i="76"/>
  <c r="P3" i="79" l="1"/>
  <c r="O2" i="79"/>
  <c r="N2" i="78"/>
  <c r="O3" i="78"/>
  <c r="O3" i="77"/>
  <c r="N2" i="77"/>
  <c r="K3" i="76"/>
  <c r="J2" i="76"/>
  <c r="Q3" i="79" l="1"/>
  <c r="P2" i="79"/>
  <c r="P3" i="78"/>
  <c r="O2" i="78"/>
  <c r="P3" i="77"/>
  <c r="O2" i="77"/>
  <c r="L3" i="76"/>
  <c r="K2" i="76"/>
  <c r="R3" i="79" l="1"/>
  <c r="Q2" i="79"/>
  <c r="Q3" i="78"/>
  <c r="P2" i="78"/>
  <c r="Q3" i="77"/>
  <c r="P2" i="77"/>
  <c r="M3" i="76"/>
  <c r="L2" i="76"/>
  <c r="S3" i="79" l="1"/>
  <c r="R2" i="79"/>
  <c r="R3" i="78"/>
  <c r="Q2" i="78"/>
  <c r="R3" i="77"/>
  <c r="Q2" i="77"/>
  <c r="N3" i="76"/>
  <c r="M2" i="76"/>
  <c r="T3" i="79" l="1"/>
  <c r="S2" i="79"/>
  <c r="S3" i="78"/>
  <c r="R2" i="78"/>
  <c r="R2" i="77"/>
  <c r="S3" i="77"/>
  <c r="O3" i="76"/>
  <c r="N2" i="76"/>
  <c r="U3" i="79" l="1"/>
  <c r="T2" i="79"/>
  <c r="T3" i="78"/>
  <c r="S2" i="78"/>
  <c r="T3" i="77"/>
  <c r="S2" i="77"/>
  <c r="P3" i="76"/>
  <c r="O2" i="76"/>
  <c r="V3" i="79" l="1"/>
  <c r="U2" i="79"/>
  <c r="U3" i="78"/>
  <c r="T2" i="78"/>
  <c r="U3" i="77"/>
  <c r="T2" i="77"/>
  <c r="Q3" i="76"/>
  <c r="P2" i="76"/>
  <c r="V2" i="79" l="1"/>
  <c r="W3" i="79"/>
  <c r="U2" i="78"/>
  <c r="V3" i="78"/>
  <c r="V3" i="77"/>
  <c r="U2" i="77"/>
  <c r="R3" i="76"/>
  <c r="Q2" i="76"/>
  <c r="X3" i="79" l="1"/>
  <c r="W2" i="79"/>
  <c r="V2" i="78"/>
  <c r="W3" i="78"/>
  <c r="W3" i="77"/>
  <c r="V2" i="77"/>
  <c r="R2" i="76"/>
  <c r="S3" i="76"/>
  <c r="Y3" i="79" l="1"/>
  <c r="X2" i="79"/>
  <c r="X3" i="78"/>
  <c r="W2" i="78"/>
  <c r="X3" i="77"/>
  <c r="W2" i="77"/>
  <c r="T3" i="76"/>
  <c r="S2" i="76"/>
  <c r="Z3" i="79" l="1"/>
  <c r="Y2" i="79"/>
  <c r="Y3" i="78"/>
  <c r="X2" i="78"/>
  <c r="Y3" i="77"/>
  <c r="X2" i="77"/>
  <c r="U3" i="76"/>
  <c r="T2" i="76"/>
  <c r="AA3" i="79" l="1"/>
  <c r="Z2" i="79"/>
  <c r="Z3" i="78"/>
  <c r="Y2" i="78"/>
  <c r="Z3" i="77"/>
  <c r="Y2" i="77"/>
  <c r="V3" i="76"/>
  <c r="U2" i="76"/>
  <c r="AB3" i="79" l="1"/>
  <c r="AA2" i="79"/>
  <c r="AA3" i="78"/>
  <c r="Z2" i="78"/>
  <c r="AA3" i="77"/>
  <c r="Z2" i="77"/>
  <c r="W3" i="76"/>
  <c r="V2" i="76"/>
  <c r="AC3" i="79" l="1"/>
  <c r="AB2" i="79"/>
  <c r="AB3" i="78"/>
  <c r="AA2" i="78"/>
  <c r="AB3" i="77"/>
  <c r="AA2" i="77"/>
  <c r="X3" i="76"/>
  <c r="W2" i="76"/>
  <c r="AD3" i="79" l="1"/>
  <c r="AC2" i="79"/>
  <c r="AC3" i="78"/>
  <c r="AB2" i="78"/>
  <c r="AC3" i="77"/>
  <c r="AB2" i="77"/>
  <c r="Y3" i="76"/>
  <c r="X2" i="76"/>
  <c r="AE3" i="79" l="1"/>
  <c r="AD2" i="79"/>
  <c r="AC2" i="78"/>
  <c r="AD3" i="78"/>
  <c r="AD3" i="77"/>
  <c r="AC2" i="77"/>
  <c r="Z3" i="76"/>
  <c r="Y2" i="76"/>
  <c r="AF3" i="79" l="1"/>
  <c r="AE2" i="79"/>
  <c r="AE3" i="78"/>
  <c r="AD2" i="78"/>
  <c r="AE3" i="77"/>
  <c r="AD2" i="77"/>
  <c r="AA3" i="76"/>
  <c r="Z2" i="76"/>
  <c r="AG3" i="79" l="1"/>
  <c r="AG2" i="79" s="1"/>
  <c r="AF2" i="79"/>
  <c r="AH3" i="79"/>
  <c r="AH2" i="79" s="1"/>
  <c r="AI3" i="79"/>
  <c r="AF3" i="78"/>
  <c r="AE2" i="78"/>
  <c r="AF3" i="77"/>
  <c r="AE2" i="77"/>
  <c r="AB3" i="76"/>
  <c r="AA2" i="76"/>
  <c r="AI2" i="79" l="1"/>
  <c r="AN6" i="79"/>
  <c r="AG3" i="78"/>
  <c r="AG2" i="78" s="1"/>
  <c r="AF2" i="78"/>
  <c r="AI3" i="78"/>
  <c r="AH3" i="78"/>
  <c r="AH2" i="78" s="1"/>
  <c r="AG3" i="77"/>
  <c r="AG2" i="77" s="1"/>
  <c r="AF2" i="77"/>
  <c r="AI3" i="77"/>
  <c r="AH3" i="77"/>
  <c r="AH2" i="77" s="1"/>
  <c r="AC3" i="76"/>
  <c r="AB2" i="76"/>
  <c r="AN11" i="79" l="1"/>
  <c r="AI2" i="78"/>
  <c r="AN28" i="78"/>
  <c r="AN38" i="78"/>
  <c r="AN36" i="78"/>
  <c r="AN34" i="78"/>
  <c r="AN30" i="78"/>
  <c r="AN8" i="78"/>
  <c r="AN16" i="78"/>
  <c r="AN39" i="78"/>
  <c r="AN47" i="78"/>
  <c r="AN6" i="78"/>
  <c r="AN12" i="78"/>
  <c r="AN49" i="78"/>
  <c r="AN32" i="78"/>
  <c r="AN14" i="78"/>
  <c r="AN18" i="78"/>
  <c r="AN10" i="78"/>
  <c r="AN26" i="78"/>
  <c r="AN45" i="78"/>
  <c r="AN24" i="78"/>
  <c r="AN22" i="78"/>
  <c r="AN20" i="78"/>
  <c r="AN4" i="78"/>
  <c r="AN43" i="78"/>
  <c r="AN41" i="78"/>
  <c r="AI2" i="77"/>
  <c r="AN6" i="77"/>
  <c r="AN9" i="77"/>
  <c r="AN4" i="77"/>
  <c r="AN7" i="77"/>
  <c r="AD3" i="76"/>
  <c r="AC2" i="76"/>
  <c r="AN51" i="78" l="1"/>
  <c r="AN11" i="77"/>
  <c r="AD2" i="76"/>
  <c r="AE3" i="76"/>
  <c r="AF3" i="76" l="1"/>
  <c r="AE2" i="76"/>
  <c r="AH3" i="76" l="1"/>
  <c r="AH2" i="76" s="1"/>
  <c r="AG3" i="76"/>
  <c r="AG2" i="76" s="1"/>
  <c r="AF2" i="76"/>
  <c r="AI3" i="76"/>
  <c r="AN49" i="76" l="1"/>
  <c r="AN45" i="76"/>
  <c r="AN47" i="76"/>
  <c r="AN39" i="76"/>
  <c r="AN41" i="76"/>
  <c r="AN43" i="76"/>
  <c r="AN6" i="76"/>
  <c r="AN34" i="76"/>
  <c r="AN16" i="76"/>
  <c r="AN18" i="76"/>
  <c r="AN14" i="76"/>
  <c r="AN8" i="76"/>
  <c r="AN12" i="76"/>
  <c r="AN10" i="76"/>
  <c r="AN36" i="76"/>
  <c r="AN26" i="76"/>
  <c r="AN20" i="76"/>
  <c r="AN28" i="76"/>
  <c r="AN32" i="76"/>
  <c r="AN22" i="76"/>
  <c r="AN24" i="76"/>
  <c r="AN30" i="76"/>
  <c r="AI2" i="76"/>
  <c r="AN38" i="76"/>
  <c r="AN4" i="76"/>
  <c r="AN51" i="76" l="1"/>
</calcChain>
</file>

<file path=xl/sharedStrings.xml><?xml version="1.0" encoding="utf-8"?>
<sst xmlns="http://schemas.openxmlformats.org/spreadsheetml/2006/main" count="213" uniqueCount="67">
  <si>
    <t>Отпуск</t>
  </si>
  <si>
    <t>В</t>
  </si>
  <si>
    <t>Больничн.</t>
  </si>
  <si>
    <t>№   П/П</t>
  </si>
  <si>
    <t>Уч. отп.</t>
  </si>
  <si>
    <t>Выходной</t>
  </si>
  <si>
    <t>О</t>
  </si>
  <si>
    <t>Больничный</t>
  </si>
  <si>
    <t>ИТОГО:</t>
  </si>
  <si>
    <t>Не отработано</t>
  </si>
  <si>
    <t>Должность</t>
  </si>
  <si>
    <t>Отпуск без сохранения заработной платы</t>
  </si>
  <si>
    <t>Учебный отпуск</t>
  </si>
  <si>
    <t>У</t>
  </si>
  <si>
    <t>Табель</t>
  </si>
  <si>
    <t>Учёта использования рабочего времени</t>
  </si>
  <si>
    <t>Форма № 421 по ОКУД</t>
  </si>
  <si>
    <t>за</t>
  </si>
  <si>
    <t>года</t>
  </si>
  <si>
    <t>дата</t>
  </si>
  <si>
    <t>Коды</t>
  </si>
  <si>
    <t>Учреждение (централизованная бухгалтерия)</t>
  </si>
  <si>
    <t>Раздел</t>
  </si>
  <si>
    <t>Отделение</t>
  </si>
  <si>
    <t>Контрольная сумма</t>
  </si>
  <si>
    <t>подпись</t>
  </si>
  <si>
    <t xml:space="preserve">Учреждение </t>
  </si>
  <si>
    <t>Ответственный за ведение табеля:</t>
  </si>
  <si>
    <t>Количество рабочих дней в месяце</t>
  </si>
  <si>
    <t>Директор:</t>
  </si>
  <si>
    <t>Б</t>
  </si>
  <si>
    <t>Калямин Геннадий Николаевич</t>
  </si>
  <si>
    <t>Табельный №</t>
  </si>
  <si>
    <t>ФИО</t>
  </si>
  <si>
    <t>Н</t>
  </si>
  <si>
    <t>Ночные</t>
  </si>
  <si>
    <t>МУП «Водоканал» г.Алатырь ЧР</t>
  </si>
  <si>
    <t>Шоронов В.И.</t>
  </si>
  <si>
    <t>Головин Д.А.</t>
  </si>
  <si>
    <t>Специалист по кадрам:</t>
  </si>
  <si>
    <t>Зайчикова И.В.</t>
  </si>
  <si>
    <t>ВВ</t>
  </si>
  <si>
    <t>Вызов в выходной</t>
  </si>
  <si>
    <t>Выходные и праздничные часы</t>
  </si>
  <si>
    <t>Отработано</t>
  </si>
  <si>
    <t>Профессия/разряд</t>
  </si>
  <si>
    <t>Водитель 4 разр.</t>
  </si>
  <si>
    <t>Водитель 5 разр.</t>
  </si>
  <si>
    <t>Тракторист 6 разр.</t>
  </si>
  <si>
    <t>Маш. экск. 6 разр.</t>
  </si>
  <si>
    <t>Маш. бар.уст. 5 разр.</t>
  </si>
  <si>
    <t>Всего дней</t>
  </si>
  <si>
    <t>Всего часов</t>
  </si>
  <si>
    <t>Сверх урочные часы</t>
  </si>
  <si>
    <t>Ночные часы</t>
  </si>
  <si>
    <t>А</t>
  </si>
  <si>
    <t>Выходные дни</t>
  </si>
  <si>
    <t>Автотранспортный участок (дежурство на дому)</t>
  </si>
  <si>
    <t>С разрешения администрации</t>
  </si>
  <si>
    <t>Головин Дминтрий Александрович</t>
  </si>
  <si>
    <t>Аринин Николай Фёдорович</t>
  </si>
  <si>
    <t>Механник гаража</t>
  </si>
  <si>
    <t>Слесарь по ремонту авто.</t>
  </si>
  <si>
    <t>Мед. Сестра</t>
  </si>
  <si>
    <t>в</t>
  </si>
  <si>
    <t>В ячейке AN9 ввёл данные в ручную</t>
  </si>
  <si>
    <t>Подкрасил AB2:AB5 и AA9:AA10 в ручную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</si>
</sst>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9]mmmm\ yyyy;@"/>
    <numFmt numFmtId="165" formatCode="ddd"/>
    <numFmt numFmtId="166" formatCode="yyyy"/>
    <numFmt numFmtId="167" formatCode="d;;"/>
  </numFmts>
  <fonts count="18" x14ac:knownFonts="1">
    <font>
      <sz val="11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4"/>
      <color indexed="60"/>
      <name val="Calibri"/>
      <family val="2"/>
      <charset val="204"/>
    </font>
    <font>
      <b/>
      <sz val="20"/>
      <color indexed="60"/>
      <name val="Calibri"/>
      <family val="2"/>
      <charset val="204"/>
    </font>
    <font>
      <b/>
      <u/>
      <sz val="20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b/>
      <sz val="28"/>
      <color indexed="8"/>
      <name val="Times New Roman"/>
      <family val="1"/>
      <charset val="204"/>
    </font>
    <font>
      <b/>
      <u/>
      <sz val="20"/>
      <name val="Calibri"/>
      <family val="2"/>
      <charset val="204"/>
    </font>
    <font>
      <i/>
      <sz val="14"/>
      <color indexed="8"/>
      <name val="Calibri"/>
      <family val="2"/>
      <charset val="204"/>
    </font>
    <font>
      <b/>
      <sz val="20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6" fillId="0" borderId="3" xfId="0" applyFont="1" applyBorder="1"/>
    <xf numFmtId="164" fontId="7" fillId="0" borderId="0" xfId="0" applyNumberFormat="1" applyFont="1" applyBorder="1" applyAlignment="1"/>
    <xf numFmtId="0" fontId="7" fillId="0" borderId="0" xfId="0" applyFont="1" applyBorder="1" applyAlignment="1"/>
    <xf numFmtId="0" fontId="6" fillId="0" borderId="0" xfId="0" applyFont="1" applyBorder="1"/>
    <xf numFmtId="0" fontId="7" fillId="0" borderId="0" xfId="0" applyFont="1" applyBorder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9" fillId="0" borderId="3" xfId="0" applyFont="1" applyBorder="1"/>
    <xf numFmtId="0" fontId="7" fillId="0" borderId="0" xfId="0" applyFont="1" applyProtection="1"/>
    <xf numFmtId="0" fontId="6" fillId="0" borderId="0" xfId="0" applyFont="1" applyProtection="1"/>
    <xf numFmtId="0" fontId="6" fillId="0" borderId="3" xfId="0" applyFont="1" applyBorder="1" applyProtection="1"/>
    <xf numFmtId="0" fontId="9" fillId="0" borderId="7" xfId="0" applyFont="1" applyBorder="1" applyAlignment="1"/>
    <xf numFmtId="0" fontId="6" fillId="0" borderId="7" xfId="0" applyFont="1" applyBorder="1" applyProtection="1"/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  <protection hidden="1"/>
    </xf>
    <xf numFmtId="0" fontId="1" fillId="0" borderId="0" xfId="0" applyFont="1" applyFill="1" applyBorder="1"/>
    <xf numFmtId="165" fontId="2" fillId="0" borderId="8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vertical="center" wrapText="1"/>
    </xf>
    <xf numFmtId="0" fontId="1" fillId="0" borderId="0" xfId="0" applyFont="1" applyFill="1" applyProtection="1">
      <protection hidden="1"/>
    </xf>
    <xf numFmtId="0" fontId="1" fillId="0" borderId="0" xfId="0" applyFont="1" applyFill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0" fillId="0" borderId="0" xfId="0" applyFill="1"/>
    <xf numFmtId="0" fontId="0" fillId="0" borderId="0" xfId="0" applyFill="1" applyProtection="1">
      <protection hidden="1"/>
    </xf>
    <xf numFmtId="0" fontId="2" fillId="0" borderId="15" xfId="0" applyFont="1" applyFill="1" applyBorder="1" applyAlignment="1" applyProtection="1">
      <alignment horizontal="center" vertical="center"/>
      <protection hidden="1"/>
    </xf>
    <xf numFmtId="0" fontId="12" fillId="0" borderId="16" xfId="0" applyFont="1" applyFill="1" applyBorder="1" applyAlignment="1" applyProtection="1">
      <alignment horizontal="left" vertical="center"/>
      <protection hidden="1"/>
    </xf>
    <xf numFmtId="0" fontId="12" fillId="0" borderId="0" xfId="0" applyFont="1" applyFill="1" applyBorder="1" applyAlignment="1" applyProtection="1">
      <alignment horizontal="left" vertical="center"/>
      <protection hidden="1"/>
    </xf>
    <xf numFmtId="0" fontId="0" fillId="0" borderId="0" xfId="0" applyFill="1" applyBorder="1"/>
    <xf numFmtId="0" fontId="0" fillId="0" borderId="0" xfId="0" applyFill="1" applyBorder="1" applyProtection="1">
      <protection hidden="1"/>
    </xf>
    <xf numFmtId="0" fontId="12" fillId="0" borderId="17" xfId="0" applyFont="1" applyFill="1" applyBorder="1" applyAlignment="1" applyProtection="1">
      <alignment horizontal="left" vertical="center"/>
      <protection hidden="1"/>
    </xf>
    <xf numFmtId="0" fontId="1" fillId="0" borderId="3" xfId="0" applyFont="1" applyFill="1" applyBorder="1"/>
    <xf numFmtId="0" fontId="1" fillId="0" borderId="7" xfId="0" applyFont="1" applyFill="1" applyBorder="1"/>
    <xf numFmtId="0" fontId="1" fillId="0" borderId="3" xfId="0" applyFont="1" applyFill="1" applyBorder="1" applyAlignment="1" applyProtection="1">
      <alignment vertical="center"/>
      <protection hidden="1"/>
    </xf>
    <xf numFmtId="0" fontId="0" fillId="0" borderId="3" xfId="0" applyFill="1" applyBorder="1"/>
    <xf numFmtId="0" fontId="1" fillId="0" borderId="0" xfId="0" applyFont="1" applyFill="1" applyBorder="1" applyAlignment="1" applyProtection="1">
      <protection hidden="1"/>
    </xf>
    <xf numFmtId="14" fontId="0" fillId="0" borderId="0" xfId="0" applyNumberFormat="1"/>
    <xf numFmtId="166" fontId="13" fillId="0" borderId="8" xfId="0" applyNumberFormat="1" applyFont="1" applyBorder="1" applyAlignment="1">
      <alignment horizontal="center" vertical="center"/>
    </xf>
    <xf numFmtId="164" fontId="4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Alignment="1">
      <alignment horizontal="center" vertical="center"/>
    </xf>
    <xf numFmtId="0" fontId="0" fillId="0" borderId="7" xfId="0" applyFill="1" applyBorder="1" applyProtection="1">
      <protection hidden="1"/>
    </xf>
    <xf numFmtId="14" fontId="16" fillId="0" borderId="0" xfId="0" applyNumberFormat="1" applyFont="1" applyAlignment="1">
      <alignment horizontal="center" vertical="center"/>
    </xf>
    <xf numFmtId="0" fontId="15" fillId="4" borderId="15" xfId="0" applyFont="1" applyFill="1" applyBorder="1" applyAlignment="1" applyProtection="1">
      <alignment horizontal="center" vertical="center"/>
      <protection hidden="1"/>
    </xf>
    <xf numFmtId="167" fontId="2" fillId="0" borderId="8" xfId="0" applyNumberFormat="1" applyFont="1" applyFill="1" applyBorder="1" applyAlignment="1">
      <alignment horizontal="center" vertical="center"/>
    </xf>
    <xf numFmtId="0" fontId="1" fillId="5" borderId="19" xfId="0" applyFont="1" applyFill="1" applyBorder="1" applyProtection="1">
      <protection hidden="1"/>
    </xf>
    <xf numFmtId="0" fontId="2" fillId="0" borderId="36" xfId="0" applyFont="1" applyFill="1" applyBorder="1" applyAlignment="1" applyProtection="1">
      <alignment horizontal="center" vertical="center" textRotation="90" wrapText="1"/>
      <protection hidden="1"/>
    </xf>
    <xf numFmtId="0" fontId="2" fillId="0" borderId="36" xfId="0" applyFont="1" applyFill="1" applyBorder="1" applyAlignment="1" applyProtection="1">
      <alignment horizontal="center" vertical="center" textRotation="90"/>
      <protection hidden="1"/>
    </xf>
    <xf numFmtId="0" fontId="1" fillId="0" borderId="21" xfId="0" applyNumberFormat="1" applyFont="1" applyFill="1" applyBorder="1" applyAlignment="1" applyProtection="1">
      <alignment horizontal="center" vertical="center"/>
      <protection locked="0"/>
    </xf>
    <xf numFmtId="0" fontId="1" fillId="0" borderId="25" xfId="0" applyNumberFormat="1" applyFont="1" applyFill="1" applyBorder="1" applyAlignment="1" applyProtection="1">
      <alignment horizontal="center" vertical="center"/>
      <protection locked="0"/>
    </xf>
    <xf numFmtId="0" fontId="1" fillId="6" borderId="23" xfId="0" applyNumberFormat="1" applyFont="1" applyFill="1" applyBorder="1" applyAlignment="1" applyProtection="1">
      <alignment horizontal="center" vertical="center"/>
      <protection locked="0"/>
    </xf>
    <xf numFmtId="0" fontId="1" fillId="6" borderId="26" xfId="0" applyNumberFormat="1" applyFont="1" applyFill="1" applyBorder="1" applyAlignment="1" applyProtection="1">
      <alignment horizontal="center" vertical="center"/>
      <protection locked="0"/>
    </xf>
    <xf numFmtId="0" fontId="1" fillId="5" borderId="19" xfId="0" applyNumberFormat="1" applyFont="1" applyFill="1" applyBorder="1" applyAlignment="1" applyProtection="1">
      <alignment horizontal="center" vertical="center"/>
      <protection hidden="1"/>
    </xf>
    <xf numFmtId="0" fontId="1" fillId="5" borderId="27" xfId="0" applyNumberFormat="1" applyFont="1" applyFill="1" applyBorder="1" applyAlignment="1" applyProtection="1">
      <alignment horizontal="center" vertical="center"/>
      <protection hidden="1"/>
    </xf>
    <xf numFmtId="0" fontId="2" fillId="5" borderId="33" xfId="0" applyNumberFormat="1" applyFont="1" applyFill="1" applyBorder="1" applyAlignment="1" applyProtection="1">
      <alignment horizontal="center" vertical="center"/>
      <protection hidden="1"/>
    </xf>
    <xf numFmtId="0" fontId="2" fillId="5" borderId="21" xfId="0" applyNumberFormat="1" applyFont="1" applyFill="1" applyBorder="1" applyAlignment="1" applyProtection="1">
      <alignment horizontal="center" vertical="center"/>
      <protection hidden="1"/>
    </xf>
    <xf numFmtId="0" fontId="2" fillId="5" borderId="34" xfId="0" applyNumberFormat="1" applyFont="1" applyFill="1" applyBorder="1" applyAlignment="1" applyProtection="1">
      <alignment horizontal="center" vertical="center"/>
      <protection hidden="1"/>
    </xf>
    <xf numFmtId="0" fontId="1" fillId="0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27" xfId="0" applyNumberFormat="1" applyFont="1" applyFill="1" applyBorder="1" applyAlignment="1" applyProtection="1">
      <alignment horizontal="center" vertical="center"/>
      <protection locked="0"/>
    </xf>
    <xf numFmtId="0" fontId="1" fillId="6" borderId="19" xfId="0" applyNumberFormat="1" applyFont="1" applyFill="1" applyBorder="1" applyAlignment="1" applyProtection="1">
      <alignment horizontal="center" vertical="center"/>
      <protection locked="0"/>
    </xf>
    <xf numFmtId="0" fontId="1" fillId="6" borderId="27" xfId="0" applyNumberFormat="1" applyFont="1" applyFill="1" applyBorder="1" applyAlignment="1" applyProtection="1">
      <alignment horizontal="center" vertical="center"/>
      <protection locked="0"/>
    </xf>
    <xf numFmtId="0" fontId="1" fillId="6" borderId="20" xfId="0" applyNumberFormat="1" applyFont="1" applyFill="1" applyBorder="1" applyAlignment="1" applyProtection="1">
      <alignment horizontal="center" vertical="center"/>
      <protection locked="0"/>
    </xf>
    <xf numFmtId="0" fontId="1" fillId="6" borderId="28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hidden="1"/>
    </xf>
    <xf numFmtId="0" fontId="2" fillId="0" borderId="8" xfId="0" applyNumberFormat="1" applyFont="1" applyFill="1" applyBorder="1" applyAlignment="1" applyProtection="1">
      <alignment horizontal="center" vertical="center"/>
      <protection hidden="1"/>
    </xf>
    <xf numFmtId="0" fontId="2" fillId="6" borderId="8" xfId="0" applyNumberFormat="1" applyFont="1" applyFill="1" applyBorder="1" applyAlignment="1" applyProtection="1">
      <alignment horizontal="center" vertical="center"/>
      <protection hidden="1"/>
    </xf>
    <xf numFmtId="0" fontId="2" fillId="6" borderId="36" xfId="0" applyFont="1" applyFill="1" applyBorder="1" applyAlignment="1" applyProtection="1">
      <alignment horizontal="center" vertical="center" textRotation="90"/>
      <protection hidden="1"/>
    </xf>
    <xf numFmtId="0" fontId="2" fillId="0" borderId="36" xfId="0" applyFont="1" applyFill="1" applyBorder="1" applyAlignment="1" applyProtection="1">
      <alignment horizontal="center" vertical="center" textRotation="90" wrapText="1"/>
      <protection hidden="1"/>
    </xf>
    <xf numFmtId="164" fontId="4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36" xfId="0" applyFont="1" applyFill="1" applyBorder="1" applyAlignment="1" applyProtection="1">
      <alignment horizontal="center" vertical="center" textRotation="90" wrapText="1"/>
      <protection hidden="1"/>
    </xf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center" vertical="top"/>
    </xf>
    <xf numFmtId="0" fontId="6" fillId="0" borderId="10" xfId="0" applyFont="1" applyBorder="1" applyAlignment="1" applyProtection="1">
      <alignment horizontal="center" vertical="top"/>
    </xf>
    <xf numFmtId="0" fontId="9" fillId="0" borderId="7" xfId="0" applyFont="1" applyBorder="1" applyAlignment="1" applyProtection="1">
      <alignment horizontal="left"/>
      <protection hidden="1"/>
    </xf>
    <xf numFmtId="0" fontId="7" fillId="0" borderId="10" xfId="0" applyFont="1" applyBorder="1" applyAlignment="1" applyProtection="1">
      <alignment horizontal="left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left"/>
      <protection locked="0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164" fontId="9" fillId="0" borderId="0" xfId="0" applyNumberFormat="1" applyFont="1" applyAlignment="1" applyProtection="1">
      <alignment horizontal="center" vertical="top"/>
      <protection locked="0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2" fillId="6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40" xfId="0" applyNumberFormat="1" applyFont="1" applyFill="1" applyBorder="1" applyAlignment="1" applyProtection="1">
      <alignment horizontal="center" vertical="center"/>
      <protection hidden="1"/>
    </xf>
    <xf numFmtId="0" fontId="2" fillId="0" borderId="8" xfId="0" applyFont="1" applyFill="1" applyBorder="1" applyAlignment="1" applyProtection="1">
      <alignment horizontal="center" vertical="center" wrapText="1"/>
      <protection hidden="1"/>
    </xf>
    <xf numFmtId="0" fontId="2" fillId="0" borderId="2" xfId="0" applyNumberFormat="1" applyFont="1" applyFill="1" applyBorder="1" applyAlignment="1" applyProtection="1">
      <alignment horizontal="left" vertical="center"/>
      <protection hidden="1"/>
    </xf>
    <xf numFmtId="0" fontId="2" fillId="0" borderId="18" xfId="0" applyNumberFormat="1" applyFont="1" applyFill="1" applyBorder="1" applyAlignment="1" applyProtection="1">
      <alignment horizontal="left" vertical="center"/>
      <protection hidden="1"/>
    </xf>
    <xf numFmtId="0" fontId="2" fillId="0" borderId="37" xfId="0" applyNumberFormat="1" applyFont="1" applyFill="1" applyBorder="1" applyAlignment="1" applyProtection="1">
      <alignment horizontal="left" vertical="center"/>
      <protection hidden="1"/>
    </xf>
    <xf numFmtId="164" fontId="11" fillId="0" borderId="0" xfId="0" applyNumberFormat="1" applyFont="1" applyFill="1" applyBorder="1" applyAlignment="1" applyProtection="1">
      <alignment horizontal="left" vertical="center"/>
      <protection hidden="1"/>
    </xf>
    <xf numFmtId="0" fontId="2" fillId="0" borderId="8" xfId="0" applyFont="1" applyFill="1" applyBorder="1" applyAlignment="1" applyProtection="1">
      <alignment horizontal="center" vertical="center" textRotation="90" wrapText="1"/>
      <protection hidden="1"/>
    </xf>
    <xf numFmtId="0" fontId="2" fillId="0" borderId="36" xfId="0" applyFont="1" applyFill="1" applyBorder="1" applyAlignment="1" applyProtection="1">
      <alignment horizontal="center" vertical="center" textRotation="90" wrapText="1"/>
      <protection hidden="1"/>
    </xf>
    <xf numFmtId="0" fontId="2" fillId="0" borderId="36" xfId="0" applyFont="1" applyFill="1" applyBorder="1" applyAlignment="1" applyProtection="1">
      <alignment horizontal="center" vertical="center" wrapText="1"/>
      <protection hidden="1"/>
    </xf>
    <xf numFmtId="0" fontId="2" fillId="6" borderId="22" xfId="0" applyNumberFormat="1" applyFont="1" applyFill="1" applyBorder="1" applyAlignment="1" applyProtection="1">
      <alignment horizontal="center" vertical="center"/>
      <protection hidden="1"/>
    </xf>
    <xf numFmtId="0" fontId="2" fillId="6" borderId="24" xfId="0" applyNumberFormat="1" applyFont="1" applyFill="1" applyBorder="1" applyAlignment="1" applyProtection="1">
      <alignment horizontal="center" vertical="center"/>
      <protection hidden="1"/>
    </xf>
    <xf numFmtId="0" fontId="2" fillId="0" borderId="22" xfId="0" applyNumberFormat="1" applyFont="1" applyFill="1" applyBorder="1" applyAlignment="1" applyProtection="1">
      <alignment horizontal="center" vertical="center"/>
      <protection hidden="1"/>
    </xf>
    <xf numFmtId="0" fontId="2" fillId="0" borderId="24" xfId="0" applyNumberFormat="1" applyFont="1" applyFill="1" applyBorder="1" applyAlignment="1" applyProtection="1">
      <alignment horizontal="center" vertical="center"/>
      <protection hidden="1"/>
    </xf>
    <xf numFmtId="0" fontId="2" fillId="0" borderId="29" xfId="0" applyNumberFormat="1" applyFont="1" applyFill="1" applyBorder="1" applyAlignment="1" applyProtection="1">
      <alignment horizontal="center" vertical="center"/>
      <protection hidden="1"/>
    </xf>
    <xf numFmtId="0" fontId="2" fillId="0" borderId="31" xfId="0" applyNumberFormat="1" applyFont="1" applyFill="1" applyBorder="1" applyAlignment="1" applyProtection="1">
      <alignment horizontal="center" vertical="center"/>
      <protection hidden="1"/>
    </xf>
    <xf numFmtId="0" fontId="2" fillId="0" borderId="30" xfId="0" applyNumberFormat="1" applyFont="1" applyFill="1" applyBorder="1" applyAlignment="1" applyProtection="1">
      <alignment horizontal="center" vertical="center"/>
      <protection hidden="1"/>
    </xf>
    <xf numFmtId="0" fontId="2" fillId="0" borderId="32" xfId="0" applyNumberFormat="1" applyFont="1" applyFill="1" applyBorder="1" applyAlignment="1" applyProtection="1">
      <alignment horizontal="center" vertical="center"/>
      <protection hidden="1"/>
    </xf>
    <xf numFmtId="0" fontId="2" fillId="0" borderId="43" xfId="0" applyNumberFormat="1" applyFont="1" applyFill="1" applyBorder="1" applyAlignment="1" applyProtection="1">
      <alignment horizontal="center" vertical="center"/>
      <protection hidden="1"/>
    </xf>
    <xf numFmtId="0" fontId="2" fillId="0" borderId="41" xfId="0" applyNumberFormat="1" applyFont="1" applyFill="1" applyBorder="1" applyAlignment="1" applyProtection="1">
      <alignment horizontal="center" vertical="center"/>
      <protection hidden="1"/>
    </xf>
    <xf numFmtId="0" fontId="2" fillId="0" borderId="45" xfId="0" applyNumberFormat="1" applyFont="1" applyFill="1" applyBorder="1" applyAlignment="1" applyProtection="1">
      <alignment horizontal="center" vertical="center"/>
      <protection hidden="1"/>
    </xf>
    <xf numFmtId="0" fontId="2" fillId="0" borderId="42" xfId="0" applyNumberFormat="1" applyFont="1" applyFill="1" applyBorder="1" applyAlignment="1" applyProtection="1">
      <alignment horizontal="center" vertical="center"/>
      <protection hidden="1"/>
    </xf>
    <xf numFmtId="0" fontId="2" fillId="6" borderId="43" xfId="0" applyNumberFormat="1" applyFont="1" applyFill="1" applyBorder="1" applyAlignment="1" applyProtection="1">
      <alignment horizontal="center" vertical="center"/>
      <protection hidden="1"/>
    </xf>
    <xf numFmtId="0" fontId="2" fillId="0" borderId="35" xfId="0" applyNumberFormat="1" applyFont="1" applyFill="1" applyBorder="1" applyAlignment="1" applyProtection="1">
      <alignment horizontal="center" vertical="center"/>
      <protection hidden="1"/>
    </xf>
    <xf numFmtId="0" fontId="1" fillId="0" borderId="20" xfId="0" applyFont="1" applyFill="1" applyBorder="1" applyAlignment="1" applyProtection="1">
      <alignment horizontal="center" vertical="center"/>
      <protection hidden="1"/>
    </xf>
    <xf numFmtId="0" fontId="1" fillId="0" borderId="21" xfId="0" applyFont="1" applyFill="1" applyBorder="1" applyAlignment="1" applyProtection="1">
      <alignment horizontal="center" vertical="center"/>
      <protection hidden="1"/>
    </xf>
    <xf numFmtId="0" fontId="2" fillId="0" borderId="44" xfId="0" applyNumberFormat="1" applyFont="1" applyFill="1" applyBorder="1" applyAlignment="1" applyProtection="1">
      <alignment horizontal="center" vertical="center"/>
      <protection hidden="1"/>
    </xf>
    <xf numFmtId="0" fontId="1" fillId="2" borderId="20" xfId="0" applyFont="1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left" vertical="center"/>
      <protection locked="0"/>
    </xf>
    <xf numFmtId="0" fontId="1" fillId="0" borderId="20" xfId="0" applyFont="1" applyFill="1" applyBorder="1" applyAlignment="1" applyProtection="1">
      <alignment horizontal="left" vertical="center"/>
      <protection locked="0"/>
    </xf>
    <xf numFmtId="0" fontId="1" fillId="0" borderId="21" xfId="0" applyFont="1" applyFill="1" applyBorder="1" applyAlignment="1" applyProtection="1">
      <alignment horizontal="left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2" fillId="0" borderId="38" xfId="0" applyNumberFormat="1" applyFont="1" applyFill="1" applyBorder="1" applyAlignment="1" applyProtection="1">
      <alignment horizontal="center" vertical="center"/>
      <protection hidden="1"/>
    </xf>
    <xf numFmtId="0" fontId="2" fillId="0" borderId="33" xfId="0" applyNumberFormat="1" applyFont="1" applyFill="1" applyBorder="1" applyAlignment="1" applyProtection="1">
      <alignment horizontal="center" vertical="center"/>
      <protection hidden="1"/>
    </xf>
    <xf numFmtId="0" fontId="2" fillId="0" borderId="20" xfId="0" applyNumberFormat="1" applyFont="1" applyFill="1" applyBorder="1" applyAlignment="1" applyProtection="1">
      <alignment horizontal="center" vertical="center"/>
      <protection hidden="1"/>
    </xf>
    <xf numFmtId="0" fontId="2" fillId="0" borderId="21" xfId="0" applyNumberFormat="1" applyFont="1" applyFill="1" applyBorder="1" applyAlignment="1" applyProtection="1">
      <alignment horizontal="center" vertical="center"/>
      <protection hidden="1"/>
    </xf>
    <xf numFmtId="0" fontId="2" fillId="6" borderId="20" xfId="0" applyNumberFormat="1" applyFont="1" applyFill="1" applyBorder="1" applyAlignment="1" applyProtection="1">
      <alignment horizontal="center" vertical="center"/>
      <protection hidden="1"/>
    </xf>
    <xf numFmtId="0" fontId="2" fillId="6" borderId="21" xfId="0" applyNumberFormat="1" applyFont="1" applyFill="1" applyBorder="1" applyAlignment="1" applyProtection="1">
      <alignment horizontal="center" vertical="center"/>
      <protection hidden="1"/>
    </xf>
    <xf numFmtId="0" fontId="2" fillId="0" borderId="39" xfId="0" applyNumberFormat="1" applyFont="1" applyFill="1" applyBorder="1" applyAlignment="1" applyProtection="1">
      <alignment horizontal="center" vertical="center"/>
      <protection hidden="1"/>
    </xf>
    <xf numFmtId="0" fontId="2" fillId="0" borderId="34" xfId="0" applyNumberFormat="1" applyFont="1" applyFill="1" applyBorder="1" applyAlignment="1" applyProtection="1">
      <alignment horizontal="center" vertical="center"/>
      <protection hidden="1"/>
    </xf>
    <xf numFmtId="165" fontId="2" fillId="7" borderId="8" xfId="0" applyNumberFormat="1" applyFont="1" applyFill="1" applyBorder="1" applyAlignment="1">
      <alignment horizontal="center" vertical="center"/>
    </xf>
    <xf numFmtId="167" fontId="2" fillId="7" borderId="8" xfId="0" applyNumberFormat="1" applyFont="1" applyFill="1" applyBorder="1" applyAlignment="1">
      <alignment horizontal="center" vertical="center"/>
    </xf>
    <xf numFmtId="0" fontId="1" fillId="7" borderId="21" xfId="0" applyNumberFormat="1" applyFont="1" applyFill="1" applyBorder="1" applyAlignment="1" applyProtection="1">
      <alignment horizontal="center" vertical="center"/>
      <protection locked="0"/>
    </xf>
    <xf numFmtId="0" fontId="1" fillId="7" borderId="23" xfId="0" applyNumberFormat="1" applyFont="1" applyFill="1" applyBorder="1" applyAlignment="1" applyProtection="1">
      <alignment horizontal="center" vertical="center"/>
      <protection locked="0"/>
    </xf>
    <xf numFmtId="0" fontId="1" fillId="7" borderId="19" xfId="0" applyNumberFormat="1" applyFont="1" applyFill="1" applyBorder="1" applyAlignment="1" applyProtection="1">
      <alignment horizontal="center" vertical="center"/>
      <protection locked="0"/>
    </xf>
    <xf numFmtId="0" fontId="17" fillId="0" borderId="4" xfId="0" applyFont="1" applyFill="1" applyBorder="1"/>
    <xf numFmtId="0" fontId="0" fillId="0" borderId="12" xfId="0" applyFill="1" applyBorder="1"/>
    <xf numFmtId="0" fontId="17" fillId="7" borderId="5" xfId="0" applyFont="1" applyFill="1" applyBorder="1"/>
    <xf numFmtId="0" fontId="0" fillId="7" borderId="7" xfId="0" applyFill="1" applyBorder="1"/>
    <xf numFmtId="0" fontId="0" fillId="7" borderId="9" xfId="0" applyFill="1" applyBorder="1"/>
  </cellXfs>
  <cellStyles count="1">
    <cellStyle name="Обычный" xfId="0" builtinId="0"/>
  </cellStyles>
  <dxfs count="52">
    <dxf>
      <font>
        <b/>
        <i val="0"/>
        <color auto="1"/>
      </font>
      <fill>
        <patternFill>
          <bgColor theme="9" tint="0.59996337778862885"/>
        </patternFill>
      </fill>
    </dxf>
    <dxf>
      <font>
        <b/>
        <i val="0"/>
        <color auto="1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 patternType="solid">
          <bgColor theme="9" tint="0.59996337778862885"/>
        </patternFill>
      </fill>
    </dxf>
    <dxf>
      <font>
        <b/>
        <i val="0"/>
      </font>
      <numFmt numFmtId="168" formatCode=";;;&quot;ОГ&quot;"/>
    </dxf>
    <dxf>
      <font>
        <b/>
        <i val="0"/>
      </font>
      <numFmt numFmtId="169" formatCode=";;;&quot;У&quot;"/>
    </dxf>
    <dxf>
      <font>
        <b/>
        <i val="0"/>
      </font>
      <numFmt numFmtId="170" formatCode=";;;&quot;О&quot;"/>
    </dxf>
    <dxf>
      <font>
        <b/>
        <i val="0"/>
      </font>
      <numFmt numFmtId="171" formatCode=";;;&quot;Н&quot;"/>
    </dxf>
    <dxf>
      <font>
        <b/>
        <i val="0"/>
      </font>
      <numFmt numFmtId="172" formatCode=";;;&quot;К&quot;"/>
    </dxf>
    <dxf>
      <font>
        <b/>
        <i val="0"/>
      </font>
      <numFmt numFmtId="173" formatCode=";;;&quot;В/В&quot;"/>
    </dxf>
    <dxf>
      <font>
        <b/>
        <i val="0"/>
      </font>
      <numFmt numFmtId="174" formatCode=";;;&quot;А&quot;"/>
    </dxf>
    <dxf>
      <font>
        <b/>
        <i val="0"/>
      </font>
      <numFmt numFmtId="175" formatCode=";;;&quot;Б&quot;"/>
    </dxf>
    <dxf>
      <font>
        <b/>
        <i val="0"/>
        <color auto="1"/>
      </font>
      <numFmt numFmtId="176" formatCode=";;;&quot;В&quot;"/>
      <fill>
        <patternFill>
          <bgColor theme="9" tint="0.59996337778862885"/>
        </patternFill>
      </fill>
    </dxf>
    <dxf>
      <numFmt numFmtId="177" formatCode="0;;;@"/>
    </dxf>
    <dxf>
      <font>
        <b/>
        <i val="0"/>
        <color auto="1"/>
      </font>
      <fill>
        <patternFill>
          <bgColor theme="9" tint="0.59996337778862885"/>
        </patternFill>
      </fill>
    </dxf>
    <dxf>
      <font>
        <b/>
        <i val="0"/>
        <color auto="1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 patternType="solid">
          <bgColor theme="9" tint="0.59996337778862885"/>
        </patternFill>
      </fill>
    </dxf>
    <dxf>
      <font>
        <b/>
        <i val="0"/>
      </font>
      <numFmt numFmtId="168" formatCode=";;;&quot;ОГ&quot;"/>
    </dxf>
    <dxf>
      <font>
        <b/>
        <i val="0"/>
      </font>
      <numFmt numFmtId="169" formatCode=";;;&quot;У&quot;"/>
    </dxf>
    <dxf>
      <font>
        <b/>
        <i val="0"/>
      </font>
      <numFmt numFmtId="170" formatCode=";;;&quot;О&quot;"/>
    </dxf>
    <dxf>
      <font>
        <b/>
        <i val="0"/>
      </font>
      <numFmt numFmtId="171" formatCode=";;;&quot;Н&quot;"/>
    </dxf>
    <dxf>
      <font>
        <b/>
        <i val="0"/>
      </font>
      <numFmt numFmtId="172" formatCode=";;;&quot;К&quot;"/>
    </dxf>
    <dxf>
      <font>
        <b/>
        <i val="0"/>
      </font>
      <numFmt numFmtId="173" formatCode=";;;&quot;В/В&quot;"/>
    </dxf>
    <dxf>
      <font>
        <b/>
        <i val="0"/>
      </font>
      <numFmt numFmtId="174" formatCode=";;;&quot;А&quot;"/>
    </dxf>
    <dxf>
      <font>
        <b/>
        <i val="0"/>
      </font>
      <numFmt numFmtId="175" formatCode=";;;&quot;Б&quot;"/>
    </dxf>
    <dxf>
      <font>
        <b/>
        <i val="0"/>
        <color auto="1"/>
      </font>
      <numFmt numFmtId="176" formatCode=";;;&quot;В&quot;"/>
      <fill>
        <patternFill>
          <bgColor theme="9" tint="0.59996337778862885"/>
        </patternFill>
      </fill>
    </dxf>
    <dxf>
      <numFmt numFmtId="177" formatCode="0;;;@"/>
    </dxf>
    <dxf>
      <font>
        <b/>
        <i val="0"/>
        <color auto="1"/>
      </font>
      <fill>
        <patternFill>
          <bgColor theme="9" tint="0.59996337778862885"/>
        </patternFill>
      </fill>
    </dxf>
    <dxf>
      <font>
        <b/>
        <i val="0"/>
        <color auto="1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 patternType="solid">
          <bgColor theme="9" tint="0.59996337778862885"/>
        </patternFill>
      </fill>
    </dxf>
    <dxf>
      <font>
        <b/>
        <i val="0"/>
      </font>
      <numFmt numFmtId="168" formatCode=";;;&quot;ОГ&quot;"/>
    </dxf>
    <dxf>
      <font>
        <b/>
        <i val="0"/>
      </font>
      <numFmt numFmtId="169" formatCode=";;;&quot;У&quot;"/>
    </dxf>
    <dxf>
      <font>
        <b/>
        <i val="0"/>
      </font>
      <numFmt numFmtId="170" formatCode=";;;&quot;О&quot;"/>
    </dxf>
    <dxf>
      <font>
        <b/>
        <i val="0"/>
      </font>
      <numFmt numFmtId="171" formatCode=";;;&quot;Н&quot;"/>
    </dxf>
    <dxf>
      <font>
        <b/>
        <i val="0"/>
      </font>
      <numFmt numFmtId="172" formatCode=";;;&quot;К&quot;"/>
    </dxf>
    <dxf>
      <font>
        <b/>
        <i val="0"/>
      </font>
      <numFmt numFmtId="173" formatCode=";;;&quot;В/В&quot;"/>
    </dxf>
    <dxf>
      <font>
        <b/>
        <i val="0"/>
      </font>
      <numFmt numFmtId="174" formatCode=";;;&quot;А&quot;"/>
    </dxf>
    <dxf>
      <font>
        <b/>
        <i val="0"/>
      </font>
      <numFmt numFmtId="175" formatCode=";;;&quot;Б&quot;"/>
    </dxf>
    <dxf>
      <font>
        <b/>
        <i val="0"/>
        <color auto="1"/>
      </font>
      <numFmt numFmtId="176" formatCode=";;;&quot;В&quot;"/>
      <fill>
        <patternFill>
          <bgColor theme="9" tint="0.59996337778862885"/>
        </patternFill>
      </fill>
    </dxf>
    <dxf>
      <numFmt numFmtId="177" formatCode="0;;;@"/>
    </dxf>
    <dxf>
      <font>
        <b/>
        <i val="0"/>
        <color auto="1"/>
      </font>
      <fill>
        <patternFill>
          <bgColor theme="9" tint="0.59996337778862885"/>
        </patternFill>
      </fill>
    </dxf>
    <dxf>
      <font>
        <b/>
        <i val="0"/>
        <color auto="1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 patternType="solid">
          <bgColor theme="9" tint="0.59996337778862885"/>
        </patternFill>
      </fill>
    </dxf>
    <dxf>
      <font>
        <b/>
        <i val="0"/>
      </font>
      <numFmt numFmtId="168" formatCode=";;;&quot;ОГ&quot;"/>
    </dxf>
    <dxf>
      <font>
        <b/>
        <i val="0"/>
      </font>
      <numFmt numFmtId="169" formatCode=";;;&quot;У&quot;"/>
    </dxf>
    <dxf>
      <font>
        <b/>
        <i val="0"/>
      </font>
      <numFmt numFmtId="170" formatCode=";;;&quot;О&quot;"/>
    </dxf>
    <dxf>
      <font>
        <b/>
        <i val="0"/>
      </font>
      <numFmt numFmtId="171" formatCode=";;;&quot;Н&quot;"/>
    </dxf>
    <dxf>
      <font>
        <b/>
        <i val="0"/>
      </font>
      <numFmt numFmtId="172" formatCode=";;;&quot;К&quot;"/>
    </dxf>
    <dxf>
      <font>
        <b/>
        <i val="0"/>
      </font>
      <numFmt numFmtId="173" formatCode=";;;&quot;В/В&quot;"/>
    </dxf>
    <dxf>
      <font>
        <b/>
        <i val="0"/>
      </font>
      <numFmt numFmtId="174" formatCode=";;;&quot;А&quot;"/>
    </dxf>
    <dxf>
      <font>
        <b/>
        <i val="0"/>
      </font>
      <numFmt numFmtId="175" formatCode=";;;&quot;Б&quot;"/>
    </dxf>
    <dxf>
      <font>
        <b/>
        <i val="0"/>
        <color auto="1"/>
      </font>
      <numFmt numFmtId="176" formatCode=";;;&quot;В&quot;"/>
      <fill>
        <patternFill>
          <bgColor theme="9" tint="0.59996337778862885"/>
        </patternFill>
      </fill>
    </dxf>
    <dxf>
      <numFmt numFmtId="177" formatCode="0;;;@"/>
    </dxf>
  </dxfs>
  <tableStyles count="0" defaultTableStyle="TableStyleMedium9" defaultPivotStyle="PivotStyleLight16"/>
  <colors>
    <mruColors>
      <color rgb="FFFF8080"/>
      <color rgb="FFFF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190500</xdr:colOff>
      <xdr:row>9</xdr:row>
      <xdr:rowOff>95250</xdr:rowOff>
    </xdr:from>
    <xdr:to>
      <xdr:col>39</xdr:col>
      <xdr:colOff>174625</xdr:colOff>
      <xdr:row>17</xdr:row>
      <xdr:rowOff>95250</xdr:rowOff>
    </xdr:to>
    <xdr:cxnSp macro="">
      <xdr:nvCxnSpPr>
        <xdr:cNvPr id="3" name="Прямая со стрелкой 2">
          <a:extLst>
            <a:ext uri="{FF2B5EF4-FFF2-40B4-BE49-F238E27FC236}">
              <a16:creationId xmlns:a16="http://schemas.microsoft.com/office/drawing/2014/main" id="{789CCFD0-AD17-4947-9DA9-CFE3C5FB069F}"/>
            </a:ext>
          </a:extLst>
        </xdr:cNvPr>
        <xdr:cNvCxnSpPr/>
      </xdr:nvCxnSpPr>
      <xdr:spPr>
        <a:xfrm flipV="1">
          <a:off x="18161000" y="4714875"/>
          <a:ext cx="3095625" cy="2000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222250</xdr:colOff>
      <xdr:row>8</xdr:row>
      <xdr:rowOff>158750</xdr:rowOff>
    </xdr:from>
    <xdr:to>
      <xdr:col>31</xdr:col>
      <xdr:colOff>190500</xdr:colOff>
      <xdr:row>17</xdr:row>
      <xdr:rowOff>111125</xdr:rowOff>
    </xdr:to>
    <xdr:cxnSp macro="">
      <xdr:nvCxnSpPr>
        <xdr:cNvPr id="5" name="Прямая соединительная линия 4">
          <a:extLst>
            <a:ext uri="{FF2B5EF4-FFF2-40B4-BE49-F238E27FC236}">
              <a16:creationId xmlns:a16="http://schemas.microsoft.com/office/drawing/2014/main" id="{DAE18F24-1302-495A-8AD1-8007A0B56396}"/>
            </a:ext>
          </a:extLst>
        </xdr:cNvPr>
        <xdr:cNvCxnSpPr/>
      </xdr:nvCxnSpPr>
      <xdr:spPr>
        <a:xfrm>
          <a:off x="15970250" y="4540250"/>
          <a:ext cx="2190750" cy="21907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381000</xdr:colOff>
      <xdr:row>4</xdr:row>
      <xdr:rowOff>127000</xdr:rowOff>
    </xdr:from>
    <xdr:to>
      <xdr:col>39</xdr:col>
      <xdr:colOff>174625</xdr:colOff>
      <xdr:row>12</xdr:row>
      <xdr:rowOff>1</xdr:rowOff>
    </xdr:to>
    <xdr:cxnSp macro="">
      <xdr:nvCxnSpPr>
        <xdr:cNvPr id="6" name="Прямая со стрелкой 5">
          <a:extLst>
            <a:ext uri="{FF2B5EF4-FFF2-40B4-BE49-F238E27FC236}">
              <a16:creationId xmlns:a16="http://schemas.microsoft.com/office/drawing/2014/main" id="{78C07A80-ED00-4581-A7C8-460A7DCC8E67}"/>
            </a:ext>
          </a:extLst>
        </xdr:cNvPr>
        <xdr:cNvCxnSpPr/>
      </xdr:nvCxnSpPr>
      <xdr:spPr>
        <a:xfrm flipV="1">
          <a:off x="18351500" y="3683000"/>
          <a:ext cx="2905125" cy="17462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215900</xdr:colOff>
      <xdr:row>3</xdr:row>
      <xdr:rowOff>184150</xdr:rowOff>
    </xdr:from>
    <xdr:to>
      <xdr:col>31</xdr:col>
      <xdr:colOff>396875</xdr:colOff>
      <xdr:row>12</xdr:row>
      <xdr:rowOff>15875</xdr:rowOff>
    </xdr:to>
    <xdr:cxnSp macro="">
      <xdr:nvCxnSpPr>
        <xdr:cNvPr id="7" name="Прямая соединительная линия 6">
          <a:extLst>
            <a:ext uri="{FF2B5EF4-FFF2-40B4-BE49-F238E27FC236}">
              <a16:creationId xmlns:a16="http://schemas.microsoft.com/office/drawing/2014/main" id="{156E2C50-6E4B-418B-8E4D-8561F8F2DD62}"/>
            </a:ext>
          </a:extLst>
        </xdr:cNvPr>
        <xdr:cNvCxnSpPr/>
      </xdr:nvCxnSpPr>
      <xdr:spPr>
        <a:xfrm>
          <a:off x="16408400" y="3502025"/>
          <a:ext cx="1958975" cy="1943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184150</xdr:colOff>
      <xdr:row>7</xdr:row>
      <xdr:rowOff>158750</xdr:rowOff>
    </xdr:from>
    <xdr:to>
      <xdr:col>39</xdr:col>
      <xdr:colOff>158750</xdr:colOff>
      <xdr:row>15</xdr:row>
      <xdr:rowOff>73025</xdr:rowOff>
    </xdr:to>
    <xdr:cxnSp macro="">
      <xdr:nvCxnSpPr>
        <xdr:cNvPr id="12" name="Прямая со стрелкой 11">
          <a:extLst>
            <a:ext uri="{FF2B5EF4-FFF2-40B4-BE49-F238E27FC236}">
              <a16:creationId xmlns:a16="http://schemas.microsoft.com/office/drawing/2014/main" id="{81B21484-23BD-4BFE-9896-F174AE5EA684}"/>
            </a:ext>
          </a:extLst>
        </xdr:cNvPr>
        <xdr:cNvCxnSpPr/>
      </xdr:nvCxnSpPr>
      <xdr:spPr>
        <a:xfrm flipV="1">
          <a:off x="18154650" y="4302125"/>
          <a:ext cx="3086100" cy="1914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215900</xdr:colOff>
      <xdr:row>6</xdr:row>
      <xdr:rowOff>136525</xdr:rowOff>
    </xdr:from>
    <xdr:to>
      <xdr:col>31</xdr:col>
      <xdr:colOff>184150</xdr:colOff>
      <xdr:row>15</xdr:row>
      <xdr:rowOff>88900</xdr:rowOff>
    </xdr:to>
    <xdr:cxnSp macro="">
      <xdr:nvCxnSpPr>
        <xdr:cNvPr id="13" name="Прямая соединительная линия 12">
          <a:extLst>
            <a:ext uri="{FF2B5EF4-FFF2-40B4-BE49-F238E27FC236}">
              <a16:creationId xmlns:a16="http://schemas.microsoft.com/office/drawing/2014/main" id="{FD65AA89-7AB5-482D-9606-F2A699E89779}"/>
            </a:ext>
          </a:extLst>
        </xdr:cNvPr>
        <xdr:cNvCxnSpPr/>
      </xdr:nvCxnSpPr>
      <xdr:spPr>
        <a:xfrm>
          <a:off x="15963900" y="4041775"/>
          <a:ext cx="2190750" cy="21907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190500</xdr:colOff>
      <xdr:row>9</xdr:row>
      <xdr:rowOff>142875</xdr:rowOff>
    </xdr:from>
    <xdr:to>
      <xdr:col>39</xdr:col>
      <xdr:colOff>206375</xdr:colOff>
      <xdr:row>17</xdr:row>
      <xdr:rowOff>95250</xdr:rowOff>
    </xdr:to>
    <xdr:cxnSp macro="">
      <xdr:nvCxnSpPr>
        <xdr:cNvPr id="2" name="Прямая со стрелкой 1">
          <a:extLst>
            <a:ext uri="{FF2B5EF4-FFF2-40B4-BE49-F238E27FC236}">
              <a16:creationId xmlns:a16="http://schemas.microsoft.com/office/drawing/2014/main" id="{5E8D47AB-F31E-4E81-BACF-36011ECBF81D}"/>
            </a:ext>
          </a:extLst>
        </xdr:cNvPr>
        <xdr:cNvCxnSpPr/>
      </xdr:nvCxnSpPr>
      <xdr:spPr>
        <a:xfrm flipV="1">
          <a:off x="18161000" y="4762500"/>
          <a:ext cx="3127375" cy="19526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222250</xdr:colOff>
      <xdr:row>8</xdr:row>
      <xdr:rowOff>158750</xdr:rowOff>
    </xdr:from>
    <xdr:to>
      <xdr:col>31</xdr:col>
      <xdr:colOff>190500</xdr:colOff>
      <xdr:row>17</xdr:row>
      <xdr:rowOff>111125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id="{DD150580-BB34-4F74-BEF7-B97700239BA0}"/>
            </a:ext>
          </a:extLst>
        </xdr:cNvPr>
        <xdr:cNvCxnSpPr/>
      </xdr:nvCxnSpPr>
      <xdr:spPr>
        <a:xfrm>
          <a:off x="16033750" y="4530725"/>
          <a:ext cx="2206625" cy="21812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381000</xdr:colOff>
      <xdr:row>4</xdr:row>
      <xdr:rowOff>79375</xdr:rowOff>
    </xdr:from>
    <xdr:to>
      <xdr:col>39</xdr:col>
      <xdr:colOff>301625</xdr:colOff>
      <xdr:row>12</xdr:row>
      <xdr:rowOff>1</xdr:rowOff>
    </xdr:to>
    <xdr:cxnSp macro="">
      <xdr:nvCxnSpPr>
        <xdr:cNvPr id="4" name="Прямая со стрелкой 3">
          <a:extLst>
            <a:ext uri="{FF2B5EF4-FFF2-40B4-BE49-F238E27FC236}">
              <a16:creationId xmlns:a16="http://schemas.microsoft.com/office/drawing/2014/main" id="{DB8C9F37-BF33-45C2-A1DB-3470F820FEC7}"/>
            </a:ext>
          </a:extLst>
        </xdr:cNvPr>
        <xdr:cNvCxnSpPr/>
      </xdr:nvCxnSpPr>
      <xdr:spPr>
        <a:xfrm flipV="1">
          <a:off x="18351500" y="3635375"/>
          <a:ext cx="3032125" cy="179387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215900</xdr:colOff>
      <xdr:row>3</xdr:row>
      <xdr:rowOff>184150</xdr:rowOff>
    </xdr:from>
    <xdr:to>
      <xdr:col>31</xdr:col>
      <xdr:colOff>396875</xdr:colOff>
      <xdr:row>12</xdr:row>
      <xdr:rowOff>15875</xdr:rowOff>
    </xdr:to>
    <xdr:cxnSp macro="">
      <xdr:nvCxnSpPr>
        <xdr:cNvPr id="5" name="Прямая соединительная линия 4">
          <a:extLst>
            <a:ext uri="{FF2B5EF4-FFF2-40B4-BE49-F238E27FC236}">
              <a16:creationId xmlns:a16="http://schemas.microsoft.com/office/drawing/2014/main" id="{5F68FE38-D5CE-40EB-90F0-0D14D40001A3}"/>
            </a:ext>
          </a:extLst>
        </xdr:cNvPr>
        <xdr:cNvCxnSpPr/>
      </xdr:nvCxnSpPr>
      <xdr:spPr>
        <a:xfrm>
          <a:off x="16475075" y="3489325"/>
          <a:ext cx="1971675" cy="19367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184150</xdr:colOff>
      <xdr:row>7</xdr:row>
      <xdr:rowOff>111125</xdr:rowOff>
    </xdr:from>
    <xdr:to>
      <xdr:col>39</xdr:col>
      <xdr:colOff>206375</xdr:colOff>
      <xdr:row>15</xdr:row>
      <xdr:rowOff>73025</xdr:rowOff>
    </xdr:to>
    <xdr:cxnSp macro="">
      <xdr:nvCxnSpPr>
        <xdr:cNvPr id="6" name="Прямая со стрелкой 5">
          <a:extLst>
            <a:ext uri="{FF2B5EF4-FFF2-40B4-BE49-F238E27FC236}">
              <a16:creationId xmlns:a16="http://schemas.microsoft.com/office/drawing/2014/main" id="{65F39A3B-6A92-4892-99D2-D6C56102F6AC}"/>
            </a:ext>
          </a:extLst>
        </xdr:cNvPr>
        <xdr:cNvCxnSpPr/>
      </xdr:nvCxnSpPr>
      <xdr:spPr>
        <a:xfrm flipV="1">
          <a:off x="18154650" y="4254500"/>
          <a:ext cx="3133725" cy="19621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365125</xdr:colOff>
      <xdr:row>6</xdr:row>
      <xdr:rowOff>222250</xdr:rowOff>
    </xdr:from>
    <xdr:to>
      <xdr:col>31</xdr:col>
      <xdr:colOff>184150</xdr:colOff>
      <xdr:row>15</xdr:row>
      <xdr:rowOff>88900</xdr:rowOff>
    </xdr:to>
    <xdr:cxnSp macro="">
      <xdr:nvCxnSpPr>
        <xdr:cNvPr id="7" name="Прямая соединительная линия 6">
          <a:extLst>
            <a:ext uri="{FF2B5EF4-FFF2-40B4-BE49-F238E27FC236}">
              <a16:creationId xmlns:a16="http://schemas.microsoft.com/office/drawing/2014/main" id="{B0292E63-42CB-48C3-A06C-7340BABDEA97}"/>
            </a:ext>
          </a:extLst>
        </xdr:cNvPr>
        <xdr:cNvCxnSpPr/>
      </xdr:nvCxnSpPr>
      <xdr:spPr>
        <a:xfrm>
          <a:off x="16113125" y="4127500"/>
          <a:ext cx="2041525" cy="21050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4:AM29"/>
  <sheetViews>
    <sheetView topLeftCell="B1" zoomScale="60" zoomScaleNormal="60" zoomScalePageLayoutView="60" workbookViewId="0">
      <selection activeCell="F15" sqref="F15:AG15"/>
    </sheetView>
  </sheetViews>
  <sheetFormatPr defaultRowHeight="15" x14ac:dyDescent="0.25"/>
  <cols>
    <col min="1" max="1" width="6.28515625" customWidth="1"/>
    <col min="2" max="2" width="27" customWidth="1"/>
    <col min="3" max="3" width="14.42578125" bestFit="1" customWidth="1"/>
    <col min="4" max="4" width="4.28515625" bestFit="1" customWidth="1"/>
    <col min="5" max="5" width="4.42578125" bestFit="1" customWidth="1"/>
    <col min="6" max="6" width="5" customWidth="1"/>
    <col min="7" max="9" width="5" bestFit="1" customWidth="1"/>
    <col min="10" max="10" width="4.5703125" customWidth="1"/>
    <col min="11" max="11" width="4.42578125" customWidth="1"/>
    <col min="12" max="12" width="4.85546875" customWidth="1"/>
    <col min="13" max="13" width="4.42578125" bestFit="1" customWidth="1"/>
    <col min="14" max="14" width="4.85546875" customWidth="1"/>
    <col min="15" max="15" width="4.28515625" bestFit="1" customWidth="1"/>
    <col min="16" max="17" width="5" bestFit="1" customWidth="1"/>
    <col min="18" max="18" width="4.28515625" bestFit="1" customWidth="1"/>
    <col min="19" max="23" width="5" bestFit="1" customWidth="1"/>
    <col min="24" max="24" width="5" customWidth="1"/>
    <col min="25" max="32" width="5" bestFit="1" customWidth="1"/>
    <col min="33" max="33" width="5" customWidth="1"/>
    <col min="34" max="34" width="5" bestFit="1" customWidth="1"/>
    <col min="36" max="36" width="9.140625" hidden="1" customWidth="1"/>
    <col min="43" max="50" width="0" hidden="1" customWidth="1"/>
  </cols>
  <sheetData>
    <row r="4" spans="3:39" ht="34.5" x14ac:dyDescent="0.2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0" t="s">
        <v>14</v>
      </c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3:39" ht="34.5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0" t="s">
        <v>15</v>
      </c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3:39" ht="81.75" customHeight="1" x14ac:dyDescent="0.2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3:39" ht="34.5" customHeight="1" x14ac:dyDescent="0.4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2"/>
      <c r="AA7" s="1"/>
      <c r="AB7" s="1"/>
      <c r="AC7" s="1"/>
      <c r="AD7" s="1"/>
      <c r="AE7" s="1"/>
      <c r="AF7" s="1"/>
      <c r="AG7" s="1"/>
      <c r="AH7" s="1"/>
      <c r="AI7" s="95" t="s">
        <v>20</v>
      </c>
      <c r="AJ7" s="96"/>
      <c r="AK7" s="96"/>
      <c r="AL7" s="96"/>
      <c r="AM7" s="97"/>
    </row>
    <row r="8" spans="3:39" ht="47.25" customHeight="1" x14ac:dyDescent="0.25"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3" t="s">
        <v>16</v>
      </c>
      <c r="AA8" s="1"/>
      <c r="AB8" s="1"/>
      <c r="AC8" s="1"/>
      <c r="AD8" s="1"/>
      <c r="AE8" s="1"/>
      <c r="AF8" s="1"/>
      <c r="AG8" s="1"/>
      <c r="AH8" s="1"/>
      <c r="AI8" s="98">
        <v>504017</v>
      </c>
      <c r="AJ8" s="99"/>
      <c r="AK8" s="99"/>
      <c r="AL8" s="99"/>
      <c r="AM8" s="100"/>
    </row>
    <row r="9" spans="3:39" ht="30" customHeight="1" x14ac:dyDescent="0.25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1" t="s">
        <v>17</v>
      </c>
      <c r="O9" s="94">
        <v>43891</v>
      </c>
      <c r="P9" s="94"/>
      <c r="Q9" s="94"/>
      <c r="R9" s="94"/>
      <c r="S9" s="94"/>
      <c r="T9" s="94"/>
      <c r="U9" s="94"/>
      <c r="V9" s="12" t="s">
        <v>18</v>
      </c>
      <c r="W9" s="1"/>
      <c r="X9" s="1"/>
      <c r="Y9" s="1"/>
      <c r="Z9" s="1"/>
      <c r="AA9" s="1"/>
      <c r="AB9" s="1"/>
      <c r="AC9" s="1"/>
      <c r="AD9" s="3" t="s">
        <v>19</v>
      </c>
      <c r="AE9" s="1"/>
      <c r="AF9" s="1"/>
      <c r="AG9" s="1"/>
      <c r="AH9" s="1"/>
      <c r="AI9" s="101"/>
      <c r="AJ9" s="102"/>
      <c r="AK9" s="102"/>
      <c r="AL9" s="102"/>
      <c r="AM9" s="103"/>
    </row>
    <row r="10" spans="3:39" ht="24.75" customHeight="1" x14ac:dyDescent="0.4">
      <c r="C10" s="92" t="s">
        <v>21</v>
      </c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6"/>
      <c r="T10" s="6"/>
      <c r="U10" s="7"/>
      <c r="V10" s="7"/>
      <c r="W10" s="7"/>
      <c r="X10" s="7"/>
      <c r="Y10" s="7"/>
      <c r="Z10" s="8"/>
      <c r="AA10" s="8"/>
      <c r="AB10" s="8"/>
      <c r="AC10" s="8"/>
      <c r="AD10" s="9"/>
      <c r="AE10" s="8"/>
      <c r="AF10" s="8"/>
      <c r="AG10" s="8"/>
      <c r="AH10" s="1"/>
      <c r="AI10" s="104"/>
      <c r="AJ10" s="105"/>
      <c r="AK10" s="105"/>
      <c r="AL10" s="105"/>
      <c r="AM10" s="106"/>
    </row>
    <row r="11" spans="3:39" ht="9" customHeight="1" x14ac:dyDescent="0.25"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1"/>
      <c r="AI11" s="101"/>
      <c r="AJ11" s="102"/>
      <c r="AK11" s="102"/>
      <c r="AL11" s="102"/>
      <c r="AM11" s="103"/>
    </row>
    <row r="12" spans="3:39" ht="21" customHeight="1" x14ac:dyDescent="0.4">
      <c r="C12" s="4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1"/>
      <c r="AI12" s="107"/>
      <c r="AJ12" s="108"/>
      <c r="AK12" s="108"/>
      <c r="AL12" s="108"/>
      <c r="AM12" s="109"/>
    </row>
    <row r="13" spans="3:39" ht="25.5" customHeight="1" x14ac:dyDescent="0.4">
      <c r="C13" s="4" t="s">
        <v>22</v>
      </c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1"/>
      <c r="AI13" s="104"/>
      <c r="AJ13" s="105"/>
      <c r="AK13" s="105"/>
      <c r="AL13" s="105"/>
      <c r="AM13" s="106"/>
    </row>
    <row r="14" spans="3:39" ht="47.25" customHeight="1" x14ac:dyDescent="0.4">
      <c r="C14" s="4" t="s">
        <v>26</v>
      </c>
      <c r="D14" s="1"/>
      <c r="E14" s="1"/>
      <c r="F14" s="81" t="s">
        <v>36</v>
      </c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1"/>
      <c r="AI14" s="85"/>
      <c r="AJ14" s="86"/>
      <c r="AK14" s="86"/>
      <c r="AL14" s="86"/>
      <c r="AM14" s="87"/>
    </row>
    <row r="15" spans="3:39" ht="47.25" customHeight="1" x14ac:dyDescent="0.4">
      <c r="C15" s="4" t="s">
        <v>23</v>
      </c>
      <c r="D15" s="1"/>
      <c r="E15" s="1"/>
      <c r="F15" s="88" t="s">
        <v>57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1"/>
      <c r="AI15" s="85"/>
      <c r="AJ15" s="86"/>
      <c r="AK15" s="86"/>
      <c r="AL15" s="86"/>
      <c r="AM15" s="87"/>
    </row>
    <row r="16" spans="3:39" ht="47.25" customHeight="1" x14ac:dyDescent="0.4">
      <c r="C16" s="92" t="s">
        <v>28</v>
      </c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17"/>
      <c r="Q16" s="83"/>
      <c r="R16" s="83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"/>
      <c r="AI16" s="89"/>
      <c r="AJ16" s="90"/>
      <c r="AK16" s="90"/>
      <c r="AL16" s="90"/>
      <c r="AM16" s="91"/>
    </row>
    <row r="17" spans="3:39" ht="47.25" customHeight="1" x14ac:dyDescent="0.4">
      <c r="C17" s="2" t="s">
        <v>24</v>
      </c>
      <c r="D17" s="1"/>
      <c r="E17" s="1"/>
      <c r="F17" s="1"/>
      <c r="G17" s="1"/>
      <c r="H17" s="1"/>
      <c r="I17" s="5"/>
      <c r="J17" s="5"/>
      <c r="K17" s="5"/>
      <c r="L17" s="5"/>
      <c r="M17" s="5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"/>
      <c r="AI17" s="84"/>
      <c r="AJ17" s="84"/>
      <c r="AK17" s="84"/>
      <c r="AL17" s="84"/>
      <c r="AM17" s="84"/>
    </row>
    <row r="18" spans="3:39" ht="47.25" customHeight="1" x14ac:dyDescent="0.4">
      <c r="C18" s="77" t="s">
        <v>29</v>
      </c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18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82" t="s">
        <v>37</v>
      </c>
      <c r="AA18" s="82"/>
      <c r="AB18" s="82"/>
      <c r="AC18" s="82"/>
      <c r="AD18" s="82"/>
      <c r="AE18" s="82"/>
      <c r="AF18" s="82"/>
      <c r="AG18" s="82"/>
      <c r="AH18" s="1"/>
      <c r="AI18" s="1"/>
      <c r="AJ18" s="1"/>
      <c r="AK18" s="1"/>
      <c r="AL18" s="1"/>
    </row>
    <row r="19" spans="3:39" ht="18" customHeight="1" x14ac:dyDescent="0.4">
      <c r="C19" s="14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80" t="s">
        <v>25</v>
      </c>
      <c r="Q19" s="80"/>
      <c r="R19" s="80"/>
      <c r="S19" s="80"/>
      <c r="T19" s="80"/>
      <c r="U19" s="80"/>
      <c r="V19" s="80"/>
      <c r="W19" s="80"/>
      <c r="X19" s="80"/>
      <c r="Y19" s="80"/>
      <c r="Z19" s="15"/>
      <c r="AA19" s="14"/>
      <c r="AB19" s="15"/>
      <c r="AC19" s="15"/>
      <c r="AD19" s="15"/>
      <c r="AE19" s="15"/>
      <c r="AF19" s="15"/>
      <c r="AG19" s="1"/>
      <c r="AH19" s="1"/>
      <c r="AI19" s="1"/>
      <c r="AJ19" s="1"/>
      <c r="AK19" s="1"/>
      <c r="AL19" s="1"/>
    </row>
    <row r="20" spans="3:39" ht="27.75" x14ac:dyDescent="0.4">
      <c r="C20" s="77" t="s">
        <v>39</v>
      </c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78" t="s">
        <v>40</v>
      </c>
      <c r="AA20" s="78"/>
      <c r="AB20" s="78"/>
      <c r="AC20" s="78"/>
      <c r="AD20" s="78"/>
      <c r="AE20" s="78"/>
      <c r="AF20" s="78"/>
      <c r="AG20" s="78"/>
      <c r="AH20" s="1"/>
      <c r="AI20" s="1"/>
      <c r="AJ20" s="1"/>
      <c r="AK20" s="1"/>
      <c r="AL20" s="1"/>
    </row>
    <row r="21" spans="3:39" x14ac:dyDescent="0.25"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79" t="s">
        <v>25</v>
      </c>
      <c r="Q21" s="80"/>
      <c r="R21" s="80"/>
      <c r="S21" s="80"/>
      <c r="T21" s="80"/>
      <c r="U21" s="80"/>
      <c r="V21" s="80"/>
      <c r="W21" s="80"/>
      <c r="X21" s="80"/>
      <c r="Y21" s="80"/>
      <c r="Z21" s="15"/>
      <c r="AA21" s="15"/>
      <c r="AB21" s="15"/>
      <c r="AC21" s="15"/>
      <c r="AD21" s="15"/>
      <c r="AE21" s="15"/>
      <c r="AF21" s="15"/>
      <c r="AG21" s="1"/>
      <c r="AH21" s="1"/>
      <c r="AI21" s="1"/>
      <c r="AJ21" s="1"/>
      <c r="AK21" s="1"/>
      <c r="AL21" s="1"/>
    </row>
    <row r="22" spans="3:39" ht="27.75" x14ac:dyDescent="0.4">
      <c r="C22" s="77" t="s">
        <v>27</v>
      </c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78" t="s">
        <v>38</v>
      </c>
      <c r="AA22" s="78"/>
      <c r="AB22" s="78"/>
      <c r="AC22" s="78"/>
      <c r="AD22" s="78"/>
      <c r="AE22" s="78"/>
      <c r="AF22" s="78"/>
      <c r="AG22" s="78"/>
      <c r="AH22" s="1"/>
      <c r="AI22" s="1"/>
      <c r="AJ22" s="1"/>
      <c r="AK22" s="1"/>
      <c r="AL22" s="1"/>
    </row>
    <row r="23" spans="3:39" x14ac:dyDescent="0.25"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79" t="s">
        <v>25</v>
      </c>
      <c r="Q23" s="80"/>
      <c r="R23" s="80"/>
      <c r="S23" s="80"/>
      <c r="T23" s="80"/>
      <c r="U23" s="80"/>
      <c r="V23" s="80"/>
      <c r="W23" s="80"/>
      <c r="X23" s="80"/>
      <c r="Y23" s="80"/>
      <c r="Z23" s="15"/>
      <c r="AA23" s="15"/>
      <c r="AB23" s="15"/>
      <c r="AC23" s="15"/>
      <c r="AD23" s="15"/>
      <c r="AE23" s="15"/>
      <c r="AF23" s="15"/>
      <c r="AG23" s="1"/>
      <c r="AH23" s="1"/>
      <c r="AI23" s="1"/>
      <c r="AJ23" s="1"/>
      <c r="AK23" s="1"/>
      <c r="AL23" s="1"/>
    </row>
    <row r="24" spans="3:39" x14ac:dyDescent="0.25"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3:39" x14ac:dyDescent="0.25"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3:39" x14ac:dyDescent="0.25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3:39" x14ac:dyDescent="0.25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3:39" x14ac:dyDescent="0.25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3:39" x14ac:dyDescent="0.25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</sheetData>
  <sheetProtection selectLockedCells="1"/>
  <mergeCells count="24">
    <mergeCell ref="D13:AG13"/>
    <mergeCell ref="C10:R11"/>
    <mergeCell ref="O9:U9"/>
    <mergeCell ref="AI7:AM7"/>
    <mergeCell ref="AI8:AM8"/>
    <mergeCell ref="AI9:AM10"/>
    <mergeCell ref="AI11:AM13"/>
    <mergeCell ref="AI17:AM17"/>
    <mergeCell ref="AI14:AM14"/>
    <mergeCell ref="F15:AG15"/>
    <mergeCell ref="AI15:AM15"/>
    <mergeCell ref="AI16:AM16"/>
    <mergeCell ref="C16:O16"/>
    <mergeCell ref="C22:N22"/>
    <mergeCell ref="Z22:AG22"/>
    <mergeCell ref="P23:Y23"/>
    <mergeCell ref="P21:Y21"/>
    <mergeCell ref="F14:AG14"/>
    <mergeCell ref="Z20:AG20"/>
    <mergeCell ref="Z18:AG18"/>
    <mergeCell ref="C18:N18"/>
    <mergeCell ref="C20:N20"/>
    <mergeCell ref="Q16:R16"/>
    <mergeCell ref="P19:Y19"/>
  </mergeCells>
  <phoneticPr fontId="0" type="noConversion"/>
  <pageMargins left="0.25" right="0.25" top="0.75" bottom="0.75" header="0.3" footer="0.3"/>
  <pageSetup paperSize="9" scale="6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zoomScale="106" zoomScaleNormal="106" workbookViewId="0">
      <selection activeCell="F3" sqref="F3"/>
    </sheetView>
  </sheetViews>
  <sheetFormatPr defaultRowHeight="15" x14ac:dyDescent="0.25"/>
  <cols>
    <col min="1" max="1" width="9.5703125" bestFit="1" customWidth="1"/>
    <col min="2" max="2" width="11" customWidth="1"/>
    <col min="3" max="3" width="10.5703125" customWidth="1"/>
    <col min="4" max="4" width="28.28515625" customWidth="1"/>
    <col min="5" max="5" width="12.7109375" customWidth="1"/>
    <col min="6" max="6" width="12.42578125" customWidth="1"/>
  </cols>
  <sheetData>
    <row r="1" spans="1:4" ht="27" thickBot="1" x14ac:dyDescent="0.3">
      <c r="A1" s="45">
        <v>43831</v>
      </c>
      <c r="B1" s="49">
        <f>A1+MOD(2-A1,7)</f>
        <v>43836</v>
      </c>
      <c r="C1" s="49">
        <f>B1+7</f>
        <v>43843</v>
      </c>
      <c r="D1" s="47" t="s">
        <v>45</v>
      </c>
    </row>
    <row r="2" spans="1:4" x14ac:dyDescent="0.25">
      <c r="B2" s="44">
        <v>43831</v>
      </c>
      <c r="D2" t="s">
        <v>46</v>
      </c>
    </row>
    <row r="3" spans="1:4" x14ac:dyDescent="0.25">
      <c r="B3" s="44">
        <v>44197</v>
      </c>
      <c r="D3" t="s">
        <v>47</v>
      </c>
    </row>
    <row r="4" spans="1:4" x14ac:dyDescent="0.25">
      <c r="B4" s="44">
        <v>44562</v>
      </c>
      <c r="D4" t="s">
        <v>49</v>
      </c>
    </row>
    <row r="5" spans="1:4" x14ac:dyDescent="0.25">
      <c r="B5" s="44">
        <v>44927</v>
      </c>
      <c r="D5" t="s">
        <v>50</v>
      </c>
    </row>
    <row r="6" spans="1:4" x14ac:dyDescent="0.25">
      <c r="B6" s="44">
        <v>45292</v>
      </c>
      <c r="D6" t="s">
        <v>48</v>
      </c>
    </row>
    <row r="7" spans="1:4" x14ac:dyDescent="0.25">
      <c r="B7" s="44">
        <v>45658</v>
      </c>
      <c r="D7" t="s">
        <v>61</v>
      </c>
    </row>
    <row r="8" spans="1:4" x14ac:dyDescent="0.25">
      <c r="B8" s="44">
        <v>46023</v>
      </c>
      <c r="D8" t="s">
        <v>62</v>
      </c>
    </row>
    <row r="9" spans="1:4" x14ac:dyDescent="0.25">
      <c r="B9" s="44">
        <v>46388</v>
      </c>
      <c r="D9" t="s">
        <v>63</v>
      </c>
    </row>
    <row r="10" spans="1:4" x14ac:dyDescent="0.25">
      <c r="B10" s="44">
        <v>46753</v>
      </c>
    </row>
    <row r="11" spans="1:4" x14ac:dyDescent="0.25">
      <c r="B11" s="44">
        <v>47119</v>
      </c>
    </row>
    <row r="12" spans="1:4" x14ac:dyDescent="0.25">
      <c r="B12" s="44">
        <v>47484</v>
      </c>
    </row>
    <row r="15" spans="1:4" x14ac:dyDescent="0.25">
      <c r="D15" s="44"/>
    </row>
  </sheetData>
  <dataValidations count="1">
    <dataValidation type="list" allowBlank="1" showInputMessage="1" showErrorMessage="1" sqref="A1" xr:uid="{00000000-0002-0000-0100-000000000000}">
      <formula1>$B$2:$B$12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S59"/>
  <sheetViews>
    <sheetView zoomScale="60" zoomScaleNormal="60" workbookViewId="0">
      <selection activeCell="D14" sqref="D14:D15"/>
    </sheetView>
  </sheetViews>
  <sheetFormatPr defaultRowHeight="15" x14ac:dyDescent="0.25"/>
  <cols>
    <col min="1" max="2" width="6.140625" style="31" customWidth="1"/>
    <col min="3" max="3" width="49.42578125" style="31" customWidth="1"/>
    <col min="4" max="4" width="27.7109375" style="31" bestFit="1" customWidth="1"/>
    <col min="5" max="35" width="6.7109375" style="31" customWidth="1"/>
    <col min="36" max="43" width="8.42578125" style="31" customWidth="1"/>
    <col min="44" max="44" width="8.42578125" style="31" hidden="1" customWidth="1"/>
    <col min="45" max="45" width="8.42578125" style="31" customWidth="1"/>
    <col min="46" max="16384" width="9.140625" style="31"/>
  </cols>
  <sheetData>
    <row r="1" spans="1:45" s="23" customFormat="1" ht="32.25" customHeight="1" thickBot="1" x14ac:dyDescent="0.35">
      <c r="A1" s="19"/>
      <c r="B1" s="19"/>
      <c r="C1" s="75">
        <f>EDATE(DATA!A1,0)</f>
        <v>43831</v>
      </c>
      <c r="D1" s="122"/>
      <c r="E1" s="122"/>
      <c r="F1" s="122"/>
      <c r="G1" s="122"/>
      <c r="H1" s="122"/>
      <c r="I1" s="122"/>
      <c r="J1" s="20"/>
      <c r="K1" s="21"/>
      <c r="L1" s="20"/>
      <c r="M1" s="22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</row>
    <row r="2" spans="1:45" s="25" customFormat="1" ht="27" customHeight="1" thickBot="1" x14ac:dyDescent="0.35">
      <c r="A2" s="123" t="s">
        <v>3</v>
      </c>
      <c r="B2" s="123" t="s">
        <v>32</v>
      </c>
      <c r="C2" s="118" t="s">
        <v>33</v>
      </c>
      <c r="D2" s="118" t="s">
        <v>10</v>
      </c>
      <c r="E2" s="24">
        <f t="shared" ref="E2:AF2" si="0">E3</f>
        <v>43831</v>
      </c>
      <c r="F2" s="24">
        <f t="shared" si="0"/>
        <v>43832</v>
      </c>
      <c r="G2" s="24">
        <f t="shared" si="0"/>
        <v>43833</v>
      </c>
      <c r="H2" s="24">
        <f t="shared" si="0"/>
        <v>43834</v>
      </c>
      <c r="I2" s="24">
        <f t="shared" si="0"/>
        <v>43835</v>
      </c>
      <c r="J2" s="24">
        <f t="shared" si="0"/>
        <v>43836</v>
      </c>
      <c r="K2" s="24">
        <f t="shared" si="0"/>
        <v>43837</v>
      </c>
      <c r="L2" s="24">
        <f t="shared" si="0"/>
        <v>43838</v>
      </c>
      <c r="M2" s="24">
        <f t="shared" si="0"/>
        <v>43839</v>
      </c>
      <c r="N2" s="24">
        <f t="shared" si="0"/>
        <v>43840</v>
      </c>
      <c r="O2" s="24">
        <f t="shared" si="0"/>
        <v>43841</v>
      </c>
      <c r="P2" s="24">
        <f t="shared" si="0"/>
        <v>43842</v>
      </c>
      <c r="Q2" s="24">
        <f t="shared" si="0"/>
        <v>43843</v>
      </c>
      <c r="R2" s="24">
        <f t="shared" si="0"/>
        <v>43844</v>
      </c>
      <c r="S2" s="24">
        <f t="shared" si="0"/>
        <v>43845</v>
      </c>
      <c r="T2" s="24">
        <f t="shared" si="0"/>
        <v>43846</v>
      </c>
      <c r="U2" s="24">
        <f t="shared" si="0"/>
        <v>43847</v>
      </c>
      <c r="V2" s="24">
        <f t="shared" si="0"/>
        <v>43848</v>
      </c>
      <c r="W2" s="24">
        <f t="shared" si="0"/>
        <v>43849</v>
      </c>
      <c r="X2" s="24">
        <f t="shared" si="0"/>
        <v>43850</v>
      </c>
      <c r="Y2" s="24">
        <f t="shared" si="0"/>
        <v>43851</v>
      </c>
      <c r="Z2" s="24">
        <f t="shared" si="0"/>
        <v>43852</v>
      </c>
      <c r="AA2" s="24">
        <f t="shared" si="0"/>
        <v>43853</v>
      </c>
      <c r="AB2" s="24">
        <f t="shared" si="0"/>
        <v>43854</v>
      </c>
      <c r="AC2" s="24">
        <f t="shared" si="0"/>
        <v>43855</v>
      </c>
      <c r="AD2" s="24">
        <f t="shared" si="0"/>
        <v>43856</v>
      </c>
      <c r="AE2" s="24">
        <f t="shared" si="0"/>
        <v>43857</v>
      </c>
      <c r="AF2" s="24">
        <f t="shared" si="0"/>
        <v>43858</v>
      </c>
      <c r="AG2" s="24">
        <f>IF(AG3=0,"",AG3)</f>
        <v>43859</v>
      </c>
      <c r="AH2" s="24">
        <f t="shared" ref="AH2:AI2" si="1">IF(AH3=0,"",AH3)</f>
        <v>43860</v>
      </c>
      <c r="AI2" s="24">
        <f t="shared" si="1"/>
        <v>43861</v>
      </c>
      <c r="AJ2" s="118" t="s">
        <v>44</v>
      </c>
      <c r="AK2" s="118"/>
      <c r="AL2" s="118"/>
      <c r="AM2" s="118"/>
      <c r="AN2" s="118"/>
      <c r="AO2" s="118" t="s">
        <v>9</v>
      </c>
      <c r="AP2" s="118"/>
      <c r="AQ2" s="118"/>
      <c r="AR2" s="118"/>
      <c r="AS2" s="118"/>
    </row>
    <row r="3" spans="1:45" s="26" customFormat="1" ht="201" customHeight="1" thickBot="1" x14ac:dyDescent="0.3">
      <c r="A3" s="124"/>
      <c r="B3" s="124"/>
      <c r="C3" s="125"/>
      <c r="D3" s="125"/>
      <c r="E3" s="51">
        <f>C1</f>
        <v>43831</v>
      </c>
      <c r="F3" s="51">
        <f t="shared" ref="F3:AF3" si="2">E3+1</f>
        <v>43832</v>
      </c>
      <c r="G3" s="51">
        <f t="shared" si="2"/>
        <v>43833</v>
      </c>
      <c r="H3" s="51">
        <f t="shared" si="2"/>
        <v>43834</v>
      </c>
      <c r="I3" s="51">
        <f t="shared" si="2"/>
        <v>43835</v>
      </c>
      <c r="J3" s="51">
        <f t="shared" si="2"/>
        <v>43836</v>
      </c>
      <c r="K3" s="51">
        <f t="shared" si="2"/>
        <v>43837</v>
      </c>
      <c r="L3" s="51">
        <f t="shared" si="2"/>
        <v>43838</v>
      </c>
      <c r="M3" s="51">
        <f t="shared" si="2"/>
        <v>43839</v>
      </c>
      <c r="N3" s="51">
        <f t="shared" si="2"/>
        <v>43840</v>
      </c>
      <c r="O3" s="51">
        <f t="shared" si="2"/>
        <v>43841</v>
      </c>
      <c r="P3" s="51">
        <f t="shared" si="2"/>
        <v>43842</v>
      </c>
      <c r="Q3" s="51">
        <f t="shared" si="2"/>
        <v>43843</v>
      </c>
      <c r="R3" s="51">
        <f t="shared" si="2"/>
        <v>43844</v>
      </c>
      <c r="S3" s="51">
        <f t="shared" si="2"/>
        <v>43845</v>
      </c>
      <c r="T3" s="51">
        <f t="shared" si="2"/>
        <v>43846</v>
      </c>
      <c r="U3" s="51">
        <f t="shared" si="2"/>
        <v>43847</v>
      </c>
      <c r="V3" s="51">
        <f t="shared" si="2"/>
        <v>43848</v>
      </c>
      <c r="W3" s="51">
        <f t="shared" si="2"/>
        <v>43849</v>
      </c>
      <c r="X3" s="51">
        <f t="shared" si="2"/>
        <v>43850</v>
      </c>
      <c r="Y3" s="51">
        <f t="shared" si="2"/>
        <v>43851</v>
      </c>
      <c r="Z3" s="51">
        <f t="shared" si="2"/>
        <v>43852</v>
      </c>
      <c r="AA3" s="51">
        <f t="shared" si="2"/>
        <v>43853</v>
      </c>
      <c r="AB3" s="51">
        <f t="shared" si="2"/>
        <v>43854</v>
      </c>
      <c r="AC3" s="51">
        <f t="shared" si="2"/>
        <v>43855</v>
      </c>
      <c r="AD3" s="51">
        <f t="shared" si="2"/>
        <v>43856</v>
      </c>
      <c r="AE3" s="51">
        <f t="shared" si="2"/>
        <v>43857</v>
      </c>
      <c r="AF3" s="51">
        <f t="shared" si="2"/>
        <v>43858</v>
      </c>
      <c r="AG3" s="51">
        <f>IF(DAY($AF3+1)&gt;DAY(AF3),$AF3+1,0)</f>
        <v>43859</v>
      </c>
      <c r="AH3" s="51">
        <f>IF(DAY($AF3+2)&gt;DAY(AF3),$AF3+2,0)</f>
        <v>43860</v>
      </c>
      <c r="AI3" s="51">
        <f>IF(DAY($AF3+3)&gt;DAY(AF3),$AF3+3,0)</f>
        <v>43861</v>
      </c>
      <c r="AJ3" s="53" t="s">
        <v>51</v>
      </c>
      <c r="AK3" s="53" t="s">
        <v>52</v>
      </c>
      <c r="AL3" s="54" t="s">
        <v>53</v>
      </c>
      <c r="AM3" s="73" t="s">
        <v>54</v>
      </c>
      <c r="AN3" s="54" t="s">
        <v>43</v>
      </c>
      <c r="AO3" s="54" t="s">
        <v>56</v>
      </c>
      <c r="AP3" s="54" t="s">
        <v>0</v>
      </c>
      <c r="AQ3" s="54" t="s">
        <v>58</v>
      </c>
      <c r="AR3" s="54" t="s">
        <v>4</v>
      </c>
      <c r="AS3" s="54" t="s">
        <v>2</v>
      </c>
    </row>
    <row r="4" spans="1:45" s="25" customFormat="1" ht="18.75" x14ac:dyDescent="0.3">
      <c r="A4" s="110" t="str">
        <f>IF(C4="","",SUBTOTAL(103,$C$4:C4))</f>
        <v/>
      </c>
      <c r="B4" s="111"/>
      <c r="C4" s="113"/>
      <c r="D4" s="113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6"/>
      <c r="AJ4" s="130">
        <f t="shared" ref="AJ4:AJ49" si="3">COUNTIF($E4:$AI4,"&gt;0")</f>
        <v>0</v>
      </c>
      <c r="AK4" s="128">
        <f>SUMIF(E4:AI4,"&lt;=8")+COUNTIF(E4:AI4,"&gt;8")*8</f>
        <v>0</v>
      </c>
      <c r="AL4" s="128">
        <f>SUM(E4:AI4)-AK4</f>
        <v>0</v>
      </c>
      <c r="AM4" s="126">
        <f>SUM(E5:AI5)</f>
        <v>0</v>
      </c>
      <c r="AN4" s="128">
        <f>SUMPRODUCT(--(WEEKDAY($E$3:$AI$3,2)&gt;5),E4:AI4)</f>
        <v>0</v>
      </c>
      <c r="AO4" s="128">
        <f>COUNTIF($E4:$AI4,"В")</f>
        <v>0</v>
      </c>
      <c r="AP4" s="128">
        <f t="shared" ref="AP4:AP49" si="4">COUNTIF($E4:$AI4,"О")</f>
        <v>0</v>
      </c>
      <c r="AQ4" s="128">
        <f>COUNTIF($E4:$AI4,"А")</f>
        <v>0</v>
      </c>
      <c r="AR4" s="128">
        <f t="shared" ref="AR4:AR49" si="5">COUNTIF($E4:$AI4,"У")</f>
        <v>0</v>
      </c>
      <c r="AS4" s="132">
        <f t="shared" ref="AS4:AS49" si="6">COUNTIF($E4:$AI4,"Б")</f>
        <v>0</v>
      </c>
    </row>
    <row r="5" spans="1:45" s="25" customFormat="1" ht="18.75" x14ac:dyDescent="0.3">
      <c r="A5" s="110"/>
      <c r="B5" s="111"/>
      <c r="C5" s="113"/>
      <c r="D5" s="113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8"/>
      <c r="AJ5" s="131"/>
      <c r="AK5" s="129"/>
      <c r="AL5" s="129"/>
      <c r="AM5" s="127"/>
      <c r="AN5" s="129"/>
      <c r="AO5" s="129"/>
      <c r="AP5" s="129"/>
      <c r="AQ5" s="129"/>
      <c r="AR5" s="129"/>
      <c r="AS5" s="133"/>
    </row>
    <row r="6" spans="1:45" s="25" customFormat="1" ht="18.75" x14ac:dyDescent="0.3">
      <c r="A6" s="110" t="str">
        <f>IF(C6="","",SUBTOTAL(103,$C$4:C6))</f>
        <v/>
      </c>
      <c r="B6" s="111"/>
      <c r="C6" s="113"/>
      <c r="D6" s="113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6"/>
      <c r="AJ6" s="117">
        <f t="shared" si="3"/>
        <v>0</v>
      </c>
      <c r="AK6" s="116">
        <f t="shared" ref="AK6" si="7">SUMIF(E6:AI6,"&lt;=8")+COUNTIF(E6:AI6,"&gt;8")*8</f>
        <v>0</v>
      </c>
      <c r="AL6" s="116">
        <f t="shared" ref="AL6" si="8">SUM(E6:AI6)-AK6</f>
        <v>0</v>
      </c>
      <c r="AM6" s="114">
        <f t="shared" ref="AM6" si="9">SUM(E7:AI7)</f>
        <v>0</v>
      </c>
      <c r="AN6" s="116">
        <f t="shared" ref="AN6" si="10">SUMPRODUCT(--(WEEKDAY($E$3:$AI$3,2)&gt;5),E6:AI6)</f>
        <v>0</v>
      </c>
      <c r="AO6" s="116">
        <f t="shared" ref="AO6" si="11">COUNTIF($E6:$AI6,"В")</f>
        <v>0</v>
      </c>
      <c r="AP6" s="116">
        <f t="shared" si="4"/>
        <v>0</v>
      </c>
      <c r="AQ6" s="116">
        <f t="shared" ref="AQ6" si="12">COUNTIF($E6:$AI6,"А")</f>
        <v>0</v>
      </c>
      <c r="AR6" s="139">
        <f t="shared" si="5"/>
        <v>0</v>
      </c>
      <c r="AS6" s="135">
        <f t="shared" si="6"/>
        <v>0</v>
      </c>
    </row>
    <row r="7" spans="1:45" s="25" customFormat="1" ht="18.75" x14ac:dyDescent="0.3">
      <c r="A7" s="110"/>
      <c r="B7" s="111"/>
      <c r="C7" s="113"/>
      <c r="D7" s="113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8"/>
      <c r="AJ7" s="117"/>
      <c r="AK7" s="116"/>
      <c r="AL7" s="116"/>
      <c r="AM7" s="114"/>
      <c r="AN7" s="116"/>
      <c r="AO7" s="116"/>
      <c r="AP7" s="116"/>
      <c r="AQ7" s="116"/>
      <c r="AR7" s="129"/>
      <c r="AS7" s="135"/>
    </row>
    <row r="8" spans="1:45" s="25" customFormat="1" ht="18.75" x14ac:dyDescent="0.3">
      <c r="A8" s="110" t="str">
        <f>IF(C8="","",SUBTOTAL(103,$C$4:C8))</f>
        <v/>
      </c>
      <c r="B8" s="111"/>
      <c r="C8" s="112"/>
      <c r="D8" s="113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6"/>
      <c r="AJ8" s="117">
        <f t="shared" si="3"/>
        <v>0</v>
      </c>
      <c r="AK8" s="116">
        <f t="shared" ref="AK8" si="13">SUMIF(E8:AI8,"&lt;=8")+COUNTIF(E8:AI8,"&gt;8")*8</f>
        <v>0</v>
      </c>
      <c r="AL8" s="116">
        <f t="shared" ref="AL8" si="14">SUM(E8:AI8)-AK8</f>
        <v>0</v>
      </c>
      <c r="AM8" s="114">
        <f t="shared" ref="AM8" si="15">SUM(E9:AI9)</f>
        <v>0</v>
      </c>
      <c r="AN8" s="116">
        <f t="shared" ref="AN8" si="16">SUMPRODUCT(--(WEEKDAY($E$3:$AI$3,2)&gt;5),E8:AI8)</f>
        <v>0</v>
      </c>
      <c r="AO8" s="116">
        <f t="shared" ref="AO8" si="17">COUNTIF($E8:$AI8,"В")</f>
        <v>0</v>
      </c>
      <c r="AP8" s="116">
        <f t="shared" si="4"/>
        <v>0</v>
      </c>
      <c r="AQ8" s="116">
        <f t="shared" ref="AQ8" si="18">COUNTIF($E8:$AI8,"А")</f>
        <v>0</v>
      </c>
      <c r="AR8" s="139">
        <f t="shared" si="5"/>
        <v>0</v>
      </c>
      <c r="AS8" s="135">
        <f t="shared" si="6"/>
        <v>0</v>
      </c>
    </row>
    <row r="9" spans="1:45" s="25" customFormat="1" ht="18.75" x14ac:dyDescent="0.3">
      <c r="A9" s="110"/>
      <c r="B9" s="111"/>
      <c r="C9" s="112"/>
      <c r="D9" s="113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8"/>
      <c r="AJ9" s="117"/>
      <c r="AK9" s="116"/>
      <c r="AL9" s="116"/>
      <c r="AM9" s="114"/>
      <c r="AN9" s="116"/>
      <c r="AO9" s="116"/>
      <c r="AP9" s="116"/>
      <c r="AQ9" s="116"/>
      <c r="AR9" s="129"/>
      <c r="AS9" s="135"/>
    </row>
    <row r="10" spans="1:45" s="25" customFormat="1" ht="18.75" x14ac:dyDescent="0.3">
      <c r="A10" s="110" t="str">
        <f>IF(C10="","",SUBTOTAL(103,$C$4:C10))</f>
        <v/>
      </c>
      <c r="B10" s="111"/>
      <c r="C10" s="112"/>
      <c r="D10" s="113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6"/>
      <c r="AJ10" s="117">
        <f t="shared" si="3"/>
        <v>0</v>
      </c>
      <c r="AK10" s="116">
        <f t="shared" ref="AK10" si="19">SUMIF(E10:AI10,"&lt;=8")+COUNTIF(E10:AI10,"&gt;8")*8</f>
        <v>0</v>
      </c>
      <c r="AL10" s="116">
        <f t="shared" ref="AL10" si="20">SUM(E10:AI10)-AK10</f>
        <v>0</v>
      </c>
      <c r="AM10" s="114">
        <f t="shared" ref="AM10" si="21">SUM(E11:AI11)</f>
        <v>0</v>
      </c>
      <c r="AN10" s="116">
        <f t="shared" ref="AN10" si="22">SUMPRODUCT(--(WEEKDAY($E$3:$AI$3,2)&gt;5),E10:AI10)</f>
        <v>0</v>
      </c>
      <c r="AO10" s="116">
        <f t="shared" ref="AO10" si="23">COUNTIF($E10:$AI10,"В")</f>
        <v>0</v>
      </c>
      <c r="AP10" s="116">
        <f t="shared" si="4"/>
        <v>0</v>
      </c>
      <c r="AQ10" s="116">
        <f t="shared" ref="AQ10" si="24">COUNTIF($E10:$AI10,"А")</f>
        <v>0</v>
      </c>
      <c r="AR10" s="139">
        <f t="shared" si="5"/>
        <v>0</v>
      </c>
      <c r="AS10" s="135">
        <f t="shared" si="6"/>
        <v>0</v>
      </c>
    </row>
    <row r="11" spans="1:45" s="25" customFormat="1" ht="18.75" x14ac:dyDescent="0.3">
      <c r="A11" s="110"/>
      <c r="B11" s="111"/>
      <c r="C11" s="112"/>
      <c r="D11" s="113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8"/>
      <c r="AJ11" s="117"/>
      <c r="AK11" s="116"/>
      <c r="AL11" s="116"/>
      <c r="AM11" s="114"/>
      <c r="AN11" s="116"/>
      <c r="AO11" s="116"/>
      <c r="AP11" s="116"/>
      <c r="AQ11" s="116"/>
      <c r="AR11" s="129"/>
      <c r="AS11" s="135"/>
    </row>
    <row r="12" spans="1:45" s="25" customFormat="1" ht="18.75" x14ac:dyDescent="0.3">
      <c r="A12" s="110" t="str">
        <f>IF(C12="","",SUBTOTAL(103,$C$4:C12))</f>
        <v/>
      </c>
      <c r="B12" s="111"/>
      <c r="C12" s="112"/>
      <c r="D12" s="113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6"/>
      <c r="AJ12" s="117">
        <f t="shared" si="3"/>
        <v>0</v>
      </c>
      <c r="AK12" s="116">
        <f t="shared" ref="AK12" si="25">SUMIF(E12:AI12,"&lt;=8")+COUNTIF(E12:AI12,"&gt;8")*8</f>
        <v>0</v>
      </c>
      <c r="AL12" s="116">
        <f t="shared" ref="AL12" si="26">SUM(E12:AI12)-AK12</f>
        <v>0</v>
      </c>
      <c r="AM12" s="114">
        <f t="shared" ref="AM12" si="27">SUM(E13:AI13)</f>
        <v>0</v>
      </c>
      <c r="AN12" s="116">
        <f t="shared" ref="AN12" si="28">SUMPRODUCT(--(WEEKDAY($E$3:$AI$3,2)&gt;5),E12:AI12)</f>
        <v>0</v>
      </c>
      <c r="AO12" s="116">
        <f t="shared" ref="AO12" si="29">COUNTIF($E12:$AI12,"В")</f>
        <v>0</v>
      </c>
      <c r="AP12" s="116">
        <f t="shared" si="4"/>
        <v>0</v>
      </c>
      <c r="AQ12" s="116">
        <f t="shared" ref="AQ12" si="30">COUNTIF($E12:$AI12,"А")</f>
        <v>0</v>
      </c>
      <c r="AR12" s="139">
        <f t="shared" si="5"/>
        <v>0</v>
      </c>
      <c r="AS12" s="135">
        <f t="shared" si="6"/>
        <v>0</v>
      </c>
    </row>
    <row r="13" spans="1:45" s="25" customFormat="1" ht="18.75" x14ac:dyDescent="0.3">
      <c r="A13" s="110"/>
      <c r="B13" s="111"/>
      <c r="C13" s="112"/>
      <c r="D13" s="113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8"/>
      <c r="AJ13" s="117"/>
      <c r="AK13" s="116"/>
      <c r="AL13" s="116"/>
      <c r="AM13" s="114"/>
      <c r="AN13" s="116"/>
      <c r="AO13" s="116"/>
      <c r="AP13" s="116"/>
      <c r="AQ13" s="116"/>
      <c r="AR13" s="129"/>
      <c r="AS13" s="135"/>
    </row>
    <row r="14" spans="1:45" s="25" customFormat="1" ht="18.75" x14ac:dyDescent="0.3">
      <c r="A14" s="110" t="str">
        <f>IF(C14="","",SUBTOTAL(103,$C$4:C14))</f>
        <v/>
      </c>
      <c r="B14" s="111"/>
      <c r="C14" s="112"/>
      <c r="D14" s="113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6"/>
      <c r="AJ14" s="117">
        <f t="shared" si="3"/>
        <v>0</v>
      </c>
      <c r="AK14" s="116">
        <f t="shared" ref="AK14" si="31">SUMIF(E14:AI14,"&lt;=8")+COUNTIF(E14:AI14,"&gt;8")*8</f>
        <v>0</v>
      </c>
      <c r="AL14" s="116">
        <f t="shared" ref="AL14" si="32">SUM(E14:AI14)-AK14</f>
        <v>0</v>
      </c>
      <c r="AM14" s="114">
        <f t="shared" ref="AM14" si="33">SUM(E15:AI15)</f>
        <v>0</v>
      </c>
      <c r="AN14" s="116">
        <f t="shared" ref="AN14" si="34">SUMPRODUCT(--(WEEKDAY($E$3:$AI$3,2)&gt;5),E14:AI14)</f>
        <v>0</v>
      </c>
      <c r="AO14" s="116">
        <f t="shared" ref="AO14" si="35">COUNTIF($E14:$AI14,"В")</f>
        <v>0</v>
      </c>
      <c r="AP14" s="116">
        <f t="shared" si="4"/>
        <v>0</v>
      </c>
      <c r="AQ14" s="116">
        <f t="shared" ref="AQ14" si="36">COUNTIF($E14:$AI14,"А")</f>
        <v>0</v>
      </c>
      <c r="AR14" s="139">
        <f t="shared" si="5"/>
        <v>0</v>
      </c>
      <c r="AS14" s="135">
        <f t="shared" si="6"/>
        <v>0</v>
      </c>
    </row>
    <row r="15" spans="1:45" s="25" customFormat="1" ht="18.75" x14ac:dyDescent="0.3">
      <c r="A15" s="110"/>
      <c r="B15" s="111"/>
      <c r="C15" s="112"/>
      <c r="D15" s="113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8"/>
      <c r="AJ15" s="117"/>
      <c r="AK15" s="116"/>
      <c r="AL15" s="116"/>
      <c r="AM15" s="114"/>
      <c r="AN15" s="116"/>
      <c r="AO15" s="116"/>
      <c r="AP15" s="116"/>
      <c r="AQ15" s="116"/>
      <c r="AR15" s="129"/>
      <c r="AS15" s="135"/>
    </row>
    <row r="16" spans="1:45" s="25" customFormat="1" ht="18.75" x14ac:dyDescent="0.3">
      <c r="A16" s="110" t="str">
        <f>IF(C16="","",SUBTOTAL(103,$C$4:C16))</f>
        <v/>
      </c>
      <c r="B16" s="111"/>
      <c r="C16" s="112"/>
      <c r="D16" s="113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6"/>
      <c r="AJ16" s="117">
        <f t="shared" si="3"/>
        <v>0</v>
      </c>
      <c r="AK16" s="116">
        <f t="shared" ref="AK16" si="37">SUMIF(E16:AI16,"&lt;=8")+COUNTIF(E16:AI16,"&gt;8")*8</f>
        <v>0</v>
      </c>
      <c r="AL16" s="116">
        <f t="shared" ref="AL16" si="38">SUM(E16:AI16)-AK16</f>
        <v>0</v>
      </c>
      <c r="AM16" s="114">
        <f t="shared" ref="AM16" si="39">SUM(E17:AI17)</f>
        <v>0</v>
      </c>
      <c r="AN16" s="116">
        <f t="shared" ref="AN16" si="40">SUMPRODUCT(--(WEEKDAY($E$3:$AI$3,2)&gt;5),E16:AI16)</f>
        <v>0</v>
      </c>
      <c r="AO16" s="116">
        <f t="shared" ref="AO16" si="41">COUNTIF($E16:$AI16,"В")</f>
        <v>0</v>
      </c>
      <c r="AP16" s="116">
        <f t="shared" si="4"/>
        <v>0</v>
      </c>
      <c r="AQ16" s="116">
        <f t="shared" ref="AQ16" si="42">COUNTIF($E16:$AI16,"А")</f>
        <v>0</v>
      </c>
      <c r="AR16" s="139">
        <f t="shared" si="5"/>
        <v>0</v>
      </c>
      <c r="AS16" s="135">
        <f t="shared" si="6"/>
        <v>0</v>
      </c>
    </row>
    <row r="17" spans="1:45" s="25" customFormat="1" ht="18.75" x14ac:dyDescent="0.3">
      <c r="A17" s="110"/>
      <c r="B17" s="111"/>
      <c r="C17" s="112"/>
      <c r="D17" s="113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8"/>
      <c r="AJ17" s="117"/>
      <c r="AK17" s="116"/>
      <c r="AL17" s="116"/>
      <c r="AM17" s="114"/>
      <c r="AN17" s="116"/>
      <c r="AO17" s="116"/>
      <c r="AP17" s="116"/>
      <c r="AQ17" s="116"/>
      <c r="AR17" s="129"/>
      <c r="AS17" s="135"/>
    </row>
    <row r="18" spans="1:45" s="25" customFormat="1" ht="18.75" x14ac:dyDescent="0.3">
      <c r="A18" s="110" t="str">
        <f>IF(C18="","",SUBTOTAL(103,$C$4:C18))</f>
        <v/>
      </c>
      <c r="B18" s="111"/>
      <c r="C18" s="112"/>
      <c r="D18" s="113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6"/>
      <c r="AJ18" s="117">
        <f t="shared" si="3"/>
        <v>0</v>
      </c>
      <c r="AK18" s="116">
        <f t="shared" ref="AK18" si="43">SUMIF(E18:AI18,"&lt;=8")+COUNTIF(E18:AI18,"&gt;8")*8</f>
        <v>0</v>
      </c>
      <c r="AL18" s="116">
        <f t="shared" ref="AL18" si="44">SUM(E18:AI18)-AK18</f>
        <v>0</v>
      </c>
      <c r="AM18" s="114">
        <f t="shared" ref="AM18" si="45">SUM(E19:AI19)</f>
        <v>0</v>
      </c>
      <c r="AN18" s="116">
        <f t="shared" ref="AN18" si="46">SUMPRODUCT(--(WEEKDAY($E$3:$AI$3,2)&gt;5),E18:AI18)</f>
        <v>0</v>
      </c>
      <c r="AO18" s="116">
        <f t="shared" ref="AO18" si="47">COUNTIF($E18:$AI18,"В")</f>
        <v>0</v>
      </c>
      <c r="AP18" s="116">
        <f t="shared" si="4"/>
        <v>0</v>
      </c>
      <c r="AQ18" s="116">
        <f t="shared" ref="AQ18" si="48">COUNTIF($E18:$AI18,"А")</f>
        <v>0</v>
      </c>
      <c r="AR18" s="139">
        <f t="shared" si="5"/>
        <v>0</v>
      </c>
      <c r="AS18" s="135">
        <f t="shared" si="6"/>
        <v>0</v>
      </c>
    </row>
    <row r="19" spans="1:45" s="25" customFormat="1" ht="18.75" x14ac:dyDescent="0.3">
      <c r="A19" s="110"/>
      <c r="B19" s="111"/>
      <c r="C19" s="112"/>
      <c r="D19" s="113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8"/>
      <c r="AJ19" s="117"/>
      <c r="AK19" s="116"/>
      <c r="AL19" s="116"/>
      <c r="AM19" s="114"/>
      <c r="AN19" s="116"/>
      <c r="AO19" s="116"/>
      <c r="AP19" s="116"/>
      <c r="AQ19" s="116"/>
      <c r="AR19" s="129"/>
      <c r="AS19" s="135"/>
    </row>
    <row r="20" spans="1:45" s="25" customFormat="1" ht="18.75" x14ac:dyDescent="0.3">
      <c r="A20" s="110" t="str">
        <f>IF(C20="","",SUBTOTAL(103,$C$4:C20))</f>
        <v/>
      </c>
      <c r="B20" s="111"/>
      <c r="C20" s="112"/>
      <c r="D20" s="113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6"/>
      <c r="AJ20" s="117">
        <f t="shared" si="3"/>
        <v>0</v>
      </c>
      <c r="AK20" s="116">
        <f t="shared" ref="AK20" si="49">SUMIF(E20:AI20,"&lt;=8")+COUNTIF(E20:AI20,"&gt;8")*8</f>
        <v>0</v>
      </c>
      <c r="AL20" s="116">
        <f t="shared" ref="AL20" si="50">SUM(E20:AI20)-AK20</f>
        <v>0</v>
      </c>
      <c r="AM20" s="114">
        <f t="shared" ref="AM20" si="51">SUM(E21:AI21)</f>
        <v>0</v>
      </c>
      <c r="AN20" s="116">
        <f>SUMPRODUCT(--(WEEKDAY($E$3:$AI$3,2)&gt;5),E20:AI20)</f>
        <v>0</v>
      </c>
      <c r="AO20" s="116">
        <f>COUNTIF($E20:$AI20,"В")</f>
        <v>0</v>
      </c>
      <c r="AP20" s="116">
        <f t="shared" si="4"/>
        <v>0</v>
      </c>
      <c r="AQ20" s="116">
        <f>COUNTIF($E20:$AI20,"А")</f>
        <v>0</v>
      </c>
      <c r="AR20" s="139">
        <f t="shared" si="5"/>
        <v>0</v>
      </c>
      <c r="AS20" s="135">
        <f t="shared" si="6"/>
        <v>0</v>
      </c>
    </row>
    <row r="21" spans="1:45" s="25" customFormat="1" ht="18.75" x14ac:dyDescent="0.3">
      <c r="A21" s="110"/>
      <c r="B21" s="111"/>
      <c r="C21" s="112"/>
      <c r="D21" s="113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8"/>
      <c r="AJ21" s="117"/>
      <c r="AK21" s="116"/>
      <c r="AL21" s="116"/>
      <c r="AM21" s="114"/>
      <c r="AN21" s="116"/>
      <c r="AO21" s="116"/>
      <c r="AP21" s="116"/>
      <c r="AQ21" s="116"/>
      <c r="AR21" s="129"/>
      <c r="AS21" s="135"/>
    </row>
    <row r="22" spans="1:45" s="25" customFormat="1" ht="18.75" hidden="1" x14ac:dyDescent="0.3">
      <c r="A22" s="110" t="str">
        <f>IF(C22="","",SUBTOTAL(103,$C$4:C22))</f>
        <v/>
      </c>
      <c r="B22" s="111"/>
      <c r="C22" s="115"/>
      <c r="D22" s="113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6"/>
      <c r="AJ22" s="117">
        <f t="shared" si="3"/>
        <v>0</v>
      </c>
      <c r="AK22" s="116">
        <f t="shared" ref="AK22" si="52">SUMIF(E22:AI22,"&lt;=8")+COUNTIF(E22:AI22,"&gt;8")*8</f>
        <v>0</v>
      </c>
      <c r="AL22" s="116">
        <f t="shared" ref="AL22" si="53">SUM(E22:AI22)-AK22</f>
        <v>0</v>
      </c>
      <c r="AM22" s="114">
        <f t="shared" ref="AM22" si="54">SUM(E23:AI23)</f>
        <v>0</v>
      </c>
      <c r="AN22" s="116">
        <f t="shared" ref="AN22" si="55">SUMPRODUCT(--(WEEKDAY($E$3:$AI$3,2)&gt;5),E22:AI22)</f>
        <v>0</v>
      </c>
      <c r="AO22" s="116">
        <f t="shared" ref="AO22" si="56">COUNTIF($E22:$AI22,"В")</f>
        <v>0</v>
      </c>
      <c r="AP22" s="116">
        <f t="shared" si="4"/>
        <v>0</v>
      </c>
      <c r="AQ22" s="116">
        <f t="shared" ref="AQ22" si="57">COUNTIF($E22:$AI22,"А")</f>
        <v>0</v>
      </c>
      <c r="AR22" s="139">
        <f t="shared" si="5"/>
        <v>0</v>
      </c>
      <c r="AS22" s="135">
        <f t="shared" si="6"/>
        <v>0</v>
      </c>
    </row>
    <row r="23" spans="1:45" s="25" customFormat="1" ht="18.75" hidden="1" x14ac:dyDescent="0.3">
      <c r="A23" s="110"/>
      <c r="B23" s="111"/>
      <c r="C23" s="115"/>
      <c r="D23" s="113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8"/>
      <c r="AJ23" s="117"/>
      <c r="AK23" s="116"/>
      <c r="AL23" s="116"/>
      <c r="AM23" s="114"/>
      <c r="AN23" s="116"/>
      <c r="AO23" s="116"/>
      <c r="AP23" s="116"/>
      <c r="AQ23" s="116"/>
      <c r="AR23" s="129"/>
      <c r="AS23" s="135"/>
    </row>
    <row r="24" spans="1:45" s="25" customFormat="1" ht="18.75" hidden="1" x14ac:dyDescent="0.3">
      <c r="A24" s="110" t="str">
        <f>IF(C24="","",SUBTOTAL(103,$C$4:C24))</f>
        <v/>
      </c>
      <c r="B24" s="111"/>
      <c r="C24" s="115"/>
      <c r="D24" s="113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6"/>
      <c r="AJ24" s="117">
        <f t="shared" si="3"/>
        <v>0</v>
      </c>
      <c r="AK24" s="116">
        <f t="shared" ref="AK24" si="58">SUMIF(E24:AI24,"&lt;=8")+COUNTIF(E24:AI24,"&gt;8")*8</f>
        <v>0</v>
      </c>
      <c r="AL24" s="116">
        <f t="shared" ref="AL24" si="59">SUM(E24:AI24)-AK24</f>
        <v>0</v>
      </c>
      <c r="AM24" s="114">
        <f t="shared" ref="AM24" si="60">SUM(E25:AI25)</f>
        <v>0</v>
      </c>
      <c r="AN24" s="116">
        <f t="shared" ref="AN24" si="61">SUMPRODUCT(--(WEEKDAY($E$3:$AI$3,2)&gt;5),E24:AI24)</f>
        <v>0</v>
      </c>
      <c r="AO24" s="116">
        <f t="shared" ref="AO24" si="62">COUNTIF($E24:$AI24,"В")</f>
        <v>0</v>
      </c>
      <c r="AP24" s="116">
        <f t="shared" si="4"/>
        <v>0</v>
      </c>
      <c r="AQ24" s="116">
        <f t="shared" ref="AQ24" si="63">COUNTIF($E24:$AI24,"А")</f>
        <v>0</v>
      </c>
      <c r="AR24" s="139">
        <f t="shared" si="5"/>
        <v>0</v>
      </c>
      <c r="AS24" s="135">
        <f t="shared" si="6"/>
        <v>0</v>
      </c>
    </row>
    <row r="25" spans="1:45" s="25" customFormat="1" ht="18.75" hidden="1" x14ac:dyDescent="0.3">
      <c r="A25" s="110"/>
      <c r="B25" s="111"/>
      <c r="C25" s="115"/>
      <c r="D25" s="113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8"/>
      <c r="AJ25" s="117"/>
      <c r="AK25" s="116"/>
      <c r="AL25" s="116"/>
      <c r="AM25" s="114"/>
      <c r="AN25" s="116"/>
      <c r="AO25" s="116"/>
      <c r="AP25" s="116"/>
      <c r="AQ25" s="116"/>
      <c r="AR25" s="129"/>
      <c r="AS25" s="135"/>
    </row>
    <row r="26" spans="1:45" s="25" customFormat="1" ht="18.75" hidden="1" x14ac:dyDescent="0.3">
      <c r="A26" s="110" t="str">
        <f>IF(C26="","",SUBTOTAL(103,$C$4:C26))</f>
        <v/>
      </c>
      <c r="B26" s="111"/>
      <c r="C26" s="115"/>
      <c r="D26" s="113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6"/>
      <c r="AJ26" s="117">
        <f t="shared" si="3"/>
        <v>0</v>
      </c>
      <c r="AK26" s="116">
        <f t="shared" ref="AK26" si="64">SUMIF(E26:AI26,"&lt;=8")+COUNTIF(E26:AI26,"&gt;8")*8</f>
        <v>0</v>
      </c>
      <c r="AL26" s="116">
        <f t="shared" ref="AL26" si="65">SUM(E26:AI26)-AK26</f>
        <v>0</v>
      </c>
      <c r="AM26" s="114">
        <f t="shared" ref="AM26" si="66">SUM(E27:AI27)</f>
        <v>0</v>
      </c>
      <c r="AN26" s="116">
        <f t="shared" ref="AN26" si="67">SUMPRODUCT(--(WEEKDAY($E$3:$AI$3,2)&gt;5),E26:AI26)</f>
        <v>0</v>
      </c>
      <c r="AO26" s="116">
        <f t="shared" ref="AO26" si="68">COUNTIF($E26:$AI26,"В")</f>
        <v>0</v>
      </c>
      <c r="AP26" s="116">
        <f t="shared" si="4"/>
        <v>0</v>
      </c>
      <c r="AQ26" s="116">
        <f t="shared" ref="AQ26" si="69">COUNTIF($E26:$AI26,"А")</f>
        <v>0</v>
      </c>
      <c r="AR26" s="139">
        <f t="shared" si="5"/>
        <v>0</v>
      </c>
      <c r="AS26" s="135">
        <f t="shared" si="6"/>
        <v>0</v>
      </c>
    </row>
    <row r="27" spans="1:45" s="25" customFormat="1" ht="18.75" hidden="1" x14ac:dyDescent="0.3">
      <c r="A27" s="110"/>
      <c r="B27" s="111"/>
      <c r="C27" s="115"/>
      <c r="D27" s="113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8"/>
      <c r="AJ27" s="117"/>
      <c r="AK27" s="116"/>
      <c r="AL27" s="116"/>
      <c r="AM27" s="114"/>
      <c r="AN27" s="116"/>
      <c r="AO27" s="116"/>
      <c r="AP27" s="116"/>
      <c r="AQ27" s="116"/>
      <c r="AR27" s="129"/>
      <c r="AS27" s="135"/>
    </row>
    <row r="28" spans="1:45" s="25" customFormat="1" ht="18.75" hidden="1" x14ac:dyDescent="0.3">
      <c r="A28" s="110" t="str">
        <f>IF(C28="","",SUBTOTAL(103,$C$4:C28))</f>
        <v/>
      </c>
      <c r="B28" s="111"/>
      <c r="C28" s="115"/>
      <c r="D28" s="113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6"/>
      <c r="AJ28" s="117">
        <f t="shared" si="3"/>
        <v>0</v>
      </c>
      <c r="AK28" s="116">
        <f t="shared" ref="AK28" si="70">SUMIF(E28:AI28,"&lt;=8")+COUNTIF(E28:AI28,"&gt;8")*8</f>
        <v>0</v>
      </c>
      <c r="AL28" s="116">
        <f t="shared" ref="AL28" si="71">SUM(E28:AI28)-AK28</f>
        <v>0</v>
      </c>
      <c r="AM28" s="114">
        <f t="shared" ref="AM28" si="72">SUM(E29:AI29)</f>
        <v>0</v>
      </c>
      <c r="AN28" s="116">
        <f t="shared" ref="AN28" si="73">SUMPRODUCT(--(WEEKDAY($E$3:$AI$3,2)&gt;5),E28:AI28)</f>
        <v>0</v>
      </c>
      <c r="AO28" s="116">
        <f t="shared" ref="AO28" si="74">COUNTIF($E28:$AI28,"В")</f>
        <v>0</v>
      </c>
      <c r="AP28" s="116">
        <f t="shared" si="4"/>
        <v>0</v>
      </c>
      <c r="AQ28" s="116">
        <f t="shared" ref="AQ28" si="75">COUNTIF($E28:$AI28,"А")</f>
        <v>0</v>
      </c>
      <c r="AR28" s="139">
        <f t="shared" si="5"/>
        <v>0</v>
      </c>
      <c r="AS28" s="135">
        <f t="shared" si="6"/>
        <v>0</v>
      </c>
    </row>
    <row r="29" spans="1:45" s="25" customFormat="1" ht="18.75" hidden="1" x14ac:dyDescent="0.3">
      <c r="A29" s="110"/>
      <c r="B29" s="111"/>
      <c r="C29" s="115"/>
      <c r="D29" s="113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J29" s="117"/>
      <c r="AK29" s="116"/>
      <c r="AL29" s="116"/>
      <c r="AM29" s="114"/>
      <c r="AN29" s="116"/>
      <c r="AO29" s="116"/>
      <c r="AP29" s="116"/>
      <c r="AQ29" s="116"/>
      <c r="AR29" s="129"/>
      <c r="AS29" s="135"/>
    </row>
    <row r="30" spans="1:45" s="25" customFormat="1" ht="18.75" hidden="1" x14ac:dyDescent="0.3">
      <c r="A30" s="110" t="str">
        <f>IF(C30="","",SUBTOTAL(103,$C$4:C30))</f>
        <v/>
      </c>
      <c r="B30" s="111"/>
      <c r="C30" s="115"/>
      <c r="D30" s="113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6"/>
      <c r="AJ30" s="117">
        <f t="shared" si="3"/>
        <v>0</v>
      </c>
      <c r="AK30" s="116">
        <f t="shared" ref="AK30" si="76">SUMIF(E30:AI30,"&lt;=8")+COUNTIF(E30:AI30,"&gt;8")*8</f>
        <v>0</v>
      </c>
      <c r="AL30" s="116">
        <f t="shared" ref="AL30" si="77">SUM(E30:AI30)-AK30</f>
        <v>0</v>
      </c>
      <c r="AM30" s="114">
        <f t="shared" ref="AM30" si="78">SUM(E31:AI31)</f>
        <v>0</v>
      </c>
      <c r="AN30" s="116">
        <f t="shared" ref="AN30" si="79">SUMPRODUCT(--(WEEKDAY($E$3:$AI$3,2)&gt;5),E30:AI30)</f>
        <v>0</v>
      </c>
      <c r="AO30" s="116">
        <f t="shared" ref="AO30" si="80">COUNTIF($E30:$AI30,"В")</f>
        <v>0</v>
      </c>
      <c r="AP30" s="116">
        <f t="shared" si="4"/>
        <v>0</v>
      </c>
      <c r="AQ30" s="116">
        <f t="shared" ref="AQ30:AQ36" si="81">COUNTIF($E30:$AI30,"А")</f>
        <v>0</v>
      </c>
      <c r="AR30" s="139">
        <f t="shared" si="5"/>
        <v>0</v>
      </c>
      <c r="AS30" s="135">
        <f t="shared" si="6"/>
        <v>0</v>
      </c>
    </row>
    <row r="31" spans="1:45" s="25" customFormat="1" ht="18.75" hidden="1" x14ac:dyDescent="0.3">
      <c r="A31" s="110"/>
      <c r="B31" s="111"/>
      <c r="C31" s="115"/>
      <c r="D31" s="113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  <c r="AJ31" s="117"/>
      <c r="AK31" s="116"/>
      <c r="AL31" s="116"/>
      <c r="AM31" s="114"/>
      <c r="AN31" s="116"/>
      <c r="AO31" s="116"/>
      <c r="AP31" s="116"/>
      <c r="AQ31" s="116"/>
      <c r="AR31" s="129"/>
      <c r="AS31" s="135"/>
    </row>
    <row r="32" spans="1:45" s="25" customFormat="1" ht="18.75" hidden="1" x14ac:dyDescent="0.3">
      <c r="A32" s="110" t="str">
        <f>IF(C32="","",SUBTOTAL(103,$C$4:C32))</f>
        <v/>
      </c>
      <c r="B32" s="111"/>
      <c r="C32" s="115"/>
      <c r="D32" s="113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6"/>
      <c r="AJ32" s="117">
        <f t="shared" si="3"/>
        <v>0</v>
      </c>
      <c r="AK32" s="116">
        <f t="shared" ref="AK32" si="82">SUMIF(E32:AI32,"&lt;=8")+COUNTIF(E32:AI32,"&gt;8")*8</f>
        <v>0</v>
      </c>
      <c r="AL32" s="116">
        <f t="shared" ref="AL32" si="83">SUM(E32:AI32)-AK32</f>
        <v>0</v>
      </c>
      <c r="AM32" s="114">
        <f t="shared" ref="AM32" si="84">SUM(E33:AI33)</f>
        <v>0</v>
      </c>
      <c r="AN32" s="116">
        <f t="shared" ref="AN32" si="85">SUMPRODUCT(--(WEEKDAY($E$3:$AI$3,2)&gt;5),E32:AI32)</f>
        <v>0</v>
      </c>
      <c r="AO32" s="116">
        <f t="shared" ref="AO32:AO36" si="86">COUNTIF($E32:$AI32,"В")</f>
        <v>0</v>
      </c>
      <c r="AP32" s="116">
        <f t="shared" si="4"/>
        <v>0</v>
      </c>
      <c r="AQ32" s="116">
        <f t="shared" si="81"/>
        <v>0</v>
      </c>
      <c r="AR32" s="139">
        <f t="shared" si="5"/>
        <v>0</v>
      </c>
      <c r="AS32" s="135">
        <f t="shared" si="6"/>
        <v>0</v>
      </c>
    </row>
    <row r="33" spans="1:45" s="25" customFormat="1" ht="18.75" hidden="1" x14ac:dyDescent="0.3">
      <c r="A33" s="110"/>
      <c r="B33" s="111"/>
      <c r="C33" s="115"/>
      <c r="D33" s="113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8"/>
      <c r="AJ33" s="117"/>
      <c r="AK33" s="116"/>
      <c r="AL33" s="116"/>
      <c r="AM33" s="114"/>
      <c r="AN33" s="116"/>
      <c r="AO33" s="116"/>
      <c r="AP33" s="116"/>
      <c r="AQ33" s="116"/>
      <c r="AR33" s="129"/>
      <c r="AS33" s="135"/>
    </row>
    <row r="34" spans="1:45" s="25" customFormat="1" ht="18.75" hidden="1" x14ac:dyDescent="0.3">
      <c r="A34" s="110" t="str">
        <f>IF(C34="","",SUBTOTAL(103,$C$4:C34))</f>
        <v/>
      </c>
      <c r="B34" s="111"/>
      <c r="C34" s="115"/>
      <c r="D34" s="113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6"/>
      <c r="AJ34" s="117">
        <f t="shared" si="3"/>
        <v>0</v>
      </c>
      <c r="AK34" s="116">
        <f t="shared" ref="AK34" si="87">SUMIF(E34:AI34,"&lt;=8")+COUNTIF(E34:AI34,"&gt;8")*8</f>
        <v>0</v>
      </c>
      <c r="AL34" s="116">
        <f t="shared" ref="AL34" si="88">SUM(E34:AI34)-AK34</f>
        <v>0</v>
      </c>
      <c r="AM34" s="114">
        <f t="shared" ref="AM34" si="89">SUM(E35:AI35)</f>
        <v>0</v>
      </c>
      <c r="AN34" s="116">
        <f t="shared" ref="AN34" si="90">SUMPRODUCT(--(WEEKDAY($E$3:$AI$3,2)&gt;5),E34:AI34)</f>
        <v>0</v>
      </c>
      <c r="AO34" s="116">
        <f t="shared" si="86"/>
        <v>0</v>
      </c>
      <c r="AP34" s="116">
        <f t="shared" si="4"/>
        <v>0</v>
      </c>
      <c r="AQ34" s="116">
        <f t="shared" si="81"/>
        <v>0</v>
      </c>
      <c r="AR34" s="139">
        <f t="shared" si="5"/>
        <v>0</v>
      </c>
      <c r="AS34" s="135">
        <f t="shared" si="6"/>
        <v>0</v>
      </c>
    </row>
    <row r="35" spans="1:45" s="25" customFormat="1" ht="18.75" hidden="1" x14ac:dyDescent="0.3">
      <c r="A35" s="110"/>
      <c r="B35" s="111"/>
      <c r="C35" s="115"/>
      <c r="D35" s="113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J35" s="117"/>
      <c r="AK35" s="116"/>
      <c r="AL35" s="116"/>
      <c r="AM35" s="114"/>
      <c r="AN35" s="116"/>
      <c r="AO35" s="116"/>
      <c r="AP35" s="116"/>
      <c r="AQ35" s="116"/>
      <c r="AR35" s="129"/>
      <c r="AS35" s="135"/>
    </row>
    <row r="36" spans="1:45" s="25" customFormat="1" ht="18.75" hidden="1" x14ac:dyDescent="0.3">
      <c r="A36" s="110" t="str">
        <f>IF(C36="","",SUBTOTAL(103,$C$4:C36))</f>
        <v/>
      </c>
      <c r="B36" s="111"/>
      <c r="C36" s="115"/>
      <c r="D36" s="113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6"/>
      <c r="AJ36" s="117">
        <f t="shared" si="3"/>
        <v>0</v>
      </c>
      <c r="AK36" s="116">
        <f t="shared" ref="AK36" si="91">SUMIF(E36:AI36,"&lt;=8")+COUNTIF(E36:AI36,"&gt;8")*8</f>
        <v>0</v>
      </c>
      <c r="AL36" s="116">
        <f t="shared" ref="AL36" si="92">SUM(E36:AI36)-AK36</f>
        <v>0</v>
      </c>
      <c r="AM36" s="114">
        <f t="shared" ref="AM36" si="93">SUM(E37:AI37)</f>
        <v>0</v>
      </c>
      <c r="AN36" s="116">
        <f t="shared" ref="AN36" si="94">SUMPRODUCT(--(WEEKDAY($E$3:$AI$3,2)&gt;5),E36:AI36)</f>
        <v>0</v>
      </c>
      <c r="AO36" s="116">
        <f t="shared" si="86"/>
        <v>0</v>
      </c>
      <c r="AP36" s="116">
        <f t="shared" si="4"/>
        <v>0</v>
      </c>
      <c r="AQ36" s="116">
        <f t="shared" si="81"/>
        <v>0</v>
      </c>
      <c r="AR36" s="139">
        <f t="shared" si="5"/>
        <v>0</v>
      </c>
      <c r="AS36" s="135">
        <f t="shared" si="6"/>
        <v>0</v>
      </c>
    </row>
    <row r="37" spans="1:45" s="25" customFormat="1" ht="19.5" hidden="1" thickBot="1" x14ac:dyDescent="0.35">
      <c r="A37" s="110"/>
      <c r="B37" s="111"/>
      <c r="C37" s="115"/>
      <c r="D37" s="113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8"/>
      <c r="AJ37" s="137"/>
      <c r="AK37" s="134"/>
      <c r="AL37" s="134"/>
      <c r="AM37" s="138"/>
      <c r="AN37" s="134"/>
      <c r="AO37" s="134"/>
      <c r="AP37" s="134"/>
      <c r="AQ37" s="134"/>
      <c r="AR37" s="142"/>
      <c r="AS37" s="136"/>
    </row>
    <row r="38" spans="1:45" s="25" customFormat="1" ht="9" customHeight="1" x14ac:dyDescent="0.3">
      <c r="A38" s="52" t="str">
        <f>IF(C38="","",SUBTOTAL(103,$C$4:C38))</f>
        <v/>
      </c>
      <c r="B38" s="52"/>
      <c r="C38" s="52"/>
      <c r="D38" s="52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60"/>
      <c r="AJ38" s="61">
        <f t="shared" si="3"/>
        <v>0</v>
      </c>
      <c r="AK38" s="62">
        <f t="shared" ref="AK38:AK39" si="95">SUMIF(E38:AI38,"&lt;=8")+COUNTIF(E38:AI38,"&gt;8")*8</f>
        <v>0</v>
      </c>
      <c r="AL38" s="62">
        <f t="shared" ref="AL38:AL39" si="96">SUM(E38:AI38)-AK38</f>
        <v>0</v>
      </c>
      <c r="AM38" s="62"/>
      <c r="AN38" s="62">
        <f t="shared" ref="AN38" si="97">SUMPRODUCT(--(WEEKDAY($E$3:$AI$3,2)&gt;5),E38:AI38)</f>
        <v>0</v>
      </c>
      <c r="AO38" s="62">
        <f t="shared" ref="AO38:AO49" si="98">COUNTIF($E38:$AI38,"В")</f>
        <v>0</v>
      </c>
      <c r="AP38" s="62">
        <f t="shared" si="4"/>
        <v>0</v>
      </c>
      <c r="AQ38" s="62">
        <f t="shared" ref="AQ38:AQ49" si="99">COUNTIF($E38:$AI38,"А")</f>
        <v>0</v>
      </c>
      <c r="AR38" s="62">
        <f t="shared" si="5"/>
        <v>0</v>
      </c>
      <c r="AS38" s="63">
        <f t="shared" si="6"/>
        <v>0</v>
      </c>
    </row>
    <row r="39" spans="1:45" s="25" customFormat="1" ht="18.75" x14ac:dyDescent="0.3">
      <c r="A39" s="140" t="str">
        <f>IF(C39="","",SUBTOTAL(103,$C$4:C39))</f>
        <v/>
      </c>
      <c r="B39" s="147"/>
      <c r="C39" s="145"/>
      <c r="D39" s="143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5"/>
      <c r="AJ39" s="149">
        <f t="shared" si="3"/>
        <v>0</v>
      </c>
      <c r="AK39" s="151">
        <f t="shared" si="95"/>
        <v>0</v>
      </c>
      <c r="AL39" s="151">
        <f t="shared" si="96"/>
        <v>0</v>
      </c>
      <c r="AM39" s="153">
        <f>SUM(E40:AI40)</f>
        <v>0</v>
      </c>
      <c r="AN39" s="151">
        <f>SUMPRODUCT(((MOD($E$3:$AI$3-DATA!$C$1,14)+1&gt;7)*(MOD($E$3:$AI$3-DATA!$C$1,14)+1&lt;10)+(MOD($E$3:$AI$3-DATA!$C$1,14)+1&gt;12)*(MOD($E$3:$AI$3-DATA!$C$1,14)+1&lt;15)),E39:AI39)</f>
        <v>0</v>
      </c>
      <c r="AO39" s="151">
        <f t="shared" si="98"/>
        <v>0</v>
      </c>
      <c r="AP39" s="151">
        <f t="shared" si="4"/>
        <v>0</v>
      </c>
      <c r="AQ39" s="151">
        <f t="shared" si="99"/>
        <v>0</v>
      </c>
      <c r="AR39" s="151">
        <f t="shared" si="5"/>
        <v>0</v>
      </c>
      <c r="AS39" s="155">
        <f t="shared" si="6"/>
        <v>0</v>
      </c>
    </row>
    <row r="40" spans="1:45" s="25" customFormat="1" ht="18.75" x14ac:dyDescent="0.3">
      <c r="A40" s="141"/>
      <c r="B40" s="148"/>
      <c r="C40" s="146"/>
      <c r="D40" s="144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7"/>
      <c r="AJ40" s="150"/>
      <c r="AK40" s="152"/>
      <c r="AL40" s="152"/>
      <c r="AM40" s="154"/>
      <c r="AN40" s="152"/>
      <c r="AO40" s="152"/>
      <c r="AP40" s="152"/>
      <c r="AQ40" s="152"/>
      <c r="AR40" s="152"/>
      <c r="AS40" s="156"/>
    </row>
    <row r="41" spans="1:45" s="25" customFormat="1" ht="18.75" hidden="1" x14ac:dyDescent="0.3">
      <c r="A41" s="140" t="str">
        <f>IF(C41="","",SUBTOTAL(103,$C$4:C41))</f>
        <v/>
      </c>
      <c r="B41" s="147"/>
      <c r="C41" s="145"/>
      <c r="D41" s="143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5"/>
      <c r="AJ41" s="149">
        <f t="shared" si="3"/>
        <v>0</v>
      </c>
      <c r="AK41" s="151">
        <f t="shared" ref="AK41" si="100">SUMIF(E41:AI41,"&lt;=8")+COUNTIF(E41:AI41,"&gt;8")*8</f>
        <v>0</v>
      </c>
      <c r="AL41" s="151">
        <f t="shared" ref="AL41" si="101">SUM(E41:AI41)-AK41</f>
        <v>0</v>
      </c>
      <c r="AM41" s="153">
        <f t="shared" ref="AM41" si="102">SUM(E42:AI42)</f>
        <v>0</v>
      </c>
      <c r="AN41" s="151">
        <f>SUMPRODUCT(((MOD($E$3:$AI$3-DATA!$C$1,14)+1&gt;7)*(MOD($E$3:$AI$3-DATA!$C$1,14)+1&lt;10)+(MOD($E$3:$AI$3-DATA!$C$1,14)+1&gt;12)*(MOD($E$3:$AI$3-DATA!$C$1,14)+1&lt;15)),E41:AI41)</f>
        <v>0</v>
      </c>
      <c r="AO41" s="151">
        <f t="shared" si="98"/>
        <v>0</v>
      </c>
      <c r="AP41" s="151">
        <f t="shared" si="4"/>
        <v>0</v>
      </c>
      <c r="AQ41" s="151">
        <f t="shared" si="99"/>
        <v>0</v>
      </c>
      <c r="AR41" s="151">
        <f t="shared" si="5"/>
        <v>0</v>
      </c>
      <c r="AS41" s="155">
        <f t="shared" si="6"/>
        <v>0</v>
      </c>
    </row>
    <row r="42" spans="1:45" s="25" customFormat="1" ht="18.75" hidden="1" x14ac:dyDescent="0.3">
      <c r="A42" s="141"/>
      <c r="B42" s="148"/>
      <c r="C42" s="146"/>
      <c r="D42" s="144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7"/>
      <c r="AJ42" s="150"/>
      <c r="AK42" s="152"/>
      <c r="AL42" s="152"/>
      <c r="AM42" s="154"/>
      <c r="AN42" s="152"/>
      <c r="AO42" s="152"/>
      <c r="AP42" s="152"/>
      <c r="AQ42" s="152"/>
      <c r="AR42" s="152"/>
      <c r="AS42" s="156"/>
    </row>
    <row r="43" spans="1:45" s="25" customFormat="1" ht="18.75" hidden="1" x14ac:dyDescent="0.3">
      <c r="A43" s="140" t="str">
        <f>IF(C43="","",SUBTOTAL(103,$C$4:C43))</f>
        <v/>
      </c>
      <c r="B43" s="147"/>
      <c r="C43" s="145"/>
      <c r="D43" s="143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5"/>
      <c r="AJ43" s="149">
        <f t="shared" si="3"/>
        <v>0</v>
      </c>
      <c r="AK43" s="151">
        <f t="shared" ref="AK43" si="103">SUMIF(E43:AI43,"&lt;=8")+COUNTIF(E43:AI43,"&gt;8")*8</f>
        <v>0</v>
      </c>
      <c r="AL43" s="151">
        <f t="shared" ref="AL43" si="104">SUM(E43:AI43)-AK43</f>
        <v>0</v>
      </c>
      <c r="AM43" s="153">
        <f t="shared" ref="AM43" si="105">SUM(E44:AI44)</f>
        <v>0</v>
      </c>
      <c r="AN43" s="151">
        <f>SUMPRODUCT(((MOD($E$3:$AI$3-DATA!$C$1,14)+1&gt;7)*(MOD($E$3:$AI$3-DATA!$C$1,14)+1&lt;10)+(MOD($E$3:$AI$3-DATA!$C$1,14)+1&gt;12)*(MOD($E$3:$AI$3-DATA!$C$1,14)+1&lt;15)),E43:AI43)</f>
        <v>0</v>
      </c>
      <c r="AO43" s="151">
        <f t="shared" si="98"/>
        <v>0</v>
      </c>
      <c r="AP43" s="151">
        <f t="shared" si="4"/>
        <v>0</v>
      </c>
      <c r="AQ43" s="151">
        <f t="shared" si="99"/>
        <v>0</v>
      </c>
      <c r="AR43" s="151">
        <f t="shared" si="5"/>
        <v>0</v>
      </c>
      <c r="AS43" s="155">
        <f t="shared" si="6"/>
        <v>0</v>
      </c>
    </row>
    <row r="44" spans="1:45" s="25" customFormat="1" ht="18.75" hidden="1" x14ac:dyDescent="0.3">
      <c r="A44" s="141"/>
      <c r="B44" s="148"/>
      <c r="C44" s="146"/>
      <c r="D44" s="144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7"/>
      <c r="AJ44" s="150"/>
      <c r="AK44" s="152"/>
      <c r="AL44" s="152"/>
      <c r="AM44" s="154"/>
      <c r="AN44" s="152"/>
      <c r="AO44" s="152"/>
      <c r="AP44" s="152"/>
      <c r="AQ44" s="152"/>
      <c r="AR44" s="152"/>
      <c r="AS44" s="156"/>
    </row>
    <row r="45" spans="1:45" s="25" customFormat="1" ht="18.75" x14ac:dyDescent="0.3">
      <c r="A45" s="140" t="str">
        <f>IF(C45="","",SUBTOTAL(103,$C$4:C45))</f>
        <v/>
      </c>
      <c r="B45" s="147"/>
      <c r="C45" s="145"/>
      <c r="D45" s="143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5"/>
      <c r="AJ45" s="149">
        <f t="shared" si="3"/>
        <v>0</v>
      </c>
      <c r="AK45" s="151">
        <f t="shared" ref="AK45" si="106">SUMIF(E45:AI45,"&lt;=8")+COUNTIF(E45:AI45,"&gt;8")*8</f>
        <v>0</v>
      </c>
      <c r="AL45" s="151">
        <f t="shared" ref="AL45" si="107">SUM(E45:AI45)-AK45</f>
        <v>0</v>
      </c>
      <c r="AM45" s="153">
        <f t="shared" ref="AM45" si="108">SUM(E46:AI46)</f>
        <v>0</v>
      </c>
      <c r="AN45" s="151">
        <f>SUMPRODUCT(((MOD($E$3:$AI$3-DATA!$B$1,14)+1&gt;7)*(MOD($E$3:$AI$3-DATA!$B$1,14)+1&lt;10)+(MOD($E$3:$AI$3-DATA!$B$1,14)+1&gt;12)*(MOD($E$3:$AI$3-DATA!$B$1,14)+1&lt;15)),E45:AI45)</f>
        <v>0</v>
      </c>
      <c r="AO45" s="151">
        <f t="shared" si="98"/>
        <v>0</v>
      </c>
      <c r="AP45" s="151">
        <f t="shared" si="4"/>
        <v>0</v>
      </c>
      <c r="AQ45" s="151">
        <f t="shared" si="99"/>
        <v>0</v>
      </c>
      <c r="AR45" s="151">
        <f t="shared" si="5"/>
        <v>0</v>
      </c>
      <c r="AS45" s="155">
        <f t="shared" si="6"/>
        <v>0</v>
      </c>
    </row>
    <row r="46" spans="1:45" s="25" customFormat="1" ht="19.5" thickBot="1" x14ac:dyDescent="0.35">
      <c r="A46" s="141"/>
      <c r="B46" s="148"/>
      <c r="C46" s="146"/>
      <c r="D46" s="144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8"/>
      <c r="AF46" s="68"/>
      <c r="AG46" s="68"/>
      <c r="AH46" s="68"/>
      <c r="AI46" s="69"/>
      <c r="AJ46" s="150"/>
      <c r="AK46" s="152"/>
      <c r="AL46" s="152"/>
      <c r="AM46" s="154"/>
      <c r="AN46" s="152"/>
      <c r="AO46" s="152"/>
      <c r="AP46" s="152"/>
      <c r="AQ46" s="152"/>
      <c r="AR46" s="152"/>
      <c r="AS46" s="156"/>
    </row>
    <row r="47" spans="1:45" s="25" customFormat="1" ht="18.75" hidden="1" x14ac:dyDescent="0.3">
      <c r="A47" s="140" t="str">
        <f>IF(C47="","",SUBTOTAL(103,$C$4:C47))</f>
        <v/>
      </c>
      <c r="B47" s="147"/>
      <c r="C47" s="145"/>
      <c r="D47" s="143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5"/>
      <c r="AJ47" s="149">
        <f t="shared" si="3"/>
        <v>0</v>
      </c>
      <c r="AK47" s="151">
        <f t="shared" ref="AK47" si="109">SUMIF(E47:AI47,"&lt;=8")+COUNTIF(E47:AI47,"&gt;8")*8</f>
        <v>0</v>
      </c>
      <c r="AL47" s="151">
        <f t="shared" ref="AL47" si="110">SUM(E47:AI47)-AK47</f>
        <v>0</v>
      </c>
      <c r="AM47" s="153">
        <f t="shared" ref="AM47" si="111">SUM(E48:AI48)</f>
        <v>0</v>
      </c>
      <c r="AN47" s="151">
        <f>SUMPRODUCT(((MOD($E$3:$AI$3-DATA!$B$1,14)+1&gt;7)*(MOD($E$3:$AI$3-DATA!$B$1,14)+1&lt;10)+(MOD($E$3:$AI$3-DATA!$B$1,14)+1&gt;12)*(MOD($E$3:$AI$3-DATA!$B$1,14)+1&lt;15)),E47:AI47)</f>
        <v>0</v>
      </c>
      <c r="AO47" s="151">
        <f t="shared" si="98"/>
        <v>0</v>
      </c>
      <c r="AP47" s="151">
        <f t="shared" si="4"/>
        <v>0</v>
      </c>
      <c r="AQ47" s="151">
        <f t="shared" si="99"/>
        <v>0</v>
      </c>
      <c r="AR47" s="151">
        <f t="shared" si="5"/>
        <v>0</v>
      </c>
      <c r="AS47" s="155">
        <f t="shared" si="6"/>
        <v>0</v>
      </c>
    </row>
    <row r="48" spans="1:45" s="25" customFormat="1" ht="18.75" hidden="1" x14ac:dyDescent="0.3">
      <c r="A48" s="141"/>
      <c r="B48" s="148"/>
      <c r="C48" s="146"/>
      <c r="D48" s="144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8"/>
      <c r="AF48" s="68"/>
      <c r="AG48" s="68"/>
      <c r="AH48" s="68"/>
      <c r="AI48" s="69"/>
      <c r="AJ48" s="150"/>
      <c r="AK48" s="152"/>
      <c r="AL48" s="152"/>
      <c r="AM48" s="154"/>
      <c r="AN48" s="152"/>
      <c r="AO48" s="152"/>
      <c r="AP48" s="152"/>
      <c r="AQ48" s="152"/>
      <c r="AR48" s="152"/>
      <c r="AS48" s="156"/>
    </row>
    <row r="49" spans="1:45" s="25" customFormat="1" ht="18.75" hidden="1" x14ac:dyDescent="0.3">
      <c r="A49" s="140" t="str">
        <f>IF(C49="","",SUBTOTAL(103,$C$4:C49))</f>
        <v/>
      </c>
      <c r="B49" s="147"/>
      <c r="C49" s="145"/>
      <c r="D49" s="143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5"/>
      <c r="AJ49" s="149">
        <f t="shared" si="3"/>
        <v>0</v>
      </c>
      <c r="AK49" s="151">
        <f t="shared" ref="AK49" si="112">SUMIF(E49:AI49,"&lt;=8")+COUNTIF(E49:AI49,"&gt;8")*8</f>
        <v>0</v>
      </c>
      <c r="AL49" s="151">
        <f t="shared" ref="AL49" si="113">SUM(E49:AI49)-AK49</f>
        <v>0</v>
      </c>
      <c r="AM49" s="153">
        <f t="shared" ref="AM49" si="114">SUM(E50:AI50)</f>
        <v>0</v>
      </c>
      <c r="AN49" s="151">
        <f>SUMPRODUCT(((MOD($E$3:$AI$3-DATA!$B$1,14)+1&gt;7)*(MOD($E$3:$AI$3-DATA!$B$1,14)+1&lt;10)+(MOD($E$3:$AI$3-DATA!$B$1,14)+1&gt;12)*(MOD($E$3:$AI$3-DATA!$B$1,14)+1&lt;15)),E49:AI49)</f>
        <v>0</v>
      </c>
      <c r="AO49" s="151">
        <f t="shared" si="98"/>
        <v>0</v>
      </c>
      <c r="AP49" s="151">
        <f t="shared" si="4"/>
        <v>0</v>
      </c>
      <c r="AQ49" s="151">
        <f t="shared" si="99"/>
        <v>0</v>
      </c>
      <c r="AR49" s="151">
        <f t="shared" si="5"/>
        <v>0</v>
      </c>
      <c r="AS49" s="155">
        <f t="shared" si="6"/>
        <v>0</v>
      </c>
    </row>
    <row r="50" spans="1:45" s="25" customFormat="1" ht="19.5" hidden="1" thickBot="1" x14ac:dyDescent="0.35">
      <c r="A50" s="141"/>
      <c r="B50" s="148"/>
      <c r="C50" s="146"/>
      <c r="D50" s="144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8"/>
      <c r="AF50" s="68"/>
      <c r="AG50" s="68"/>
      <c r="AH50" s="68"/>
      <c r="AI50" s="69"/>
      <c r="AJ50" s="150"/>
      <c r="AK50" s="152"/>
      <c r="AL50" s="152"/>
      <c r="AM50" s="154"/>
      <c r="AN50" s="152"/>
      <c r="AO50" s="152"/>
      <c r="AP50" s="152"/>
      <c r="AQ50" s="152"/>
      <c r="AR50" s="152"/>
      <c r="AS50" s="156"/>
    </row>
    <row r="51" spans="1:45" s="25" customFormat="1" ht="24.75" customHeight="1" thickBot="1" x14ac:dyDescent="0.35">
      <c r="A51" s="43" t="str">
        <f>IF(ISBLANK(C51),"",COUNTA($C$4:C51))</f>
        <v/>
      </c>
      <c r="B51" s="43"/>
      <c r="C51" s="43"/>
      <c r="D51" s="43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119" t="s">
        <v>8</v>
      </c>
      <c r="AF51" s="120"/>
      <c r="AG51" s="120"/>
      <c r="AH51" s="120"/>
      <c r="AI51" s="121"/>
      <c r="AJ51" s="71">
        <f t="shared" ref="AJ51:AS51" si="115">SUM(AJ4:AJ48)</f>
        <v>0</v>
      </c>
      <c r="AK51" s="71">
        <f t="shared" si="115"/>
        <v>0</v>
      </c>
      <c r="AL51" s="71">
        <f t="shared" si="115"/>
        <v>0</v>
      </c>
      <c r="AM51" s="72">
        <f t="shared" si="115"/>
        <v>0</v>
      </c>
      <c r="AN51" s="71">
        <f t="shared" si="115"/>
        <v>0</v>
      </c>
      <c r="AO51" s="71">
        <f t="shared" si="115"/>
        <v>0</v>
      </c>
      <c r="AP51" s="71">
        <f t="shared" si="115"/>
        <v>0</v>
      </c>
      <c r="AQ51" s="71">
        <f t="shared" si="115"/>
        <v>0</v>
      </c>
      <c r="AR51" s="71">
        <f t="shared" si="115"/>
        <v>0</v>
      </c>
      <c r="AS51" s="71">
        <f t="shared" si="115"/>
        <v>0</v>
      </c>
    </row>
    <row r="52" spans="1:45" s="25" customFormat="1" ht="18.75" x14ac:dyDescent="0.3">
      <c r="A52" s="27"/>
      <c r="B52" s="27"/>
      <c r="C52" s="41"/>
      <c r="D52" s="41"/>
      <c r="E52" s="29"/>
      <c r="F52" s="29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29"/>
      <c r="AK52" s="29"/>
      <c r="AL52" s="30"/>
      <c r="AM52" s="30"/>
      <c r="AN52" s="30"/>
      <c r="AO52" s="30"/>
      <c r="AP52" s="30"/>
      <c r="AQ52" s="30"/>
    </row>
    <row r="53" spans="1:45" s="25" customFormat="1" ht="18.75" x14ac:dyDescent="0.3">
      <c r="B53" s="50" t="s">
        <v>1</v>
      </c>
      <c r="C53" s="38" t="s">
        <v>5</v>
      </c>
      <c r="D53" s="39"/>
      <c r="E53" s="35"/>
      <c r="F53" s="23"/>
      <c r="H53" s="28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29"/>
      <c r="AK53" s="29"/>
      <c r="AL53" s="30"/>
      <c r="AM53" s="30"/>
      <c r="AN53" s="30"/>
      <c r="AO53" s="30"/>
      <c r="AP53" s="30"/>
      <c r="AQ53" s="30"/>
    </row>
    <row r="54" spans="1:45" s="25" customFormat="1" ht="18.75" x14ac:dyDescent="0.3">
      <c r="B54" s="33" t="s">
        <v>13</v>
      </c>
      <c r="C54" s="34" t="s">
        <v>12</v>
      </c>
      <c r="D54" s="39"/>
      <c r="E54" s="35"/>
      <c r="F54" s="23"/>
      <c r="H54" s="28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29"/>
      <c r="AK54" s="29"/>
      <c r="AL54" s="30"/>
      <c r="AM54" s="30"/>
      <c r="AN54" s="30"/>
      <c r="AO54" s="30"/>
      <c r="AP54" s="30"/>
      <c r="AQ54" s="30"/>
    </row>
    <row r="55" spans="1:45" s="25" customFormat="1" ht="18.75" x14ac:dyDescent="0.3">
      <c r="B55" s="33" t="s">
        <v>6</v>
      </c>
      <c r="C55" s="34" t="s">
        <v>0</v>
      </c>
      <c r="D55" s="40"/>
      <c r="E55" s="35"/>
      <c r="F55" s="23"/>
      <c r="H55" s="28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29"/>
      <c r="AK55" s="29"/>
      <c r="AL55" s="30"/>
      <c r="AM55" s="30"/>
      <c r="AN55" s="30"/>
      <c r="AO55" s="30"/>
      <c r="AP55" s="30"/>
      <c r="AQ55" s="30"/>
    </row>
    <row r="56" spans="1:45" ht="18.75" x14ac:dyDescent="0.25">
      <c r="B56" s="33" t="s">
        <v>30</v>
      </c>
      <c r="C56" s="34" t="s">
        <v>7</v>
      </c>
      <c r="D56" s="42"/>
      <c r="E56" s="35"/>
      <c r="F56" s="36"/>
      <c r="H56" s="28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29"/>
      <c r="AK56" s="29"/>
      <c r="AL56" s="30"/>
      <c r="AM56" s="30"/>
      <c r="AN56" s="30"/>
      <c r="AO56" s="30"/>
      <c r="AP56" s="30"/>
      <c r="AQ56" s="30"/>
    </row>
    <row r="57" spans="1:45" ht="18.75" x14ac:dyDescent="0.25">
      <c r="B57" s="33" t="s">
        <v>34</v>
      </c>
      <c r="C57" s="34" t="s">
        <v>35</v>
      </c>
      <c r="D57" s="42"/>
      <c r="E57" s="35"/>
      <c r="F57" s="36"/>
      <c r="H57" s="28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29"/>
      <c r="AK57" s="29"/>
      <c r="AL57" s="30"/>
      <c r="AM57" s="30"/>
      <c r="AN57" s="30"/>
      <c r="AO57" s="30"/>
      <c r="AP57" s="30"/>
      <c r="AQ57" s="30"/>
    </row>
    <row r="58" spans="1:45" ht="18.75" x14ac:dyDescent="0.25">
      <c r="A58" s="32"/>
      <c r="B58" s="33" t="s">
        <v>55</v>
      </c>
      <c r="C58" s="38" t="s">
        <v>11</v>
      </c>
      <c r="D58" s="48"/>
      <c r="E58" s="37"/>
      <c r="F58" s="37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</row>
    <row r="59" spans="1:45" ht="18.75" x14ac:dyDescent="0.25">
      <c r="B59" s="33" t="s">
        <v>41</v>
      </c>
      <c r="C59" s="34" t="s">
        <v>42</v>
      </c>
      <c r="D59" s="42"/>
    </row>
  </sheetData>
  <sheetProtection selectLockedCells="1"/>
  <mergeCells count="330">
    <mergeCell ref="AO49:AO50"/>
    <mergeCell ref="AP49:AP50"/>
    <mergeCell ref="AQ49:AQ50"/>
    <mergeCell ref="AR49:AR50"/>
    <mergeCell ref="AS49:AS50"/>
    <mergeCell ref="AJ49:AJ50"/>
    <mergeCell ref="AK49:AK50"/>
    <mergeCell ref="AL49:AL50"/>
    <mergeCell ref="AM49:AM50"/>
    <mergeCell ref="AN49:AN50"/>
    <mergeCell ref="AO47:AO48"/>
    <mergeCell ref="AP47:AP48"/>
    <mergeCell ref="AQ47:AQ48"/>
    <mergeCell ref="AR47:AR48"/>
    <mergeCell ref="AS47:AS48"/>
    <mergeCell ref="AJ47:AJ48"/>
    <mergeCell ref="AK47:AK48"/>
    <mergeCell ref="AL47:AL48"/>
    <mergeCell ref="AM47:AM48"/>
    <mergeCell ref="AN47:AN48"/>
    <mergeCell ref="AO45:AO46"/>
    <mergeCell ref="AP45:AP46"/>
    <mergeCell ref="AQ45:AQ46"/>
    <mergeCell ref="AR45:AR46"/>
    <mergeCell ref="AS45:AS46"/>
    <mergeCell ref="AJ45:AJ46"/>
    <mergeCell ref="AK45:AK46"/>
    <mergeCell ref="AL45:AL46"/>
    <mergeCell ref="AM45:AM46"/>
    <mergeCell ref="AN45:AN46"/>
    <mergeCell ref="AO43:AO44"/>
    <mergeCell ref="AP43:AP44"/>
    <mergeCell ref="AQ43:AQ44"/>
    <mergeCell ref="AR43:AR44"/>
    <mergeCell ref="AS43:AS44"/>
    <mergeCell ref="AJ43:AJ44"/>
    <mergeCell ref="AK43:AK44"/>
    <mergeCell ref="AL43:AL44"/>
    <mergeCell ref="AM43:AM44"/>
    <mergeCell ref="AN43:AN44"/>
    <mergeCell ref="AS39:AS40"/>
    <mergeCell ref="AJ41:AJ42"/>
    <mergeCell ref="AK41:AK42"/>
    <mergeCell ref="AL41:AL42"/>
    <mergeCell ref="AM41:AM42"/>
    <mergeCell ref="AN41:AN42"/>
    <mergeCell ref="AO41:AO42"/>
    <mergeCell ref="AP41:AP42"/>
    <mergeCell ref="AQ41:AQ42"/>
    <mergeCell ref="AR41:AR42"/>
    <mergeCell ref="AS41:AS42"/>
    <mergeCell ref="A49:A50"/>
    <mergeCell ref="B41:B42"/>
    <mergeCell ref="C41:C42"/>
    <mergeCell ref="D41:D42"/>
    <mergeCell ref="B43:B44"/>
    <mergeCell ref="C43:C44"/>
    <mergeCell ref="D43:D44"/>
    <mergeCell ref="B45:B46"/>
    <mergeCell ref="C45:C46"/>
    <mergeCell ref="D45:D46"/>
    <mergeCell ref="B47:B48"/>
    <mergeCell ref="C47:C48"/>
    <mergeCell ref="D47:D48"/>
    <mergeCell ref="B49:B50"/>
    <mergeCell ref="C49:C50"/>
    <mergeCell ref="D49:D50"/>
    <mergeCell ref="A39:A40"/>
    <mergeCell ref="A41:A42"/>
    <mergeCell ref="A43:A44"/>
    <mergeCell ref="A45:A46"/>
    <mergeCell ref="A47:A48"/>
    <mergeCell ref="AR34:AR35"/>
    <mergeCell ref="AR36:AR37"/>
    <mergeCell ref="D39:D40"/>
    <mergeCell ref="C39:C40"/>
    <mergeCell ref="B39:B40"/>
    <mergeCell ref="AJ39:AJ40"/>
    <mergeCell ref="AK39:AK40"/>
    <mergeCell ref="AL39:AL40"/>
    <mergeCell ref="AM39:AM40"/>
    <mergeCell ref="AN39:AN40"/>
    <mergeCell ref="AO39:AO40"/>
    <mergeCell ref="AP39:AP40"/>
    <mergeCell ref="AQ39:AQ40"/>
    <mergeCell ref="AR39:AR40"/>
    <mergeCell ref="AJ34:AJ35"/>
    <mergeCell ref="AK34:AK35"/>
    <mergeCell ref="AL34:AL35"/>
    <mergeCell ref="AM34:AM35"/>
    <mergeCell ref="AN34:AN35"/>
    <mergeCell ref="AR4:AR5"/>
    <mergeCell ref="AR6:AR7"/>
    <mergeCell ref="AR8:AR9"/>
    <mergeCell ref="AR10:AR11"/>
    <mergeCell ref="AR12:AR13"/>
    <mergeCell ref="AO18:AO19"/>
    <mergeCell ref="AP18:AP19"/>
    <mergeCell ref="AQ18:AQ19"/>
    <mergeCell ref="AS18:AS19"/>
    <mergeCell ref="AO14:AO15"/>
    <mergeCell ref="AP14:AP15"/>
    <mergeCell ref="AQ14:AQ15"/>
    <mergeCell ref="AS14:AS15"/>
    <mergeCell ref="AR14:AR15"/>
    <mergeCell ref="AO6:AO7"/>
    <mergeCell ref="AP6:AP7"/>
    <mergeCell ref="AQ6:AQ7"/>
    <mergeCell ref="AS6:AS7"/>
    <mergeCell ref="AO16:AO17"/>
    <mergeCell ref="AP16:AP17"/>
    <mergeCell ref="AQ16:AQ17"/>
    <mergeCell ref="AS16:AS17"/>
    <mergeCell ref="AR16:AR17"/>
    <mergeCell ref="AR18:AR19"/>
    <mergeCell ref="AJ18:AJ19"/>
    <mergeCell ref="AK18:AK19"/>
    <mergeCell ref="AL18:AL19"/>
    <mergeCell ref="AM18:AM19"/>
    <mergeCell ref="AN18:AN19"/>
    <mergeCell ref="AR26:AR27"/>
    <mergeCell ref="AR28:AR29"/>
    <mergeCell ref="AQ30:AQ31"/>
    <mergeCell ref="AQ32:AQ33"/>
    <mergeCell ref="AR24:AR25"/>
    <mergeCell ref="AP22:AP23"/>
    <mergeCell ref="AP24:AP25"/>
    <mergeCell ref="AP26:AP27"/>
    <mergeCell ref="AP28:AP29"/>
    <mergeCell ref="AP30:AP31"/>
    <mergeCell ref="AP32:AP33"/>
    <mergeCell ref="AO20:AO21"/>
    <mergeCell ref="AO22:AO23"/>
    <mergeCell ref="AO24:AO25"/>
    <mergeCell ref="AO26:AO27"/>
    <mergeCell ref="AO28:AO29"/>
    <mergeCell ref="AL30:AL31"/>
    <mergeCell ref="AL32:AL33"/>
    <mergeCell ref="AN20:AN21"/>
    <mergeCell ref="AS32:AS33"/>
    <mergeCell ref="AR30:AR31"/>
    <mergeCell ref="AR32:AR33"/>
    <mergeCell ref="AQ20:AQ21"/>
    <mergeCell ref="AQ22:AQ23"/>
    <mergeCell ref="AQ24:AQ25"/>
    <mergeCell ref="AQ26:AQ27"/>
    <mergeCell ref="AQ28:AQ29"/>
    <mergeCell ref="AO30:AO31"/>
    <mergeCell ref="AO32:AO33"/>
    <mergeCell ref="AP20:AP21"/>
    <mergeCell ref="AR20:AR21"/>
    <mergeCell ref="AR22:AR23"/>
    <mergeCell ref="AS20:AS21"/>
    <mergeCell ref="AS22:AS23"/>
    <mergeCell ref="AS24:AS25"/>
    <mergeCell ref="AS26:AS27"/>
    <mergeCell ref="AS28:AS29"/>
    <mergeCell ref="AS30:AS31"/>
    <mergeCell ref="AK10:AK11"/>
    <mergeCell ref="AL10:AL11"/>
    <mergeCell ref="AM10:AM11"/>
    <mergeCell ref="AN10:AN11"/>
    <mergeCell ref="AJ16:AJ17"/>
    <mergeCell ref="AK16:AK17"/>
    <mergeCell ref="AL16:AL17"/>
    <mergeCell ref="AM16:AM17"/>
    <mergeCell ref="AN16:AN17"/>
    <mergeCell ref="AN8:AN9"/>
    <mergeCell ref="AO8:AO9"/>
    <mergeCell ref="AP8:AP9"/>
    <mergeCell ref="AQ8:AQ9"/>
    <mergeCell ref="AS8:AS9"/>
    <mergeCell ref="AJ14:AJ15"/>
    <mergeCell ref="AK14:AK15"/>
    <mergeCell ref="AL14:AL15"/>
    <mergeCell ref="AM14:AM15"/>
    <mergeCell ref="AN14:AN15"/>
    <mergeCell ref="AO10:AO11"/>
    <mergeCell ref="AP10:AP11"/>
    <mergeCell ref="AQ10:AQ11"/>
    <mergeCell ref="AS10:AS11"/>
    <mergeCell ref="AJ12:AJ13"/>
    <mergeCell ref="AK12:AK13"/>
    <mergeCell ref="AL12:AL13"/>
    <mergeCell ref="AM12:AM13"/>
    <mergeCell ref="AN12:AN13"/>
    <mergeCell ref="AO12:AO13"/>
    <mergeCell ref="AP12:AP13"/>
    <mergeCell ref="AQ12:AQ13"/>
    <mergeCell ref="AS12:AS13"/>
    <mergeCell ref="AJ10:AJ11"/>
    <mergeCell ref="AN6:AN7"/>
    <mergeCell ref="B16:B17"/>
    <mergeCell ref="C16:C17"/>
    <mergeCell ref="D16:D17"/>
    <mergeCell ref="B18:B19"/>
    <mergeCell ref="C18:C19"/>
    <mergeCell ref="D18:D19"/>
    <mergeCell ref="B12:B13"/>
    <mergeCell ref="C12:C13"/>
    <mergeCell ref="D12:D13"/>
    <mergeCell ref="B14:B15"/>
    <mergeCell ref="C14:C15"/>
    <mergeCell ref="D14:D15"/>
    <mergeCell ref="B6:B7"/>
    <mergeCell ref="B8:B9"/>
    <mergeCell ref="C8:C9"/>
    <mergeCell ref="D8:D9"/>
    <mergeCell ref="B10:B11"/>
    <mergeCell ref="C10:C11"/>
    <mergeCell ref="D10:D11"/>
    <mergeCell ref="AJ8:AJ9"/>
    <mergeCell ref="AK8:AK9"/>
    <mergeCell ref="AL8:AL9"/>
    <mergeCell ref="AM8:AM9"/>
    <mergeCell ref="A34:A35"/>
    <mergeCell ref="B34:B35"/>
    <mergeCell ref="AO36:AO37"/>
    <mergeCell ref="AP36:AP37"/>
    <mergeCell ref="AQ36:AQ37"/>
    <mergeCell ref="AS36:AS37"/>
    <mergeCell ref="AJ36:AJ37"/>
    <mergeCell ref="AK36:AK37"/>
    <mergeCell ref="AL36:AL37"/>
    <mergeCell ref="AM36:AM37"/>
    <mergeCell ref="AN36:AN37"/>
    <mergeCell ref="AO34:AO35"/>
    <mergeCell ref="AP34:AP35"/>
    <mergeCell ref="AQ34:AQ35"/>
    <mergeCell ref="AS34:AS35"/>
    <mergeCell ref="D32:D33"/>
    <mergeCell ref="A36:A37"/>
    <mergeCell ref="B36:B37"/>
    <mergeCell ref="C36:C37"/>
    <mergeCell ref="D36:D37"/>
    <mergeCell ref="C34:C35"/>
    <mergeCell ref="D34:D35"/>
    <mergeCell ref="D22:D23"/>
    <mergeCell ref="D24:D25"/>
    <mergeCell ref="D26:D27"/>
    <mergeCell ref="D28:D29"/>
    <mergeCell ref="D30:D31"/>
    <mergeCell ref="C24:C25"/>
    <mergeCell ref="C26:C27"/>
    <mergeCell ref="C28:C29"/>
    <mergeCell ref="C30:C31"/>
    <mergeCell ref="C32:C33"/>
    <mergeCell ref="B24:B25"/>
    <mergeCell ref="B26:B27"/>
    <mergeCell ref="B28:B29"/>
    <mergeCell ref="B30:B31"/>
    <mergeCell ref="B32:B33"/>
    <mergeCell ref="A24:A25"/>
    <mergeCell ref="A26:A27"/>
    <mergeCell ref="AN22:AN23"/>
    <mergeCell ref="AN24:AN25"/>
    <mergeCell ref="AN26:AN27"/>
    <mergeCell ref="AN28:AN29"/>
    <mergeCell ref="AN30:AN31"/>
    <mergeCell ref="AN32:AN33"/>
    <mergeCell ref="AL24:AL25"/>
    <mergeCell ref="AL26:AL27"/>
    <mergeCell ref="AL28:AL29"/>
    <mergeCell ref="AM24:AM25"/>
    <mergeCell ref="AM26:AM27"/>
    <mergeCell ref="AM28:AM29"/>
    <mergeCell ref="AM30:AM31"/>
    <mergeCell ref="AM32:AM33"/>
    <mergeCell ref="AK30:AK31"/>
    <mergeCell ref="AK32:AK33"/>
    <mergeCell ref="AJ20:AJ21"/>
    <mergeCell ref="AJ22:AJ23"/>
    <mergeCell ref="AJ24:AJ25"/>
    <mergeCell ref="AJ26:AJ27"/>
    <mergeCell ref="AJ28:AJ29"/>
    <mergeCell ref="AJ30:AJ31"/>
    <mergeCell ref="AJ32:AJ33"/>
    <mergeCell ref="AK20:AK21"/>
    <mergeCell ref="AK22:AK23"/>
    <mergeCell ref="AK24:AK25"/>
    <mergeCell ref="AK26:AK27"/>
    <mergeCell ref="AK28:AK29"/>
    <mergeCell ref="A28:A29"/>
    <mergeCell ref="A30:A31"/>
    <mergeCell ref="A32:A33"/>
    <mergeCell ref="AO2:AS2"/>
    <mergeCell ref="AE51:AI51"/>
    <mergeCell ref="D1:I1"/>
    <mergeCell ref="A2:A3"/>
    <mergeCell ref="B2:B3"/>
    <mergeCell ref="C2:C3"/>
    <mergeCell ref="D2:D3"/>
    <mergeCell ref="AJ2:AN2"/>
    <mergeCell ref="AM4:AM5"/>
    <mergeCell ref="AL4:AL5"/>
    <mergeCell ref="AJ4:AJ5"/>
    <mergeCell ref="AK4:AK5"/>
    <mergeCell ref="D4:D5"/>
    <mergeCell ref="C4:C5"/>
    <mergeCell ref="AN4:AN5"/>
    <mergeCell ref="AO4:AO5"/>
    <mergeCell ref="A22:A23"/>
    <mergeCell ref="AP4:AP5"/>
    <mergeCell ref="AQ4:AQ5"/>
    <mergeCell ref="AS4:AS5"/>
    <mergeCell ref="A4:A5"/>
    <mergeCell ref="A20:A21"/>
    <mergeCell ref="B4:B5"/>
    <mergeCell ref="B20:B21"/>
    <mergeCell ref="C20:C21"/>
    <mergeCell ref="D20:D21"/>
    <mergeCell ref="AM20:AM21"/>
    <mergeCell ref="B22:B23"/>
    <mergeCell ref="C22:C23"/>
    <mergeCell ref="AM22:AM23"/>
    <mergeCell ref="AL20:AL21"/>
    <mergeCell ref="AL22:AL23"/>
    <mergeCell ref="C6:C7"/>
    <mergeCell ref="D6:D7"/>
    <mergeCell ref="A6:A7"/>
    <mergeCell ref="A8:A9"/>
    <mergeCell ref="A10:A11"/>
    <mergeCell ref="A12:A13"/>
    <mergeCell ref="A14:A15"/>
    <mergeCell ref="A16:A17"/>
    <mergeCell ref="A18:A19"/>
    <mergeCell ref="AJ6:AJ7"/>
    <mergeCell ref="AK6:AK7"/>
    <mergeCell ref="AL6:AL7"/>
    <mergeCell ref="AM6:AM7"/>
  </mergeCells>
  <conditionalFormatting sqref="AJ4:AS4 AJ6:AS6 AJ8:AS8 AJ10:AS10 AJ12:AS12 AJ14:AS14 AJ16:AS16 AJ18:AS18 AJ20:AS20 AJ22:AS22 AJ24:AS24 AJ26:AS26 AJ28:AS28 AJ30:AS30 AJ32:AS32 AJ34:AS34 AJ36:AS36 AJ51:AS51 AJ41:AS41 AJ43:AS43 AJ45:AS45 AJ38:AS39 AJ47:AS47 AJ49:AS49">
    <cfRule type="cellIs" dxfId="51" priority="13" operator="equal">
      <formula>0</formula>
    </cfRule>
  </conditionalFormatting>
  <conditionalFormatting sqref="E2:AI50">
    <cfRule type="cellIs" dxfId="50" priority="4" operator="equal">
      <formula>"В"</formula>
    </cfRule>
    <cfRule type="cellIs" dxfId="49" priority="5" operator="equal">
      <formula>"Б"</formula>
    </cfRule>
    <cfRule type="cellIs" dxfId="48" priority="6" operator="equal">
      <formula>"А"</formula>
    </cfRule>
    <cfRule type="cellIs" dxfId="47" priority="7" operator="equal">
      <formula>"ВВ"</formula>
    </cfRule>
    <cfRule type="cellIs" dxfId="46" priority="8" operator="equal">
      <formula>"К"</formula>
    </cfRule>
    <cfRule type="cellIs" dxfId="45" priority="9" operator="equal">
      <formula>"Н"</formula>
    </cfRule>
    <cfRule type="cellIs" dxfId="44" priority="10" operator="equal">
      <formula>"О"</formula>
    </cfRule>
    <cfRule type="cellIs" dxfId="43" priority="11" operator="equal">
      <formula>"У"</formula>
    </cfRule>
    <cfRule type="cellIs" dxfId="42" priority="12" operator="equal">
      <formula>"ОГ"</formula>
    </cfRule>
  </conditionalFormatting>
  <conditionalFormatting sqref="E2:AI37">
    <cfRule type="expression" dxfId="41" priority="1">
      <formula>(WEEKDAY(E$3,2)&gt;5)*(E$3&lt;&gt;0)</formula>
    </cfRule>
  </conditionalFormatting>
  <pageMargins left="0.25" right="0.25" top="0.75" bottom="0.75" header="0.3" footer="0.3"/>
  <pageSetup paperSize="9" scale="38" fitToHeight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6DAC3B34-8474-4B5C-8F91-1767FF9315E4}">
            <xm:f>AND(OR(AND(MOD(E$3-DATA!$B$1,14)+1&gt;7,MOD(E$3-DATA!$B$1,14)+1&lt;10),AND(MOD(E$3-DATA!$B$1,14)+1&gt;12,MOD(E$3-DATA!$B$1,14)+1&lt;15)),E$3&lt;&gt;0)</xm:f>
            <x14:dxf>
              <font>
                <b/>
                <i val="0"/>
                <color auto="1"/>
              </font>
              <fill>
                <patternFill>
                  <bgColor theme="9" tint="0.59996337778862885"/>
                </patternFill>
              </fill>
            </x14:dxf>
          </x14:cfRule>
          <xm:sqref>E45:AI50</xm:sqref>
        </x14:conditionalFormatting>
        <x14:conditionalFormatting xmlns:xm="http://schemas.microsoft.com/office/excel/2006/main">
          <x14:cfRule type="expression" priority="2" id="{637E0A73-0E3D-4274-8F5D-3AF82FFBF0FE}">
            <xm:f>AND(OR(AND(MOD(E$3-DATA!$C$1,14)+1&gt;7,MOD(E$3-DATA!$C$1,14)+1&lt;10),AND(MOD(E$3-DATA!$C$1,14)+1&gt;12,MOD(E$3-DATA!$C$1,14)+1&lt;15)),E$3&lt;&gt;0)</xm:f>
            <x14:dxf>
              <font>
                <b/>
                <i val="0"/>
                <color auto="1"/>
              </font>
              <fill>
                <patternFill>
                  <bgColor theme="9" tint="0.59996337778862885"/>
                </patternFill>
              </fill>
            </x14:dxf>
          </x14:cfRule>
          <xm:sqref>E39:AI44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DATA!$D$2:$D$10</xm:f>
          </x14:formula1>
          <xm:sqref>D34 D4 D20 D22 D24 D26 D28 D30 D32 D36 D8 D10 D12 D14 D16 D18 D6 D39 D41 D43 D45 D47 D49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87AE4-8DB2-4C25-88B7-C9C3CD2ABDE0}">
  <sheetPr>
    <tabColor rgb="FF00B050"/>
    <pageSetUpPr fitToPage="1"/>
  </sheetPr>
  <dimension ref="A1:AS19"/>
  <sheetViews>
    <sheetView zoomScale="60" zoomScaleNormal="60" workbookViewId="0">
      <selection activeCell="AM7" sqref="AM7:AM8"/>
    </sheetView>
  </sheetViews>
  <sheetFormatPr defaultRowHeight="15" x14ac:dyDescent="0.25"/>
  <cols>
    <col min="1" max="2" width="6.140625" style="31" customWidth="1"/>
    <col min="3" max="3" width="49.42578125" style="31" customWidth="1"/>
    <col min="4" max="4" width="27.7109375" style="31" bestFit="1" customWidth="1"/>
    <col min="5" max="33" width="6.7109375" style="31" customWidth="1"/>
    <col min="34" max="35" width="6.7109375" style="31" hidden="1" customWidth="1"/>
    <col min="36" max="43" width="8.42578125" style="31" customWidth="1"/>
    <col min="44" max="44" width="8.42578125" style="31" hidden="1" customWidth="1"/>
    <col min="45" max="45" width="8.42578125" style="31" customWidth="1"/>
    <col min="46" max="16384" width="9.140625" style="31"/>
  </cols>
  <sheetData>
    <row r="1" spans="1:45" s="23" customFormat="1" ht="32.25" customHeight="1" thickBot="1" x14ac:dyDescent="0.35">
      <c r="A1" s="19"/>
      <c r="B1" s="19"/>
      <c r="C1" s="46">
        <f>EDATE(DATA!A1,1)</f>
        <v>43862</v>
      </c>
      <c r="D1" s="122"/>
      <c r="E1" s="122"/>
      <c r="F1" s="122"/>
      <c r="G1" s="122"/>
      <c r="H1" s="122"/>
      <c r="I1" s="122"/>
      <c r="J1" s="20"/>
      <c r="K1" s="21"/>
      <c r="L1" s="20"/>
      <c r="M1" s="22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</row>
    <row r="2" spans="1:45" s="25" customFormat="1" ht="27" customHeight="1" thickBot="1" x14ac:dyDescent="0.35">
      <c r="A2" s="123" t="s">
        <v>3</v>
      </c>
      <c r="B2" s="123" t="s">
        <v>32</v>
      </c>
      <c r="C2" s="118" t="s">
        <v>33</v>
      </c>
      <c r="D2" s="118" t="s">
        <v>10</v>
      </c>
      <c r="E2" s="24">
        <f t="shared" ref="E2:AF2" si="0">E3</f>
        <v>43862</v>
      </c>
      <c r="F2" s="24">
        <f t="shared" si="0"/>
        <v>43863</v>
      </c>
      <c r="G2" s="24">
        <f t="shared" si="0"/>
        <v>43864</v>
      </c>
      <c r="H2" s="24">
        <f t="shared" si="0"/>
        <v>43865</v>
      </c>
      <c r="I2" s="24">
        <f t="shared" si="0"/>
        <v>43866</v>
      </c>
      <c r="J2" s="24">
        <f t="shared" si="0"/>
        <v>43867</v>
      </c>
      <c r="K2" s="24">
        <f t="shared" si="0"/>
        <v>43868</v>
      </c>
      <c r="L2" s="24">
        <f t="shared" si="0"/>
        <v>43869</v>
      </c>
      <c r="M2" s="24">
        <f t="shared" si="0"/>
        <v>43870</v>
      </c>
      <c r="N2" s="24">
        <f t="shared" si="0"/>
        <v>43871</v>
      </c>
      <c r="O2" s="24">
        <f t="shared" si="0"/>
        <v>43872</v>
      </c>
      <c r="P2" s="24">
        <f t="shared" si="0"/>
        <v>43873</v>
      </c>
      <c r="Q2" s="24">
        <f t="shared" si="0"/>
        <v>43874</v>
      </c>
      <c r="R2" s="24">
        <f t="shared" si="0"/>
        <v>43875</v>
      </c>
      <c r="S2" s="24">
        <f t="shared" si="0"/>
        <v>43876</v>
      </c>
      <c r="T2" s="24">
        <f t="shared" si="0"/>
        <v>43877</v>
      </c>
      <c r="U2" s="24">
        <f t="shared" si="0"/>
        <v>43878</v>
      </c>
      <c r="V2" s="24">
        <f t="shared" si="0"/>
        <v>43879</v>
      </c>
      <c r="W2" s="24">
        <f t="shared" si="0"/>
        <v>43880</v>
      </c>
      <c r="X2" s="24">
        <f t="shared" si="0"/>
        <v>43881</v>
      </c>
      <c r="Y2" s="24">
        <f t="shared" si="0"/>
        <v>43882</v>
      </c>
      <c r="Z2" s="24">
        <f t="shared" si="0"/>
        <v>43883</v>
      </c>
      <c r="AA2" s="24">
        <f t="shared" si="0"/>
        <v>43884</v>
      </c>
      <c r="AB2" s="24">
        <f t="shared" si="0"/>
        <v>43885</v>
      </c>
      <c r="AC2" s="24">
        <f t="shared" si="0"/>
        <v>43886</v>
      </c>
      <c r="AD2" s="24">
        <f t="shared" si="0"/>
        <v>43887</v>
      </c>
      <c r="AE2" s="24">
        <f t="shared" si="0"/>
        <v>43888</v>
      </c>
      <c r="AF2" s="24">
        <f t="shared" si="0"/>
        <v>43889</v>
      </c>
      <c r="AG2" s="24">
        <f>IF(AG3=0,"",AG3)</f>
        <v>43890</v>
      </c>
      <c r="AH2" s="24" t="str">
        <f t="shared" ref="AH2:AI2" si="1">IF(AH3=0,"",AH3)</f>
        <v/>
      </c>
      <c r="AI2" s="24" t="str">
        <f t="shared" si="1"/>
        <v/>
      </c>
      <c r="AJ2" s="118" t="s">
        <v>44</v>
      </c>
      <c r="AK2" s="118"/>
      <c r="AL2" s="118"/>
      <c r="AM2" s="118"/>
      <c r="AN2" s="118"/>
      <c r="AO2" s="118" t="s">
        <v>9</v>
      </c>
      <c r="AP2" s="118"/>
      <c r="AQ2" s="118"/>
      <c r="AR2" s="118"/>
      <c r="AS2" s="118"/>
    </row>
    <row r="3" spans="1:45" s="26" customFormat="1" ht="201" customHeight="1" thickBot="1" x14ac:dyDescent="0.3">
      <c r="A3" s="124"/>
      <c r="B3" s="124"/>
      <c r="C3" s="125"/>
      <c r="D3" s="125"/>
      <c r="E3" s="51">
        <f>C1</f>
        <v>43862</v>
      </c>
      <c r="F3" s="51">
        <f t="shared" ref="F3:AF3" si="2">E3+1</f>
        <v>43863</v>
      </c>
      <c r="G3" s="51">
        <f t="shared" si="2"/>
        <v>43864</v>
      </c>
      <c r="H3" s="51">
        <f t="shared" si="2"/>
        <v>43865</v>
      </c>
      <c r="I3" s="51">
        <f t="shared" si="2"/>
        <v>43866</v>
      </c>
      <c r="J3" s="51">
        <f t="shared" si="2"/>
        <v>43867</v>
      </c>
      <c r="K3" s="51">
        <f t="shared" si="2"/>
        <v>43868</v>
      </c>
      <c r="L3" s="51">
        <f t="shared" si="2"/>
        <v>43869</v>
      </c>
      <c r="M3" s="51">
        <f t="shared" si="2"/>
        <v>43870</v>
      </c>
      <c r="N3" s="51">
        <f t="shared" si="2"/>
        <v>43871</v>
      </c>
      <c r="O3" s="51">
        <f t="shared" si="2"/>
        <v>43872</v>
      </c>
      <c r="P3" s="51">
        <f t="shared" si="2"/>
        <v>43873</v>
      </c>
      <c r="Q3" s="51">
        <f t="shared" si="2"/>
        <v>43874</v>
      </c>
      <c r="R3" s="51">
        <f t="shared" si="2"/>
        <v>43875</v>
      </c>
      <c r="S3" s="51">
        <f t="shared" si="2"/>
        <v>43876</v>
      </c>
      <c r="T3" s="51">
        <f t="shared" si="2"/>
        <v>43877</v>
      </c>
      <c r="U3" s="51">
        <f t="shared" si="2"/>
        <v>43878</v>
      </c>
      <c r="V3" s="51">
        <f t="shared" si="2"/>
        <v>43879</v>
      </c>
      <c r="W3" s="51">
        <f t="shared" si="2"/>
        <v>43880</v>
      </c>
      <c r="X3" s="51">
        <f t="shared" si="2"/>
        <v>43881</v>
      </c>
      <c r="Y3" s="51">
        <f t="shared" si="2"/>
        <v>43882</v>
      </c>
      <c r="Z3" s="51">
        <f t="shared" si="2"/>
        <v>43883</v>
      </c>
      <c r="AA3" s="51">
        <f t="shared" si="2"/>
        <v>43884</v>
      </c>
      <c r="AB3" s="51">
        <f t="shared" si="2"/>
        <v>43885</v>
      </c>
      <c r="AC3" s="51">
        <f t="shared" si="2"/>
        <v>43886</v>
      </c>
      <c r="AD3" s="51">
        <f t="shared" si="2"/>
        <v>43887</v>
      </c>
      <c r="AE3" s="51">
        <f t="shared" si="2"/>
        <v>43888</v>
      </c>
      <c r="AF3" s="51">
        <f t="shared" si="2"/>
        <v>43889</v>
      </c>
      <c r="AG3" s="51">
        <f>IF(DAY($AF3+1)&gt;DAY(AF3),$AF3+1,0)</f>
        <v>43890</v>
      </c>
      <c r="AH3" s="51">
        <f>IF(DAY($AF3+2)&gt;DAY(AF3),$AF3+2,0)</f>
        <v>0</v>
      </c>
      <c r="AI3" s="51">
        <f>IF(DAY($AF3+3)&gt;DAY(AF3),$AF3+3,0)</f>
        <v>0</v>
      </c>
      <c r="AJ3" s="74" t="s">
        <v>51</v>
      </c>
      <c r="AK3" s="74" t="s">
        <v>52</v>
      </c>
      <c r="AL3" s="54" t="s">
        <v>53</v>
      </c>
      <c r="AM3" s="73" t="s">
        <v>54</v>
      </c>
      <c r="AN3" s="54" t="s">
        <v>43</v>
      </c>
      <c r="AO3" s="54" t="s">
        <v>56</v>
      </c>
      <c r="AP3" s="54" t="s">
        <v>0</v>
      </c>
      <c r="AQ3" s="54" t="s">
        <v>58</v>
      </c>
      <c r="AR3" s="54" t="s">
        <v>4</v>
      </c>
      <c r="AS3" s="54" t="s">
        <v>2</v>
      </c>
    </row>
    <row r="4" spans="1:45" s="25" customFormat="1" ht="18.75" x14ac:dyDescent="0.3">
      <c r="A4" s="110">
        <f>IF(C4="","",SUBTOTAL(103,$C$4:C4))</f>
        <v>1</v>
      </c>
      <c r="B4" s="111">
        <v>61</v>
      </c>
      <c r="C4" s="113" t="s">
        <v>59</v>
      </c>
      <c r="D4" s="113" t="s">
        <v>61</v>
      </c>
      <c r="E4" s="55" t="s">
        <v>64</v>
      </c>
      <c r="F4" s="55" t="s">
        <v>64</v>
      </c>
      <c r="G4" s="55">
        <v>8</v>
      </c>
      <c r="H4" s="55">
        <v>8</v>
      </c>
      <c r="I4" s="55">
        <v>8</v>
      </c>
      <c r="J4" s="55">
        <v>8</v>
      </c>
      <c r="K4" s="55">
        <v>8</v>
      </c>
      <c r="L4" s="55">
        <v>2</v>
      </c>
      <c r="M4" s="55" t="s">
        <v>64</v>
      </c>
      <c r="N4" s="55">
        <v>8</v>
      </c>
      <c r="O4" s="55">
        <v>8</v>
      </c>
      <c r="P4" s="55">
        <v>8</v>
      </c>
      <c r="Q4" s="55">
        <v>11</v>
      </c>
      <c r="R4" s="55">
        <v>12</v>
      </c>
      <c r="S4" s="55">
        <v>2</v>
      </c>
      <c r="T4" s="55" t="s">
        <v>64</v>
      </c>
      <c r="U4" s="55">
        <v>8</v>
      </c>
      <c r="V4" s="55">
        <v>8</v>
      </c>
      <c r="W4" s="55">
        <v>8</v>
      </c>
      <c r="X4" s="55">
        <v>8</v>
      </c>
      <c r="Y4" s="55">
        <v>8</v>
      </c>
      <c r="Z4" s="55" t="s">
        <v>64</v>
      </c>
      <c r="AA4" s="55" t="s">
        <v>64</v>
      </c>
      <c r="AB4" s="55">
        <v>8</v>
      </c>
      <c r="AC4" s="55">
        <v>8</v>
      </c>
      <c r="AD4" s="55"/>
      <c r="AE4" s="55"/>
      <c r="AF4" s="55"/>
      <c r="AG4" s="55"/>
      <c r="AH4" s="55"/>
      <c r="AI4" s="56"/>
      <c r="AJ4" s="130">
        <f t="shared" ref="AJ4:AJ9" si="3">COUNTIF($E4:$AI4,"&gt;0")</f>
        <v>19</v>
      </c>
      <c r="AK4" s="128">
        <f>SUMIF(E4:AI4,"&lt;=8")+COUNTIF(E4:AI4,"&gt;8")*8</f>
        <v>140</v>
      </c>
      <c r="AL4" s="128">
        <f>SUM(E4:AI4)-AK4</f>
        <v>7</v>
      </c>
      <c r="AM4" s="126">
        <f>SUM(E5:AI5)</f>
        <v>6</v>
      </c>
      <c r="AN4" s="128">
        <f>SUMPRODUCT(--(WEEKDAY($E$3:$AI$3,2)&gt;5),E4:AI4)</f>
        <v>4</v>
      </c>
      <c r="AO4" s="128">
        <f>COUNTIF($E4:$AI4,"В")</f>
        <v>6</v>
      </c>
      <c r="AP4" s="128">
        <f t="shared" ref="AP4:AP9" si="4">COUNTIF($E4:$AI4,"О")</f>
        <v>0</v>
      </c>
      <c r="AQ4" s="128">
        <f>COUNTIF($E4:$AI4,"А")</f>
        <v>0</v>
      </c>
      <c r="AR4" s="128">
        <f t="shared" ref="AR4:AR9" si="5">COUNTIF($E4:$AI4,"У")</f>
        <v>0</v>
      </c>
      <c r="AS4" s="132">
        <f t="shared" ref="AS4:AS9" si="6">COUNTIF($E4:$AI4,"Б")</f>
        <v>0</v>
      </c>
    </row>
    <row r="5" spans="1:45" s="25" customFormat="1" ht="18.75" x14ac:dyDescent="0.3">
      <c r="A5" s="110"/>
      <c r="B5" s="111"/>
      <c r="C5" s="113"/>
      <c r="D5" s="113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>
        <v>2</v>
      </c>
      <c r="R5" s="57">
        <v>4</v>
      </c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8"/>
      <c r="AJ5" s="131"/>
      <c r="AK5" s="129"/>
      <c r="AL5" s="129"/>
      <c r="AM5" s="127"/>
      <c r="AN5" s="129"/>
      <c r="AO5" s="129"/>
      <c r="AP5" s="129"/>
      <c r="AQ5" s="129"/>
      <c r="AR5" s="129"/>
      <c r="AS5" s="133"/>
    </row>
    <row r="6" spans="1:45" s="25" customFormat="1" ht="9" customHeight="1" x14ac:dyDescent="0.3">
      <c r="A6" s="52" t="str">
        <f>IF(C6="","",SUBTOTAL(103,$C$4:C6))</f>
        <v/>
      </c>
      <c r="B6" s="52"/>
      <c r="C6" s="52"/>
      <c r="D6" s="52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60"/>
      <c r="AJ6" s="61">
        <f t="shared" si="3"/>
        <v>0</v>
      </c>
      <c r="AK6" s="62">
        <f t="shared" ref="AK6:AK7" si="7">SUMIF(E6:AI6,"&lt;=8")+COUNTIF(E6:AI6,"&gt;8")*8</f>
        <v>0</v>
      </c>
      <c r="AL6" s="62">
        <f t="shared" ref="AL6:AL7" si="8">SUM(E6:AI6)-AK6</f>
        <v>0</v>
      </c>
      <c r="AM6" s="62"/>
      <c r="AN6" s="62">
        <f t="shared" ref="AN6" si="9">SUMPRODUCT(--(WEEKDAY($E$3:$AI$3,2)&gt;5),E6:AI6)</f>
        <v>0</v>
      </c>
      <c r="AO6" s="62">
        <f t="shared" ref="AO6:AO9" si="10">COUNTIF($E6:$AI6,"В")</f>
        <v>0</v>
      </c>
      <c r="AP6" s="62">
        <f t="shared" si="4"/>
        <v>0</v>
      </c>
      <c r="AQ6" s="62">
        <f t="shared" ref="AQ6:AQ9" si="11">COUNTIF($E6:$AI6,"А")</f>
        <v>0</v>
      </c>
      <c r="AR6" s="62">
        <f t="shared" si="5"/>
        <v>0</v>
      </c>
      <c r="AS6" s="63">
        <f t="shared" si="6"/>
        <v>0</v>
      </c>
    </row>
    <row r="7" spans="1:45" s="25" customFormat="1" ht="18.75" x14ac:dyDescent="0.3">
      <c r="A7" s="140">
        <f>IF(C7="","",SUBTOTAL(103,$C$4:C7))</f>
        <v>2</v>
      </c>
      <c r="B7" s="147">
        <v>87</v>
      </c>
      <c r="C7" s="145" t="s">
        <v>60</v>
      </c>
      <c r="D7" s="143" t="s">
        <v>46</v>
      </c>
      <c r="E7" s="64">
        <v>8</v>
      </c>
      <c r="F7" s="64">
        <v>8</v>
      </c>
      <c r="G7" s="64" t="s">
        <v>64</v>
      </c>
      <c r="H7" s="64" t="s">
        <v>64</v>
      </c>
      <c r="I7" s="64">
        <v>8</v>
      </c>
      <c r="J7" s="64">
        <v>8</v>
      </c>
      <c r="K7" s="64">
        <v>8</v>
      </c>
      <c r="L7" s="64" t="s">
        <v>64</v>
      </c>
      <c r="M7" s="64" t="s">
        <v>64</v>
      </c>
      <c r="N7" s="64">
        <v>8</v>
      </c>
      <c r="O7" s="64">
        <v>8</v>
      </c>
      <c r="P7" s="64">
        <v>8</v>
      </c>
      <c r="Q7" s="64">
        <v>8</v>
      </c>
      <c r="R7" s="64">
        <v>8</v>
      </c>
      <c r="S7" s="64">
        <v>8</v>
      </c>
      <c r="T7" s="64">
        <v>8</v>
      </c>
      <c r="U7" s="64" t="s">
        <v>64</v>
      </c>
      <c r="V7" s="64" t="s">
        <v>64</v>
      </c>
      <c r="W7" s="64">
        <v>8</v>
      </c>
      <c r="X7" s="64">
        <v>8</v>
      </c>
      <c r="Y7" s="64">
        <v>8</v>
      </c>
      <c r="Z7" s="64" t="s">
        <v>64</v>
      </c>
      <c r="AA7" s="64">
        <v>8</v>
      </c>
      <c r="AB7" s="64">
        <v>2</v>
      </c>
      <c r="AC7" s="64">
        <v>8</v>
      </c>
      <c r="AD7" s="64"/>
      <c r="AE7" s="64"/>
      <c r="AF7" s="64"/>
      <c r="AG7" s="64"/>
      <c r="AH7" s="64"/>
      <c r="AI7" s="65"/>
      <c r="AJ7" s="149">
        <f t="shared" si="3"/>
        <v>18</v>
      </c>
      <c r="AK7" s="151">
        <f t="shared" si="7"/>
        <v>138</v>
      </c>
      <c r="AL7" s="151">
        <f t="shared" si="8"/>
        <v>0</v>
      </c>
      <c r="AM7" s="153">
        <f>SUM(E8:AI8)</f>
        <v>0</v>
      </c>
      <c r="AN7" s="151">
        <f>SUMPRODUCT(((MOD($E$3:$AI$3-DATA!$C$1,14)+1&gt;7)*(MOD($E$3:$AI$3-DATA!$C$1,14)+1&lt;10)+(MOD($E$3:$AI$3-DATA!$C$1,14)+1&gt;12)*(MOD($E$3:$AI$3-DATA!$C$1,14)+1&lt;15)),E7:AI7)</f>
        <v>8</v>
      </c>
      <c r="AO7" s="151">
        <f t="shared" si="10"/>
        <v>7</v>
      </c>
      <c r="AP7" s="151">
        <f t="shared" si="4"/>
        <v>0</v>
      </c>
      <c r="AQ7" s="151">
        <f t="shared" si="11"/>
        <v>0</v>
      </c>
      <c r="AR7" s="151">
        <f t="shared" si="5"/>
        <v>0</v>
      </c>
      <c r="AS7" s="155">
        <f t="shared" si="6"/>
        <v>0</v>
      </c>
    </row>
    <row r="8" spans="1:45" s="25" customFormat="1" ht="18.75" x14ac:dyDescent="0.3">
      <c r="A8" s="141"/>
      <c r="B8" s="148"/>
      <c r="C8" s="146"/>
      <c r="D8" s="144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7"/>
      <c r="AJ8" s="150"/>
      <c r="AK8" s="152"/>
      <c r="AL8" s="152"/>
      <c r="AM8" s="154"/>
      <c r="AN8" s="152"/>
      <c r="AO8" s="152"/>
      <c r="AP8" s="152"/>
      <c r="AQ8" s="152"/>
      <c r="AR8" s="152"/>
      <c r="AS8" s="156"/>
    </row>
    <row r="9" spans="1:45" s="25" customFormat="1" ht="18.75" x14ac:dyDescent="0.3">
      <c r="A9" s="140">
        <f>IF(C9="","",SUBTOTAL(103,$C$4:C9))</f>
        <v>3</v>
      </c>
      <c r="B9" s="147">
        <v>88</v>
      </c>
      <c r="C9" s="145" t="s">
        <v>31</v>
      </c>
      <c r="D9" s="143" t="s">
        <v>46</v>
      </c>
      <c r="E9" s="64" t="s">
        <v>64</v>
      </c>
      <c r="F9" s="64" t="s">
        <v>64</v>
      </c>
      <c r="G9" s="64">
        <v>8</v>
      </c>
      <c r="H9" s="64">
        <v>11</v>
      </c>
      <c r="I9" s="64">
        <v>8</v>
      </c>
      <c r="J9" s="64">
        <v>8</v>
      </c>
      <c r="K9" s="64">
        <v>8</v>
      </c>
      <c r="L9" s="64">
        <v>8</v>
      </c>
      <c r="M9" s="64">
        <v>8</v>
      </c>
      <c r="N9" s="64" t="s">
        <v>64</v>
      </c>
      <c r="O9" s="64" t="s">
        <v>64</v>
      </c>
      <c r="P9" s="64">
        <v>8</v>
      </c>
      <c r="Q9" s="64">
        <v>8</v>
      </c>
      <c r="R9" s="64">
        <v>8</v>
      </c>
      <c r="S9" s="64" t="s">
        <v>64</v>
      </c>
      <c r="T9" s="64" t="s">
        <v>64</v>
      </c>
      <c r="U9" s="64">
        <v>8</v>
      </c>
      <c r="V9" s="64">
        <v>8</v>
      </c>
      <c r="W9" s="64">
        <v>8</v>
      </c>
      <c r="X9" s="64">
        <v>8</v>
      </c>
      <c r="Y9" s="64">
        <v>8</v>
      </c>
      <c r="Z9" s="64">
        <v>8</v>
      </c>
      <c r="AA9" s="64">
        <v>8</v>
      </c>
      <c r="AB9" s="64" t="s">
        <v>64</v>
      </c>
      <c r="AC9" s="64" t="s">
        <v>64</v>
      </c>
      <c r="AD9" s="64"/>
      <c r="AE9" s="64"/>
      <c r="AF9" s="64"/>
      <c r="AG9" s="64"/>
      <c r="AH9" s="64"/>
      <c r="AI9" s="65"/>
      <c r="AJ9" s="149">
        <f t="shared" si="3"/>
        <v>17</v>
      </c>
      <c r="AK9" s="151">
        <f t="shared" ref="AK9" si="12">SUMIF(E9:AI9,"&lt;=8")+COUNTIF(E9:AI9,"&gt;8")*8</f>
        <v>136</v>
      </c>
      <c r="AL9" s="151">
        <f t="shared" ref="AL9" si="13">SUM(E9:AI9)-AK9</f>
        <v>3</v>
      </c>
      <c r="AM9" s="153">
        <f t="shared" ref="AM9" si="14">SUM(E10:AI10)</f>
        <v>1</v>
      </c>
      <c r="AN9" s="151">
        <f>SUMPRODUCT(((MOD($E$3:$AI$3-DATA!$B$1,14)+1&gt;7)*(MOD($E$3:$AI$3-DATA!$B$1,14)+1&lt;10)+(MOD($E$3:$AI$3-DATA!$B$1,14)+1&gt;12)*(MOD($E$3:$AI$3-DATA!$B$1,14)+1&lt;15)),E9:AI9)</f>
        <v>0</v>
      </c>
      <c r="AO9" s="151">
        <f t="shared" si="10"/>
        <v>8</v>
      </c>
      <c r="AP9" s="151">
        <f t="shared" si="4"/>
        <v>0</v>
      </c>
      <c r="AQ9" s="151">
        <f t="shared" si="11"/>
        <v>0</v>
      </c>
      <c r="AR9" s="151">
        <f t="shared" si="5"/>
        <v>0</v>
      </c>
      <c r="AS9" s="155">
        <f t="shared" si="6"/>
        <v>0</v>
      </c>
    </row>
    <row r="10" spans="1:45" s="25" customFormat="1" ht="19.5" thickBot="1" x14ac:dyDescent="0.35">
      <c r="A10" s="141"/>
      <c r="B10" s="148"/>
      <c r="C10" s="146"/>
      <c r="D10" s="144"/>
      <c r="E10" s="66"/>
      <c r="F10" s="66"/>
      <c r="G10" s="66"/>
      <c r="H10" s="66">
        <v>1</v>
      </c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8"/>
      <c r="AF10" s="68"/>
      <c r="AG10" s="68"/>
      <c r="AH10" s="68"/>
      <c r="AI10" s="69"/>
      <c r="AJ10" s="150"/>
      <c r="AK10" s="152"/>
      <c r="AL10" s="152"/>
      <c r="AM10" s="154"/>
      <c r="AN10" s="152"/>
      <c r="AO10" s="152"/>
      <c r="AP10" s="152"/>
      <c r="AQ10" s="152"/>
      <c r="AR10" s="152"/>
      <c r="AS10" s="156"/>
    </row>
    <row r="11" spans="1:45" s="25" customFormat="1" ht="24.75" customHeight="1" thickBot="1" x14ac:dyDescent="0.35">
      <c r="A11" s="43" t="str">
        <f>IF(ISBLANK(C11),"",COUNTA($C$4:C11))</f>
        <v/>
      </c>
      <c r="B11" s="43"/>
      <c r="C11" s="43"/>
      <c r="D11" s="43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119" t="s">
        <v>8</v>
      </c>
      <c r="AF11" s="120"/>
      <c r="AG11" s="120"/>
      <c r="AH11" s="120"/>
      <c r="AI11" s="121"/>
      <c r="AJ11" s="71">
        <f t="shared" ref="AJ11:AS11" si="15">SUM(AJ4:AJ10)</f>
        <v>54</v>
      </c>
      <c r="AK11" s="71">
        <f t="shared" si="15"/>
        <v>414</v>
      </c>
      <c r="AL11" s="71">
        <f t="shared" si="15"/>
        <v>10</v>
      </c>
      <c r="AM11" s="72">
        <f t="shared" si="15"/>
        <v>7</v>
      </c>
      <c r="AN11" s="71">
        <f t="shared" si="15"/>
        <v>12</v>
      </c>
      <c r="AO11" s="71">
        <f t="shared" si="15"/>
        <v>21</v>
      </c>
      <c r="AP11" s="71">
        <f t="shared" si="15"/>
        <v>0</v>
      </c>
      <c r="AQ11" s="71">
        <f t="shared" si="15"/>
        <v>0</v>
      </c>
      <c r="AR11" s="71">
        <f t="shared" si="15"/>
        <v>0</v>
      </c>
      <c r="AS11" s="71">
        <f t="shared" si="15"/>
        <v>0</v>
      </c>
    </row>
    <row r="12" spans="1:45" s="25" customFormat="1" ht="18.75" x14ac:dyDescent="0.3">
      <c r="A12" s="27"/>
      <c r="B12" s="27"/>
      <c r="C12" s="41"/>
      <c r="D12" s="41"/>
      <c r="E12" s="29"/>
      <c r="F12" s="29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29"/>
      <c r="AK12" s="29"/>
      <c r="AL12" s="30"/>
      <c r="AM12" s="30"/>
      <c r="AN12" s="30"/>
      <c r="AO12" s="30"/>
      <c r="AP12" s="30"/>
      <c r="AQ12" s="30"/>
    </row>
    <row r="13" spans="1:45" s="25" customFormat="1" ht="18.75" x14ac:dyDescent="0.3">
      <c r="B13" s="50" t="s">
        <v>1</v>
      </c>
      <c r="C13" s="38" t="s">
        <v>5</v>
      </c>
      <c r="D13" s="39"/>
      <c r="E13" s="35"/>
      <c r="F13" s="23"/>
      <c r="H13" s="28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29"/>
      <c r="AK13" s="29"/>
      <c r="AL13" s="30"/>
      <c r="AM13" s="30"/>
      <c r="AN13" s="30"/>
      <c r="AO13" s="30"/>
      <c r="AP13" s="30"/>
      <c r="AQ13" s="30"/>
    </row>
    <row r="14" spans="1:45" s="25" customFormat="1" ht="18.75" x14ac:dyDescent="0.3">
      <c r="B14" s="33" t="s">
        <v>13</v>
      </c>
      <c r="C14" s="34" t="s">
        <v>12</v>
      </c>
      <c r="D14" s="39"/>
      <c r="E14" s="35"/>
      <c r="F14" s="23"/>
      <c r="H14" s="28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29"/>
      <c r="AK14" s="29"/>
      <c r="AL14" s="30"/>
      <c r="AM14" s="30"/>
      <c r="AN14" s="30"/>
      <c r="AO14" s="30"/>
      <c r="AP14" s="30"/>
      <c r="AQ14" s="30"/>
    </row>
    <row r="15" spans="1:45" s="25" customFormat="1" ht="18.75" x14ac:dyDescent="0.3">
      <c r="B15" s="33" t="s">
        <v>6</v>
      </c>
      <c r="C15" s="34" t="s">
        <v>0</v>
      </c>
      <c r="D15" s="40"/>
      <c r="E15" s="35"/>
      <c r="F15" s="23"/>
      <c r="H15" s="28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29"/>
      <c r="AK15" s="29"/>
      <c r="AL15" s="30"/>
      <c r="AM15" s="30"/>
      <c r="AN15" s="30"/>
      <c r="AO15" s="30"/>
      <c r="AP15" s="30"/>
      <c r="AQ15" s="30"/>
    </row>
    <row r="16" spans="1:45" ht="18.75" x14ac:dyDescent="0.25">
      <c r="B16" s="33" t="s">
        <v>30</v>
      </c>
      <c r="C16" s="34" t="s">
        <v>7</v>
      </c>
      <c r="D16" s="42"/>
      <c r="E16" s="35"/>
      <c r="F16" s="36"/>
      <c r="H16" s="28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29"/>
      <c r="AK16" s="29"/>
      <c r="AL16" s="30"/>
      <c r="AM16" s="30"/>
      <c r="AN16" s="30"/>
      <c r="AO16" s="30"/>
      <c r="AP16" s="30"/>
      <c r="AQ16" s="30"/>
    </row>
    <row r="17" spans="1:43" ht="18.75" x14ac:dyDescent="0.25">
      <c r="B17" s="33" t="s">
        <v>34</v>
      </c>
      <c r="C17" s="34" t="s">
        <v>35</v>
      </c>
      <c r="D17" s="42"/>
      <c r="E17" s="35"/>
      <c r="F17" s="36"/>
      <c r="H17" s="28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29"/>
      <c r="AK17" s="29"/>
      <c r="AL17" s="30"/>
      <c r="AM17" s="30"/>
      <c r="AN17" s="30"/>
      <c r="AO17" s="30"/>
      <c r="AP17" s="30"/>
      <c r="AQ17" s="30"/>
    </row>
    <row r="18" spans="1:43" ht="18.75" x14ac:dyDescent="0.25">
      <c r="A18" s="32"/>
      <c r="B18" s="33" t="s">
        <v>55</v>
      </c>
      <c r="C18" s="38" t="s">
        <v>11</v>
      </c>
      <c r="D18" s="48"/>
      <c r="E18" s="37"/>
      <c r="F18" s="37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</row>
    <row r="19" spans="1:43" ht="18.75" x14ac:dyDescent="0.25">
      <c r="B19" s="33" t="s">
        <v>41</v>
      </c>
      <c r="C19" s="34" t="s">
        <v>42</v>
      </c>
      <c r="D19" s="42"/>
    </row>
  </sheetData>
  <sheetProtection selectLockedCells="1"/>
  <mergeCells count="50">
    <mergeCell ref="AE11:AI11"/>
    <mergeCell ref="AK9:AK10"/>
    <mergeCell ref="AL9:AL10"/>
    <mergeCell ref="AS9:AS10"/>
    <mergeCell ref="AM9:AM10"/>
    <mergeCell ref="AN9:AN10"/>
    <mergeCell ref="AO9:AO10"/>
    <mergeCell ref="AP9:AP10"/>
    <mergeCell ref="AQ9:AQ10"/>
    <mergeCell ref="AR9:AR10"/>
    <mergeCell ref="A9:A10"/>
    <mergeCell ref="B9:B10"/>
    <mergeCell ref="C9:C10"/>
    <mergeCell ref="D9:D10"/>
    <mergeCell ref="AJ9:AJ10"/>
    <mergeCell ref="AK7:AK8"/>
    <mergeCell ref="AL7:AL8"/>
    <mergeCell ref="AS7:AS8"/>
    <mergeCell ref="AM7:AM8"/>
    <mergeCell ref="AN7:AN8"/>
    <mergeCell ref="AO7:AO8"/>
    <mergeCell ref="AP7:AP8"/>
    <mergeCell ref="AQ7:AQ8"/>
    <mergeCell ref="AR7:AR8"/>
    <mergeCell ref="A7:A8"/>
    <mergeCell ref="B7:B8"/>
    <mergeCell ref="C7:C8"/>
    <mergeCell ref="D7:D8"/>
    <mergeCell ref="AJ7:AJ8"/>
    <mergeCell ref="AJ2:AN2"/>
    <mergeCell ref="AO2:AS2"/>
    <mergeCell ref="A4:A5"/>
    <mergeCell ref="B4:B5"/>
    <mergeCell ref="C4:C5"/>
    <mergeCell ref="D4:D5"/>
    <mergeCell ref="AJ4:AJ5"/>
    <mergeCell ref="AK4:AK5"/>
    <mergeCell ref="AL4:AL5"/>
    <mergeCell ref="AM4:AM5"/>
    <mergeCell ref="AN4:AN5"/>
    <mergeCell ref="AO4:AO5"/>
    <mergeCell ref="AP4:AP5"/>
    <mergeCell ref="AQ4:AQ5"/>
    <mergeCell ref="AR4:AR5"/>
    <mergeCell ref="AS4:AS5"/>
    <mergeCell ref="D1:I1"/>
    <mergeCell ref="A2:A3"/>
    <mergeCell ref="B2:B3"/>
    <mergeCell ref="C2:C3"/>
    <mergeCell ref="D2:D3"/>
  </mergeCells>
  <conditionalFormatting sqref="AJ4:AS4 AJ11:AS11 AJ9:AS9 AJ6:AS7">
    <cfRule type="cellIs" dxfId="38" priority="13" operator="equal">
      <formula>0</formula>
    </cfRule>
  </conditionalFormatting>
  <conditionalFormatting sqref="E2:AI10">
    <cfRule type="cellIs" dxfId="37" priority="4" operator="equal">
      <formula>"В"</formula>
    </cfRule>
    <cfRule type="cellIs" dxfId="36" priority="5" operator="equal">
      <formula>"Б"</formula>
    </cfRule>
    <cfRule type="cellIs" dxfId="35" priority="6" operator="equal">
      <formula>"А"</formula>
    </cfRule>
    <cfRule type="cellIs" dxfId="34" priority="7" operator="equal">
      <formula>"ВВ"</formula>
    </cfRule>
    <cfRule type="cellIs" dxfId="33" priority="8" operator="equal">
      <formula>"К"</formula>
    </cfRule>
    <cfRule type="cellIs" dxfId="32" priority="9" operator="equal">
      <formula>"Н"</formula>
    </cfRule>
    <cfRule type="cellIs" dxfId="31" priority="10" operator="equal">
      <formula>"О"</formula>
    </cfRule>
    <cfRule type="cellIs" dxfId="30" priority="11" operator="equal">
      <formula>"У"</formula>
    </cfRule>
    <cfRule type="cellIs" dxfId="29" priority="12" operator="equal">
      <formula>"ОГ"</formula>
    </cfRule>
  </conditionalFormatting>
  <conditionalFormatting sqref="E2:AI5">
    <cfRule type="expression" dxfId="28" priority="1">
      <formula>(WEEKDAY(E$3,2)&gt;5)*(E$3&lt;&gt;0)</formula>
    </cfRule>
  </conditionalFormatting>
  <pageMargins left="0.25" right="0.25" top="0.75" bottom="0.75" header="0.3" footer="0.3"/>
  <pageSetup paperSize="9" scale="39" fitToHeight="0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855A3D20-1F48-4D0C-A6DC-89C93C552743}">
            <xm:f>AND(OR(AND(MOD(E$3-DATA!$B$1,14)+1&gt;7,MOD(E$3-DATA!$B$1,14)+1&lt;10),AND(MOD(E$3-DATA!$B$1,14)+1&gt;12,MOD(E$3-DATA!$B$1,14)+1&lt;15)),E$3&lt;&gt;0)</xm:f>
            <x14:dxf>
              <font>
                <b/>
                <i val="0"/>
                <color auto="1"/>
              </font>
              <fill>
                <patternFill>
                  <bgColor theme="9" tint="0.59996337778862885"/>
                </patternFill>
              </fill>
            </x14:dxf>
          </x14:cfRule>
          <xm:sqref>E9:AI10</xm:sqref>
        </x14:conditionalFormatting>
        <x14:conditionalFormatting xmlns:xm="http://schemas.microsoft.com/office/excel/2006/main">
          <x14:cfRule type="expression" priority="2" id="{7026699D-79AA-459C-A303-3D89D1A78374}">
            <xm:f>AND(OR(AND(MOD(E$3-DATA!$C$1,14)+1&gt;7,MOD(E$3-DATA!$C$1,14)+1&lt;10),AND(MOD(E$3-DATA!$C$1,14)+1&gt;12,MOD(E$3-DATA!$C$1,14)+1&lt;15)),E$3&lt;&gt;0)</xm:f>
            <x14:dxf>
              <font>
                <b/>
                <i val="0"/>
                <color auto="1"/>
              </font>
              <fill>
                <patternFill>
                  <bgColor theme="9" tint="0.59996337778862885"/>
                </patternFill>
              </fill>
            </x14:dxf>
          </x14:cfRule>
          <xm:sqref>E7:AI8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D06B7DA-C9BB-4938-991D-3DAA773A2D22}">
          <x14:formula1>
            <xm:f>DATA!$D$2:$D$10</xm:f>
          </x14:formula1>
          <xm:sqref>D4 D7 D9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90266-84DF-4C1C-9309-0E0893E68953}">
  <sheetPr>
    <tabColor rgb="FFFF0000"/>
    <pageSetUpPr fitToPage="1"/>
  </sheetPr>
  <dimension ref="A1:AS20"/>
  <sheetViews>
    <sheetView tabSelected="1" zoomScale="70" zoomScaleNormal="70" workbookViewId="0">
      <selection activeCell="R23" sqref="R23"/>
    </sheetView>
  </sheetViews>
  <sheetFormatPr defaultRowHeight="15" x14ac:dyDescent="0.25"/>
  <cols>
    <col min="1" max="2" width="6.140625" style="31" customWidth="1"/>
    <col min="3" max="3" width="49.42578125" style="31" customWidth="1"/>
    <col min="4" max="4" width="27.7109375" style="31" bestFit="1" customWidth="1"/>
    <col min="5" max="33" width="6.7109375" style="31" customWidth="1"/>
    <col min="34" max="35" width="6.7109375" style="31" hidden="1" customWidth="1"/>
    <col min="36" max="43" width="8.42578125" style="31" customWidth="1"/>
    <col min="44" max="44" width="8.42578125" style="31" hidden="1" customWidth="1"/>
    <col min="45" max="45" width="8.42578125" style="31" customWidth="1"/>
    <col min="46" max="16384" width="9.140625" style="31"/>
  </cols>
  <sheetData>
    <row r="1" spans="1:45" s="23" customFormat="1" ht="32.25" customHeight="1" thickBot="1" x14ac:dyDescent="0.35">
      <c r="A1" s="19"/>
      <c r="B1" s="19"/>
      <c r="C1" s="46">
        <f>EDATE(DATA!A1,1)</f>
        <v>43862</v>
      </c>
      <c r="D1" s="122"/>
      <c r="E1" s="122"/>
      <c r="F1" s="122"/>
      <c r="G1" s="122"/>
      <c r="H1" s="122"/>
      <c r="I1" s="122"/>
      <c r="J1" s="20"/>
      <c r="K1" s="21"/>
      <c r="L1" s="20"/>
      <c r="M1" s="22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</row>
    <row r="2" spans="1:45" s="25" customFormat="1" ht="27" customHeight="1" thickBot="1" x14ac:dyDescent="0.35">
      <c r="A2" s="123" t="s">
        <v>3</v>
      </c>
      <c r="B2" s="123" t="s">
        <v>32</v>
      </c>
      <c r="C2" s="118" t="s">
        <v>33</v>
      </c>
      <c r="D2" s="118" t="s">
        <v>10</v>
      </c>
      <c r="E2" s="24">
        <f t="shared" ref="E2:AF2" si="0">E3</f>
        <v>43862</v>
      </c>
      <c r="F2" s="24">
        <f t="shared" si="0"/>
        <v>43863</v>
      </c>
      <c r="G2" s="24">
        <f t="shared" si="0"/>
        <v>43864</v>
      </c>
      <c r="H2" s="24">
        <f t="shared" si="0"/>
        <v>43865</v>
      </c>
      <c r="I2" s="24">
        <f t="shared" si="0"/>
        <v>43866</v>
      </c>
      <c r="J2" s="24">
        <f t="shared" si="0"/>
        <v>43867</v>
      </c>
      <c r="K2" s="24">
        <f t="shared" si="0"/>
        <v>43868</v>
      </c>
      <c r="L2" s="24">
        <f t="shared" si="0"/>
        <v>43869</v>
      </c>
      <c r="M2" s="24">
        <f t="shared" si="0"/>
        <v>43870</v>
      </c>
      <c r="N2" s="24">
        <f t="shared" si="0"/>
        <v>43871</v>
      </c>
      <c r="O2" s="24">
        <f t="shared" si="0"/>
        <v>43872</v>
      </c>
      <c r="P2" s="24">
        <f t="shared" si="0"/>
        <v>43873</v>
      </c>
      <c r="Q2" s="24">
        <f t="shared" si="0"/>
        <v>43874</v>
      </c>
      <c r="R2" s="24">
        <f t="shared" si="0"/>
        <v>43875</v>
      </c>
      <c r="S2" s="24">
        <f t="shared" si="0"/>
        <v>43876</v>
      </c>
      <c r="T2" s="24">
        <f t="shared" si="0"/>
        <v>43877</v>
      </c>
      <c r="U2" s="24">
        <f t="shared" si="0"/>
        <v>43878</v>
      </c>
      <c r="V2" s="24">
        <f t="shared" si="0"/>
        <v>43879</v>
      </c>
      <c r="W2" s="24">
        <f t="shared" si="0"/>
        <v>43880</v>
      </c>
      <c r="X2" s="24">
        <f t="shared" si="0"/>
        <v>43881</v>
      </c>
      <c r="Y2" s="24">
        <f t="shared" si="0"/>
        <v>43882</v>
      </c>
      <c r="Z2" s="24">
        <f t="shared" si="0"/>
        <v>43883</v>
      </c>
      <c r="AA2" s="24">
        <f t="shared" si="0"/>
        <v>43884</v>
      </c>
      <c r="AB2" s="157">
        <f t="shared" si="0"/>
        <v>43885</v>
      </c>
      <c r="AC2" s="24">
        <f t="shared" si="0"/>
        <v>43886</v>
      </c>
      <c r="AD2" s="24">
        <f t="shared" si="0"/>
        <v>43887</v>
      </c>
      <c r="AE2" s="24">
        <f t="shared" si="0"/>
        <v>43888</v>
      </c>
      <c r="AF2" s="24">
        <f t="shared" si="0"/>
        <v>43889</v>
      </c>
      <c r="AG2" s="24">
        <f>IF(AG3=0,"",AG3)</f>
        <v>43890</v>
      </c>
      <c r="AH2" s="24" t="str">
        <f t="shared" ref="AH2:AI2" si="1">IF(AH3=0,"",AH3)</f>
        <v/>
      </c>
      <c r="AI2" s="24" t="str">
        <f t="shared" si="1"/>
        <v/>
      </c>
      <c r="AJ2" s="118" t="s">
        <v>44</v>
      </c>
      <c r="AK2" s="118"/>
      <c r="AL2" s="118"/>
      <c r="AM2" s="118"/>
      <c r="AN2" s="118"/>
      <c r="AO2" s="118" t="s">
        <v>9</v>
      </c>
      <c r="AP2" s="118"/>
      <c r="AQ2" s="118"/>
      <c r="AR2" s="118"/>
      <c r="AS2" s="118"/>
    </row>
    <row r="3" spans="1:45" s="26" customFormat="1" ht="201" customHeight="1" thickBot="1" x14ac:dyDescent="0.3">
      <c r="A3" s="124"/>
      <c r="B3" s="124"/>
      <c r="C3" s="125"/>
      <c r="D3" s="125"/>
      <c r="E3" s="51">
        <f>C1</f>
        <v>43862</v>
      </c>
      <c r="F3" s="51">
        <f t="shared" ref="F3:AF3" si="2">E3+1</f>
        <v>43863</v>
      </c>
      <c r="G3" s="51">
        <f t="shared" si="2"/>
        <v>43864</v>
      </c>
      <c r="H3" s="51">
        <f t="shared" si="2"/>
        <v>43865</v>
      </c>
      <c r="I3" s="51">
        <f t="shared" si="2"/>
        <v>43866</v>
      </c>
      <c r="J3" s="51">
        <f t="shared" si="2"/>
        <v>43867</v>
      </c>
      <c r="K3" s="51">
        <f t="shared" si="2"/>
        <v>43868</v>
      </c>
      <c r="L3" s="51">
        <f t="shared" si="2"/>
        <v>43869</v>
      </c>
      <c r="M3" s="51">
        <f t="shared" si="2"/>
        <v>43870</v>
      </c>
      <c r="N3" s="51">
        <f t="shared" si="2"/>
        <v>43871</v>
      </c>
      <c r="O3" s="51">
        <f t="shared" si="2"/>
        <v>43872</v>
      </c>
      <c r="P3" s="51">
        <f t="shared" si="2"/>
        <v>43873</v>
      </c>
      <c r="Q3" s="51">
        <f t="shared" si="2"/>
        <v>43874</v>
      </c>
      <c r="R3" s="51">
        <f t="shared" si="2"/>
        <v>43875</v>
      </c>
      <c r="S3" s="51">
        <f t="shared" si="2"/>
        <v>43876</v>
      </c>
      <c r="T3" s="51">
        <f t="shared" si="2"/>
        <v>43877</v>
      </c>
      <c r="U3" s="51">
        <f t="shared" si="2"/>
        <v>43878</v>
      </c>
      <c r="V3" s="51">
        <f t="shared" si="2"/>
        <v>43879</v>
      </c>
      <c r="W3" s="51">
        <f t="shared" si="2"/>
        <v>43880</v>
      </c>
      <c r="X3" s="51">
        <f t="shared" si="2"/>
        <v>43881</v>
      </c>
      <c r="Y3" s="51">
        <f t="shared" si="2"/>
        <v>43882</v>
      </c>
      <c r="Z3" s="51">
        <f t="shared" si="2"/>
        <v>43883</v>
      </c>
      <c r="AA3" s="51">
        <f t="shared" si="2"/>
        <v>43884</v>
      </c>
      <c r="AB3" s="158">
        <f t="shared" si="2"/>
        <v>43885</v>
      </c>
      <c r="AC3" s="51">
        <f t="shared" si="2"/>
        <v>43886</v>
      </c>
      <c r="AD3" s="51">
        <f t="shared" si="2"/>
        <v>43887</v>
      </c>
      <c r="AE3" s="51">
        <f t="shared" si="2"/>
        <v>43888</v>
      </c>
      <c r="AF3" s="51">
        <f t="shared" si="2"/>
        <v>43889</v>
      </c>
      <c r="AG3" s="51">
        <f>IF(DAY($AF3+1)&gt;DAY(AF3),$AF3+1,0)</f>
        <v>43890</v>
      </c>
      <c r="AH3" s="51">
        <f>IF(DAY($AF3+2)&gt;DAY(AF3),$AF3+2,0)</f>
        <v>0</v>
      </c>
      <c r="AI3" s="51">
        <f>IF(DAY($AF3+3)&gt;DAY(AF3),$AF3+3,0)</f>
        <v>0</v>
      </c>
      <c r="AJ3" s="76" t="s">
        <v>51</v>
      </c>
      <c r="AK3" s="76" t="s">
        <v>52</v>
      </c>
      <c r="AL3" s="54" t="s">
        <v>53</v>
      </c>
      <c r="AM3" s="73" t="s">
        <v>54</v>
      </c>
      <c r="AN3" s="54" t="s">
        <v>43</v>
      </c>
      <c r="AO3" s="54" t="s">
        <v>56</v>
      </c>
      <c r="AP3" s="54" t="s">
        <v>0</v>
      </c>
      <c r="AQ3" s="54" t="s">
        <v>58</v>
      </c>
      <c r="AR3" s="54" t="s">
        <v>4</v>
      </c>
      <c r="AS3" s="54" t="s">
        <v>2</v>
      </c>
    </row>
    <row r="4" spans="1:45" s="25" customFormat="1" ht="18.75" x14ac:dyDescent="0.3">
      <c r="A4" s="110">
        <f>IF(C4="","",SUBTOTAL(103,$C$4:C4))</f>
        <v>1</v>
      </c>
      <c r="B4" s="111">
        <v>61</v>
      </c>
      <c r="C4" s="113" t="s">
        <v>59</v>
      </c>
      <c r="D4" s="113" t="s">
        <v>61</v>
      </c>
      <c r="E4" s="55" t="s">
        <v>64</v>
      </c>
      <c r="F4" s="55" t="s">
        <v>64</v>
      </c>
      <c r="G4" s="55">
        <v>8</v>
      </c>
      <c r="H4" s="55">
        <v>8</v>
      </c>
      <c r="I4" s="55">
        <v>8</v>
      </c>
      <c r="J4" s="55">
        <v>8</v>
      </c>
      <c r="K4" s="55">
        <v>8</v>
      </c>
      <c r="L4" s="55">
        <v>2</v>
      </c>
      <c r="M4" s="55" t="s">
        <v>64</v>
      </c>
      <c r="N4" s="55">
        <v>8</v>
      </c>
      <c r="O4" s="55">
        <v>8</v>
      </c>
      <c r="P4" s="55">
        <v>8</v>
      </c>
      <c r="Q4" s="55">
        <v>11</v>
      </c>
      <c r="R4" s="55">
        <v>12</v>
      </c>
      <c r="S4" s="55">
        <v>2</v>
      </c>
      <c r="T4" s="55" t="s">
        <v>64</v>
      </c>
      <c r="U4" s="55">
        <v>8</v>
      </c>
      <c r="V4" s="55">
        <v>8</v>
      </c>
      <c r="W4" s="55">
        <v>8</v>
      </c>
      <c r="X4" s="55">
        <v>8</v>
      </c>
      <c r="Y4" s="55">
        <v>8</v>
      </c>
      <c r="Z4" s="55" t="s">
        <v>64</v>
      </c>
      <c r="AA4" s="55" t="s">
        <v>64</v>
      </c>
      <c r="AB4" s="159">
        <v>8</v>
      </c>
      <c r="AC4" s="55">
        <v>8</v>
      </c>
      <c r="AD4" s="55"/>
      <c r="AE4" s="55"/>
      <c r="AF4" s="55"/>
      <c r="AG4" s="55"/>
      <c r="AH4" s="55"/>
      <c r="AI4" s="56"/>
      <c r="AJ4" s="130">
        <f t="shared" ref="AJ4:AJ9" si="3">COUNTIF($E4:$AI4,"&gt;0")</f>
        <v>19</v>
      </c>
      <c r="AK4" s="128">
        <f>SUMIF(E4:AI4,"&lt;=8")+COUNTIF(E4:AI4,"&gt;8")*8</f>
        <v>140</v>
      </c>
      <c r="AL4" s="128">
        <f>SUM(E4:AI4)-AK4</f>
        <v>7</v>
      </c>
      <c r="AM4" s="126">
        <f>SUM(E5:AI5)</f>
        <v>6</v>
      </c>
      <c r="AN4" s="128">
        <v>12</v>
      </c>
      <c r="AO4" s="128">
        <f>COUNTIF($E4:$AI4,"В")</f>
        <v>6</v>
      </c>
      <c r="AP4" s="128">
        <f t="shared" ref="AP4:AP9" si="4">COUNTIF($E4:$AI4,"О")</f>
        <v>0</v>
      </c>
      <c r="AQ4" s="128">
        <f>COUNTIF($E4:$AI4,"А")</f>
        <v>0</v>
      </c>
      <c r="AR4" s="128">
        <f t="shared" ref="AR4:AR9" si="5">COUNTIF($E4:$AI4,"У")</f>
        <v>0</v>
      </c>
      <c r="AS4" s="132">
        <f t="shared" ref="AS4:AS9" si="6">COUNTIF($E4:$AI4,"Б")</f>
        <v>0</v>
      </c>
    </row>
    <row r="5" spans="1:45" s="25" customFormat="1" ht="18.75" x14ac:dyDescent="0.3">
      <c r="A5" s="110"/>
      <c r="B5" s="111"/>
      <c r="C5" s="113"/>
      <c r="D5" s="113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>
        <v>2</v>
      </c>
      <c r="R5" s="57">
        <v>4</v>
      </c>
      <c r="S5" s="57"/>
      <c r="T5" s="57"/>
      <c r="U5" s="57"/>
      <c r="V5" s="57"/>
      <c r="W5" s="57"/>
      <c r="X5" s="57"/>
      <c r="Y5" s="57"/>
      <c r="Z5" s="57"/>
      <c r="AA5" s="57"/>
      <c r="AB5" s="160"/>
      <c r="AC5" s="57"/>
      <c r="AD5" s="57"/>
      <c r="AE5" s="57"/>
      <c r="AF5" s="57"/>
      <c r="AG5" s="57"/>
      <c r="AH5" s="57"/>
      <c r="AI5" s="58"/>
      <c r="AJ5" s="131"/>
      <c r="AK5" s="129"/>
      <c r="AL5" s="129"/>
      <c r="AM5" s="127"/>
      <c r="AN5" s="129"/>
      <c r="AO5" s="129"/>
      <c r="AP5" s="129"/>
      <c r="AQ5" s="129"/>
      <c r="AR5" s="129"/>
      <c r="AS5" s="133"/>
    </row>
    <row r="6" spans="1:45" s="25" customFormat="1" ht="9" customHeight="1" x14ac:dyDescent="0.3">
      <c r="A6" s="52" t="str">
        <f>IF(C6="","",SUBTOTAL(103,$C$4:C6))</f>
        <v/>
      </c>
      <c r="B6" s="52"/>
      <c r="C6" s="52"/>
      <c r="D6" s="52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60"/>
      <c r="AJ6" s="61">
        <f t="shared" si="3"/>
        <v>0</v>
      </c>
      <c r="AK6" s="62">
        <f t="shared" ref="AK6:AK7" si="7">SUMIF(E6:AI6,"&lt;=8")+COUNTIF(E6:AI6,"&gt;8")*8</f>
        <v>0</v>
      </c>
      <c r="AL6" s="62">
        <f t="shared" ref="AL6:AL7" si="8">SUM(E6:AI6)-AK6</f>
        <v>0</v>
      </c>
      <c r="AM6" s="62"/>
      <c r="AN6" s="62">
        <f t="shared" ref="AN6" si="9">SUMPRODUCT(--(WEEKDAY($E$3:$AI$3,2)&gt;5),E6:AI6)</f>
        <v>0</v>
      </c>
      <c r="AO6" s="62">
        <f t="shared" ref="AO6:AO9" si="10">COUNTIF($E6:$AI6,"В")</f>
        <v>0</v>
      </c>
      <c r="AP6" s="62">
        <f t="shared" si="4"/>
        <v>0</v>
      </c>
      <c r="AQ6" s="62">
        <f t="shared" ref="AQ6:AQ9" si="11">COUNTIF($E6:$AI6,"А")</f>
        <v>0</v>
      </c>
      <c r="AR6" s="62">
        <f t="shared" si="5"/>
        <v>0</v>
      </c>
      <c r="AS6" s="63">
        <f t="shared" si="6"/>
        <v>0</v>
      </c>
    </row>
    <row r="7" spans="1:45" s="25" customFormat="1" ht="18.75" x14ac:dyDescent="0.3">
      <c r="A7" s="140">
        <f>IF(C7="","",SUBTOTAL(103,$C$4:C7))</f>
        <v>2</v>
      </c>
      <c r="B7" s="147">
        <v>87</v>
      </c>
      <c r="C7" s="145" t="s">
        <v>60</v>
      </c>
      <c r="D7" s="143" t="s">
        <v>46</v>
      </c>
      <c r="E7" s="64">
        <v>8</v>
      </c>
      <c r="F7" s="64">
        <v>8</v>
      </c>
      <c r="G7" s="64" t="s">
        <v>64</v>
      </c>
      <c r="H7" s="64" t="s">
        <v>64</v>
      </c>
      <c r="I7" s="64">
        <v>8</v>
      </c>
      <c r="J7" s="64">
        <v>8</v>
      </c>
      <c r="K7" s="64">
        <v>8</v>
      </c>
      <c r="L7" s="64" t="s">
        <v>64</v>
      </c>
      <c r="M7" s="64" t="s">
        <v>64</v>
      </c>
      <c r="N7" s="64">
        <v>8</v>
      </c>
      <c r="O7" s="64">
        <v>8</v>
      </c>
      <c r="P7" s="64">
        <v>8</v>
      </c>
      <c r="Q7" s="64">
        <v>8</v>
      </c>
      <c r="R7" s="64">
        <v>8</v>
      </c>
      <c r="S7" s="64">
        <v>8</v>
      </c>
      <c r="T7" s="64">
        <v>8</v>
      </c>
      <c r="U7" s="64" t="s">
        <v>64</v>
      </c>
      <c r="V7" s="64" t="s">
        <v>64</v>
      </c>
      <c r="W7" s="64">
        <v>8</v>
      </c>
      <c r="X7" s="64">
        <v>8</v>
      </c>
      <c r="Y7" s="64">
        <v>8</v>
      </c>
      <c r="Z7" s="64" t="s">
        <v>64</v>
      </c>
      <c r="AA7" s="64">
        <v>8</v>
      </c>
      <c r="AB7" s="161">
        <v>2</v>
      </c>
      <c r="AC7" s="64">
        <v>8</v>
      </c>
      <c r="AD7" s="64"/>
      <c r="AE7" s="64"/>
      <c r="AF7" s="64"/>
      <c r="AG7" s="64"/>
      <c r="AH7" s="64"/>
      <c r="AI7" s="65"/>
      <c r="AJ7" s="149">
        <f t="shared" si="3"/>
        <v>18</v>
      </c>
      <c r="AK7" s="151">
        <f t="shared" si="7"/>
        <v>138</v>
      </c>
      <c r="AL7" s="151">
        <f t="shared" si="8"/>
        <v>0</v>
      </c>
      <c r="AM7" s="153">
        <f>SUM(E8:AI8)</f>
        <v>0</v>
      </c>
      <c r="AN7" s="151">
        <v>10</v>
      </c>
      <c r="AO7" s="151">
        <f t="shared" si="10"/>
        <v>7</v>
      </c>
      <c r="AP7" s="151">
        <f t="shared" si="4"/>
        <v>0</v>
      </c>
      <c r="AQ7" s="151">
        <f t="shared" si="11"/>
        <v>0</v>
      </c>
      <c r="AR7" s="151">
        <f t="shared" si="5"/>
        <v>0</v>
      </c>
      <c r="AS7" s="155">
        <f t="shared" si="6"/>
        <v>0</v>
      </c>
    </row>
    <row r="8" spans="1:45" s="25" customFormat="1" ht="18.75" x14ac:dyDescent="0.3">
      <c r="A8" s="141"/>
      <c r="B8" s="148"/>
      <c r="C8" s="146"/>
      <c r="D8" s="144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161"/>
      <c r="AC8" s="66"/>
      <c r="AD8" s="66"/>
      <c r="AE8" s="66"/>
      <c r="AF8" s="66"/>
      <c r="AG8" s="66"/>
      <c r="AH8" s="66"/>
      <c r="AI8" s="67"/>
      <c r="AJ8" s="150"/>
      <c r="AK8" s="152"/>
      <c r="AL8" s="152"/>
      <c r="AM8" s="154"/>
      <c r="AN8" s="152"/>
      <c r="AO8" s="152"/>
      <c r="AP8" s="152"/>
      <c r="AQ8" s="152"/>
      <c r="AR8" s="152"/>
      <c r="AS8" s="156"/>
    </row>
    <row r="9" spans="1:45" s="25" customFormat="1" ht="18.75" x14ac:dyDescent="0.3">
      <c r="A9" s="140">
        <f>IF(C9="","",SUBTOTAL(103,$C$4:C9))</f>
        <v>3</v>
      </c>
      <c r="B9" s="147">
        <v>88</v>
      </c>
      <c r="C9" s="145" t="s">
        <v>31</v>
      </c>
      <c r="D9" s="143" t="s">
        <v>46</v>
      </c>
      <c r="E9" s="64" t="s">
        <v>64</v>
      </c>
      <c r="F9" s="64" t="s">
        <v>64</v>
      </c>
      <c r="G9" s="64">
        <v>8</v>
      </c>
      <c r="H9" s="64">
        <v>11</v>
      </c>
      <c r="I9" s="64">
        <v>8</v>
      </c>
      <c r="J9" s="64">
        <v>8</v>
      </c>
      <c r="K9" s="64">
        <v>8</v>
      </c>
      <c r="L9" s="64">
        <v>8</v>
      </c>
      <c r="M9" s="64">
        <v>8</v>
      </c>
      <c r="N9" s="64" t="s">
        <v>64</v>
      </c>
      <c r="O9" s="64" t="s">
        <v>64</v>
      </c>
      <c r="P9" s="64">
        <v>8</v>
      </c>
      <c r="Q9" s="64">
        <v>8</v>
      </c>
      <c r="R9" s="64">
        <v>8</v>
      </c>
      <c r="S9" s="64" t="s">
        <v>64</v>
      </c>
      <c r="T9" s="64" t="s">
        <v>64</v>
      </c>
      <c r="U9" s="64">
        <v>8</v>
      </c>
      <c r="V9" s="64">
        <v>8</v>
      </c>
      <c r="W9" s="64">
        <v>8</v>
      </c>
      <c r="X9" s="64">
        <v>8</v>
      </c>
      <c r="Y9" s="64">
        <v>8</v>
      </c>
      <c r="Z9" s="64">
        <v>8</v>
      </c>
      <c r="AA9" s="161">
        <v>8</v>
      </c>
      <c r="AB9" s="64" t="s">
        <v>64</v>
      </c>
      <c r="AC9" s="64" t="s">
        <v>64</v>
      </c>
      <c r="AD9" s="64"/>
      <c r="AE9" s="64"/>
      <c r="AF9" s="64"/>
      <c r="AG9" s="64"/>
      <c r="AH9" s="64"/>
      <c r="AI9" s="65"/>
      <c r="AJ9" s="149">
        <f t="shared" si="3"/>
        <v>17</v>
      </c>
      <c r="AK9" s="151">
        <f t="shared" ref="AK9" si="12">SUMIF(E9:AI9,"&lt;=8")+COUNTIF(E9:AI9,"&gt;8")*8</f>
        <v>136</v>
      </c>
      <c r="AL9" s="151">
        <f t="shared" ref="AL9" si="13">SUM(E9:AI9)-AK9</f>
        <v>3</v>
      </c>
      <c r="AM9" s="153">
        <f t="shared" ref="AM9" si="14">SUM(E10:AI10)</f>
        <v>1</v>
      </c>
      <c r="AN9" s="151">
        <v>8</v>
      </c>
      <c r="AO9" s="151">
        <f t="shared" si="10"/>
        <v>8</v>
      </c>
      <c r="AP9" s="151">
        <f t="shared" si="4"/>
        <v>0</v>
      </c>
      <c r="AQ9" s="151">
        <f t="shared" si="11"/>
        <v>0</v>
      </c>
      <c r="AR9" s="151">
        <f t="shared" si="5"/>
        <v>0</v>
      </c>
      <c r="AS9" s="155">
        <f t="shared" si="6"/>
        <v>0</v>
      </c>
    </row>
    <row r="10" spans="1:45" s="25" customFormat="1" ht="19.5" thickBot="1" x14ac:dyDescent="0.35">
      <c r="A10" s="141"/>
      <c r="B10" s="148"/>
      <c r="C10" s="146"/>
      <c r="D10" s="144"/>
      <c r="E10" s="66"/>
      <c r="F10" s="66"/>
      <c r="G10" s="66"/>
      <c r="H10" s="66">
        <v>1</v>
      </c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161"/>
      <c r="AB10" s="66"/>
      <c r="AC10" s="66"/>
      <c r="AD10" s="66"/>
      <c r="AE10" s="68"/>
      <c r="AF10" s="68"/>
      <c r="AG10" s="68"/>
      <c r="AH10" s="68"/>
      <c r="AI10" s="69"/>
      <c r="AJ10" s="150"/>
      <c r="AK10" s="152"/>
      <c r="AL10" s="152"/>
      <c r="AM10" s="154"/>
      <c r="AN10" s="152"/>
      <c r="AO10" s="152"/>
      <c r="AP10" s="152"/>
      <c r="AQ10" s="152"/>
      <c r="AR10" s="152"/>
      <c r="AS10" s="156"/>
    </row>
    <row r="11" spans="1:45" s="25" customFormat="1" ht="24.75" customHeight="1" thickBot="1" x14ac:dyDescent="0.35">
      <c r="A11" s="43" t="str">
        <f>IF(ISBLANK(C11),"",COUNTA($C$4:C11))</f>
        <v/>
      </c>
      <c r="B11" s="43"/>
      <c r="C11" s="43"/>
      <c r="D11" s="43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119" t="s">
        <v>8</v>
      </c>
      <c r="AF11" s="120"/>
      <c r="AG11" s="120"/>
      <c r="AH11" s="120"/>
      <c r="AI11" s="121"/>
      <c r="AJ11" s="71">
        <f t="shared" ref="AJ11:AS11" si="15">SUM(AJ4:AJ10)</f>
        <v>54</v>
      </c>
      <c r="AK11" s="71">
        <f t="shared" si="15"/>
        <v>414</v>
      </c>
      <c r="AL11" s="71">
        <f t="shared" si="15"/>
        <v>10</v>
      </c>
      <c r="AM11" s="72">
        <f t="shared" si="15"/>
        <v>7</v>
      </c>
      <c r="AN11" s="71">
        <f t="shared" si="15"/>
        <v>30</v>
      </c>
      <c r="AO11" s="71">
        <f t="shared" si="15"/>
        <v>21</v>
      </c>
      <c r="AP11" s="71">
        <f t="shared" si="15"/>
        <v>0</v>
      </c>
      <c r="AQ11" s="71">
        <f t="shared" si="15"/>
        <v>0</v>
      </c>
      <c r="AR11" s="71">
        <f t="shared" si="15"/>
        <v>0</v>
      </c>
      <c r="AS11" s="71">
        <f t="shared" si="15"/>
        <v>0</v>
      </c>
    </row>
    <row r="12" spans="1:45" s="25" customFormat="1" ht="18.75" x14ac:dyDescent="0.3">
      <c r="A12" s="27"/>
      <c r="B12" s="27"/>
      <c r="C12" s="41"/>
      <c r="D12" s="41"/>
      <c r="E12" s="29"/>
      <c r="F12" s="29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29"/>
      <c r="AK12" s="29"/>
      <c r="AL12" s="30"/>
      <c r="AM12" s="30"/>
      <c r="AN12" s="30"/>
      <c r="AO12" s="30"/>
      <c r="AP12" s="30"/>
      <c r="AQ12" s="30"/>
    </row>
    <row r="13" spans="1:45" s="25" customFormat="1" ht="18.75" x14ac:dyDescent="0.3">
      <c r="B13" s="50" t="s">
        <v>1</v>
      </c>
      <c r="C13" s="38" t="s">
        <v>5</v>
      </c>
      <c r="D13" s="39"/>
      <c r="E13" s="35"/>
      <c r="F13" s="23"/>
      <c r="H13" s="28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29"/>
      <c r="AK13" s="29"/>
      <c r="AL13" s="30"/>
      <c r="AM13" s="30"/>
      <c r="AN13" s="30"/>
      <c r="AO13" s="30"/>
      <c r="AP13" s="30"/>
      <c r="AQ13" s="30"/>
    </row>
    <row r="14" spans="1:45" s="25" customFormat="1" ht="18.75" x14ac:dyDescent="0.3">
      <c r="B14" s="33" t="s">
        <v>13</v>
      </c>
      <c r="C14" s="34" t="s">
        <v>12</v>
      </c>
      <c r="D14" s="39"/>
      <c r="E14" s="35"/>
      <c r="F14" s="23"/>
      <c r="H14" s="28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29"/>
      <c r="AK14" s="29"/>
      <c r="AL14" s="30"/>
      <c r="AM14" s="30"/>
      <c r="AN14" s="30"/>
      <c r="AO14" s="30"/>
      <c r="AP14" s="30"/>
      <c r="AQ14" s="30"/>
    </row>
    <row r="15" spans="1:45" s="25" customFormat="1" ht="18.75" x14ac:dyDescent="0.3">
      <c r="B15" s="33" t="s">
        <v>6</v>
      </c>
      <c r="C15" s="34" t="s">
        <v>0</v>
      </c>
      <c r="D15" s="40"/>
      <c r="E15" s="35"/>
      <c r="F15" s="23"/>
      <c r="H15" s="28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29"/>
      <c r="AK15" s="29"/>
      <c r="AL15" s="30"/>
      <c r="AM15" s="30"/>
      <c r="AN15" s="30"/>
      <c r="AO15" s="30"/>
      <c r="AP15" s="30"/>
      <c r="AQ15" s="30"/>
    </row>
    <row r="16" spans="1:45" ht="18.75" x14ac:dyDescent="0.25">
      <c r="B16" s="33" t="s">
        <v>30</v>
      </c>
      <c r="C16" s="34" t="s">
        <v>7</v>
      </c>
      <c r="D16" s="42"/>
      <c r="E16" s="35"/>
      <c r="F16" s="36"/>
      <c r="H16" s="28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29"/>
      <c r="AK16" s="29"/>
      <c r="AL16" s="30"/>
      <c r="AM16" s="30"/>
      <c r="AN16" s="30"/>
      <c r="AO16" s="30"/>
      <c r="AP16" s="30"/>
      <c r="AQ16" s="30"/>
    </row>
    <row r="17" spans="1:43" ht="18.75" x14ac:dyDescent="0.25">
      <c r="B17" s="33" t="s">
        <v>34</v>
      </c>
      <c r="C17" s="34" t="s">
        <v>35</v>
      </c>
      <c r="D17" s="42"/>
      <c r="E17" s="35"/>
      <c r="F17" s="36"/>
      <c r="H17" s="28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29"/>
      <c r="AK17" s="29"/>
      <c r="AL17" s="30"/>
      <c r="AM17" s="30"/>
      <c r="AN17" s="30"/>
      <c r="AO17" s="30"/>
      <c r="AP17" s="30"/>
      <c r="AQ17" s="30"/>
    </row>
    <row r="18" spans="1:43" ht="18.75" x14ac:dyDescent="0.25">
      <c r="A18" s="32"/>
      <c r="B18" s="33" t="s">
        <v>55</v>
      </c>
      <c r="C18" s="38" t="s">
        <v>11</v>
      </c>
      <c r="D18" s="48"/>
      <c r="E18" s="37"/>
      <c r="F18" s="37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</row>
    <row r="19" spans="1:43" ht="18.75" x14ac:dyDescent="0.25">
      <c r="B19" s="33" t="s">
        <v>41</v>
      </c>
      <c r="C19" s="34" t="s">
        <v>42</v>
      </c>
      <c r="D19" s="42"/>
      <c r="AD19" s="164" t="s">
        <v>66</v>
      </c>
      <c r="AE19" s="165"/>
      <c r="AF19" s="165"/>
      <c r="AG19" s="165"/>
      <c r="AH19" s="165"/>
      <c r="AI19" s="165"/>
      <c r="AJ19" s="165"/>
      <c r="AK19" s="166"/>
    </row>
    <row r="20" spans="1:43" ht="15.75" x14ac:dyDescent="0.25">
      <c r="AD20" s="162" t="s">
        <v>65</v>
      </c>
      <c r="AE20" s="42"/>
      <c r="AF20" s="42"/>
      <c r="AG20" s="42"/>
      <c r="AH20" s="42"/>
      <c r="AI20" s="42"/>
      <c r="AJ20" s="42"/>
      <c r="AK20" s="163"/>
    </row>
  </sheetData>
  <sheetProtection selectLockedCells="1"/>
  <mergeCells count="50">
    <mergeCell ref="AS9:AS10"/>
    <mergeCell ref="AE11:AI11"/>
    <mergeCell ref="AM9:AM10"/>
    <mergeCell ref="AN9:AN10"/>
    <mergeCell ref="AO9:AO10"/>
    <mergeCell ref="AP9:AP10"/>
    <mergeCell ref="AQ9:AQ10"/>
    <mergeCell ref="AR9:AR10"/>
    <mergeCell ref="AQ7:AQ8"/>
    <mergeCell ref="AR7:AR8"/>
    <mergeCell ref="AS7:AS8"/>
    <mergeCell ref="A9:A10"/>
    <mergeCell ref="B9:B10"/>
    <mergeCell ref="C9:C10"/>
    <mergeCell ref="D9:D10"/>
    <mergeCell ref="AJ9:AJ10"/>
    <mergeCell ref="AK9:AK10"/>
    <mergeCell ref="AL9:AL10"/>
    <mergeCell ref="AK7:AK8"/>
    <mergeCell ref="AL7:AL8"/>
    <mergeCell ref="AM7:AM8"/>
    <mergeCell ref="AN7:AN8"/>
    <mergeCell ref="AO7:AO8"/>
    <mergeCell ref="AP7:AP8"/>
    <mergeCell ref="AO4:AO5"/>
    <mergeCell ref="AP4:AP5"/>
    <mergeCell ref="AQ4:AQ5"/>
    <mergeCell ref="AR4:AR5"/>
    <mergeCell ref="AS4:AS5"/>
    <mergeCell ref="A7:A8"/>
    <mergeCell ref="B7:B8"/>
    <mergeCell ref="C7:C8"/>
    <mergeCell ref="D7:D8"/>
    <mergeCell ref="AJ7:AJ8"/>
    <mergeCell ref="AO2:AS2"/>
    <mergeCell ref="A4:A5"/>
    <mergeCell ref="B4:B5"/>
    <mergeCell ref="C4:C5"/>
    <mergeCell ref="D4:D5"/>
    <mergeCell ref="AJ4:AJ5"/>
    <mergeCell ref="AK4:AK5"/>
    <mergeCell ref="AL4:AL5"/>
    <mergeCell ref="AM4:AM5"/>
    <mergeCell ref="AN4:AN5"/>
    <mergeCell ref="D1:I1"/>
    <mergeCell ref="A2:A3"/>
    <mergeCell ref="B2:B3"/>
    <mergeCell ref="C2:C3"/>
    <mergeCell ref="D2:D3"/>
    <mergeCell ref="AJ2:AN2"/>
  </mergeCells>
  <conditionalFormatting sqref="AJ4:AS4 AJ11:AS11 AJ9:AS9 AJ6:AS7">
    <cfRule type="cellIs" dxfId="12" priority="13" operator="equal">
      <formula>0</formula>
    </cfRule>
  </conditionalFormatting>
  <conditionalFormatting sqref="E2:AI10">
    <cfRule type="cellIs" dxfId="11" priority="4" operator="equal">
      <formula>"В"</formula>
    </cfRule>
    <cfRule type="cellIs" dxfId="10" priority="5" operator="equal">
      <formula>"Б"</formula>
    </cfRule>
    <cfRule type="cellIs" dxfId="9" priority="6" operator="equal">
      <formula>"А"</formula>
    </cfRule>
    <cfRule type="cellIs" dxfId="8" priority="7" operator="equal">
      <formula>"ВВ"</formula>
    </cfRule>
    <cfRule type="cellIs" dxfId="7" priority="8" operator="equal">
      <formula>"К"</formula>
    </cfRule>
    <cfRule type="cellIs" dxfId="6" priority="9" operator="equal">
      <formula>"Н"</formula>
    </cfRule>
    <cfRule type="cellIs" dxfId="5" priority="10" operator="equal">
      <formula>"О"</formula>
    </cfRule>
    <cfRule type="cellIs" dxfId="4" priority="11" operator="equal">
      <formula>"У"</formula>
    </cfRule>
    <cfRule type="cellIs" dxfId="3" priority="12" operator="equal">
      <formula>"ОГ"</formula>
    </cfRule>
  </conditionalFormatting>
  <conditionalFormatting sqref="E2:AI5">
    <cfRule type="expression" dxfId="2" priority="1">
      <formula>(WEEKDAY(E$3,2)&gt;5)*(E$3&lt;&gt;0)</formula>
    </cfRule>
  </conditionalFormatting>
  <pageMargins left="0.25" right="0.25" top="0.75" bottom="0.75" header="0.3" footer="0.3"/>
  <pageSetup paperSize="9" scale="39" fitToHeight="0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719368B7-BE13-4D17-A123-1751F1DDF841}">
            <xm:f>AND(OR(AND(MOD(E$3-DATA!$B$1,14)+1&gt;7,MOD(E$3-DATA!$B$1,14)+1&lt;10),AND(MOD(E$3-DATA!$B$1,14)+1&gt;12,MOD(E$3-DATA!$B$1,14)+1&lt;15)),E$3&lt;&gt;0)</xm:f>
            <x14:dxf>
              <font>
                <b/>
                <i val="0"/>
                <color auto="1"/>
              </font>
              <fill>
                <patternFill>
                  <bgColor theme="9" tint="0.59996337778862885"/>
                </patternFill>
              </fill>
            </x14:dxf>
          </x14:cfRule>
          <xm:sqref>E9:AI10</xm:sqref>
        </x14:conditionalFormatting>
        <x14:conditionalFormatting xmlns:xm="http://schemas.microsoft.com/office/excel/2006/main">
          <x14:cfRule type="expression" priority="2" id="{55F6E3B2-9715-4B84-91F9-0D09FE8669DB}">
            <xm:f>AND(OR(AND(MOD(E$3-DATA!$C$1,14)+1&gt;7,MOD(E$3-DATA!$C$1,14)+1&lt;10),AND(MOD(E$3-DATA!$C$1,14)+1&gt;12,MOD(E$3-DATA!$C$1,14)+1&lt;15)),E$3&lt;&gt;0)</xm:f>
            <x14:dxf>
              <font>
                <b/>
                <i val="0"/>
                <color auto="1"/>
              </font>
              <fill>
                <patternFill>
                  <bgColor theme="9" tint="0.59996337778862885"/>
                </patternFill>
              </fill>
            </x14:dxf>
          </x14:cfRule>
          <xm:sqref>E7:AI8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92A40B8-53CF-4175-ABC5-F2ACEA99A5AA}">
          <x14:formula1>
            <xm:f>DATA!$D$2:$D$10</xm:f>
          </x14:formula1>
          <xm:sqref>D4 D7 D9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A4ABB-0B2C-4A01-8443-446F9BB95038}">
  <sheetPr>
    <pageSetUpPr fitToPage="1"/>
  </sheetPr>
  <dimension ref="A1:AS59"/>
  <sheetViews>
    <sheetView topLeftCell="A7" zoomScale="60" zoomScaleNormal="60" workbookViewId="0">
      <selection activeCell="B39" sqref="B39:D46"/>
    </sheetView>
  </sheetViews>
  <sheetFormatPr defaultRowHeight="15" x14ac:dyDescent="0.25"/>
  <cols>
    <col min="1" max="2" width="6.140625" style="31" customWidth="1"/>
    <col min="3" max="3" width="49.42578125" style="31" customWidth="1"/>
    <col min="4" max="4" width="27.7109375" style="31" bestFit="1" customWidth="1"/>
    <col min="5" max="35" width="6.7109375" style="31" customWidth="1"/>
    <col min="36" max="43" width="8.42578125" style="31" customWidth="1"/>
    <col min="44" max="44" width="8.42578125" style="31" hidden="1" customWidth="1"/>
    <col min="45" max="45" width="8.42578125" style="31" customWidth="1"/>
    <col min="46" max="16384" width="9.140625" style="31"/>
  </cols>
  <sheetData>
    <row r="1" spans="1:45" s="23" customFormat="1" ht="32.25" customHeight="1" thickBot="1" x14ac:dyDescent="0.35">
      <c r="A1" s="19"/>
      <c r="B1" s="19"/>
      <c r="C1" s="75">
        <f>EDATE(DATA!A1,2)</f>
        <v>43891</v>
      </c>
      <c r="D1" s="122"/>
      <c r="E1" s="122"/>
      <c r="F1" s="122"/>
      <c r="G1" s="122"/>
      <c r="H1" s="122"/>
      <c r="I1" s="122"/>
      <c r="J1" s="20"/>
      <c r="K1" s="21"/>
      <c r="L1" s="20"/>
      <c r="M1" s="22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</row>
    <row r="2" spans="1:45" s="25" customFormat="1" ht="27" customHeight="1" thickBot="1" x14ac:dyDescent="0.35">
      <c r="A2" s="123" t="s">
        <v>3</v>
      </c>
      <c r="B2" s="123" t="s">
        <v>32</v>
      </c>
      <c r="C2" s="118" t="s">
        <v>33</v>
      </c>
      <c r="D2" s="118" t="s">
        <v>10</v>
      </c>
      <c r="E2" s="24">
        <f t="shared" ref="E2:AF2" si="0">E3</f>
        <v>43891</v>
      </c>
      <c r="F2" s="24">
        <f t="shared" si="0"/>
        <v>43892</v>
      </c>
      <c r="G2" s="24">
        <f t="shared" si="0"/>
        <v>43893</v>
      </c>
      <c r="H2" s="24">
        <f t="shared" si="0"/>
        <v>43894</v>
      </c>
      <c r="I2" s="24">
        <f t="shared" si="0"/>
        <v>43895</v>
      </c>
      <c r="J2" s="24">
        <f t="shared" si="0"/>
        <v>43896</v>
      </c>
      <c r="K2" s="24">
        <f t="shared" si="0"/>
        <v>43897</v>
      </c>
      <c r="L2" s="24">
        <f t="shared" si="0"/>
        <v>43898</v>
      </c>
      <c r="M2" s="24">
        <f t="shared" si="0"/>
        <v>43899</v>
      </c>
      <c r="N2" s="24">
        <f t="shared" si="0"/>
        <v>43900</v>
      </c>
      <c r="O2" s="24">
        <f t="shared" si="0"/>
        <v>43901</v>
      </c>
      <c r="P2" s="24">
        <f t="shared" si="0"/>
        <v>43902</v>
      </c>
      <c r="Q2" s="24">
        <f t="shared" si="0"/>
        <v>43903</v>
      </c>
      <c r="R2" s="24">
        <f t="shared" si="0"/>
        <v>43904</v>
      </c>
      <c r="S2" s="24">
        <f t="shared" si="0"/>
        <v>43905</v>
      </c>
      <c r="T2" s="24">
        <f t="shared" si="0"/>
        <v>43906</v>
      </c>
      <c r="U2" s="24">
        <f t="shared" si="0"/>
        <v>43907</v>
      </c>
      <c r="V2" s="24">
        <f t="shared" si="0"/>
        <v>43908</v>
      </c>
      <c r="W2" s="24">
        <f t="shared" si="0"/>
        <v>43909</v>
      </c>
      <c r="X2" s="24">
        <f t="shared" si="0"/>
        <v>43910</v>
      </c>
      <c r="Y2" s="24">
        <f t="shared" si="0"/>
        <v>43911</v>
      </c>
      <c r="Z2" s="24">
        <f t="shared" si="0"/>
        <v>43912</v>
      </c>
      <c r="AA2" s="24">
        <f t="shared" si="0"/>
        <v>43913</v>
      </c>
      <c r="AB2" s="24">
        <f t="shared" si="0"/>
        <v>43914</v>
      </c>
      <c r="AC2" s="24">
        <f t="shared" si="0"/>
        <v>43915</v>
      </c>
      <c r="AD2" s="24">
        <f t="shared" si="0"/>
        <v>43916</v>
      </c>
      <c r="AE2" s="24">
        <f t="shared" si="0"/>
        <v>43917</v>
      </c>
      <c r="AF2" s="24">
        <f t="shared" si="0"/>
        <v>43918</v>
      </c>
      <c r="AG2" s="24">
        <f>IF(AG3=0,"",AG3)</f>
        <v>43919</v>
      </c>
      <c r="AH2" s="24">
        <f t="shared" ref="AH2:AI2" si="1">IF(AH3=0,"",AH3)</f>
        <v>43920</v>
      </c>
      <c r="AI2" s="24">
        <f t="shared" si="1"/>
        <v>43921</v>
      </c>
      <c r="AJ2" s="118" t="s">
        <v>44</v>
      </c>
      <c r="AK2" s="118"/>
      <c r="AL2" s="118"/>
      <c r="AM2" s="118"/>
      <c r="AN2" s="118"/>
      <c r="AO2" s="118" t="s">
        <v>9</v>
      </c>
      <c r="AP2" s="118"/>
      <c r="AQ2" s="118"/>
      <c r="AR2" s="118"/>
      <c r="AS2" s="118"/>
    </row>
    <row r="3" spans="1:45" s="26" customFormat="1" ht="201" customHeight="1" thickBot="1" x14ac:dyDescent="0.3">
      <c r="A3" s="124"/>
      <c r="B3" s="124"/>
      <c r="C3" s="125"/>
      <c r="D3" s="125"/>
      <c r="E3" s="51">
        <f>C1</f>
        <v>43891</v>
      </c>
      <c r="F3" s="51">
        <f t="shared" ref="F3:AF3" si="2">E3+1</f>
        <v>43892</v>
      </c>
      <c r="G3" s="51">
        <f t="shared" si="2"/>
        <v>43893</v>
      </c>
      <c r="H3" s="51">
        <f t="shared" si="2"/>
        <v>43894</v>
      </c>
      <c r="I3" s="51">
        <f t="shared" si="2"/>
        <v>43895</v>
      </c>
      <c r="J3" s="51">
        <f t="shared" si="2"/>
        <v>43896</v>
      </c>
      <c r="K3" s="51">
        <f t="shared" si="2"/>
        <v>43897</v>
      </c>
      <c r="L3" s="51">
        <f t="shared" si="2"/>
        <v>43898</v>
      </c>
      <c r="M3" s="51">
        <f t="shared" si="2"/>
        <v>43899</v>
      </c>
      <c r="N3" s="51">
        <f t="shared" si="2"/>
        <v>43900</v>
      </c>
      <c r="O3" s="51">
        <f t="shared" si="2"/>
        <v>43901</v>
      </c>
      <c r="P3" s="51">
        <f t="shared" si="2"/>
        <v>43902</v>
      </c>
      <c r="Q3" s="51">
        <f t="shared" si="2"/>
        <v>43903</v>
      </c>
      <c r="R3" s="51">
        <f t="shared" si="2"/>
        <v>43904</v>
      </c>
      <c r="S3" s="51">
        <f t="shared" si="2"/>
        <v>43905</v>
      </c>
      <c r="T3" s="51">
        <f t="shared" si="2"/>
        <v>43906</v>
      </c>
      <c r="U3" s="51">
        <f t="shared" si="2"/>
        <v>43907</v>
      </c>
      <c r="V3" s="51">
        <f t="shared" si="2"/>
        <v>43908</v>
      </c>
      <c r="W3" s="51">
        <f t="shared" si="2"/>
        <v>43909</v>
      </c>
      <c r="X3" s="51">
        <f t="shared" si="2"/>
        <v>43910</v>
      </c>
      <c r="Y3" s="51">
        <f t="shared" si="2"/>
        <v>43911</v>
      </c>
      <c r="Z3" s="51">
        <f t="shared" si="2"/>
        <v>43912</v>
      </c>
      <c r="AA3" s="51">
        <f t="shared" si="2"/>
        <v>43913</v>
      </c>
      <c r="AB3" s="51">
        <f t="shared" si="2"/>
        <v>43914</v>
      </c>
      <c r="AC3" s="51">
        <f t="shared" si="2"/>
        <v>43915</v>
      </c>
      <c r="AD3" s="51">
        <f t="shared" si="2"/>
        <v>43916</v>
      </c>
      <c r="AE3" s="51">
        <f t="shared" si="2"/>
        <v>43917</v>
      </c>
      <c r="AF3" s="51">
        <f t="shared" si="2"/>
        <v>43918</v>
      </c>
      <c r="AG3" s="51">
        <f>IF(DAY($AF3+1)&gt;DAY(AF3),$AF3+1,0)</f>
        <v>43919</v>
      </c>
      <c r="AH3" s="51">
        <f>IF(DAY($AF3+2)&gt;DAY(AF3),$AF3+2,0)</f>
        <v>43920</v>
      </c>
      <c r="AI3" s="51">
        <f>IF(DAY($AF3+3)&gt;DAY(AF3),$AF3+3,0)</f>
        <v>43921</v>
      </c>
      <c r="AJ3" s="74" t="s">
        <v>51</v>
      </c>
      <c r="AK3" s="74" t="s">
        <v>52</v>
      </c>
      <c r="AL3" s="54" t="s">
        <v>53</v>
      </c>
      <c r="AM3" s="73" t="s">
        <v>54</v>
      </c>
      <c r="AN3" s="54" t="s">
        <v>43</v>
      </c>
      <c r="AO3" s="54" t="s">
        <v>56</v>
      </c>
      <c r="AP3" s="54" t="s">
        <v>0</v>
      </c>
      <c r="AQ3" s="54" t="s">
        <v>58</v>
      </c>
      <c r="AR3" s="54" t="s">
        <v>4</v>
      </c>
      <c r="AS3" s="54" t="s">
        <v>2</v>
      </c>
    </row>
    <row r="4" spans="1:45" s="25" customFormat="1" ht="18.75" x14ac:dyDescent="0.3">
      <c r="A4" s="110" t="str">
        <f>IF(C4="","",SUBTOTAL(103,$C$4:C4))</f>
        <v/>
      </c>
      <c r="B4" s="111"/>
      <c r="C4" s="113"/>
      <c r="D4" s="113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6"/>
      <c r="AJ4" s="130">
        <f t="shared" ref="AJ4:AJ49" si="3">COUNTIF($E4:$AI4,"&gt;0")</f>
        <v>0</v>
      </c>
      <c r="AK4" s="128">
        <f>SUMIF(E4:AI4,"&lt;=8")+COUNTIF(E4:AI4,"&gt;8")*8</f>
        <v>0</v>
      </c>
      <c r="AL4" s="128">
        <f>SUM(E4:AI4)-AK4</f>
        <v>0</v>
      </c>
      <c r="AM4" s="126">
        <f>SUM(E5:AI5)</f>
        <v>0</v>
      </c>
      <c r="AN4" s="128">
        <f>SUMPRODUCT(--(WEEKDAY($E$3:$AI$3,2)&gt;5),E4:AI4)</f>
        <v>0</v>
      </c>
      <c r="AO4" s="128">
        <f>COUNTIF($E4:$AI4,"В")</f>
        <v>0</v>
      </c>
      <c r="AP4" s="128">
        <f t="shared" ref="AP4:AP49" si="4">COUNTIF($E4:$AI4,"О")</f>
        <v>0</v>
      </c>
      <c r="AQ4" s="128">
        <f>COUNTIF($E4:$AI4,"А")</f>
        <v>0</v>
      </c>
      <c r="AR4" s="128">
        <f t="shared" ref="AR4:AR49" si="5">COUNTIF($E4:$AI4,"У")</f>
        <v>0</v>
      </c>
      <c r="AS4" s="132">
        <f t="shared" ref="AS4:AS49" si="6">COUNTIF($E4:$AI4,"Б")</f>
        <v>0</v>
      </c>
    </row>
    <row r="5" spans="1:45" s="25" customFormat="1" ht="18.75" x14ac:dyDescent="0.3">
      <c r="A5" s="110"/>
      <c r="B5" s="111"/>
      <c r="C5" s="113"/>
      <c r="D5" s="113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8"/>
      <c r="AJ5" s="131"/>
      <c r="AK5" s="129"/>
      <c r="AL5" s="129"/>
      <c r="AM5" s="127"/>
      <c r="AN5" s="129"/>
      <c r="AO5" s="129"/>
      <c r="AP5" s="129"/>
      <c r="AQ5" s="129"/>
      <c r="AR5" s="129"/>
      <c r="AS5" s="133"/>
    </row>
    <row r="6" spans="1:45" s="25" customFormat="1" ht="18.75" x14ac:dyDescent="0.3">
      <c r="A6" s="110" t="str">
        <f>IF(C6="","",SUBTOTAL(103,$C$4:C6))</f>
        <v/>
      </c>
      <c r="B6" s="111"/>
      <c r="C6" s="113"/>
      <c r="D6" s="113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6"/>
      <c r="AJ6" s="117">
        <f t="shared" si="3"/>
        <v>0</v>
      </c>
      <c r="AK6" s="116">
        <f t="shared" ref="AK6" si="7">SUMIF(E6:AI6,"&lt;=8")+COUNTIF(E6:AI6,"&gt;8")*8</f>
        <v>0</v>
      </c>
      <c r="AL6" s="116">
        <f t="shared" ref="AL6" si="8">SUM(E6:AI6)-AK6</f>
        <v>0</v>
      </c>
      <c r="AM6" s="114">
        <f t="shared" ref="AM6" si="9">SUM(E7:AI7)</f>
        <v>0</v>
      </c>
      <c r="AN6" s="116">
        <f t="shared" ref="AN6" si="10">SUMPRODUCT(--(WEEKDAY($E$3:$AI$3,2)&gt;5),E6:AI6)</f>
        <v>0</v>
      </c>
      <c r="AO6" s="116">
        <f t="shared" ref="AO6" si="11">COUNTIF($E6:$AI6,"В")</f>
        <v>0</v>
      </c>
      <c r="AP6" s="116">
        <f t="shared" si="4"/>
        <v>0</v>
      </c>
      <c r="AQ6" s="116">
        <f t="shared" ref="AQ6" si="12">COUNTIF($E6:$AI6,"А")</f>
        <v>0</v>
      </c>
      <c r="AR6" s="139">
        <f t="shared" si="5"/>
        <v>0</v>
      </c>
      <c r="AS6" s="135">
        <f t="shared" si="6"/>
        <v>0</v>
      </c>
    </row>
    <row r="7" spans="1:45" s="25" customFormat="1" ht="18.75" x14ac:dyDescent="0.3">
      <c r="A7" s="110"/>
      <c r="B7" s="111"/>
      <c r="C7" s="113"/>
      <c r="D7" s="113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8"/>
      <c r="AJ7" s="117"/>
      <c r="AK7" s="116"/>
      <c r="AL7" s="116"/>
      <c r="AM7" s="114"/>
      <c r="AN7" s="116"/>
      <c r="AO7" s="116"/>
      <c r="AP7" s="116"/>
      <c r="AQ7" s="116"/>
      <c r="AR7" s="129"/>
      <c r="AS7" s="135"/>
    </row>
    <row r="8" spans="1:45" s="25" customFormat="1" ht="18.75" x14ac:dyDescent="0.3">
      <c r="A8" s="110" t="str">
        <f>IF(C8="","",SUBTOTAL(103,$C$4:C8))</f>
        <v/>
      </c>
      <c r="B8" s="111"/>
      <c r="C8" s="112"/>
      <c r="D8" s="113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6"/>
      <c r="AJ8" s="117">
        <f t="shared" si="3"/>
        <v>0</v>
      </c>
      <c r="AK8" s="116">
        <f t="shared" ref="AK8" si="13">SUMIF(E8:AI8,"&lt;=8")+COUNTIF(E8:AI8,"&gt;8")*8</f>
        <v>0</v>
      </c>
      <c r="AL8" s="116">
        <f t="shared" ref="AL8" si="14">SUM(E8:AI8)-AK8</f>
        <v>0</v>
      </c>
      <c r="AM8" s="114">
        <f t="shared" ref="AM8" si="15">SUM(E9:AI9)</f>
        <v>0</v>
      </c>
      <c r="AN8" s="116">
        <f t="shared" ref="AN8" si="16">SUMPRODUCT(--(WEEKDAY($E$3:$AI$3,2)&gt;5),E8:AI8)</f>
        <v>0</v>
      </c>
      <c r="AO8" s="116">
        <f t="shared" ref="AO8" si="17">COUNTIF($E8:$AI8,"В")</f>
        <v>0</v>
      </c>
      <c r="AP8" s="116">
        <f t="shared" si="4"/>
        <v>0</v>
      </c>
      <c r="AQ8" s="116">
        <f t="shared" ref="AQ8" si="18">COUNTIF($E8:$AI8,"А")</f>
        <v>0</v>
      </c>
      <c r="AR8" s="139">
        <f t="shared" si="5"/>
        <v>0</v>
      </c>
      <c r="AS8" s="135">
        <f t="shared" si="6"/>
        <v>0</v>
      </c>
    </row>
    <row r="9" spans="1:45" s="25" customFormat="1" ht="18.75" x14ac:dyDescent="0.3">
      <c r="A9" s="110"/>
      <c r="B9" s="111"/>
      <c r="C9" s="112"/>
      <c r="D9" s="113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8"/>
      <c r="AJ9" s="117"/>
      <c r="AK9" s="116"/>
      <c r="AL9" s="116"/>
      <c r="AM9" s="114"/>
      <c r="AN9" s="116"/>
      <c r="AO9" s="116"/>
      <c r="AP9" s="116"/>
      <c r="AQ9" s="116"/>
      <c r="AR9" s="129"/>
      <c r="AS9" s="135"/>
    </row>
    <row r="10" spans="1:45" s="25" customFormat="1" ht="18.75" x14ac:dyDescent="0.3">
      <c r="A10" s="110" t="str">
        <f>IF(C10="","",SUBTOTAL(103,$C$4:C10))</f>
        <v/>
      </c>
      <c r="B10" s="111"/>
      <c r="C10" s="112"/>
      <c r="D10" s="113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6"/>
      <c r="AJ10" s="117">
        <f t="shared" si="3"/>
        <v>0</v>
      </c>
      <c r="AK10" s="116">
        <f t="shared" ref="AK10" si="19">SUMIF(E10:AI10,"&lt;=8")+COUNTIF(E10:AI10,"&gt;8")*8</f>
        <v>0</v>
      </c>
      <c r="AL10" s="116">
        <f t="shared" ref="AL10" si="20">SUM(E10:AI10)-AK10</f>
        <v>0</v>
      </c>
      <c r="AM10" s="114">
        <f t="shared" ref="AM10" si="21">SUM(E11:AI11)</f>
        <v>0</v>
      </c>
      <c r="AN10" s="116">
        <f t="shared" ref="AN10" si="22">SUMPRODUCT(--(WEEKDAY($E$3:$AI$3,2)&gt;5),E10:AI10)</f>
        <v>0</v>
      </c>
      <c r="AO10" s="116">
        <f t="shared" ref="AO10" si="23">COUNTIF($E10:$AI10,"В")</f>
        <v>0</v>
      </c>
      <c r="AP10" s="116">
        <f t="shared" si="4"/>
        <v>0</v>
      </c>
      <c r="AQ10" s="116">
        <f t="shared" ref="AQ10" si="24">COUNTIF($E10:$AI10,"А")</f>
        <v>0</v>
      </c>
      <c r="AR10" s="139">
        <f t="shared" si="5"/>
        <v>0</v>
      </c>
      <c r="AS10" s="135">
        <f t="shared" si="6"/>
        <v>0</v>
      </c>
    </row>
    <row r="11" spans="1:45" s="25" customFormat="1" ht="18.75" x14ac:dyDescent="0.3">
      <c r="A11" s="110"/>
      <c r="B11" s="111"/>
      <c r="C11" s="112"/>
      <c r="D11" s="113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8"/>
      <c r="AJ11" s="117"/>
      <c r="AK11" s="116"/>
      <c r="AL11" s="116"/>
      <c r="AM11" s="114"/>
      <c r="AN11" s="116"/>
      <c r="AO11" s="116"/>
      <c r="AP11" s="116"/>
      <c r="AQ11" s="116"/>
      <c r="AR11" s="129"/>
      <c r="AS11" s="135"/>
    </row>
    <row r="12" spans="1:45" s="25" customFormat="1" ht="18.75" x14ac:dyDescent="0.3">
      <c r="A12" s="110" t="str">
        <f>IF(C12="","",SUBTOTAL(103,$C$4:C12))</f>
        <v/>
      </c>
      <c r="B12" s="111"/>
      <c r="C12" s="112"/>
      <c r="D12" s="113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6"/>
      <c r="AJ12" s="117">
        <f t="shared" si="3"/>
        <v>0</v>
      </c>
      <c r="AK12" s="116">
        <f t="shared" ref="AK12" si="25">SUMIF(E12:AI12,"&lt;=8")+COUNTIF(E12:AI12,"&gt;8")*8</f>
        <v>0</v>
      </c>
      <c r="AL12" s="116">
        <f t="shared" ref="AL12" si="26">SUM(E12:AI12)-AK12</f>
        <v>0</v>
      </c>
      <c r="AM12" s="114">
        <f t="shared" ref="AM12" si="27">SUM(E13:AI13)</f>
        <v>0</v>
      </c>
      <c r="AN12" s="116">
        <f t="shared" ref="AN12" si="28">SUMPRODUCT(--(WEEKDAY($E$3:$AI$3,2)&gt;5),E12:AI12)</f>
        <v>0</v>
      </c>
      <c r="AO12" s="116">
        <f t="shared" ref="AO12" si="29">COUNTIF($E12:$AI12,"В")</f>
        <v>0</v>
      </c>
      <c r="AP12" s="116">
        <f t="shared" si="4"/>
        <v>0</v>
      </c>
      <c r="AQ12" s="116">
        <f t="shared" ref="AQ12" si="30">COUNTIF($E12:$AI12,"А")</f>
        <v>0</v>
      </c>
      <c r="AR12" s="139">
        <f t="shared" si="5"/>
        <v>0</v>
      </c>
      <c r="AS12" s="135">
        <f t="shared" si="6"/>
        <v>0</v>
      </c>
    </row>
    <row r="13" spans="1:45" s="25" customFormat="1" ht="18.75" x14ac:dyDescent="0.3">
      <c r="A13" s="110"/>
      <c r="B13" s="111"/>
      <c r="C13" s="112"/>
      <c r="D13" s="113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8"/>
      <c r="AJ13" s="117"/>
      <c r="AK13" s="116"/>
      <c r="AL13" s="116"/>
      <c r="AM13" s="114"/>
      <c r="AN13" s="116"/>
      <c r="AO13" s="116"/>
      <c r="AP13" s="116"/>
      <c r="AQ13" s="116"/>
      <c r="AR13" s="129"/>
      <c r="AS13" s="135"/>
    </row>
    <row r="14" spans="1:45" s="25" customFormat="1" ht="18.75" x14ac:dyDescent="0.3">
      <c r="A14" s="110" t="str">
        <f>IF(C14="","",SUBTOTAL(103,$C$4:C14))</f>
        <v/>
      </c>
      <c r="B14" s="111"/>
      <c r="C14" s="112"/>
      <c r="D14" s="113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6"/>
      <c r="AJ14" s="117">
        <f t="shared" si="3"/>
        <v>0</v>
      </c>
      <c r="AK14" s="116">
        <f t="shared" ref="AK14" si="31">SUMIF(E14:AI14,"&lt;=8")+COUNTIF(E14:AI14,"&gt;8")*8</f>
        <v>0</v>
      </c>
      <c r="AL14" s="116">
        <f t="shared" ref="AL14" si="32">SUM(E14:AI14)-AK14</f>
        <v>0</v>
      </c>
      <c r="AM14" s="114">
        <f t="shared" ref="AM14" si="33">SUM(E15:AI15)</f>
        <v>0</v>
      </c>
      <c r="AN14" s="116">
        <f t="shared" ref="AN14" si="34">SUMPRODUCT(--(WEEKDAY($E$3:$AI$3,2)&gt;5),E14:AI14)</f>
        <v>0</v>
      </c>
      <c r="AO14" s="116">
        <f t="shared" ref="AO14" si="35">COUNTIF($E14:$AI14,"В")</f>
        <v>0</v>
      </c>
      <c r="AP14" s="116">
        <f t="shared" si="4"/>
        <v>0</v>
      </c>
      <c r="AQ14" s="116">
        <f t="shared" ref="AQ14" si="36">COUNTIF($E14:$AI14,"А")</f>
        <v>0</v>
      </c>
      <c r="AR14" s="139">
        <f t="shared" si="5"/>
        <v>0</v>
      </c>
      <c r="AS14" s="135">
        <f t="shared" si="6"/>
        <v>0</v>
      </c>
    </row>
    <row r="15" spans="1:45" s="25" customFormat="1" ht="18.75" x14ac:dyDescent="0.3">
      <c r="A15" s="110"/>
      <c r="B15" s="111"/>
      <c r="C15" s="112"/>
      <c r="D15" s="113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8"/>
      <c r="AJ15" s="117"/>
      <c r="AK15" s="116"/>
      <c r="AL15" s="116"/>
      <c r="AM15" s="114"/>
      <c r="AN15" s="116"/>
      <c r="AO15" s="116"/>
      <c r="AP15" s="116"/>
      <c r="AQ15" s="116"/>
      <c r="AR15" s="129"/>
      <c r="AS15" s="135"/>
    </row>
    <row r="16" spans="1:45" s="25" customFormat="1" ht="18.75" x14ac:dyDescent="0.3">
      <c r="A16" s="110" t="str">
        <f>IF(C16="","",SUBTOTAL(103,$C$4:C16))</f>
        <v/>
      </c>
      <c r="B16" s="111"/>
      <c r="C16" s="112"/>
      <c r="D16" s="113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6"/>
      <c r="AJ16" s="117">
        <f t="shared" si="3"/>
        <v>0</v>
      </c>
      <c r="AK16" s="116">
        <f t="shared" ref="AK16" si="37">SUMIF(E16:AI16,"&lt;=8")+COUNTIF(E16:AI16,"&gt;8")*8</f>
        <v>0</v>
      </c>
      <c r="AL16" s="116">
        <f t="shared" ref="AL16" si="38">SUM(E16:AI16)-AK16</f>
        <v>0</v>
      </c>
      <c r="AM16" s="114">
        <f t="shared" ref="AM16" si="39">SUM(E17:AI17)</f>
        <v>0</v>
      </c>
      <c r="AN16" s="116">
        <f t="shared" ref="AN16" si="40">SUMPRODUCT(--(WEEKDAY($E$3:$AI$3,2)&gt;5),E16:AI16)</f>
        <v>0</v>
      </c>
      <c r="AO16" s="116">
        <f t="shared" ref="AO16" si="41">COUNTIF($E16:$AI16,"В")</f>
        <v>0</v>
      </c>
      <c r="AP16" s="116">
        <f t="shared" si="4"/>
        <v>0</v>
      </c>
      <c r="AQ16" s="116">
        <f t="shared" ref="AQ16" si="42">COUNTIF($E16:$AI16,"А")</f>
        <v>0</v>
      </c>
      <c r="AR16" s="139">
        <f t="shared" si="5"/>
        <v>0</v>
      </c>
      <c r="AS16" s="135">
        <f t="shared" si="6"/>
        <v>0</v>
      </c>
    </row>
    <row r="17" spans="1:45" s="25" customFormat="1" ht="18.75" x14ac:dyDescent="0.3">
      <c r="A17" s="110"/>
      <c r="B17" s="111"/>
      <c r="C17" s="112"/>
      <c r="D17" s="113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8"/>
      <c r="AJ17" s="117"/>
      <c r="AK17" s="116"/>
      <c r="AL17" s="116"/>
      <c r="AM17" s="114"/>
      <c r="AN17" s="116"/>
      <c r="AO17" s="116"/>
      <c r="AP17" s="116"/>
      <c r="AQ17" s="116"/>
      <c r="AR17" s="129"/>
      <c r="AS17" s="135"/>
    </row>
    <row r="18" spans="1:45" s="25" customFormat="1" ht="18.75" x14ac:dyDescent="0.3">
      <c r="A18" s="110" t="str">
        <f>IF(C18="","",SUBTOTAL(103,$C$4:C18))</f>
        <v/>
      </c>
      <c r="B18" s="111"/>
      <c r="C18" s="112"/>
      <c r="D18" s="113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6"/>
      <c r="AJ18" s="117">
        <f t="shared" si="3"/>
        <v>0</v>
      </c>
      <c r="AK18" s="116">
        <f t="shared" ref="AK18" si="43">SUMIF(E18:AI18,"&lt;=8")+COUNTIF(E18:AI18,"&gt;8")*8</f>
        <v>0</v>
      </c>
      <c r="AL18" s="116">
        <f t="shared" ref="AL18" si="44">SUM(E18:AI18)-AK18</f>
        <v>0</v>
      </c>
      <c r="AM18" s="114">
        <f t="shared" ref="AM18" si="45">SUM(E19:AI19)</f>
        <v>0</v>
      </c>
      <c r="AN18" s="116">
        <f t="shared" ref="AN18" si="46">SUMPRODUCT(--(WEEKDAY($E$3:$AI$3,2)&gt;5),E18:AI18)</f>
        <v>0</v>
      </c>
      <c r="AO18" s="116">
        <f t="shared" ref="AO18" si="47">COUNTIF($E18:$AI18,"В")</f>
        <v>0</v>
      </c>
      <c r="AP18" s="116">
        <f t="shared" si="4"/>
        <v>0</v>
      </c>
      <c r="AQ18" s="116">
        <f t="shared" ref="AQ18" si="48">COUNTIF($E18:$AI18,"А")</f>
        <v>0</v>
      </c>
      <c r="AR18" s="139">
        <f t="shared" si="5"/>
        <v>0</v>
      </c>
      <c r="AS18" s="135">
        <f t="shared" si="6"/>
        <v>0</v>
      </c>
    </row>
    <row r="19" spans="1:45" s="25" customFormat="1" ht="18.75" x14ac:dyDescent="0.3">
      <c r="A19" s="110"/>
      <c r="B19" s="111"/>
      <c r="C19" s="112"/>
      <c r="D19" s="113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8"/>
      <c r="AJ19" s="117"/>
      <c r="AK19" s="116"/>
      <c r="AL19" s="116"/>
      <c r="AM19" s="114"/>
      <c r="AN19" s="116"/>
      <c r="AO19" s="116"/>
      <c r="AP19" s="116"/>
      <c r="AQ19" s="116"/>
      <c r="AR19" s="129"/>
      <c r="AS19" s="135"/>
    </row>
    <row r="20" spans="1:45" s="25" customFormat="1" ht="18.75" x14ac:dyDescent="0.3">
      <c r="A20" s="110" t="str">
        <f>IF(C20="","",SUBTOTAL(103,$C$4:C20))</f>
        <v/>
      </c>
      <c r="B20" s="111"/>
      <c r="C20" s="112"/>
      <c r="D20" s="113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6"/>
      <c r="AJ20" s="117">
        <f t="shared" si="3"/>
        <v>0</v>
      </c>
      <c r="AK20" s="116">
        <f t="shared" ref="AK20" si="49">SUMIF(E20:AI20,"&lt;=8")+COUNTIF(E20:AI20,"&gt;8")*8</f>
        <v>0</v>
      </c>
      <c r="AL20" s="116">
        <f t="shared" ref="AL20" si="50">SUM(E20:AI20)-AK20</f>
        <v>0</v>
      </c>
      <c r="AM20" s="114">
        <f t="shared" ref="AM20" si="51">SUM(E21:AI21)</f>
        <v>0</v>
      </c>
      <c r="AN20" s="116">
        <f>SUMPRODUCT(--(WEEKDAY($E$3:$AI$3,2)&gt;5),E20:AI20)</f>
        <v>0</v>
      </c>
      <c r="AO20" s="116">
        <f>COUNTIF($E20:$AI20,"В")</f>
        <v>0</v>
      </c>
      <c r="AP20" s="116">
        <f t="shared" si="4"/>
        <v>0</v>
      </c>
      <c r="AQ20" s="116">
        <f>COUNTIF($E20:$AI20,"А")</f>
        <v>0</v>
      </c>
      <c r="AR20" s="139">
        <f t="shared" si="5"/>
        <v>0</v>
      </c>
      <c r="AS20" s="135">
        <f t="shared" si="6"/>
        <v>0</v>
      </c>
    </row>
    <row r="21" spans="1:45" s="25" customFormat="1" ht="18.75" x14ac:dyDescent="0.3">
      <c r="A21" s="110"/>
      <c r="B21" s="111"/>
      <c r="C21" s="112"/>
      <c r="D21" s="113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8"/>
      <c r="AJ21" s="117"/>
      <c r="AK21" s="116"/>
      <c r="AL21" s="116"/>
      <c r="AM21" s="114"/>
      <c r="AN21" s="116"/>
      <c r="AO21" s="116"/>
      <c r="AP21" s="116"/>
      <c r="AQ21" s="116"/>
      <c r="AR21" s="129"/>
      <c r="AS21" s="135"/>
    </row>
    <row r="22" spans="1:45" s="25" customFormat="1" ht="18.75" x14ac:dyDescent="0.3">
      <c r="A22" s="110" t="str">
        <f>IF(C22="","",SUBTOTAL(103,$C$4:C22))</f>
        <v/>
      </c>
      <c r="B22" s="111"/>
      <c r="C22" s="115"/>
      <c r="D22" s="113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6"/>
      <c r="AJ22" s="117">
        <f t="shared" si="3"/>
        <v>0</v>
      </c>
      <c r="AK22" s="116">
        <f t="shared" ref="AK22" si="52">SUMIF(E22:AI22,"&lt;=8")+COUNTIF(E22:AI22,"&gt;8")*8</f>
        <v>0</v>
      </c>
      <c r="AL22" s="116">
        <f t="shared" ref="AL22" si="53">SUM(E22:AI22)-AK22</f>
        <v>0</v>
      </c>
      <c r="AM22" s="114">
        <f t="shared" ref="AM22" si="54">SUM(E23:AI23)</f>
        <v>0</v>
      </c>
      <c r="AN22" s="116">
        <f t="shared" ref="AN22" si="55">SUMPRODUCT(--(WEEKDAY($E$3:$AI$3,2)&gt;5),E22:AI22)</f>
        <v>0</v>
      </c>
      <c r="AO22" s="116">
        <f t="shared" ref="AO22" si="56">COUNTIF($E22:$AI22,"В")</f>
        <v>0</v>
      </c>
      <c r="AP22" s="116">
        <f t="shared" si="4"/>
        <v>0</v>
      </c>
      <c r="AQ22" s="116">
        <f t="shared" ref="AQ22" si="57">COUNTIF($E22:$AI22,"А")</f>
        <v>0</v>
      </c>
      <c r="AR22" s="139">
        <f t="shared" si="5"/>
        <v>0</v>
      </c>
      <c r="AS22" s="135">
        <f t="shared" si="6"/>
        <v>0</v>
      </c>
    </row>
    <row r="23" spans="1:45" s="25" customFormat="1" ht="18.75" x14ac:dyDescent="0.3">
      <c r="A23" s="110"/>
      <c r="B23" s="111"/>
      <c r="C23" s="115"/>
      <c r="D23" s="113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8"/>
      <c r="AJ23" s="117"/>
      <c r="AK23" s="116"/>
      <c r="AL23" s="116"/>
      <c r="AM23" s="114"/>
      <c r="AN23" s="116"/>
      <c r="AO23" s="116"/>
      <c r="AP23" s="116"/>
      <c r="AQ23" s="116"/>
      <c r="AR23" s="129"/>
      <c r="AS23" s="135"/>
    </row>
    <row r="24" spans="1:45" s="25" customFormat="1" ht="18.75" x14ac:dyDescent="0.3">
      <c r="A24" s="110" t="str">
        <f>IF(C24="","",SUBTOTAL(103,$C$4:C24))</f>
        <v/>
      </c>
      <c r="B24" s="111"/>
      <c r="C24" s="115"/>
      <c r="D24" s="113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6"/>
      <c r="AJ24" s="117">
        <f t="shared" si="3"/>
        <v>0</v>
      </c>
      <c r="AK24" s="116">
        <f t="shared" ref="AK24" si="58">SUMIF(E24:AI24,"&lt;=8")+COUNTIF(E24:AI24,"&gt;8")*8</f>
        <v>0</v>
      </c>
      <c r="AL24" s="116">
        <f t="shared" ref="AL24" si="59">SUM(E24:AI24)-AK24</f>
        <v>0</v>
      </c>
      <c r="AM24" s="114">
        <f t="shared" ref="AM24" si="60">SUM(E25:AI25)</f>
        <v>0</v>
      </c>
      <c r="AN24" s="116">
        <f t="shared" ref="AN24" si="61">SUMPRODUCT(--(WEEKDAY($E$3:$AI$3,2)&gt;5),E24:AI24)</f>
        <v>0</v>
      </c>
      <c r="AO24" s="116">
        <f t="shared" ref="AO24" si="62">COUNTIF($E24:$AI24,"В")</f>
        <v>0</v>
      </c>
      <c r="AP24" s="116">
        <f t="shared" si="4"/>
        <v>0</v>
      </c>
      <c r="AQ24" s="116">
        <f t="shared" ref="AQ24" si="63">COUNTIF($E24:$AI24,"А")</f>
        <v>0</v>
      </c>
      <c r="AR24" s="139">
        <f t="shared" si="5"/>
        <v>0</v>
      </c>
      <c r="AS24" s="135">
        <f t="shared" si="6"/>
        <v>0</v>
      </c>
    </row>
    <row r="25" spans="1:45" s="25" customFormat="1" ht="18.75" x14ac:dyDescent="0.3">
      <c r="A25" s="110"/>
      <c r="B25" s="111"/>
      <c r="C25" s="115"/>
      <c r="D25" s="113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8"/>
      <c r="AJ25" s="117"/>
      <c r="AK25" s="116"/>
      <c r="AL25" s="116"/>
      <c r="AM25" s="114"/>
      <c r="AN25" s="116"/>
      <c r="AO25" s="116"/>
      <c r="AP25" s="116"/>
      <c r="AQ25" s="116"/>
      <c r="AR25" s="129"/>
      <c r="AS25" s="135"/>
    </row>
    <row r="26" spans="1:45" s="25" customFormat="1" ht="18.75" x14ac:dyDescent="0.3">
      <c r="A26" s="110" t="str">
        <f>IF(C26="","",SUBTOTAL(103,$C$4:C26))</f>
        <v/>
      </c>
      <c r="B26" s="111"/>
      <c r="C26" s="115"/>
      <c r="D26" s="113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6"/>
      <c r="AJ26" s="117">
        <f t="shared" si="3"/>
        <v>0</v>
      </c>
      <c r="AK26" s="116">
        <f t="shared" ref="AK26" si="64">SUMIF(E26:AI26,"&lt;=8")+COUNTIF(E26:AI26,"&gt;8")*8</f>
        <v>0</v>
      </c>
      <c r="AL26" s="116">
        <f t="shared" ref="AL26" si="65">SUM(E26:AI26)-AK26</f>
        <v>0</v>
      </c>
      <c r="AM26" s="114">
        <f t="shared" ref="AM26" si="66">SUM(E27:AI27)</f>
        <v>0</v>
      </c>
      <c r="AN26" s="116">
        <f t="shared" ref="AN26" si="67">SUMPRODUCT(--(WEEKDAY($E$3:$AI$3,2)&gt;5),E26:AI26)</f>
        <v>0</v>
      </c>
      <c r="AO26" s="116">
        <f t="shared" ref="AO26" si="68">COUNTIF($E26:$AI26,"В")</f>
        <v>0</v>
      </c>
      <c r="AP26" s="116">
        <f t="shared" si="4"/>
        <v>0</v>
      </c>
      <c r="AQ26" s="116">
        <f t="shared" ref="AQ26" si="69">COUNTIF($E26:$AI26,"А")</f>
        <v>0</v>
      </c>
      <c r="AR26" s="139">
        <f t="shared" si="5"/>
        <v>0</v>
      </c>
      <c r="AS26" s="135">
        <f t="shared" si="6"/>
        <v>0</v>
      </c>
    </row>
    <row r="27" spans="1:45" s="25" customFormat="1" ht="18.75" x14ac:dyDescent="0.3">
      <c r="A27" s="110"/>
      <c r="B27" s="111"/>
      <c r="C27" s="115"/>
      <c r="D27" s="113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8"/>
      <c r="AJ27" s="117"/>
      <c r="AK27" s="116"/>
      <c r="AL27" s="116"/>
      <c r="AM27" s="114"/>
      <c r="AN27" s="116"/>
      <c r="AO27" s="116"/>
      <c r="AP27" s="116"/>
      <c r="AQ27" s="116"/>
      <c r="AR27" s="129"/>
      <c r="AS27" s="135"/>
    </row>
    <row r="28" spans="1:45" s="25" customFormat="1" ht="18.75" x14ac:dyDescent="0.3">
      <c r="A28" s="110" t="str">
        <f>IF(C28="","",SUBTOTAL(103,$C$4:C28))</f>
        <v/>
      </c>
      <c r="B28" s="111"/>
      <c r="C28" s="115"/>
      <c r="D28" s="113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6"/>
      <c r="AJ28" s="117">
        <f t="shared" si="3"/>
        <v>0</v>
      </c>
      <c r="AK28" s="116">
        <f t="shared" ref="AK28" si="70">SUMIF(E28:AI28,"&lt;=8")+COUNTIF(E28:AI28,"&gt;8")*8</f>
        <v>0</v>
      </c>
      <c r="AL28" s="116">
        <f t="shared" ref="AL28" si="71">SUM(E28:AI28)-AK28</f>
        <v>0</v>
      </c>
      <c r="AM28" s="114">
        <f t="shared" ref="AM28" si="72">SUM(E29:AI29)</f>
        <v>0</v>
      </c>
      <c r="AN28" s="116">
        <f t="shared" ref="AN28" si="73">SUMPRODUCT(--(WEEKDAY($E$3:$AI$3,2)&gt;5),E28:AI28)</f>
        <v>0</v>
      </c>
      <c r="AO28" s="116">
        <f t="shared" ref="AO28" si="74">COUNTIF($E28:$AI28,"В")</f>
        <v>0</v>
      </c>
      <c r="AP28" s="116">
        <f t="shared" si="4"/>
        <v>0</v>
      </c>
      <c r="AQ28" s="116">
        <f t="shared" ref="AQ28" si="75">COUNTIF($E28:$AI28,"А")</f>
        <v>0</v>
      </c>
      <c r="AR28" s="139">
        <f t="shared" si="5"/>
        <v>0</v>
      </c>
      <c r="AS28" s="135">
        <f t="shared" si="6"/>
        <v>0</v>
      </c>
    </row>
    <row r="29" spans="1:45" s="25" customFormat="1" ht="18.75" x14ac:dyDescent="0.3">
      <c r="A29" s="110"/>
      <c r="B29" s="111"/>
      <c r="C29" s="115"/>
      <c r="D29" s="113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J29" s="117"/>
      <c r="AK29" s="116"/>
      <c r="AL29" s="116"/>
      <c r="AM29" s="114"/>
      <c r="AN29" s="116"/>
      <c r="AO29" s="116"/>
      <c r="AP29" s="116"/>
      <c r="AQ29" s="116"/>
      <c r="AR29" s="129"/>
      <c r="AS29" s="135"/>
    </row>
    <row r="30" spans="1:45" s="25" customFormat="1" ht="18.75" x14ac:dyDescent="0.3">
      <c r="A30" s="110" t="str">
        <f>IF(C30="","",SUBTOTAL(103,$C$4:C30))</f>
        <v/>
      </c>
      <c r="B30" s="111"/>
      <c r="C30" s="115"/>
      <c r="D30" s="113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6"/>
      <c r="AJ30" s="117">
        <f t="shared" si="3"/>
        <v>0</v>
      </c>
      <c r="AK30" s="116">
        <f t="shared" ref="AK30" si="76">SUMIF(E30:AI30,"&lt;=8")+COUNTIF(E30:AI30,"&gt;8")*8</f>
        <v>0</v>
      </c>
      <c r="AL30" s="116">
        <f t="shared" ref="AL30" si="77">SUM(E30:AI30)-AK30</f>
        <v>0</v>
      </c>
      <c r="AM30" s="114">
        <f t="shared" ref="AM30" si="78">SUM(E31:AI31)</f>
        <v>0</v>
      </c>
      <c r="AN30" s="116">
        <f t="shared" ref="AN30" si="79">SUMPRODUCT(--(WEEKDAY($E$3:$AI$3,2)&gt;5),E30:AI30)</f>
        <v>0</v>
      </c>
      <c r="AO30" s="116">
        <f t="shared" ref="AO30" si="80">COUNTIF($E30:$AI30,"В")</f>
        <v>0</v>
      </c>
      <c r="AP30" s="116">
        <f t="shared" si="4"/>
        <v>0</v>
      </c>
      <c r="AQ30" s="116">
        <f t="shared" ref="AQ30:AQ36" si="81">COUNTIF($E30:$AI30,"А")</f>
        <v>0</v>
      </c>
      <c r="AR30" s="139">
        <f t="shared" si="5"/>
        <v>0</v>
      </c>
      <c r="AS30" s="135">
        <f t="shared" si="6"/>
        <v>0</v>
      </c>
    </row>
    <row r="31" spans="1:45" s="25" customFormat="1" ht="18.75" x14ac:dyDescent="0.3">
      <c r="A31" s="110"/>
      <c r="B31" s="111"/>
      <c r="C31" s="115"/>
      <c r="D31" s="113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  <c r="AJ31" s="117"/>
      <c r="AK31" s="116"/>
      <c r="AL31" s="116"/>
      <c r="AM31" s="114"/>
      <c r="AN31" s="116"/>
      <c r="AO31" s="116"/>
      <c r="AP31" s="116"/>
      <c r="AQ31" s="116"/>
      <c r="AR31" s="129"/>
      <c r="AS31" s="135"/>
    </row>
    <row r="32" spans="1:45" s="25" customFormat="1" ht="18.75" x14ac:dyDescent="0.3">
      <c r="A32" s="110" t="str">
        <f>IF(C32="","",SUBTOTAL(103,$C$4:C32))</f>
        <v/>
      </c>
      <c r="B32" s="111"/>
      <c r="C32" s="115"/>
      <c r="D32" s="113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6"/>
      <c r="AJ32" s="117">
        <f t="shared" si="3"/>
        <v>0</v>
      </c>
      <c r="AK32" s="116">
        <f t="shared" ref="AK32" si="82">SUMIF(E32:AI32,"&lt;=8")+COUNTIF(E32:AI32,"&gt;8")*8</f>
        <v>0</v>
      </c>
      <c r="AL32" s="116">
        <f t="shared" ref="AL32" si="83">SUM(E32:AI32)-AK32</f>
        <v>0</v>
      </c>
      <c r="AM32" s="114">
        <f t="shared" ref="AM32" si="84">SUM(E33:AI33)</f>
        <v>0</v>
      </c>
      <c r="AN32" s="116">
        <f t="shared" ref="AN32" si="85">SUMPRODUCT(--(WEEKDAY($E$3:$AI$3,2)&gt;5),E32:AI32)</f>
        <v>0</v>
      </c>
      <c r="AO32" s="116">
        <f t="shared" ref="AO32:AO36" si="86">COUNTIF($E32:$AI32,"В")</f>
        <v>0</v>
      </c>
      <c r="AP32" s="116">
        <f t="shared" si="4"/>
        <v>0</v>
      </c>
      <c r="AQ32" s="116">
        <f t="shared" si="81"/>
        <v>0</v>
      </c>
      <c r="AR32" s="139">
        <f t="shared" si="5"/>
        <v>0</v>
      </c>
      <c r="AS32" s="135">
        <f t="shared" si="6"/>
        <v>0</v>
      </c>
    </row>
    <row r="33" spans="1:45" s="25" customFormat="1" ht="18.75" x14ac:dyDescent="0.3">
      <c r="A33" s="110"/>
      <c r="B33" s="111"/>
      <c r="C33" s="115"/>
      <c r="D33" s="113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8"/>
      <c r="AJ33" s="117"/>
      <c r="AK33" s="116"/>
      <c r="AL33" s="116"/>
      <c r="AM33" s="114"/>
      <c r="AN33" s="116"/>
      <c r="AO33" s="116"/>
      <c r="AP33" s="116"/>
      <c r="AQ33" s="116"/>
      <c r="AR33" s="129"/>
      <c r="AS33" s="135"/>
    </row>
    <row r="34" spans="1:45" s="25" customFormat="1" ht="18.75" x14ac:dyDescent="0.3">
      <c r="A34" s="110" t="str">
        <f>IF(C34="","",SUBTOTAL(103,$C$4:C34))</f>
        <v/>
      </c>
      <c r="B34" s="111"/>
      <c r="C34" s="115"/>
      <c r="D34" s="113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6"/>
      <c r="AJ34" s="117">
        <f t="shared" si="3"/>
        <v>0</v>
      </c>
      <c r="AK34" s="116">
        <f t="shared" ref="AK34" si="87">SUMIF(E34:AI34,"&lt;=8")+COUNTIF(E34:AI34,"&gt;8")*8</f>
        <v>0</v>
      </c>
      <c r="AL34" s="116">
        <f t="shared" ref="AL34" si="88">SUM(E34:AI34)-AK34</f>
        <v>0</v>
      </c>
      <c r="AM34" s="114">
        <f t="shared" ref="AM34" si="89">SUM(E35:AI35)</f>
        <v>0</v>
      </c>
      <c r="AN34" s="116">
        <f t="shared" ref="AN34" si="90">SUMPRODUCT(--(WEEKDAY($E$3:$AI$3,2)&gt;5),E34:AI34)</f>
        <v>0</v>
      </c>
      <c r="AO34" s="116">
        <f t="shared" si="86"/>
        <v>0</v>
      </c>
      <c r="AP34" s="116">
        <f t="shared" si="4"/>
        <v>0</v>
      </c>
      <c r="AQ34" s="116">
        <f t="shared" si="81"/>
        <v>0</v>
      </c>
      <c r="AR34" s="139">
        <f t="shared" si="5"/>
        <v>0</v>
      </c>
      <c r="AS34" s="135">
        <f t="shared" si="6"/>
        <v>0</v>
      </c>
    </row>
    <row r="35" spans="1:45" s="25" customFormat="1" ht="18.75" x14ac:dyDescent="0.3">
      <c r="A35" s="110"/>
      <c r="B35" s="111"/>
      <c r="C35" s="115"/>
      <c r="D35" s="113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J35" s="117"/>
      <c r="AK35" s="116"/>
      <c r="AL35" s="116"/>
      <c r="AM35" s="114"/>
      <c r="AN35" s="116"/>
      <c r="AO35" s="116"/>
      <c r="AP35" s="116"/>
      <c r="AQ35" s="116"/>
      <c r="AR35" s="129"/>
      <c r="AS35" s="135"/>
    </row>
    <row r="36" spans="1:45" s="25" customFormat="1" ht="18.75" x14ac:dyDescent="0.3">
      <c r="A36" s="110" t="str">
        <f>IF(C36="","",SUBTOTAL(103,$C$4:C36))</f>
        <v/>
      </c>
      <c r="B36" s="111"/>
      <c r="C36" s="115"/>
      <c r="D36" s="113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6"/>
      <c r="AJ36" s="117">
        <f t="shared" si="3"/>
        <v>0</v>
      </c>
      <c r="AK36" s="116">
        <f t="shared" ref="AK36" si="91">SUMIF(E36:AI36,"&lt;=8")+COUNTIF(E36:AI36,"&gt;8")*8</f>
        <v>0</v>
      </c>
      <c r="AL36" s="116">
        <f t="shared" ref="AL36" si="92">SUM(E36:AI36)-AK36</f>
        <v>0</v>
      </c>
      <c r="AM36" s="114">
        <f t="shared" ref="AM36" si="93">SUM(E37:AI37)</f>
        <v>0</v>
      </c>
      <c r="AN36" s="116">
        <f t="shared" ref="AN36" si="94">SUMPRODUCT(--(WEEKDAY($E$3:$AI$3,2)&gt;5),E36:AI36)</f>
        <v>0</v>
      </c>
      <c r="AO36" s="116">
        <f t="shared" si="86"/>
        <v>0</v>
      </c>
      <c r="AP36" s="116">
        <f t="shared" si="4"/>
        <v>0</v>
      </c>
      <c r="AQ36" s="116">
        <f t="shared" si="81"/>
        <v>0</v>
      </c>
      <c r="AR36" s="139">
        <f t="shared" si="5"/>
        <v>0</v>
      </c>
      <c r="AS36" s="135">
        <f t="shared" si="6"/>
        <v>0</v>
      </c>
    </row>
    <row r="37" spans="1:45" s="25" customFormat="1" ht="19.5" thickBot="1" x14ac:dyDescent="0.35">
      <c r="A37" s="110"/>
      <c r="B37" s="111"/>
      <c r="C37" s="115"/>
      <c r="D37" s="113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8"/>
      <c r="AJ37" s="137"/>
      <c r="AK37" s="134"/>
      <c r="AL37" s="134"/>
      <c r="AM37" s="138"/>
      <c r="AN37" s="134"/>
      <c r="AO37" s="134"/>
      <c r="AP37" s="134"/>
      <c r="AQ37" s="134"/>
      <c r="AR37" s="142"/>
      <c r="AS37" s="136"/>
    </row>
    <row r="38" spans="1:45" s="25" customFormat="1" ht="9" customHeight="1" x14ac:dyDescent="0.3">
      <c r="A38" s="52" t="str">
        <f>IF(C38="","",SUBTOTAL(103,$C$4:C38))</f>
        <v/>
      </c>
      <c r="B38" s="52"/>
      <c r="C38" s="52"/>
      <c r="D38" s="52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60"/>
      <c r="AJ38" s="61">
        <f t="shared" si="3"/>
        <v>0</v>
      </c>
      <c r="AK38" s="62">
        <f t="shared" ref="AK38:AK39" si="95">SUMIF(E38:AI38,"&lt;=8")+COUNTIF(E38:AI38,"&gt;8")*8</f>
        <v>0</v>
      </c>
      <c r="AL38" s="62">
        <f t="shared" ref="AL38:AL39" si="96">SUM(E38:AI38)-AK38</f>
        <v>0</v>
      </c>
      <c r="AM38" s="62"/>
      <c r="AN38" s="62">
        <f t="shared" ref="AN38" si="97">SUMPRODUCT(--(WEEKDAY($E$3:$AI$3,2)&gt;5),E38:AI38)</f>
        <v>0</v>
      </c>
      <c r="AO38" s="62">
        <f t="shared" ref="AO38:AO49" si="98">COUNTIF($E38:$AI38,"В")</f>
        <v>0</v>
      </c>
      <c r="AP38" s="62">
        <f t="shared" si="4"/>
        <v>0</v>
      </c>
      <c r="AQ38" s="62">
        <f t="shared" ref="AQ38:AQ49" si="99">COUNTIF($E38:$AI38,"А")</f>
        <v>0</v>
      </c>
      <c r="AR38" s="62">
        <f t="shared" si="5"/>
        <v>0</v>
      </c>
      <c r="AS38" s="63">
        <f t="shared" si="6"/>
        <v>0</v>
      </c>
    </row>
    <row r="39" spans="1:45" s="25" customFormat="1" ht="18.75" x14ac:dyDescent="0.3">
      <c r="A39" s="140" t="str">
        <f>IF(C39="","",SUBTOTAL(103,$C$4:C39))</f>
        <v/>
      </c>
      <c r="B39" s="147"/>
      <c r="C39" s="145"/>
      <c r="D39" s="143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5"/>
      <c r="AJ39" s="149">
        <f t="shared" si="3"/>
        <v>0</v>
      </c>
      <c r="AK39" s="151">
        <f t="shared" si="95"/>
        <v>0</v>
      </c>
      <c r="AL39" s="151">
        <f t="shared" si="96"/>
        <v>0</v>
      </c>
      <c r="AM39" s="153">
        <f>SUM(E40:AI40)</f>
        <v>0</v>
      </c>
      <c r="AN39" s="151">
        <f>SUMPRODUCT(((MOD($E$3:$AI$3-DATA!$C$1,14)+1&gt;7)*(MOD($E$3:$AI$3-DATA!$C$1,14)+1&lt;10)+(MOD($E$3:$AI$3-DATA!$C$1,14)+1&gt;12)*(MOD($E$3:$AI$3-DATA!$C$1,14)+1&lt;15)),E39:AI39)</f>
        <v>0</v>
      </c>
      <c r="AO39" s="151">
        <f t="shared" si="98"/>
        <v>0</v>
      </c>
      <c r="AP39" s="151">
        <f t="shared" si="4"/>
        <v>0</v>
      </c>
      <c r="AQ39" s="151">
        <f t="shared" si="99"/>
        <v>0</v>
      </c>
      <c r="AR39" s="151">
        <f t="shared" si="5"/>
        <v>0</v>
      </c>
      <c r="AS39" s="155">
        <f t="shared" si="6"/>
        <v>0</v>
      </c>
    </row>
    <row r="40" spans="1:45" s="25" customFormat="1" ht="18.75" x14ac:dyDescent="0.3">
      <c r="A40" s="141"/>
      <c r="B40" s="148"/>
      <c r="C40" s="146"/>
      <c r="D40" s="144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7"/>
      <c r="AJ40" s="150"/>
      <c r="AK40" s="152"/>
      <c r="AL40" s="152"/>
      <c r="AM40" s="154"/>
      <c r="AN40" s="152"/>
      <c r="AO40" s="152"/>
      <c r="AP40" s="152"/>
      <c r="AQ40" s="152"/>
      <c r="AR40" s="152"/>
      <c r="AS40" s="156"/>
    </row>
    <row r="41" spans="1:45" s="25" customFormat="1" ht="18.75" x14ac:dyDescent="0.3">
      <c r="A41" s="140" t="str">
        <f>IF(C41="","",SUBTOTAL(103,$C$4:C41))</f>
        <v/>
      </c>
      <c r="B41" s="147"/>
      <c r="C41" s="145"/>
      <c r="D41" s="143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5"/>
      <c r="AJ41" s="149">
        <f t="shared" si="3"/>
        <v>0</v>
      </c>
      <c r="AK41" s="151">
        <f t="shared" ref="AK41" si="100">SUMIF(E41:AI41,"&lt;=8")+COUNTIF(E41:AI41,"&gt;8")*8</f>
        <v>0</v>
      </c>
      <c r="AL41" s="151">
        <f t="shared" ref="AL41" si="101">SUM(E41:AI41)-AK41</f>
        <v>0</v>
      </c>
      <c r="AM41" s="153">
        <f t="shared" ref="AM41" si="102">SUM(E42:AI42)</f>
        <v>0</v>
      </c>
      <c r="AN41" s="151">
        <f>SUMPRODUCT(((MOD($E$3:$AI$3-DATA!$C$1,14)+1&gt;7)*(MOD($E$3:$AI$3-DATA!$C$1,14)+1&lt;10)+(MOD($E$3:$AI$3-DATA!$C$1,14)+1&gt;12)*(MOD($E$3:$AI$3-DATA!$C$1,14)+1&lt;15)),E41:AI41)</f>
        <v>0</v>
      </c>
      <c r="AO41" s="151">
        <f t="shared" si="98"/>
        <v>0</v>
      </c>
      <c r="AP41" s="151">
        <f t="shared" si="4"/>
        <v>0</v>
      </c>
      <c r="AQ41" s="151">
        <f t="shared" si="99"/>
        <v>0</v>
      </c>
      <c r="AR41" s="151">
        <f t="shared" si="5"/>
        <v>0</v>
      </c>
      <c r="AS41" s="155">
        <f t="shared" si="6"/>
        <v>0</v>
      </c>
    </row>
    <row r="42" spans="1:45" s="25" customFormat="1" ht="18.75" x14ac:dyDescent="0.3">
      <c r="A42" s="141"/>
      <c r="B42" s="148"/>
      <c r="C42" s="146"/>
      <c r="D42" s="144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7"/>
      <c r="AJ42" s="150"/>
      <c r="AK42" s="152"/>
      <c r="AL42" s="152"/>
      <c r="AM42" s="154"/>
      <c r="AN42" s="152"/>
      <c r="AO42" s="152"/>
      <c r="AP42" s="152"/>
      <c r="AQ42" s="152"/>
      <c r="AR42" s="152"/>
      <c r="AS42" s="156"/>
    </row>
    <row r="43" spans="1:45" s="25" customFormat="1" ht="18.75" x14ac:dyDescent="0.3">
      <c r="A43" s="140" t="str">
        <f>IF(C43="","",SUBTOTAL(103,$C$4:C43))</f>
        <v/>
      </c>
      <c r="B43" s="147"/>
      <c r="C43" s="145"/>
      <c r="D43" s="143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5"/>
      <c r="AJ43" s="149">
        <f t="shared" si="3"/>
        <v>0</v>
      </c>
      <c r="AK43" s="151">
        <f t="shared" ref="AK43" si="103">SUMIF(E43:AI43,"&lt;=8")+COUNTIF(E43:AI43,"&gt;8")*8</f>
        <v>0</v>
      </c>
      <c r="AL43" s="151">
        <f t="shared" ref="AL43" si="104">SUM(E43:AI43)-AK43</f>
        <v>0</v>
      </c>
      <c r="AM43" s="153">
        <f t="shared" ref="AM43" si="105">SUM(E44:AI44)</f>
        <v>0</v>
      </c>
      <c r="AN43" s="151">
        <f>SUMPRODUCT(((MOD($E$3:$AI$3-DATA!$C$1,14)+1&gt;7)*(MOD($E$3:$AI$3-DATA!$C$1,14)+1&lt;10)+(MOD($E$3:$AI$3-DATA!$C$1,14)+1&gt;12)*(MOD($E$3:$AI$3-DATA!$C$1,14)+1&lt;15)),E43:AI43)</f>
        <v>0</v>
      </c>
      <c r="AO43" s="151">
        <f t="shared" si="98"/>
        <v>0</v>
      </c>
      <c r="AP43" s="151">
        <f t="shared" si="4"/>
        <v>0</v>
      </c>
      <c r="AQ43" s="151">
        <f t="shared" si="99"/>
        <v>0</v>
      </c>
      <c r="AR43" s="151">
        <f t="shared" si="5"/>
        <v>0</v>
      </c>
      <c r="AS43" s="155">
        <f t="shared" si="6"/>
        <v>0</v>
      </c>
    </row>
    <row r="44" spans="1:45" s="25" customFormat="1" ht="18.75" x14ac:dyDescent="0.3">
      <c r="A44" s="141"/>
      <c r="B44" s="148"/>
      <c r="C44" s="146"/>
      <c r="D44" s="144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7"/>
      <c r="AJ44" s="150"/>
      <c r="AK44" s="152"/>
      <c r="AL44" s="152"/>
      <c r="AM44" s="154"/>
      <c r="AN44" s="152"/>
      <c r="AO44" s="152"/>
      <c r="AP44" s="152"/>
      <c r="AQ44" s="152"/>
      <c r="AR44" s="152"/>
      <c r="AS44" s="156"/>
    </row>
    <row r="45" spans="1:45" s="25" customFormat="1" ht="18.75" x14ac:dyDescent="0.3">
      <c r="A45" s="140" t="str">
        <f>IF(C45="","",SUBTOTAL(103,$C$4:C45))</f>
        <v/>
      </c>
      <c r="B45" s="147"/>
      <c r="C45" s="145"/>
      <c r="D45" s="143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5"/>
      <c r="AJ45" s="149">
        <f t="shared" si="3"/>
        <v>0</v>
      </c>
      <c r="AK45" s="151">
        <f t="shared" ref="AK45" si="106">SUMIF(E45:AI45,"&lt;=8")+COUNTIF(E45:AI45,"&gt;8")*8</f>
        <v>0</v>
      </c>
      <c r="AL45" s="151">
        <f t="shared" ref="AL45" si="107">SUM(E45:AI45)-AK45</f>
        <v>0</v>
      </c>
      <c r="AM45" s="153">
        <f t="shared" ref="AM45" si="108">SUM(E46:AI46)</f>
        <v>0</v>
      </c>
      <c r="AN45" s="151">
        <f>SUMPRODUCT(((MOD($E$3:$AI$3-DATA!$B$1,14)+1&gt;7)*(MOD($E$3:$AI$3-DATA!$B$1,14)+1&lt;10)+(MOD($E$3:$AI$3-DATA!$B$1,14)+1&gt;12)*(MOD($E$3:$AI$3-DATA!$B$1,14)+1&lt;15)),E45:AI45)</f>
        <v>0</v>
      </c>
      <c r="AO45" s="151">
        <f t="shared" si="98"/>
        <v>0</v>
      </c>
      <c r="AP45" s="151">
        <f t="shared" si="4"/>
        <v>0</v>
      </c>
      <c r="AQ45" s="151">
        <f t="shared" si="99"/>
        <v>0</v>
      </c>
      <c r="AR45" s="151">
        <f t="shared" si="5"/>
        <v>0</v>
      </c>
      <c r="AS45" s="155">
        <f t="shared" si="6"/>
        <v>0</v>
      </c>
    </row>
    <row r="46" spans="1:45" s="25" customFormat="1" ht="18.75" x14ac:dyDescent="0.3">
      <c r="A46" s="141"/>
      <c r="B46" s="148"/>
      <c r="C46" s="146"/>
      <c r="D46" s="144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8"/>
      <c r="AF46" s="68"/>
      <c r="AG46" s="68"/>
      <c r="AH46" s="68"/>
      <c r="AI46" s="69"/>
      <c r="AJ46" s="150"/>
      <c r="AK46" s="152"/>
      <c r="AL46" s="152"/>
      <c r="AM46" s="154"/>
      <c r="AN46" s="152"/>
      <c r="AO46" s="152"/>
      <c r="AP46" s="152"/>
      <c r="AQ46" s="152"/>
      <c r="AR46" s="152"/>
      <c r="AS46" s="156"/>
    </row>
    <row r="47" spans="1:45" s="25" customFormat="1" ht="18.75" x14ac:dyDescent="0.3">
      <c r="A47" s="140" t="str">
        <f>IF(C47="","",SUBTOTAL(103,$C$4:C47))</f>
        <v/>
      </c>
      <c r="B47" s="147"/>
      <c r="C47" s="145"/>
      <c r="D47" s="143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5"/>
      <c r="AJ47" s="149">
        <f t="shared" si="3"/>
        <v>0</v>
      </c>
      <c r="AK47" s="151">
        <f t="shared" ref="AK47" si="109">SUMIF(E47:AI47,"&lt;=8")+COUNTIF(E47:AI47,"&gt;8")*8</f>
        <v>0</v>
      </c>
      <c r="AL47" s="151">
        <f t="shared" ref="AL47" si="110">SUM(E47:AI47)-AK47</f>
        <v>0</v>
      </c>
      <c r="AM47" s="153">
        <f t="shared" ref="AM47" si="111">SUM(E48:AI48)</f>
        <v>0</v>
      </c>
      <c r="AN47" s="151">
        <f>SUMPRODUCT(((MOD($E$3:$AI$3-DATA!$B$1,14)+1&gt;7)*(MOD($E$3:$AI$3-DATA!$B$1,14)+1&lt;10)+(MOD($E$3:$AI$3-DATA!$B$1,14)+1&gt;12)*(MOD($E$3:$AI$3-DATA!$B$1,14)+1&lt;15)),E47:AI47)</f>
        <v>0</v>
      </c>
      <c r="AO47" s="151">
        <f t="shared" si="98"/>
        <v>0</v>
      </c>
      <c r="AP47" s="151">
        <f t="shared" si="4"/>
        <v>0</v>
      </c>
      <c r="AQ47" s="151">
        <f t="shared" si="99"/>
        <v>0</v>
      </c>
      <c r="AR47" s="151">
        <f t="shared" si="5"/>
        <v>0</v>
      </c>
      <c r="AS47" s="155">
        <f t="shared" si="6"/>
        <v>0</v>
      </c>
    </row>
    <row r="48" spans="1:45" s="25" customFormat="1" ht="18.75" x14ac:dyDescent="0.3">
      <c r="A48" s="141"/>
      <c r="B48" s="148"/>
      <c r="C48" s="146"/>
      <c r="D48" s="144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8"/>
      <c r="AF48" s="68"/>
      <c r="AG48" s="68"/>
      <c r="AH48" s="68"/>
      <c r="AI48" s="69"/>
      <c r="AJ48" s="150"/>
      <c r="AK48" s="152"/>
      <c r="AL48" s="152"/>
      <c r="AM48" s="154"/>
      <c r="AN48" s="152"/>
      <c r="AO48" s="152"/>
      <c r="AP48" s="152"/>
      <c r="AQ48" s="152"/>
      <c r="AR48" s="152"/>
      <c r="AS48" s="156"/>
    </row>
    <row r="49" spans="1:45" s="25" customFormat="1" ht="18.75" x14ac:dyDescent="0.3">
      <c r="A49" s="140" t="str">
        <f>IF(C49="","",SUBTOTAL(103,$C$4:C49))</f>
        <v/>
      </c>
      <c r="B49" s="147"/>
      <c r="C49" s="145"/>
      <c r="D49" s="143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5"/>
      <c r="AJ49" s="149">
        <f t="shared" si="3"/>
        <v>0</v>
      </c>
      <c r="AK49" s="151">
        <f t="shared" ref="AK49" si="112">SUMIF(E49:AI49,"&lt;=8")+COUNTIF(E49:AI49,"&gt;8")*8</f>
        <v>0</v>
      </c>
      <c r="AL49" s="151">
        <f t="shared" ref="AL49" si="113">SUM(E49:AI49)-AK49</f>
        <v>0</v>
      </c>
      <c r="AM49" s="153">
        <f t="shared" ref="AM49" si="114">SUM(E50:AI50)</f>
        <v>0</v>
      </c>
      <c r="AN49" s="151">
        <f>SUMPRODUCT(((MOD($E$3:$AI$3-DATA!$B$1,14)+1&gt;7)*(MOD($E$3:$AI$3-DATA!$B$1,14)+1&lt;10)+(MOD($E$3:$AI$3-DATA!$B$1,14)+1&gt;12)*(MOD($E$3:$AI$3-DATA!$B$1,14)+1&lt;15)),E49:AI49)</f>
        <v>0</v>
      </c>
      <c r="AO49" s="151">
        <f t="shared" si="98"/>
        <v>0</v>
      </c>
      <c r="AP49" s="151">
        <f t="shared" si="4"/>
        <v>0</v>
      </c>
      <c r="AQ49" s="151">
        <f t="shared" si="99"/>
        <v>0</v>
      </c>
      <c r="AR49" s="151">
        <f t="shared" si="5"/>
        <v>0</v>
      </c>
      <c r="AS49" s="155">
        <f t="shared" si="6"/>
        <v>0</v>
      </c>
    </row>
    <row r="50" spans="1:45" s="25" customFormat="1" ht="19.5" thickBot="1" x14ac:dyDescent="0.35">
      <c r="A50" s="141"/>
      <c r="B50" s="148"/>
      <c r="C50" s="146"/>
      <c r="D50" s="144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8"/>
      <c r="AF50" s="68"/>
      <c r="AG50" s="68"/>
      <c r="AH50" s="68"/>
      <c r="AI50" s="69"/>
      <c r="AJ50" s="150"/>
      <c r="AK50" s="152"/>
      <c r="AL50" s="152"/>
      <c r="AM50" s="154"/>
      <c r="AN50" s="152"/>
      <c r="AO50" s="152"/>
      <c r="AP50" s="152"/>
      <c r="AQ50" s="152"/>
      <c r="AR50" s="152"/>
      <c r="AS50" s="156"/>
    </row>
    <row r="51" spans="1:45" s="25" customFormat="1" ht="24.75" customHeight="1" thickBot="1" x14ac:dyDescent="0.35">
      <c r="A51" s="43" t="str">
        <f>IF(ISBLANK(C51),"",COUNTA($C$4:C51))</f>
        <v/>
      </c>
      <c r="B51" s="43"/>
      <c r="C51" s="43"/>
      <c r="D51" s="43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119" t="s">
        <v>8</v>
      </c>
      <c r="AF51" s="120"/>
      <c r="AG51" s="120"/>
      <c r="AH51" s="120"/>
      <c r="AI51" s="121"/>
      <c r="AJ51" s="71">
        <f t="shared" ref="AJ51:AS51" si="115">SUM(AJ4:AJ48)</f>
        <v>0</v>
      </c>
      <c r="AK51" s="71">
        <f t="shared" si="115"/>
        <v>0</v>
      </c>
      <c r="AL51" s="71">
        <f t="shared" si="115"/>
        <v>0</v>
      </c>
      <c r="AM51" s="72">
        <f t="shared" si="115"/>
        <v>0</v>
      </c>
      <c r="AN51" s="71">
        <f t="shared" si="115"/>
        <v>0</v>
      </c>
      <c r="AO51" s="71">
        <f t="shared" si="115"/>
        <v>0</v>
      </c>
      <c r="AP51" s="71">
        <f t="shared" si="115"/>
        <v>0</v>
      </c>
      <c r="AQ51" s="71">
        <f t="shared" si="115"/>
        <v>0</v>
      </c>
      <c r="AR51" s="71">
        <f t="shared" si="115"/>
        <v>0</v>
      </c>
      <c r="AS51" s="71">
        <f t="shared" si="115"/>
        <v>0</v>
      </c>
    </row>
    <row r="52" spans="1:45" s="25" customFormat="1" ht="18.75" x14ac:dyDescent="0.3">
      <c r="A52" s="27"/>
      <c r="B52" s="27"/>
      <c r="C52" s="41"/>
      <c r="D52" s="41"/>
      <c r="E52" s="29"/>
      <c r="F52" s="29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29"/>
      <c r="AK52" s="29"/>
      <c r="AL52" s="30"/>
      <c r="AM52" s="30"/>
      <c r="AN52" s="30"/>
      <c r="AO52" s="30"/>
      <c r="AP52" s="30"/>
      <c r="AQ52" s="30"/>
    </row>
    <row r="53" spans="1:45" s="25" customFormat="1" ht="18.75" x14ac:dyDescent="0.3">
      <c r="B53" s="50" t="s">
        <v>1</v>
      </c>
      <c r="C53" s="38" t="s">
        <v>5</v>
      </c>
      <c r="D53" s="39"/>
      <c r="E53" s="35"/>
      <c r="F53" s="23"/>
      <c r="H53" s="28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29"/>
      <c r="AK53" s="29"/>
      <c r="AL53" s="30"/>
      <c r="AM53" s="30"/>
      <c r="AN53" s="30"/>
      <c r="AO53" s="30"/>
      <c r="AP53" s="30"/>
      <c r="AQ53" s="30"/>
    </row>
    <row r="54" spans="1:45" s="25" customFormat="1" ht="18.75" x14ac:dyDescent="0.3">
      <c r="B54" s="33" t="s">
        <v>13</v>
      </c>
      <c r="C54" s="34" t="s">
        <v>12</v>
      </c>
      <c r="D54" s="39"/>
      <c r="E54" s="35"/>
      <c r="F54" s="23"/>
      <c r="H54" s="28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29"/>
      <c r="AK54" s="29"/>
      <c r="AL54" s="30"/>
      <c r="AM54" s="30"/>
      <c r="AN54" s="30"/>
      <c r="AO54" s="30"/>
      <c r="AP54" s="30"/>
      <c r="AQ54" s="30"/>
    </row>
    <row r="55" spans="1:45" s="25" customFormat="1" ht="18.75" x14ac:dyDescent="0.3">
      <c r="B55" s="33" t="s">
        <v>6</v>
      </c>
      <c r="C55" s="34" t="s">
        <v>0</v>
      </c>
      <c r="D55" s="40"/>
      <c r="E55" s="35"/>
      <c r="F55" s="23"/>
      <c r="H55" s="28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29"/>
      <c r="AK55" s="29"/>
      <c r="AL55" s="30"/>
      <c r="AM55" s="30"/>
      <c r="AN55" s="30"/>
      <c r="AO55" s="30"/>
      <c r="AP55" s="30"/>
      <c r="AQ55" s="30"/>
    </row>
    <row r="56" spans="1:45" ht="18.75" x14ac:dyDescent="0.25">
      <c r="B56" s="33" t="s">
        <v>30</v>
      </c>
      <c r="C56" s="34" t="s">
        <v>7</v>
      </c>
      <c r="D56" s="42"/>
      <c r="E56" s="35"/>
      <c r="F56" s="36"/>
      <c r="H56" s="28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29"/>
      <c r="AK56" s="29"/>
      <c r="AL56" s="30"/>
      <c r="AM56" s="30"/>
      <c r="AN56" s="30"/>
      <c r="AO56" s="30"/>
      <c r="AP56" s="30"/>
      <c r="AQ56" s="30"/>
    </row>
    <row r="57" spans="1:45" ht="18.75" x14ac:dyDescent="0.25">
      <c r="B57" s="33" t="s">
        <v>34</v>
      </c>
      <c r="C57" s="34" t="s">
        <v>35</v>
      </c>
      <c r="D57" s="42"/>
      <c r="E57" s="35"/>
      <c r="F57" s="36"/>
      <c r="H57" s="28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29"/>
      <c r="AK57" s="29"/>
      <c r="AL57" s="30"/>
      <c r="AM57" s="30"/>
      <c r="AN57" s="30"/>
      <c r="AO57" s="30"/>
      <c r="AP57" s="30"/>
      <c r="AQ57" s="30"/>
    </row>
    <row r="58" spans="1:45" ht="18.75" x14ac:dyDescent="0.25">
      <c r="A58" s="32"/>
      <c r="B58" s="33" t="s">
        <v>55</v>
      </c>
      <c r="C58" s="38" t="s">
        <v>11</v>
      </c>
      <c r="D58" s="48"/>
      <c r="E58" s="37"/>
      <c r="F58" s="37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</row>
    <row r="59" spans="1:45" ht="18.75" x14ac:dyDescent="0.25">
      <c r="B59" s="33" t="s">
        <v>41</v>
      </c>
      <c r="C59" s="34" t="s">
        <v>42</v>
      </c>
      <c r="D59" s="42"/>
    </row>
  </sheetData>
  <sheetProtection selectLockedCells="1"/>
  <mergeCells count="330">
    <mergeCell ref="A49:A50"/>
    <mergeCell ref="B49:B50"/>
    <mergeCell ref="C49:C50"/>
    <mergeCell ref="D49:D50"/>
    <mergeCell ref="AJ49:AJ50"/>
    <mergeCell ref="AQ49:AQ50"/>
    <mergeCell ref="AR49:AR50"/>
    <mergeCell ref="AS49:AS50"/>
    <mergeCell ref="AE51:AI51"/>
    <mergeCell ref="AK49:AK50"/>
    <mergeCell ref="AL49:AL50"/>
    <mergeCell ref="AM49:AM50"/>
    <mergeCell ref="AN49:AN50"/>
    <mergeCell ref="AO49:AO50"/>
    <mergeCell ref="AP49:AP50"/>
    <mergeCell ref="AO45:AO46"/>
    <mergeCell ref="AP45:AP46"/>
    <mergeCell ref="AQ45:AQ46"/>
    <mergeCell ref="AR45:AR46"/>
    <mergeCell ref="AO47:AO48"/>
    <mergeCell ref="AP47:AP48"/>
    <mergeCell ref="AQ47:AQ48"/>
    <mergeCell ref="AR47:AR48"/>
    <mergeCell ref="AS47:AS48"/>
    <mergeCell ref="A47:A48"/>
    <mergeCell ref="B47:B48"/>
    <mergeCell ref="C47:C48"/>
    <mergeCell ref="D47:D48"/>
    <mergeCell ref="AJ47:AJ48"/>
    <mergeCell ref="AK47:AK48"/>
    <mergeCell ref="AL47:AL48"/>
    <mergeCell ref="AM47:AM48"/>
    <mergeCell ref="AN47:AN48"/>
    <mergeCell ref="A43:A44"/>
    <mergeCell ref="B43:B44"/>
    <mergeCell ref="C43:C44"/>
    <mergeCell ref="D43:D44"/>
    <mergeCell ref="AJ43:AJ44"/>
    <mergeCell ref="AQ43:AQ44"/>
    <mergeCell ref="AR43:AR44"/>
    <mergeCell ref="AS43:AS44"/>
    <mergeCell ref="A45:A46"/>
    <mergeCell ref="B45:B46"/>
    <mergeCell ref="C45:C46"/>
    <mergeCell ref="D45:D46"/>
    <mergeCell ref="AJ45:AJ46"/>
    <mergeCell ref="AK45:AK46"/>
    <mergeCell ref="AL45:AL46"/>
    <mergeCell ref="AK43:AK44"/>
    <mergeCell ref="AL43:AL44"/>
    <mergeCell ref="AM43:AM44"/>
    <mergeCell ref="AN43:AN44"/>
    <mergeCell ref="AO43:AO44"/>
    <mergeCell ref="AP43:AP44"/>
    <mergeCell ref="AS45:AS46"/>
    <mergeCell ref="AM45:AM46"/>
    <mergeCell ref="AN45:AN46"/>
    <mergeCell ref="AO39:AO40"/>
    <mergeCell ref="AP39:AP40"/>
    <mergeCell ref="AQ39:AQ40"/>
    <mergeCell ref="AR39:AR40"/>
    <mergeCell ref="AO41:AO42"/>
    <mergeCell ref="AP41:AP42"/>
    <mergeCell ref="AQ41:AQ42"/>
    <mergeCell ref="AR41:AR42"/>
    <mergeCell ref="AS41:AS42"/>
    <mergeCell ref="A41:A42"/>
    <mergeCell ref="B41:B42"/>
    <mergeCell ref="C41:C42"/>
    <mergeCell ref="D41:D42"/>
    <mergeCell ref="AJ41:AJ42"/>
    <mergeCell ref="AK41:AK42"/>
    <mergeCell ref="AL41:AL42"/>
    <mergeCell ref="AM41:AM42"/>
    <mergeCell ref="AN41:AN42"/>
    <mergeCell ref="A36:A37"/>
    <mergeCell ref="B36:B37"/>
    <mergeCell ref="C36:C37"/>
    <mergeCell ref="D36:D37"/>
    <mergeCell ref="AJ36:AJ37"/>
    <mergeCell ref="AQ36:AQ37"/>
    <mergeCell ref="AR36:AR37"/>
    <mergeCell ref="AS36:AS37"/>
    <mergeCell ref="A39:A40"/>
    <mergeCell ref="B39:B40"/>
    <mergeCell ref="C39:C40"/>
    <mergeCell ref="D39:D40"/>
    <mergeCell ref="AJ39:AJ40"/>
    <mergeCell ref="AK39:AK40"/>
    <mergeCell ref="AL39:AL40"/>
    <mergeCell ref="AK36:AK37"/>
    <mergeCell ref="AL36:AL37"/>
    <mergeCell ref="AM36:AM37"/>
    <mergeCell ref="AN36:AN37"/>
    <mergeCell ref="AO36:AO37"/>
    <mergeCell ref="AP36:AP37"/>
    <mergeCell ref="AS39:AS40"/>
    <mergeCell ref="AM39:AM40"/>
    <mergeCell ref="AN39:AN40"/>
    <mergeCell ref="AO32:AO33"/>
    <mergeCell ref="AP32:AP33"/>
    <mergeCell ref="AQ32:AQ33"/>
    <mergeCell ref="AR32:AR33"/>
    <mergeCell ref="AO34:AO35"/>
    <mergeCell ref="AP34:AP35"/>
    <mergeCell ref="AQ34:AQ35"/>
    <mergeCell ref="AR34:AR35"/>
    <mergeCell ref="AS34:AS35"/>
    <mergeCell ref="A34:A35"/>
    <mergeCell ref="B34:B35"/>
    <mergeCell ref="C34:C35"/>
    <mergeCell ref="D34:D35"/>
    <mergeCell ref="AJ34:AJ35"/>
    <mergeCell ref="AK34:AK35"/>
    <mergeCell ref="AL34:AL35"/>
    <mergeCell ref="AM34:AM35"/>
    <mergeCell ref="AN34:AN35"/>
    <mergeCell ref="A30:A31"/>
    <mergeCell ref="B30:B31"/>
    <mergeCell ref="C30:C31"/>
    <mergeCell ref="D30:D31"/>
    <mergeCell ref="AJ30:AJ31"/>
    <mergeCell ref="AQ30:AQ31"/>
    <mergeCell ref="AR30:AR31"/>
    <mergeCell ref="AS30:AS31"/>
    <mergeCell ref="A32:A33"/>
    <mergeCell ref="B32:B33"/>
    <mergeCell ref="C32:C33"/>
    <mergeCell ref="D32:D33"/>
    <mergeCell ref="AJ32:AJ33"/>
    <mergeCell ref="AK32:AK33"/>
    <mergeCell ref="AL32:AL33"/>
    <mergeCell ref="AK30:AK31"/>
    <mergeCell ref="AL30:AL31"/>
    <mergeCell ref="AM30:AM31"/>
    <mergeCell ref="AN30:AN31"/>
    <mergeCell ref="AO30:AO31"/>
    <mergeCell ref="AP30:AP31"/>
    <mergeCell ref="AS32:AS33"/>
    <mergeCell ref="AM32:AM33"/>
    <mergeCell ref="AN32:AN33"/>
    <mergeCell ref="AO26:AO27"/>
    <mergeCell ref="AP26:AP27"/>
    <mergeCell ref="AQ26:AQ27"/>
    <mergeCell ref="AR26:AR27"/>
    <mergeCell ref="AO28:AO29"/>
    <mergeCell ref="AP28:AP29"/>
    <mergeCell ref="AQ28:AQ29"/>
    <mergeCell ref="AR28:AR29"/>
    <mergeCell ref="AS28:AS29"/>
    <mergeCell ref="A28:A29"/>
    <mergeCell ref="B28:B29"/>
    <mergeCell ref="C28:C29"/>
    <mergeCell ref="D28:D29"/>
    <mergeCell ref="AJ28:AJ29"/>
    <mergeCell ref="AK28:AK29"/>
    <mergeCell ref="AL28:AL29"/>
    <mergeCell ref="AM28:AM29"/>
    <mergeCell ref="AN28:AN29"/>
    <mergeCell ref="A24:A25"/>
    <mergeCell ref="B24:B25"/>
    <mergeCell ref="C24:C25"/>
    <mergeCell ref="D24:D25"/>
    <mergeCell ref="AJ24:AJ25"/>
    <mergeCell ref="AQ24:AQ25"/>
    <mergeCell ref="AR24:AR25"/>
    <mergeCell ref="AS24:AS25"/>
    <mergeCell ref="A26:A27"/>
    <mergeCell ref="B26:B27"/>
    <mergeCell ref="C26:C27"/>
    <mergeCell ref="D26:D27"/>
    <mergeCell ref="AJ26:AJ27"/>
    <mergeCell ref="AK26:AK27"/>
    <mergeCell ref="AL26:AL27"/>
    <mergeCell ref="AK24:AK25"/>
    <mergeCell ref="AL24:AL25"/>
    <mergeCell ref="AM24:AM25"/>
    <mergeCell ref="AN24:AN25"/>
    <mergeCell ref="AO24:AO25"/>
    <mergeCell ref="AP24:AP25"/>
    <mergeCell ref="AS26:AS27"/>
    <mergeCell ref="AM26:AM27"/>
    <mergeCell ref="AN26:AN27"/>
    <mergeCell ref="AO20:AO21"/>
    <mergeCell ref="AP20:AP21"/>
    <mergeCell ref="AQ20:AQ21"/>
    <mergeCell ref="AR20:AR21"/>
    <mergeCell ref="AO22:AO23"/>
    <mergeCell ref="AP22:AP23"/>
    <mergeCell ref="AQ22:AQ23"/>
    <mergeCell ref="AR22:AR23"/>
    <mergeCell ref="AS22:AS23"/>
    <mergeCell ref="A22:A23"/>
    <mergeCell ref="B22:B23"/>
    <mergeCell ref="C22:C23"/>
    <mergeCell ref="D22:D23"/>
    <mergeCell ref="AJ22:AJ23"/>
    <mergeCell ref="AK22:AK23"/>
    <mergeCell ref="AL22:AL23"/>
    <mergeCell ref="AM22:AM23"/>
    <mergeCell ref="AN22:AN23"/>
    <mergeCell ref="A18:A19"/>
    <mergeCell ref="B18:B19"/>
    <mergeCell ref="C18:C19"/>
    <mergeCell ref="D18:D19"/>
    <mergeCell ref="AJ18:AJ19"/>
    <mergeCell ref="AQ18:AQ19"/>
    <mergeCell ref="AR18:AR19"/>
    <mergeCell ref="AS18:AS19"/>
    <mergeCell ref="A20:A21"/>
    <mergeCell ref="B20:B21"/>
    <mergeCell ref="C20:C21"/>
    <mergeCell ref="D20:D21"/>
    <mergeCell ref="AJ20:AJ21"/>
    <mergeCell ref="AK20:AK21"/>
    <mergeCell ref="AL20:AL21"/>
    <mergeCell ref="AK18:AK19"/>
    <mergeCell ref="AL18:AL19"/>
    <mergeCell ref="AM18:AM19"/>
    <mergeCell ref="AN18:AN19"/>
    <mergeCell ref="AO18:AO19"/>
    <mergeCell ref="AP18:AP19"/>
    <mergeCell ref="AS20:AS21"/>
    <mergeCell ref="AM20:AM21"/>
    <mergeCell ref="AN20:AN21"/>
    <mergeCell ref="AO14:AO15"/>
    <mergeCell ref="AP14:AP15"/>
    <mergeCell ref="AQ14:AQ15"/>
    <mergeCell ref="AR14:AR15"/>
    <mergeCell ref="AO16:AO17"/>
    <mergeCell ref="AP16:AP17"/>
    <mergeCell ref="AQ16:AQ17"/>
    <mergeCell ref="AR16:AR17"/>
    <mergeCell ref="AS16:AS17"/>
    <mergeCell ref="A16:A17"/>
    <mergeCell ref="B16:B17"/>
    <mergeCell ref="C16:C17"/>
    <mergeCell ref="D16:D17"/>
    <mergeCell ref="AJ16:AJ17"/>
    <mergeCell ref="AK16:AK17"/>
    <mergeCell ref="AL16:AL17"/>
    <mergeCell ref="AM16:AM17"/>
    <mergeCell ref="AN16:AN17"/>
    <mergeCell ref="A12:A13"/>
    <mergeCell ref="B12:B13"/>
    <mergeCell ref="C12:C13"/>
    <mergeCell ref="D12:D13"/>
    <mergeCell ref="AJ12:AJ13"/>
    <mergeCell ref="AQ12:AQ13"/>
    <mergeCell ref="AR12:AR13"/>
    <mergeCell ref="AS12:AS13"/>
    <mergeCell ref="A14:A15"/>
    <mergeCell ref="B14:B15"/>
    <mergeCell ref="C14:C15"/>
    <mergeCell ref="D14:D15"/>
    <mergeCell ref="AJ14:AJ15"/>
    <mergeCell ref="AK14:AK15"/>
    <mergeCell ref="AL14:AL15"/>
    <mergeCell ref="AK12:AK13"/>
    <mergeCell ref="AL12:AL13"/>
    <mergeCell ref="AM12:AM13"/>
    <mergeCell ref="AN12:AN13"/>
    <mergeCell ref="AO12:AO13"/>
    <mergeCell ref="AP12:AP13"/>
    <mergeCell ref="AS14:AS15"/>
    <mergeCell ref="AM14:AM15"/>
    <mergeCell ref="AN14:AN15"/>
    <mergeCell ref="AO8:AO9"/>
    <mergeCell ref="AP8:AP9"/>
    <mergeCell ref="AQ8:AQ9"/>
    <mergeCell ref="AR8:AR9"/>
    <mergeCell ref="AO10:AO11"/>
    <mergeCell ref="AP10:AP11"/>
    <mergeCell ref="AQ10:AQ11"/>
    <mergeCell ref="AR10:AR11"/>
    <mergeCell ref="AS10:AS11"/>
    <mergeCell ref="A10:A11"/>
    <mergeCell ref="B10:B11"/>
    <mergeCell ref="C10:C11"/>
    <mergeCell ref="D10:D11"/>
    <mergeCell ref="AJ10:AJ11"/>
    <mergeCell ref="AK10:AK11"/>
    <mergeCell ref="AL10:AL11"/>
    <mergeCell ref="AM10:AM11"/>
    <mergeCell ref="AN10:AN11"/>
    <mergeCell ref="A6:A7"/>
    <mergeCell ref="B6:B7"/>
    <mergeCell ref="C6:C7"/>
    <mergeCell ref="D6:D7"/>
    <mergeCell ref="AJ6:AJ7"/>
    <mergeCell ref="AQ6:AQ7"/>
    <mergeCell ref="AR6:AR7"/>
    <mergeCell ref="AS6:AS7"/>
    <mergeCell ref="A8:A9"/>
    <mergeCell ref="B8:B9"/>
    <mergeCell ref="C8:C9"/>
    <mergeCell ref="D8:D9"/>
    <mergeCell ref="AJ8:AJ9"/>
    <mergeCell ref="AK8:AK9"/>
    <mergeCell ref="AL8:AL9"/>
    <mergeCell ref="AK6:AK7"/>
    <mergeCell ref="AL6:AL7"/>
    <mergeCell ref="AM6:AM7"/>
    <mergeCell ref="AN6:AN7"/>
    <mergeCell ref="AO6:AO7"/>
    <mergeCell ref="AP6:AP7"/>
    <mergeCell ref="AS8:AS9"/>
    <mergeCell ref="AM8:AM9"/>
    <mergeCell ref="AN8:AN9"/>
    <mergeCell ref="D1:I1"/>
    <mergeCell ref="A2:A3"/>
    <mergeCell ref="B2:B3"/>
    <mergeCell ref="C2:C3"/>
    <mergeCell ref="D2:D3"/>
    <mergeCell ref="AJ2:AN2"/>
    <mergeCell ref="AO2:AS2"/>
    <mergeCell ref="A4:A5"/>
    <mergeCell ref="B4:B5"/>
    <mergeCell ref="C4:C5"/>
    <mergeCell ref="D4:D5"/>
    <mergeCell ref="AJ4:AJ5"/>
    <mergeCell ref="AK4:AK5"/>
    <mergeCell ref="AL4:AL5"/>
    <mergeCell ref="AM4:AM5"/>
    <mergeCell ref="AN4:AN5"/>
    <mergeCell ref="AO4:AO5"/>
    <mergeCell ref="AP4:AP5"/>
    <mergeCell ref="AQ4:AQ5"/>
    <mergeCell ref="AR4:AR5"/>
    <mergeCell ref="AS4:AS5"/>
  </mergeCells>
  <conditionalFormatting sqref="AJ4:AS4 AJ6:AS6 AJ8:AS8 AJ10:AS10 AJ12:AS12 AJ14:AS14 AJ16:AS16 AJ18:AS18 AJ20:AS20 AJ22:AS22 AJ24:AS24 AJ26:AS26 AJ28:AS28 AJ30:AS30 AJ32:AS32 AJ34:AS34 AJ36:AS36 AJ51:AS51 AJ41:AS41 AJ43:AS43 AJ45:AS45 AJ38:AS39 AJ47:AS47 AJ49:AS49">
    <cfRule type="cellIs" dxfId="25" priority="13" operator="equal">
      <formula>0</formula>
    </cfRule>
  </conditionalFormatting>
  <conditionalFormatting sqref="E2:AI50">
    <cfRule type="cellIs" dxfId="24" priority="4" operator="equal">
      <formula>"В"</formula>
    </cfRule>
    <cfRule type="cellIs" dxfId="23" priority="5" operator="equal">
      <formula>"Б"</formula>
    </cfRule>
    <cfRule type="cellIs" dxfId="22" priority="6" operator="equal">
      <formula>"А"</formula>
    </cfRule>
    <cfRule type="cellIs" dxfId="21" priority="7" operator="equal">
      <formula>"ВВ"</formula>
    </cfRule>
    <cfRule type="cellIs" dxfId="20" priority="8" operator="equal">
      <formula>"К"</formula>
    </cfRule>
    <cfRule type="cellIs" dxfId="19" priority="9" operator="equal">
      <formula>"Н"</formula>
    </cfRule>
    <cfRule type="cellIs" dxfId="18" priority="10" operator="equal">
      <formula>"О"</formula>
    </cfRule>
    <cfRule type="cellIs" dxfId="17" priority="11" operator="equal">
      <formula>"У"</formula>
    </cfRule>
    <cfRule type="cellIs" dxfId="16" priority="12" operator="equal">
      <formula>"ОГ"</formula>
    </cfRule>
  </conditionalFormatting>
  <conditionalFormatting sqref="E2:AI37">
    <cfRule type="expression" dxfId="15" priority="1">
      <formula>(WEEKDAY(E$3,2)&gt;5)*(E$3&lt;&gt;0)</formula>
    </cfRule>
  </conditionalFormatting>
  <pageMargins left="0.25" right="0.25" top="0.75" bottom="0.75" header="0.3" footer="0.3"/>
  <pageSetup paperSize="9" scale="38" fitToHeight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B48D36E4-96AF-4F96-8961-DA9B1C058E66}">
            <xm:f>AND(OR(AND(MOD(E$3-DATA!$B$1,14)+1&gt;7,MOD(E$3-DATA!$B$1,14)+1&lt;10),AND(MOD(E$3-DATA!$B$1,14)+1&gt;12,MOD(E$3-DATA!$B$1,14)+1&lt;15)),E$3&lt;&gt;0)</xm:f>
            <x14:dxf>
              <font>
                <b/>
                <i val="0"/>
                <color auto="1"/>
              </font>
              <fill>
                <patternFill>
                  <bgColor theme="9" tint="0.59996337778862885"/>
                </patternFill>
              </fill>
            </x14:dxf>
          </x14:cfRule>
          <xm:sqref>E45:AI50</xm:sqref>
        </x14:conditionalFormatting>
        <x14:conditionalFormatting xmlns:xm="http://schemas.microsoft.com/office/excel/2006/main">
          <x14:cfRule type="expression" priority="2" id="{A7CC1399-1E47-43BE-B303-C77FD78E1F27}">
            <xm:f>AND(OR(AND(MOD(E$3-DATA!$C$1,14)+1&gt;7,MOD(E$3-DATA!$C$1,14)+1&lt;10),AND(MOD(E$3-DATA!$C$1,14)+1&gt;12,MOD(E$3-DATA!$C$1,14)+1&lt;15)),E$3&lt;&gt;0)</xm:f>
            <x14:dxf>
              <font>
                <b/>
                <i val="0"/>
                <color auto="1"/>
              </font>
              <fill>
                <patternFill>
                  <bgColor theme="9" tint="0.59996337778862885"/>
                </patternFill>
              </fill>
            </x14:dxf>
          </x14:cfRule>
          <xm:sqref>E39:AI44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B32ACE-321F-4F8C-92A9-570A98B5213C}">
          <x14:formula1>
            <xm:f>DATA!$D$2:$D$10</xm:f>
          </x14:formula1>
          <xm:sqref>D34 D4 D20 D22 D24 D26 D28 D30 D32 D36 D8 D10 D12 D14 D16 D18 D6 D39 D41 D43 D45 D47 D49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Табель</vt:lpstr>
      <vt:lpstr>DATA</vt:lpstr>
      <vt:lpstr>Январь</vt:lpstr>
      <vt:lpstr>Февраль</vt:lpstr>
      <vt:lpstr>Как надо</vt:lpstr>
      <vt:lpstr>Март</vt:lpstr>
      <vt:lpstr>'Как надо'!Область_печати</vt:lpstr>
      <vt:lpstr>Март!Область_печати</vt:lpstr>
      <vt:lpstr>Февраль!Область_печати</vt:lpstr>
      <vt:lpstr>Январь!Область_печати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2018-01-19T07:57:09Z</cp:lastPrinted>
  <dcterms:created xsi:type="dcterms:W3CDTF">2006-09-28T05:33:49Z</dcterms:created>
  <dcterms:modified xsi:type="dcterms:W3CDTF">2020-02-25T11:51:20Z</dcterms:modified>
</cp:coreProperties>
</file>