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ldavantsevUB\Desktop\"/>
    </mc:Choice>
  </mc:AlternateContent>
  <bookViews>
    <workbookView xWindow="-15" yWindow="105" windowWidth="9480" windowHeight="6735" tabRatio="881" activeTab="2"/>
  </bookViews>
  <sheets>
    <sheet name="календарь" sheetId="225" r:id="rId1"/>
    <sheet name="табель январь" sheetId="244" r:id="rId2"/>
    <sheet name="табель февраль" sheetId="250" r:id="rId3"/>
  </sheets>
  <definedNames>
    <definedName name="ВД">календарь!$B$3:$B$25</definedName>
    <definedName name="_xlnm.Print_Titles" localSheetId="2">'табель февраль'!$11:$14</definedName>
    <definedName name="_xlnm.Print_Titles" localSheetId="1">'табель январь'!$11:$14</definedName>
    <definedName name="Месяцы">календарь!$F$3:$F$14</definedName>
    <definedName name="_xlnm.Print_Area" localSheetId="2">'табель февраль'!$A$1:$AZ$22</definedName>
    <definedName name="_xlnm.Print_Area" localSheetId="1">'табель январь'!$A$1:$AZ$22</definedName>
    <definedName name="ПД">календарь!$A$3:$A$150</definedName>
    <definedName name="ППД">календарь!$C$3:$C$23</definedName>
    <definedName name="ПР">календарь!$D$3:$D$25</definedName>
  </definedNames>
  <calcPr calcId="152511"/>
</workbook>
</file>

<file path=xl/calcChain.xml><?xml version="1.0" encoding="utf-8"?>
<calcChain xmlns="http://schemas.openxmlformats.org/spreadsheetml/2006/main">
  <c r="BE15" i="250" l="1"/>
  <c r="AJ22" i="250"/>
  <c r="S22" i="250"/>
  <c r="BD21" i="250"/>
  <c r="AJ21" i="250"/>
  <c r="S21" i="250"/>
  <c r="AJ20" i="250"/>
  <c r="S20" i="250"/>
  <c r="BD19" i="250"/>
  <c r="AJ19" i="250"/>
  <c r="S19" i="250"/>
  <c r="AF18" i="250"/>
  <c r="AE18" i="250"/>
  <c r="AD18" i="250"/>
  <c r="AC18" i="250"/>
  <c r="AB18" i="250"/>
  <c r="AA18" i="250"/>
  <c r="Z18" i="250"/>
  <c r="Y18" i="250"/>
  <c r="X18" i="250"/>
  <c r="W18" i="250"/>
  <c r="V18" i="250"/>
  <c r="U18" i="250"/>
  <c r="T18" i="250"/>
  <c r="AJ18" i="250" s="1"/>
  <c r="R18" i="250"/>
  <c r="Q18" i="250"/>
  <c r="P18" i="250"/>
  <c r="O18" i="250"/>
  <c r="N18" i="250"/>
  <c r="M18" i="250"/>
  <c r="L18" i="250"/>
  <c r="K18" i="250"/>
  <c r="J18" i="250"/>
  <c r="I18" i="250"/>
  <c r="H18" i="250"/>
  <c r="G18" i="250"/>
  <c r="F18" i="250"/>
  <c r="E18" i="250"/>
  <c r="AQ17" i="250" s="1"/>
  <c r="D18" i="250"/>
  <c r="S18" i="250" s="1"/>
  <c r="AL17" i="250" s="1"/>
  <c r="BD17" i="250"/>
  <c r="AP17" i="250"/>
  <c r="AJ17" i="250"/>
  <c r="S17" i="250"/>
  <c r="AK17" i="250" s="1"/>
  <c r="AF16" i="250"/>
  <c r="AE16" i="250"/>
  <c r="AD16" i="250"/>
  <c r="AC16" i="250"/>
  <c r="AB16" i="250"/>
  <c r="AA16" i="250"/>
  <c r="Z16" i="250"/>
  <c r="Y16" i="250"/>
  <c r="X16" i="250"/>
  <c r="W16" i="250"/>
  <c r="V16" i="250"/>
  <c r="U16" i="250"/>
  <c r="T16" i="250"/>
  <c r="AJ16" i="250" s="1"/>
  <c r="R16" i="250"/>
  <c r="Q16" i="250"/>
  <c r="P16" i="250"/>
  <c r="O16" i="250"/>
  <c r="N16" i="250"/>
  <c r="M16" i="250"/>
  <c r="L16" i="250"/>
  <c r="K16" i="250"/>
  <c r="J16" i="250"/>
  <c r="I16" i="250"/>
  <c r="H16" i="250"/>
  <c r="G16" i="250"/>
  <c r="F16" i="250"/>
  <c r="E16" i="250"/>
  <c r="D16" i="250"/>
  <c r="AQ15" i="250" s="1"/>
  <c r="BD15" i="250"/>
  <c r="AP15" i="250"/>
  <c r="AJ15" i="250"/>
  <c r="AK15" i="250" s="1"/>
  <c r="S15" i="250"/>
  <c r="AN15" i="250" s="1"/>
  <c r="BP14" i="250"/>
  <c r="AZ14" i="250"/>
  <c r="AN14" i="250"/>
  <c r="AI12" i="250"/>
  <c r="CZ17" i="250" s="1"/>
  <c r="CZ16" i="250" s="1"/>
  <c r="AH12" i="250"/>
  <c r="CY17" i="250" s="1"/>
  <c r="CY16" i="250" s="1"/>
  <c r="AG12" i="250"/>
  <c r="CX17" i="250" s="1"/>
  <c r="CX16" i="250" s="1"/>
  <c r="AF12" i="250"/>
  <c r="CW17" i="250" s="1"/>
  <c r="CW16" i="250" s="1"/>
  <c r="AE12" i="250"/>
  <c r="CV17" i="250" s="1"/>
  <c r="CV16" i="250" s="1"/>
  <c r="AD12" i="250"/>
  <c r="CU17" i="250" s="1"/>
  <c r="CU16" i="250" s="1"/>
  <c r="AC12" i="250"/>
  <c r="CT17" i="250" s="1"/>
  <c r="CT16" i="250" s="1"/>
  <c r="AB12" i="250"/>
  <c r="CS17" i="250" s="1"/>
  <c r="CS16" i="250" s="1"/>
  <c r="AA12" i="250"/>
  <c r="CR17" i="250" s="1"/>
  <c r="CR16" i="250" s="1"/>
  <c r="Z12" i="250"/>
  <c r="CQ17" i="250" s="1"/>
  <c r="CQ16" i="250" s="1"/>
  <c r="Y12" i="250"/>
  <c r="CP17" i="250" s="1"/>
  <c r="CP16" i="250" s="1"/>
  <c r="X12" i="250"/>
  <c r="CO17" i="250" s="1"/>
  <c r="CO16" i="250" s="1"/>
  <c r="W12" i="250"/>
  <c r="CN17" i="250" s="1"/>
  <c r="CN16" i="250" s="1"/>
  <c r="V12" i="250"/>
  <c r="CM17" i="250" s="1"/>
  <c r="CM16" i="250" s="1"/>
  <c r="U12" i="250"/>
  <c r="CL17" i="250" s="1"/>
  <c r="CL16" i="250" s="1"/>
  <c r="T12" i="250"/>
  <c r="CK17" i="250" s="1"/>
  <c r="CK16" i="250" s="1"/>
  <c r="R12" i="250"/>
  <c r="CI17" i="250" s="1"/>
  <c r="CI16" i="250" s="1"/>
  <c r="Q12" i="250"/>
  <c r="CH17" i="250" s="1"/>
  <c r="CH16" i="250" s="1"/>
  <c r="P12" i="250"/>
  <c r="CG17" i="250" s="1"/>
  <c r="CG16" i="250" s="1"/>
  <c r="O12" i="250"/>
  <c r="CF17" i="250" s="1"/>
  <c r="CF16" i="250" s="1"/>
  <c r="N12" i="250"/>
  <c r="CE17" i="250" s="1"/>
  <c r="CE16" i="250" s="1"/>
  <c r="M12" i="250"/>
  <c r="CD17" i="250" s="1"/>
  <c r="CD16" i="250" s="1"/>
  <c r="L12" i="250"/>
  <c r="CC17" i="250" s="1"/>
  <c r="CC16" i="250" s="1"/>
  <c r="K12" i="250"/>
  <c r="CB17" i="250" s="1"/>
  <c r="CB16" i="250" s="1"/>
  <c r="J12" i="250"/>
  <c r="CA17" i="250" s="1"/>
  <c r="CA16" i="250" s="1"/>
  <c r="I12" i="250"/>
  <c r="BZ17" i="250" s="1"/>
  <c r="BZ16" i="250" s="1"/>
  <c r="H12" i="250"/>
  <c r="BY17" i="250" s="1"/>
  <c r="BY16" i="250" s="1"/>
  <c r="G12" i="250"/>
  <c r="BX17" i="250" s="1"/>
  <c r="BX16" i="250" s="1"/>
  <c r="F12" i="250"/>
  <c r="BW17" i="250" s="1"/>
  <c r="BW16" i="250" s="1"/>
  <c r="E12" i="250"/>
  <c r="BV17" i="250" s="1"/>
  <c r="BV16" i="250" s="1"/>
  <c r="D12" i="250"/>
  <c r="BD15" i="244"/>
  <c r="AI16" i="244"/>
  <c r="AI18" i="244"/>
  <c r="D12" i="244"/>
  <c r="AJ21" i="244"/>
  <c r="AJ22" i="244"/>
  <c r="S21" i="244"/>
  <c r="S22" i="244"/>
  <c r="BL21" i="250" l="1"/>
  <c r="BJ15" i="250"/>
  <c r="S16" i="250"/>
  <c r="AL15" i="250" s="1"/>
  <c r="BK17" i="250"/>
  <c r="BU17" i="250"/>
  <c r="BU16" i="250" s="1"/>
  <c r="BM19" i="250"/>
  <c r="BI21" i="250"/>
  <c r="BG15" i="250"/>
  <c r="BL17" i="250"/>
  <c r="BN19" i="250"/>
  <c r="BJ21" i="250"/>
  <c r="AM15" i="250"/>
  <c r="BH15" i="250"/>
  <c r="BL15" i="250"/>
  <c r="AN17" i="250"/>
  <c r="BE17" i="250"/>
  <c r="BI17" i="250"/>
  <c r="BM17" i="250"/>
  <c r="BG19" i="250"/>
  <c r="BK19" i="250"/>
  <c r="BG21" i="250"/>
  <c r="BK21" i="250"/>
  <c r="BF15" i="250"/>
  <c r="BN15" i="250"/>
  <c r="BG17" i="250"/>
  <c r="BE19" i="250"/>
  <c r="BI19" i="250"/>
  <c r="BE21" i="250"/>
  <c r="BM21" i="250"/>
  <c r="BK15" i="250"/>
  <c r="AM17" i="250"/>
  <c r="AO17" i="250" s="1"/>
  <c r="BH17" i="250"/>
  <c r="BF19" i="250"/>
  <c r="BJ19" i="250"/>
  <c r="BF21" i="250"/>
  <c r="BN21" i="250"/>
  <c r="BI15" i="250"/>
  <c r="BM15" i="250"/>
  <c r="BF17" i="250"/>
  <c r="BJ17" i="250"/>
  <c r="BN17" i="250"/>
  <c r="BH19" i="250"/>
  <c r="BL19" i="250"/>
  <c r="BH21" i="250"/>
  <c r="AO15" i="250" l="1"/>
  <c r="AR15" i="250" s="1"/>
  <c r="BC21" i="250"/>
  <c r="BC19" i="250"/>
  <c r="AS17" i="250"/>
  <c r="AR17" i="250"/>
  <c r="BC17" i="250"/>
  <c r="BC15" i="250"/>
  <c r="BD21" i="244"/>
  <c r="AJ20" i="244"/>
  <c r="S20" i="244"/>
  <c r="BD19" i="244"/>
  <c r="AJ19" i="244"/>
  <c r="S19" i="244"/>
  <c r="AH18" i="244"/>
  <c r="AG18" i="244"/>
  <c r="AF18" i="244"/>
  <c r="AE18" i="244"/>
  <c r="AD18" i="244"/>
  <c r="AC18" i="244"/>
  <c r="AB18" i="244"/>
  <c r="AA18" i="244"/>
  <c r="Z18" i="244"/>
  <c r="Y18" i="244"/>
  <c r="X18" i="244"/>
  <c r="W18" i="244"/>
  <c r="V18" i="244"/>
  <c r="U18" i="244"/>
  <c r="T18" i="244"/>
  <c r="R18" i="244"/>
  <c r="Q18" i="244"/>
  <c r="P18" i="244"/>
  <c r="O18" i="244"/>
  <c r="N18" i="244"/>
  <c r="M18" i="244"/>
  <c r="L18" i="244"/>
  <c r="K18" i="244"/>
  <c r="J18" i="244"/>
  <c r="I18" i="244"/>
  <c r="H18" i="244"/>
  <c r="G18" i="244"/>
  <c r="F18" i="244"/>
  <c r="E18" i="244"/>
  <c r="D18" i="244"/>
  <c r="BD17" i="244"/>
  <c r="AP17" i="244"/>
  <c r="AJ17" i="244"/>
  <c r="S17" i="244"/>
  <c r="AH16" i="244"/>
  <c r="AG16" i="244"/>
  <c r="AF16" i="244"/>
  <c r="AE16" i="244"/>
  <c r="AD16" i="244"/>
  <c r="AC16" i="244"/>
  <c r="AB16" i="244"/>
  <c r="AA16" i="244"/>
  <c r="Z16" i="244"/>
  <c r="Y16" i="244"/>
  <c r="X16" i="244"/>
  <c r="W16" i="244"/>
  <c r="V16" i="244"/>
  <c r="U16" i="244"/>
  <c r="T16" i="244"/>
  <c r="R16" i="244"/>
  <c r="Q16" i="244"/>
  <c r="P16" i="244"/>
  <c r="O16" i="244"/>
  <c r="N16" i="244"/>
  <c r="M16" i="244"/>
  <c r="L16" i="244"/>
  <c r="K16" i="244"/>
  <c r="J16" i="244"/>
  <c r="I16" i="244"/>
  <c r="H16" i="244"/>
  <c r="G16" i="244"/>
  <c r="F16" i="244"/>
  <c r="E16" i="244"/>
  <c r="D16" i="244"/>
  <c r="AP15" i="244"/>
  <c r="AJ15" i="244"/>
  <c r="S15" i="244"/>
  <c r="AM15" i="244" s="1"/>
  <c r="BP14" i="244"/>
  <c r="AZ14" i="244"/>
  <c r="AN14" i="244"/>
  <c r="AI12" i="244"/>
  <c r="CZ17" i="244" s="1"/>
  <c r="CZ16" i="244" s="1"/>
  <c r="AH12" i="244"/>
  <c r="CY17" i="244" s="1"/>
  <c r="CY16" i="244" s="1"/>
  <c r="AG12" i="244"/>
  <c r="CX17" i="244" s="1"/>
  <c r="CX16" i="244" s="1"/>
  <c r="AF12" i="244"/>
  <c r="CW17" i="244" s="1"/>
  <c r="CW16" i="244" s="1"/>
  <c r="AE12" i="244"/>
  <c r="CV17" i="244" s="1"/>
  <c r="CV16" i="244" s="1"/>
  <c r="AD12" i="244"/>
  <c r="CU17" i="244" s="1"/>
  <c r="CU16" i="244" s="1"/>
  <c r="AC12" i="244"/>
  <c r="CT17" i="244" s="1"/>
  <c r="CT16" i="244" s="1"/>
  <c r="AB12" i="244"/>
  <c r="CS17" i="244" s="1"/>
  <c r="CS16" i="244" s="1"/>
  <c r="AA12" i="244"/>
  <c r="CR17" i="244" s="1"/>
  <c r="CR16" i="244" s="1"/>
  <c r="Z12" i="244"/>
  <c r="CQ17" i="244" s="1"/>
  <c r="CQ16" i="244" s="1"/>
  <c r="Y12" i="244"/>
  <c r="CP17" i="244" s="1"/>
  <c r="CP16" i="244" s="1"/>
  <c r="X12" i="244"/>
  <c r="CO17" i="244" s="1"/>
  <c r="CO16" i="244" s="1"/>
  <c r="W12" i="244"/>
  <c r="CN17" i="244" s="1"/>
  <c r="CN16" i="244" s="1"/>
  <c r="V12" i="244"/>
  <c r="CM17" i="244" s="1"/>
  <c r="CM16" i="244" s="1"/>
  <c r="U12" i="244"/>
  <c r="CL17" i="244" s="1"/>
  <c r="CL16" i="244" s="1"/>
  <c r="T12" i="244"/>
  <c r="CK17" i="244" s="1"/>
  <c r="CK16" i="244" s="1"/>
  <c r="R12" i="244"/>
  <c r="CI17" i="244" s="1"/>
  <c r="CI16" i="244" s="1"/>
  <c r="Q12" i="244"/>
  <c r="CH17" i="244" s="1"/>
  <c r="CH16" i="244" s="1"/>
  <c r="P12" i="244"/>
  <c r="CG17" i="244" s="1"/>
  <c r="CG16" i="244" s="1"/>
  <c r="O12" i="244"/>
  <c r="CF17" i="244" s="1"/>
  <c r="CF16" i="244" s="1"/>
  <c r="N12" i="244"/>
  <c r="CE17" i="244" s="1"/>
  <c r="CE16" i="244" s="1"/>
  <c r="M12" i="244"/>
  <c r="CD17" i="244" s="1"/>
  <c r="CD16" i="244" s="1"/>
  <c r="L12" i="244"/>
  <c r="CC17" i="244" s="1"/>
  <c r="CC16" i="244" s="1"/>
  <c r="K12" i="244"/>
  <c r="CB17" i="244" s="1"/>
  <c r="CB16" i="244" s="1"/>
  <c r="J12" i="244"/>
  <c r="CA17" i="244" s="1"/>
  <c r="CA16" i="244" s="1"/>
  <c r="I12" i="244"/>
  <c r="BZ17" i="244" s="1"/>
  <c r="BZ16" i="244" s="1"/>
  <c r="H12" i="244"/>
  <c r="BY17" i="244" s="1"/>
  <c r="BY16" i="244" s="1"/>
  <c r="G12" i="244"/>
  <c r="BX17" i="244" s="1"/>
  <c r="BX16" i="244" s="1"/>
  <c r="F12" i="244"/>
  <c r="BW17" i="244" s="1"/>
  <c r="BW16" i="244" s="1"/>
  <c r="E12" i="244"/>
  <c r="AS15" i="250" l="1"/>
  <c r="BI15" i="244"/>
  <c r="BL15" i="244"/>
  <c r="BN15" i="244"/>
  <c r="BH15" i="244"/>
  <c r="BE15" i="244"/>
  <c r="BM15" i="244"/>
  <c r="BJ15" i="244"/>
  <c r="BK15" i="244"/>
  <c r="BF15" i="244"/>
  <c r="BG15" i="244"/>
  <c r="BV17" i="244"/>
  <c r="BV16" i="244" s="1"/>
  <c r="BL19" i="244"/>
  <c r="BF17" i="244"/>
  <c r="BI21" i="244"/>
  <c r="BM17" i="244"/>
  <c r="BN19" i="244"/>
  <c r="BH17" i="244"/>
  <c r="BK21" i="244"/>
  <c r="BE19" i="244"/>
  <c r="BN21" i="244"/>
  <c r="BH19" i="244"/>
  <c r="BE21" i="244"/>
  <c r="BI17" i="244"/>
  <c r="BJ19" i="244"/>
  <c r="BG21" i="244"/>
  <c r="BK17" i="244"/>
  <c r="BG17" i="244"/>
  <c r="BJ21" i="244"/>
  <c r="BN17" i="244"/>
  <c r="BK19" i="244"/>
  <c r="BE17" i="244"/>
  <c r="BL21" i="244"/>
  <c r="BF19" i="244"/>
  <c r="BM19" i="244"/>
  <c r="BF21" i="244"/>
  <c r="BJ17" i="244"/>
  <c r="BM21" i="244"/>
  <c r="BG19" i="244"/>
  <c r="BH21" i="244"/>
  <c r="BL17" i="244"/>
  <c r="BI19" i="244"/>
  <c r="AN15" i="244"/>
  <c r="AJ16" i="244"/>
  <c r="AQ17" i="244"/>
  <c r="AK15" i="244"/>
  <c r="AQ15" i="244"/>
  <c r="S16" i="244"/>
  <c r="AL15" i="244" s="1"/>
  <c r="AK17" i="244"/>
  <c r="AJ18" i="244"/>
  <c r="BU17" i="244"/>
  <c r="BU16" i="244" s="1"/>
  <c r="AN17" i="244"/>
  <c r="S18" i="244"/>
  <c r="AL17" i="244" s="1"/>
  <c r="AM17" i="244"/>
  <c r="BC21" i="244" l="1"/>
  <c r="BC19" i="244"/>
  <c r="BC17" i="244"/>
  <c r="AO15" i="244"/>
  <c r="AS15" i="244" s="1"/>
  <c r="AO17" i="244"/>
  <c r="AS17" i="244" s="1"/>
  <c r="BC15" i="244"/>
  <c r="AR15" i="244" l="1"/>
  <c r="AR17" i="244"/>
</calcChain>
</file>

<file path=xl/sharedStrings.xml><?xml version="1.0" encoding="utf-8"?>
<sst xmlns="http://schemas.openxmlformats.org/spreadsheetml/2006/main" count="380" uniqueCount="69">
  <si>
    <t>Номер документа</t>
  </si>
  <si>
    <t>Отметки о явках и неявках на работу по числам месяца</t>
  </si>
  <si>
    <t>месяц</t>
  </si>
  <si>
    <t>код</t>
  </si>
  <si>
    <t>ночные</t>
  </si>
  <si>
    <t>Дата составления</t>
  </si>
  <si>
    <t>В</t>
  </si>
  <si>
    <t>Б</t>
  </si>
  <si>
    <t>февраль</t>
  </si>
  <si>
    <t>ОТ</t>
  </si>
  <si>
    <t>март</t>
  </si>
  <si>
    <t>июнь</t>
  </si>
  <si>
    <t>июль</t>
  </si>
  <si>
    <t>август</t>
  </si>
  <si>
    <t>сентябрь</t>
  </si>
  <si>
    <t>октябрь</t>
  </si>
  <si>
    <t>январь</t>
  </si>
  <si>
    <t>апрель</t>
  </si>
  <si>
    <t>май</t>
  </si>
  <si>
    <t>ноябрь</t>
  </si>
  <si>
    <t>декабрь</t>
  </si>
  <si>
    <t>дата</t>
  </si>
  <si>
    <t>день недели</t>
  </si>
  <si>
    <t>Табельный номер</t>
  </si>
  <si>
    <t>Н</t>
  </si>
  <si>
    <t>Г</t>
  </si>
  <si>
    <t>ПР</t>
  </si>
  <si>
    <t>НН</t>
  </si>
  <si>
    <t xml:space="preserve"> </t>
  </si>
  <si>
    <t>ПП</t>
  </si>
  <si>
    <t>Номер по порядку</t>
  </si>
  <si>
    <t xml:space="preserve">Фамилия, инициалы, должность работника (количество ставок ) </t>
  </si>
  <si>
    <t>Отработано за месяц</t>
  </si>
  <si>
    <t>Перенос переработки</t>
  </si>
  <si>
    <t>Неявки на работу</t>
  </si>
  <si>
    <t>всего отработано за 1 половину месяца</t>
  </si>
  <si>
    <t>всего отработано за 2 половину месяца</t>
  </si>
  <si>
    <t>несение службы</t>
  </si>
  <si>
    <t>инструктажи</t>
  </si>
  <si>
    <t>занятия по проф. подготовке</t>
  </si>
  <si>
    <t>другое</t>
  </si>
  <si>
    <t>всего</t>
  </si>
  <si>
    <t>из них</t>
  </si>
  <si>
    <t>с предыдущего месяца</t>
  </si>
  <si>
    <t>на следующий месяц</t>
  </si>
  <si>
    <t>из них по причинам</t>
  </si>
  <si>
    <t xml:space="preserve">выходные и праздничные </t>
  </si>
  <si>
    <t xml:space="preserve">с оружием </t>
  </si>
  <si>
    <t>со спецсредствами</t>
  </si>
  <si>
    <t>сверхурочные</t>
  </si>
  <si>
    <t xml:space="preserve">количество неявок </t>
  </si>
  <si>
    <t xml:space="preserve">текущий </t>
  </si>
  <si>
    <t>год</t>
  </si>
  <si>
    <t>расч.</t>
  </si>
  <si>
    <t>календ.</t>
  </si>
  <si>
    <t>НВ</t>
  </si>
  <si>
    <t>/ 9 /</t>
  </si>
  <si>
    <t>ОЗ</t>
  </si>
  <si>
    <t>У</t>
  </si>
  <si>
    <t>Х</t>
  </si>
  <si>
    <t>ОВ</t>
  </si>
  <si>
    <t/>
  </si>
  <si>
    <t>Мес</t>
  </si>
  <si>
    <t>Норма</t>
  </si>
  <si>
    <t>Дни</t>
  </si>
  <si>
    <t>Выходные дни (ВД)</t>
  </si>
  <si>
    <t>Праздничные Дни (ПД)</t>
  </si>
  <si>
    <t>ПредПраздничные Дни (ППД)</t>
  </si>
  <si>
    <t>Рабочие Дни (РД)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</si>
</sst>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2"/>
      <name val="Arial"/>
      <family val="2"/>
      <charset val="204"/>
    </font>
    <font>
      <sz val="9"/>
      <name val="Arial Cyr"/>
      <charset val="204"/>
    </font>
    <font>
      <sz val="10"/>
      <name val="Arial Narrow"/>
      <family val="2"/>
      <charset val="204"/>
    </font>
    <font>
      <sz val="13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b/>
      <i/>
      <sz val="18"/>
      <name val="Arial Narrow"/>
      <family val="2"/>
      <charset val="204"/>
    </font>
    <font>
      <sz val="16"/>
      <name val="Arial Cyr"/>
      <charset val="204"/>
    </font>
    <font>
      <sz val="11"/>
      <name val="Arial Narrow"/>
      <family val="2"/>
      <charset val="204"/>
    </font>
    <font>
      <sz val="8"/>
      <name val="Arial Narrow"/>
      <family val="2"/>
      <charset val="204"/>
    </font>
    <font>
      <b/>
      <i/>
      <sz val="9.5"/>
      <name val="Arial Narrow"/>
      <family val="2"/>
      <charset val="204"/>
    </font>
    <font>
      <b/>
      <i/>
      <sz val="11"/>
      <name val="Arial Narrow"/>
      <family val="2"/>
      <charset val="204"/>
    </font>
    <font>
      <i/>
      <sz val="12"/>
      <name val="Arial Narrow"/>
      <family val="2"/>
      <charset val="204"/>
    </font>
    <font>
      <sz val="9"/>
      <color indexed="43"/>
      <name val="Times New Roman"/>
      <family val="1"/>
      <charset val="204"/>
    </font>
    <font>
      <i/>
      <sz val="8"/>
      <name val="Arial Narrow"/>
      <family val="2"/>
      <charset val="204"/>
    </font>
    <font>
      <sz val="10"/>
      <color theme="1"/>
      <name val="Times New Roman"/>
      <family val="2"/>
      <charset val="204"/>
    </font>
    <font>
      <b/>
      <i/>
      <sz val="1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7" fillId="0" borderId="0"/>
    <xf numFmtId="0" fontId="27" fillId="0" borderId="0"/>
    <xf numFmtId="0" fontId="6" fillId="0" borderId="0"/>
    <xf numFmtId="0" fontId="29" fillId="0" borderId="0"/>
    <xf numFmtId="0" fontId="6" fillId="0" borderId="0"/>
    <xf numFmtId="0" fontId="30" fillId="0" borderId="0"/>
  </cellStyleXfs>
  <cellXfs count="196">
    <xf numFmtId="0" fontId="0" fillId="0" borderId="0" xfId="0"/>
    <xf numFmtId="0" fontId="2" fillId="0" borderId="0" xfId="0" applyFont="1" applyFill="1"/>
    <xf numFmtId="14" fontId="4" fillId="0" borderId="0" xfId="0" applyNumberFormat="1" applyFont="1" applyFill="1" applyBorder="1" applyAlignment="1">
      <alignment horizontal="center" vertical="top"/>
    </xf>
    <xf numFmtId="1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1" applyFont="1"/>
    <xf numFmtId="0" fontId="3" fillId="0" borderId="0" xfId="1"/>
    <xf numFmtId="0" fontId="14" fillId="0" borderId="0" xfId="1" applyFont="1"/>
    <xf numFmtId="0" fontId="3" fillId="0" borderId="0" xfId="1" applyAlignment="1"/>
    <xf numFmtId="0" fontId="13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 shrinkToFit="1"/>
    </xf>
    <xf numFmtId="0" fontId="3" fillId="0" borderId="0" xfId="1" applyAlignment="1">
      <alignment vertical="center"/>
    </xf>
    <xf numFmtId="0" fontId="15" fillId="0" borderId="0" xfId="1" applyFont="1" applyAlignment="1">
      <alignment vertical="center"/>
    </xf>
    <xf numFmtId="0" fontId="15" fillId="0" borderId="1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0" fontId="19" fillId="0" borderId="0" xfId="1" applyFont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 applyFill="1" applyBorder="1" applyAlignment="1"/>
    <xf numFmtId="0" fontId="20" fillId="0" borderId="0" xfId="1" applyFont="1"/>
    <xf numFmtId="0" fontId="20" fillId="0" borderId="9" xfId="1" applyFont="1" applyBorder="1" applyAlignment="1">
      <alignment horizontal="center" vertical="center" textRotation="90"/>
    </xf>
    <xf numFmtId="0" fontId="20" fillId="0" borderId="9" xfId="1" applyFont="1" applyBorder="1" applyAlignment="1">
      <alignment horizontal="center" vertical="center" textRotation="90" wrapText="1"/>
    </xf>
    <xf numFmtId="0" fontId="20" fillId="0" borderId="11" xfId="1" applyFont="1" applyBorder="1" applyAlignment="1">
      <alignment horizontal="center" vertical="center" textRotation="90"/>
    </xf>
    <xf numFmtId="0" fontId="20" fillId="0" borderId="1" xfId="1" applyFont="1" applyFill="1" applyBorder="1" applyAlignment="1">
      <alignment horizontal="center" vertical="center" textRotation="90" wrapText="1"/>
    </xf>
    <xf numFmtId="0" fontId="20" fillId="0" borderId="12" xfId="1" applyFont="1" applyFill="1" applyBorder="1" applyAlignment="1">
      <alignment horizontal="center" vertical="center" textRotation="90" wrapText="1"/>
    </xf>
    <xf numFmtId="0" fontId="20" fillId="0" borderId="0" xfId="1" applyFont="1" applyAlignment="1"/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5" fillId="0" borderId="0" xfId="1" applyFont="1" applyAlignment="1"/>
    <xf numFmtId="0" fontId="5" fillId="0" borderId="0" xfId="1" applyFont="1"/>
    <xf numFmtId="0" fontId="22" fillId="0" borderId="0" xfId="1" applyFont="1"/>
    <xf numFmtId="0" fontId="20" fillId="0" borderId="0" xfId="1" applyFont="1" applyBorder="1" applyAlignment="1"/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17" fillId="0" borderId="27" xfId="1" applyFont="1" applyBorder="1" applyAlignment="1">
      <alignment vertical="center"/>
    </xf>
    <xf numFmtId="0" fontId="17" fillId="0" borderId="28" xfId="1" applyFont="1" applyBorder="1" applyAlignment="1">
      <alignment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3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2" fillId="0" borderId="0" xfId="1" applyFont="1" applyBorder="1"/>
    <xf numFmtId="0" fontId="3" fillId="0" borderId="0" xfId="1" applyBorder="1"/>
    <xf numFmtId="0" fontId="3" fillId="0" borderId="0" xfId="1" applyBorder="1" applyAlignment="1">
      <alignment vertical="center"/>
    </xf>
    <xf numFmtId="0" fontId="20" fillId="0" borderId="0" xfId="1" applyFont="1" applyBorder="1"/>
    <xf numFmtId="0" fontId="5" fillId="0" borderId="0" xfId="1" applyFont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" fontId="26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Border="1"/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4" fillId="0" borderId="3" xfId="1" applyFont="1" applyFill="1" applyBorder="1" applyAlignment="1">
      <alignment horizontal="center" vertical="center" wrapText="1"/>
    </xf>
    <xf numFmtId="2" fontId="11" fillId="0" borderId="3" xfId="1" applyNumberFormat="1" applyFont="1" applyFill="1" applyBorder="1" applyAlignment="1">
      <alignment horizontal="center" vertical="center" textRotation="90" wrapText="1"/>
    </xf>
    <xf numFmtId="0" fontId="11" fillId="0" borderId="48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textRotation="90" wrapText="1"/>
    </xf>
    <xf numFmtId="0" fontId="11" fillId="0" borderId="2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 textRotation="90" shrinkToFit="1"/>
    </xf>
    <xf numFmtId="2" fontId="11" fillId="0" borderId="48" xfId="1" applyNumberFormat="1" applyFont="1" applyFill="1" applyBorder="1" applyAlignment="1">
      <alignment horizontal="center" vertical="center" textRotation="90" shrinkToFit="1"/>
    </xf>
    <xf numFmtId="0" fontId="11" fillId="0" borderId="1" xfId="1" applyFont="1" applyFill="1" applyBorder="1" applyAlignment="1">
      <alignment horizontal="center" vertical="center" textRotation="90" shrinkToFit="1"/>
    </xf>
    <xf numFmtId="0" fontId="11" fillId="0" borderId="12" xfId="1" applyFont="1" applyFill="1" applyBorder="1" applyAlignment="1">
      <alignment horizontal="center" vertical="center" textRotation="90" shrinkToFit="1"/>
    </xf>
    <xf numFmtId="0" fontId="16" fillId="0" borderId="26" xfId="1" applyFont="1" applyBorder="1" applyAlignment="1">
      <alignment vertical="center"/>
    </xf>
    <xf numFmtId="14" fontId="13" fillId="0" borderId="0" xfId="1" applyNumberFormat="1" applyFont="1"/>
    <xf numFmtId="14" fontId="3" fillId="0" borderId="0" xfId="1" applyNumberFormat="1"/>
    <xf numFmtId="14" fontId="12" fillId="0" borderId="0" xfId="1" applyNumberFormat="1" applyFont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30" fillId="0" borderId="0" xfId="11"/>
    <xf numFmtId="14" fontId="30" fillId="0" borderId="0" xfId="11" applyNumberFormat="1"/>
    <xf numFmtId="0" fontId="30" fillId="0" borderId="0" xfId="1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1" fillId="0" borderId="16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vertical="center"/>
    </xf>
    <xf numFmtId="2" fontId="16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11" fillId="0" borderId="19" xfId="1" applyFont="1" applyBorder="1" applyAlignment="1">
      <alignment horizontal="center" vertical="center" textRotation="90" wrapText="1"/>
    </xf>
    <xf numFmtId="0" fontId="11" fillId="0" borderId="8" xfId="1" applyFont="1" applyBorder="1" applyAlignment="1">
      <alignment horizontal="center" vertical="center" textRotation="90" wrapText="1"/>
    </xf>
    <xf numFmtId="0" fontId="20" fillId="0" borderId="2" xfId="1" applyFont="1" applyBorder="1" applyAlignment="1">
      <alignment horizontal="center" vertical="center"/>
    </xf>
    <xf numFmtId="0" fontId="1" fillId="0" borderId="0" xfId="1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11" fillId="0" borderId="8" xfId="1" applyFont="1" applyBorder="1" applyAlignment="1">
      <alignment horizontal="center" vertical="center" textRotation="90" wrapText="1"/>
    </xf>
    <xf numFmtId="0" fontId="11" fillId="0" borderId="19" xfId="1" applyFont="1" applyBorder="1" applyAlignment="1">
      <alignment horizontal="center" vertical="center" textRotation="90" wrapText="1"/>
    </xf>
    <xf numFmtId="0" fontId="20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 textRotation="90" wrapText="1"/>
    </xf>
    <xf numFmtId="2" fontId="11" fillId="0" borderId="19" xfId="1" applyNumberFormat="1" applyFont="1" applyBorder="1" applyAlignment="1">
      <alignment horizontal="center" vertical="center" textRotation="90" wrapText="1"/>
    </xf>
    <xf numFmtId="0" fontId="11" fillId="0" borderId="8" xfId="1" applyFont="1" applyBorder="1" applyAlignment="1">
      <alignment horizontal="center" vertical="center" textRotation="90" wrapText="1"/>
    </xf>
    <xf numFmtId="0" fontId="11" fillId="0" borderId="19" xfId="1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/>
    </xf>
    <xf numFmtId="2" fontId="2" fillId="0" borderId="47" xfId="1" applyNumberFormat="1" applyFont="1" applyBorder="1" applyAlignment="1">
      <alignment horizontal="center" vertical="center" textRotation="90" wrapText="1"/>
    </xf>
    <xf numFmtId="2" fontId="2" fillId="0" borderId="18" xfId="1" applyNumberFormat="1" applyFont="1" applyBorder="1" applyAlignment="1">
      <alignment horizontal="center" vertical="center" textRotation="90" wrapText="1"/>
    </xf>
    <xf numFmtId="2" fontId="2" fillId="0" borderId="48" xfId="1" applyNumberFormat="1" applyFont="1" applyBorder="1" applyAlignment="1">
      <alignment horizontal="center" vertical="center" textRotation="90" wrapText="1"/>
    </xf>
    <xf numFmtId="2" fontId="2" fillId="0" borderId="20" xfId="1" applyNumberFormat="1" applyFont="1" applyBorder="1" applyAlignment="1">
      <alignment horizontal="center" vertical="center" textRotation="90" wrapText="1"/>
    </xf>
    <xf numFmtId="0" fontId="11" fillId="0" borderId="47" xfId="1" applyFont="1" applyBorder="1" applyAlignment="1">
      <alignment horizontal="center" vertical="center" textRotation="90" wrapText="1"/>
    </xf>
    <xf numFmtId="0" fontId="11" fillId="0" borderId="18" xfId="1" applyFont="1" applyBorder="1" applyAlignment="1">
      <alignment horizontal="center" vertical="center" textRotation="90" wrapText="1"/>
    </xf>
    <xf numFmtId="0" fontId="24" fillId="0" borderId="47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1" fontId="24" fillId="0" borderId="49" xfId="1" applyNumberFormat="1" applyFont="1" applyFill="1" applyBorder="1" applyAlignment="1">
      <alignment horizontal="center" vertical="center" textRotation="90" wrapText="1"/>
    </xf>
    <xf numFmtId="1" fontId="24" fillId="0" borderId="37" xfId="1" applyNumberFormat="1" applyFont="1" applyFill="1" applyBorder="1" applyAlignment="1">
      <alignment horizontal="center" vertical="center" textRotation="90" wrapText="1"/>
    </xf>
    <xf numFmtId="2" fontId="11" fillId="0" borderId="47" xfId="1" applyNumberFormat="1" applyFont="1" applyBorder="1" applyAlignment="1">
      <alignment horizontal="center" vertical="center" textRotation="90" wrapText="1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 applyProtection="1">
      <alignment horizontal="center" vertical="center" wrapText="1"/>
      <protection locked="0"/>
    </xf>
    <xf numFmtId="0" fontId="20" fillId="0" borderId="16" xfId="1" applyFont="1" applyFill="1" applyBorder="1" applyAlignment="1">
      <alignment horizontal="center" vertical="center" textRotation="90" wrapText="1"/>
    </xf>
    <xf numFmtId="0" fontId="20" fillId="0" borderId="2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44" xfId="1" applyFont="1" applyFill="1" applyBorder="1" applyAlignment="1">
      <alignment horizontal="center" vertical="center" textRotation="90" wrapText="1"/>
    </xf>
    <xf numFmtId="0" fontId="20" fillId="0" borderId="18" xfId="1" applyFont="1" applyFill="1" applyBorder="1" applyAlignment="1">
      <alignment horizontal="center" vertical="center" textRotation="90" wrapText="1"/>
    </xf>
    <xf numFmtId="14" fontId="20" fillId="0" borderId="9" xfId="1" applyNumberFormat="1" applyFont="1" applyFill="1" applyBorder="1" applyAlignment="1">
      <alignment horizontal="center" vertical="center" textRotation="90" wrapText="1"/>
    </xf>
    <xf numFmtId="14" fontId="20" fillId="0" borderId="19" xfId="1" applyNumberFormat="1" applyFont="1" applyFill="1" applyBorder="1" applyAlignment="1">
      <alignment horizontal="center" vertical="center" textRotation="90" wrapText="1"/>
    </xf>
    <xf numFmtId="0" fontId="20" fillId="0" borderId="9" xfId="1" applyFont="1" applyFill="1" applyBorder="1" applyAlignment="1" applyProtection="1">
      <alignment horizontal="center" vertical="center" textRotation="90" wrapText="1"/>
      <protection locked="0"/>
    </xf>
    <xf numFmtId="0" fontId="20" fillId="0" borderId="19" xfId="1" applyFont="1" applyFill="1" applyBorder="1" applyAlignment="1" applyProtection="1">
      <alignment horizontal="center" vertical="center" textRotation="90" wrapText="1"/>
      <protection locked="0"/>
    </xf>
    <xf numFmtId="0" fontId="20" fillId="0" borderId="41" xfId="1" applyFont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 wrapText="1"/>
    </xf>
    <xf numFmtId="0" fontId="20" fillId="0" borderId="42" xfId="1" applyFont="1" applyBorder="1" applyAlignment="1">
      <alignment horizontal="center" vertical="center" wrapText="1"/>
    </xf>
    <xf numFmtId="14" fontId="20" fillId="0" borderId="43" xfId="1" applyNumberFormat="1" applyFont="1" applyFill="1" applyBorder="1" applyAlignment="1">
      <alignment horizontal="center" vertical="center" textRotation="90" wrapText="1"/>
    </xf>
    <xf numFmtId="14" fontId="20" fillId="0" borderId="18" xfId="1" applyNumberFormat="1" applyFont="1" applyFill="1" applyBorder="1" applyAlignment="1">
      <alignment horizontal="center" vertical="center" textRotation="90" wrapText="1"/>
    </xf>
    <xf numFmtId="0" fontId="20" fillId="0" borderId="45" xfId="1" applyFont="1" applyFill="1" applyBorder="1" applyAlignment="1">
      <alignment horizontal="center" vertical="center" textRotation="90" wrapText="1"/>
    </xf>
    <xf numFmtId="0" fontId="20" fillId="0" borderId="20" xfId="1" applyFont="1" applyFill="1" applyBorder="1" applyAlignment="1">
      <alignment horizontal="center" vertical="center" textRotation="90" wrapText="1"/>
    </xf>
    <xf numFmtId="0" fontId="20" fillId="0" borderId="39" xfId="1" applyFont="1" applyBorder="1" applyAlignment="1">
      <alignment horizontal="center" vertical="center" textRotation="90" wrapText="1"/>
    </xf>
    <xf numFmtId="0" fontId="20" fillId="0" borderId="25" xfId="1" applyFont="1" applyBorder="1" applyAlignment="1">
      <alignment horizontal="center" vertical="center" textRotation="90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46" xfId="1" applyFont="1" applyFill="1" applyBorder="1" applyAlignment="1">
      <alignment horizontal="center" vertical="center" wrapText="1"/>
    </xf>
    <xf numFmtId="0" fontId="20" fillId="0" borderId="30" xfId="1" applyFont="1" applyFill="1" applyBorder="1" applyAlignment="1" applyProtection="1">
      <alignment horizontal="center" vertical="center" textRotation="90" wrapText="1"/>
      <protection locked="0"/>
    </xf>
    <xf numFmtId="0" fontId="20" fillId="0" borderId="28" xfId="1" applyFont="1" applyFill="1" applyBorder="1" applyAlignment="1" applyProtection="1">
      <alignment horizontal="center" vertical="center" textRotation="90" wrapText="1"/>
      <protection locked="0"/>
    </xf>
    <xf numFmtId="0" fontId="20" fillId="0" borderId="9" xfId="1" applyFont="1" applyFill="1" applyBorder="1" applyAlignment="1">
      <alignment horizontal="center" vertical="center" textRotation="90" wrapText="1"/>
    </xf>
    <xf numFmtId="0" fontId="20" fillId="0" borderId="22" xfId="1" applyFont="1" applyBorder="1" applyAlignment="1">
      <alignment horizontal="center" vertical="center" textRotation="90" wrapText="1"/>
    </xf>
    <xf numFmtId="0" fontId="20" fillId="0" borderId="8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textRotation="90" wrapText="1"/>
    </xf>
    <xf numFmtId="0" fontId="20" fillId="0" borderId="40" xfId="1" applyFont="1" applyBorder="1" applyAlignment="1">
      <alignment horizontal="center" vertical="center" textRotation="90" wrapText="1"/>
    </xf>
    <xf numFmtId="0" fontId="20" fillId="0" borderId="12" xfId="1" applyFont="1" applyBorder="1" applyAlignment="1">
      <alignment horizontal="center" vertical="center" textRotation="90" wrapText="1"/>
    </xf>
    <xf numFmtId="0" fontId="20" fillId="0" borderId="2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23" xfId="1" applyFont="1" applyFill="1" applyBorder="1" applyAlignment="1">
      <alignment horizontal="center" vertical="center" wrapText="1"/>
    </xf>
    <xf numFmtId="0" fontId="20" fillId="0" borderId="33" xfId="1" applyFont="1" applyFill="1" applyBorder="1" applyAlignment="1">
      <alignment horizontal="center" vertical="top" wrapText="1"/>
    </xf>
    <xf numFmtId="0" fontId="20" fillId="0" borderId="35" xfId="1" applyFont="1" applyFill="1" applyBorder="1" applyAlignment="1">
      <alignment horizontal="center" vertical="top" wrapText="1"/>
    </xf>
    <xf numFmtId="0" fontId="18" fillId="0" borderId="0" xfId="1" applyFont="1" applyAlignment="1">
      <alignment horizontal="center" vertical="center"/>
    </xf>
    <xf numFmtId="14" fontId="17" fillId="0" borderId="32" xfId="1" applyNumberFormat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14" fontId="17" fillId="0" borderId="26" xfId="1" applyNumberFormat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14" fontId="17" fillId="0" borderId="37" xfId="1" applyNumberFormat="1" applyFont="1" applyBorder="1" applyAlignment="1">
      <alignment horizontal="center" vertical="center"/>
    </xf>
    <xf numFmtId="14" fontId="17" fillId="0" borderId="27" xfId="1" applyNumberFormat="1" applyFont="1" applyBorder="1" applyAlignment="1">
      <alignment horizontal="center" vertical="center"/>
    </xf>
    <xf numFmtId="14" fontId="17" fillId="0" borderId="38" xfId="1" applyNumberFormat="1" applyFont="1" applyBorder="1" applyAlignment="1">
      <alignment horizontal="center" vertical="center"/>
    </xf>
    <xf numFmtId="0" fontId="14" fillId="0" borderId="0" xfId="1" applyFont="1" applyAlignment="1">
      <alignment horizontal="right"/>
    </xf>
    <xf numFmtId="0" fontId="16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</cellXfs>
  <cellStyles count="12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4 2" xfId="5"/>
    <cellStyle name="Обычный 5" xfId="6"/>
    <cellStyle name="Обычный 5 2" xfId="7"/>
    <cellStyle name="Обычный 6" xfId="8"/>
    <cellStyle name="Обычный 7" xfId="9"/>
    <cellStyle name="Обычный 8" xfId="11"/>
    <cellStyle name="Пояснение 2" xfId="10"/>
  </cellStyles>
  <dxfs count="18">
    <dxf>
      <fill>
        <patternFill patternType="gray125">
          <bgColor auto="1"/>
        </patternFill>
      </fill>
    </dxf>
    <dxf>
      <fill>
        <patternFill patternType="mediumGray"/>
      </fill>
    </dxf>
    <dxf>
      <fill>
        <patternFill patternType="gray125"/>
      </fill>
    </dxf>
    <dxf>
      <font>
        <b/>
        <i val="0"/>
      </font>
      <numFmt numFmtId="165" formatCode="dd/mm/yyyy\ &quot;*&quot;"/>
    </dxf>
    <dxf>
      <fill>
        <patternFill patternType="none"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 patternType="gray125">
          <bgColor auto="1"/>
        </patternFill>
      </fill>
    </dxf>
    <dxf>
      <fill>
        <patternFill patternType="mediumGray"/>
      </fill>
    </dxf>
    <dxf>
      <fill>
        <patternFill patternType="gray125"/>
      </fill>
    </dxf>
    <dxf>
      <font>
        <b/>
        <i val="0"/>
      </font>
      <numFmt numFmtId="165" formatCode="dd/mm/yyyy\ &quot;*&quot;"/>
    </dxf>
    <dxf>
      <fill>
        <patternFill patternType="none"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workbookViewId="0">
      <selection activeCell="H21" sqref="H21"/>
    </sheetView>
  </sheetViews>
  <sheetFormatPr defaultRowHeight="15" x14ac:dyDescent="0.25"/>
  <cols>
    <col min="1" max="1" width="22.5703125" style="90" bestFit="1" customWidth="1"/>
    <col min="2" max="2" width="19.140625" style="90" bestFit="1" customWidth="1"/>
    <col min="3" max="3" width="28.7109375" style="90" bestFit="1" customWidth="1"/>
    <col min="4" max="4" width="17.5703125" style="90" bestFit="1" customWidth="1"/>
    <col min="5" max="6" width="9.28515625" style="90" bestFit="1" customWidth="1"/>
    <col min="7" max="7" width="3" style="90" bestFit="1" customWidth="1"/>
    <col min="8" max="8" width="7" style="90" bestFit="1" customWidth="1"/>
    <col min="9" max="9" width="4.7109375" style="90" bestFit="1" customWidth="1"/>
    <col min="10" max="256" width="9.140625" style="90"/>
    <col min="257" max="257" width="10.140625" style="90" bestFit="1" customWidth="1"/>
    <col min="258" max="258" width="9.140625" style="90"/>
    <col min="259" max="259" width="23.140625" style="90" customWidth="1"/>
    <col min="260" max="260" width="21.7109375" style="90" customWidth="1"/>
    <col min="261" max="512" width="9.140625" style="90"/>
    <col min="513" max="513" width="10.140625" style="90" bestFit="1" customWidth="1"/>
    <col min="514" max="514" width="9.140625" style="90"/>
    <col min="515" max="515" width="23.140625" style="90" customWidth="1"/>
    <col min="516" max="516" width="21.7109375" style="90" customWidth="1"/>
    <col min="517" max="768" width="9.140625" style="90"/>
    <col min="769" max="769" width="10.140625" style="90" bestFit="1" customWidth="1"/>
    <col min="770" max="770" width="9.140625" style="90"/>
    <col min="771" max="771" width="23.140625" style="90" customWidth="1"/>
    <col min="772" max="772" width="21.7109375" style="90" customWidth="1"/>
    <col min="773" max="1024" width="9.140625" style="90"/>
    <col min="1025" max="1025" width="10.140625" style="90" bestFit="1" customWidth="1"/>
    <col min="1026" max="1026" width="9.140625" style="90"/>
    <col min="1027" max="1027" width="23.140625" style="90" customWidth="1"/>
    <col min="1028" max="1028" width="21.7109375" style="90" customWidth="1"/>
    <col min="1029" max="1280" width="9.140625" style="90"/>
    <col min="1281" max="1281" width="10.140625" style="90" bestFit="1" customWidth="1"/>
    <col min="1282" max="1282" width="9.140625" style="90"/>
    <col min="1283" max="1283" width="23.140625" style="90" customWidth="1"/>
    <col min="1284" max="1284" width="21.7109375" style="90" customWidth="1"/>
    <col min="1285" max="1536" width="9.140625" style="90"/>
    <col min="1537" max="1537" width="10.140625" style="90" bestFit="1" customWidth="1"/>
    <col min="1538" max="1538" width="9.140625" style="90"/>
    <col min="1539" max="1539" width="23.140625" style="90" customWidth="1"/>
    <col min="1540" max="1540" width="21.7109375" style="90" customWidth="1"/>
    <col min="1541" max="1792" width="9.140625" style="90"/>
    <col min="1793" max="1793" width="10.140625" style="90" bestFit="1" customWidth="1"/>
    <col min="1794" max="1794" width="9.140625" style="90"/>
    <col min="1795" max="1795" width="23.140625" style="90" customWidth="1"/>
    <col min="1796" max="1796" width="21.7109375" style="90" customWidth="1"/>
    <col min="1797" max="2048" width="9.140625" style="90"/>
    <col min="2049" max="2049" width="10.140625" style="90" bestFit="1" customWidth="1"/>
    <col min="2050" max="2050" width="9.140625" style="90"/>
    <col min="2051" max="2051" width="23.140625" style="90" customWidth="1"/>
    <col min="2052" max="2052" width="21.7109375" style="90" customWidth="1"/>
    <col min="2053" max="2304" width="9.140625" style="90"/>
    <col min="2305" max="2305" width="10.140625" style="90" bestFit="1" customWidth="1"/>
    <col min="2306" max="2306" width="9.140625" style="90"/>
    <col min="2307" max="2307" width="23.140625" style="90" customWidth="1"/>
    <col min="2308" max="2308" width="21.7109375" style="90" customWidth="1"/>
    <col min="2309" max="2560" width="9.140625" style="90"/>
    <col min="2561" max="2561" width="10.140625" style="90" bestFit="1" customWidth="1"/>
    <col min="2562" max="2562" width="9.140625" style="90"/>
    <col min="2563" max="2563" width="23.140625" style="90" customWidth="1"/>
    <col min="2564" max="2564" width="21.7109375" style="90" customWidth="1"/>
    <col min="2565" max="2816" width="9.140625" style="90"/>
    <col min="2817" max="2817" width="10.140625" style="90" bestFit="1" customWidth="1"/>
    <col min="2818" max="2818" width="9.140625" style="90"/>
    <col min="2819" max="2819" width="23.140625" style="90" customWidth="1"/>
    <col min="2820" max="2820" width="21.7109375" style="90" customWidth="1"/>
    <col min="2821" max="3072" width="9.140625" style="90"/>
    <col min="3073" max="3073" width="10.140625" style="90" bestFit="1" customWidth="1"/>
    <col min="3074" max="3074" width="9.140625" style="90"/>
    <col min="3075" max="3075" width="23.140625" style="90" customWidth="1"/>
    <col min="3076" max="3076" width="21.7109375" style="90" customWidth="1"/>
    <col min="3077" max="3328" width="9.140625" style="90"/>
    <col min="3329" max="3329" width="10.140625" style="90" bestFit="1" customWidth="1"/>
    <col min="3330" max="3330" width="9.140625" style="90"/>
    <col min="3331" max="3331" width="23.140625" style="90" customWidth="1"/>
    <col min="3332" max="3332" width="21.7109375" style="90" customWidth="1"/>
    <col min="3333" max="3584" width="9.140625" style="90"/>
    <col min="3585" max="3585" width="10.140625" style="90" bestFit="1" customWidth="1"/>
    <col min="3586" max="3586" width="9.140625" style="90"/>
    <col min="3587" max="3587" width="23.140625" style="90" customWidth="1"/>
    <col min="3588" max="3588" width="21.7109375" style="90" customWidth="1"/>
    <col min="3589" max="3840" width="9.140625" style="90"/>
    <col min="3841" max="3841" width="10.140625" style="90" bestFit="1" customWidth="1"/>
    <col min="3842" max="3842" width="9.140625" style="90"/>
    <col min="3843" max="3843" width="23.140625" style="90" customWidth="1"/>
    <col min="3844" max="3844" width="21.7109375" style="90" customWidth="1"/>
    <col min="3845" max="4096" width="9.140625" style="90"/>
    <col min="4097" max="4097" width="10.140625" style="90" bestFit="1" customWidth="1"/>
    <col min="4098" max="4098" width="9.140625" style="90"/>
    <col min="4099" max="4099" width="23.140625" style="90" customWidth="1"/>
    <col min="4100" max="4100" width="21.7109375" style="90" customWidth="1"/>
    <col min="4101" max="4352" width="9.140625" style="90"/>
    <col min="4353" max="4353" width="10.140625" style="90" bestFit="1" customWidth="1"/>
    <col min="4354" max="4354" width="9.140625" style="90"/>
    <col min="4355" max="4355" width="23.140625" style="90" customWidth="1"/>
    <col min="4356" max="4356" width="21.7109375" style="90" customWidth="1"/>
    <col min="4357" max="4608" width="9.140625" style="90"/>
    <col min="4609" max="4609" width="10.140625" style="90" bestFit="1" customWidth="1"/>
    <col min="4610" max="4610" width="9.140625" style="90"/>
    <col min="4611" max="4611" width="23.140625" style="90" customWidth="1"/>
    <col min="4612" max="4612" width="21.7109375" style="90" customWidth="1"/>
    <col min="4613" max="4864" width="9.140625" style="90"/>
    <col min="4865" max="4865" width="10.140625" style="90" bestFit="1" customWidth="1"/>
    <col min="4866" max="4866" width="9.140625" style="90"/>
    <col min="4867" max="4867" width="23.140625" style="90" customWidth="1"/>
    <col min="4868" max="4868" width="21.7109375" style="90" customWidth="1"/>
    <col min="4869" max="5120" width="9.140625" style="90"/>
    <col min="5121" max="5121" width="10.140625" style="90" bestFit="1" customWidth="1"/>
    <col min="5122" max="5122" width="9.140625" style="90"/>
    <col min="5123" max="5123" width="23.140625" style="90" customWidth="1"/>
    <col min="5124" max="5124" width="21.7109375" style="90" customWidth="1"/>
    <col min="5125" max="5376" width="9.140625" style="90"/>
    <col min="5377" max="5377" width="10.140625" style="90" bestFit="1" customWidth="1"/>
    <col min="5378" max="5378" width="9.140625" style="90"/>
    <col min="5379" max="5379" width="23.140625" style="90" customWidth="1"/>
    <col min="5380" max="5380" width="21.7109375" style="90" customWidth="1"/>
    <col min="5381" max="5632" width="9.140625" style="90"/>
    <col min="5633" max="5633" width="10.140625" style="90" bestFit="1" customWidth="1"/>
    <col min="5634" max="5634" width="9.140625" style="90"/>
    <col min="5635" max="5635" width="23.140625" style="90" customWidth="1"/>
    <col min="5636" max="5636" width="21.7109375" style="90" customWidth="1"/>
    <col min="5637" max="5888" width="9.140625" style="90"/>
    <col min="5889" max="5889" width="10.140625" style="90" bestFit="1" customWidth="1"/>
    <col min="5890" max="5890" width="9.140625" style="90"/>
    <col min="5891" max="5891" width="23.140625" style="90" customWidth="1"/>
    <col min="5892" max="5892" width="21.7109375" style="90" customWidth="1"/>
    <col min="5893" max="6144" width="9.140625" style="90"/>
    <col min="6145" max="6145" width="10.140625" style="90" bestFit="1" customWidth="1"/>
    <col min="6146" max="6146" width="9.140625" style="90"/>
    <col min="6147" max="6147" width="23.140625" style="90" customWidth="1"/>
    <col min="6148" max="6148" width="21.7109375" style="90" customWidth="1"/>
    <col min="6149" max="6400" width="9.140625" style="90"/>
    <col min="6401" max="6401" width="10.140625" style="90" bestFit="1" customWidth="1"/>
    <col min="6402" max="6402" width="9.140625" style="90"/>
    <col min="6403" max="6403" width="23.140625" style="90" customWidth="1"/>
    <col min="6404" max="6404" width="21.7109375" style="90" customWidth="1"/>
    <col min="6405" max="6656" width="9.140625" style="90"/>
    <col min="6657" max="6657" width="10.140625" style="90" bestFit="1" customWidth="1"/>
    <col min="6658" max="6658" width="9.140625" style="90"/>
    <col min="6659" max="6659" width="23.140625" style="90" customWidth="1"/>
    <col min="6660" max="6660" width="21.7109375" style="90" customWidth="1"/>
    <col min="6661" max="6912" width="9.140625" style="90"/>
    <col min="6913" max="6913" width="10.140625" style="90" bestFit="1" customWidth="1"/>
    <col min="6914" max="6914" width="9.140625" style="90"/>
    <col min="6915" max="6915" width="23.140625" style="90" customWidth="1"/>
    <col min="6916" max="6916" width="21.7109375" style="90" customWidth="1"/>
    <col min="6917" max="7168" width="9.140625" style="90"/>
    <col min="7169" max="7169" width="10.140625" style="90" bestFit="1" customWidth="1"/>
    <col min="7170" max="7170" width="9.140625" style="90"/>
    <col min="7171" max="7171" width="23.140625" style="90" customWidth="1"/>
    <col min="7172" max="7172" width="21.7109375" style="90" customWidth="1"/>
    <col min="7173" max="7424" width="9.140625" style="90"/>
    <col min="7425" max="7425" width="10.140625" style="90" bestFit="1" customWidth="1"/>
    <col min="7426" max="7426" width="9.140625" style="90"/>
    <col min="7427" max="7427" width="23.140625" style="90" customWidth="1"/>
    <col min="7428" max="7428" width="21.7109375" style="90" customWidth="1"/>
    <col min="7429" max="7680" width="9.140625" style="90"/>
    <col min="7681" max="7681" width="10.140625" style="90" bestFit="1" customWidth="1"/>
    <col min="7682" max="7682" width="9.140625" style="90"/>
    <col min="7683" max="7683" width="23.140625" style="90" customWidth="1"/>
    <col min="7684" max="7684" width="21.7109375" style="90" customWidth="1"/>
    <col min="7685" max="7936" width="9.140625" style="90"/>
    <col min="7937" max="7937" width="10.140625" style="90" bestFit="1" customWidth="1"/>
    <col min="7938" max="7938" width="9.140625" style="90"/>
    <col min="7939" max="7939" width="23.140625" style="90" customWidth="1"/>
    <col min="7940" max="7940" width="21.7109375" style="90" customWidth="1"/>
    <col min="7941" max="8192" width="9.140625" style="90"/>
    <col min="8193" max="8193" width="10.140625" style="90" bestFit="1" customWidth="1"/>
    <col min="8194" max="8194" width="9.140625" style="90"/>
    <col min="8195" max="8195" width="23.140625" style="90" customWidth="1"/>
    <col min="8196" max="8196" width="21.7109375" style="90" customWidth="1"/>
    <col min="8197" max="8448" width="9.140625" style="90"/>
    <col min="8449" max="8449" width="10.140625" style="90" bestFit="1" customWidth="1"/>
    <col min="8450" max="8450" width="9.140625" style="90"/>
    <col min="8451" max="8451" width="23.140625" style="90" customWidth="1"/>
    <col min="8452" max="8452" width="21.7109375" style="90" customWidth="1"/>
    <col min="8453" max="8704" width="9.140625" style="90"/>
    <col min="8705" max="8705" width="10.140625" style="90" bestFit="1" customWidth="1"/>
    <col min="8706" max="8706" width="9.140625" style="90"/>
    <col min="8707" max="8707" width="23.140625" style="90" customWidth="1"/>
    <col min="8708" max="8708" width="21.7109375" style="90" customWidth="1"/>
    <col min="8709" max="8960" width="9.140625" style="90"/>
    <col min="8961" max="8961" width="10.140625" style="90" bestFit="1" customWidth="1"/>
    <col min="8962" max="8962" width="9.140625" style="90"/>
    <col min="8963" max="8963" width="23.140625" style="90" customWidth="1"/>
    <col min="8964" max="8964" width="21.7109375" style="90" customWidth="1"/>
    <col min="8965" max="9216" width="9.140625" style="90"/>
    <col min="9217" max="9217" width="10.140625" style="90" bestFit="1" customWidth="1"/>
    <col min="9218" max="9218" width="9.140625" style="90"/>
    <col min="9219" max="9219" width="23.140625" style="90" customWidth="1"/>
    <col min="9220" max="9220" width="21.7109375" style="90" customWidth="1"/>
    <col min="9221" max="9472" width="9.140625" style="90"/>
    <col min="9473" max="9473" width="10.140625" style="90" bestFit="1" customWidth="1"/>
    <col min="9474" max="9474" width="9.140625" style="90"/>
    <col min="9475" max="9475" width="23.140625" style="90" customWidth="1"/>
    <col min="9476" max="9476" width="21.7109375" style="90" customWidth="1"/>
    <col min="9477" max="9728" width="9.140625" style="90"/>
    <col min="9729" max="9729" width="10.140625" style="90" bestFit="1" customWidth="1"/>
    <col min="9730" max="9730" width="9.140625" style="90"/>
    <col min="9731" max="9731" width="23.140625" style="90" customWidth="1"/>
    <col min="9732" max="9732" width="21.7109375" style="90" customWidth="1"/>
    <col min="9733" max="9984" width="9.140625" style="90"/>
    <col min="9985" max="9985" width="10.140625" style="90" bestFit="1" customWidth="1"/>
    <col min="9986" max="9986" width="9.140625" style="90"/>
    <col min="9987" max="9987" width="23.140625" style="90" customWidth="1"/>
    <col min="9988" max="9988" width="21.7109375" style="90" customWidth="1"/>
    <col min="9989" max="10240" width="9.140625" style="90"/>
    <col min="10241" max="10241" width="10.140625" style="90" bestFit="1" customWidth="1"/>
    <col min="10242" max="10242" width="9.140625" style="90"/>
    <col min="10243" max="10243" width="23.140625" style="90" customWidth="1"/>
    <col min="10244" max="10244" width="21.7109375" style="90" customWidth="1"/>
    <col min="10245" max="10496" width="9.140625" style="90"/>
    <col min="10497" max="10497" width="10.140625" style="90" bestFit="1" customWidth="1"/>
    <col min="10498" max="10498" width="9.140625" style="90"/>
    <col min="10499" max="10499" width="23.140625" style="90" customWidth="1"/>
    <col min="10500" max="10500" width="21.7109375" style="90" customWidth="1"/>
    <col min="10501" max="10752" width="9.140625" style="90"/>
    <col min="10753" max="10753" width="10.140625" style="90" bestFit="1" customWidth="1"/>
    <col min="10754" max="10754" width="9.140625" style="90"/>
    <col min="10755" max="10755" width="23.140625" style="90" customWidth="1"/>
    <col min="10756" max="10756" width="21.7109375" style="90" customWidth="1"/>
    <col min="10757" max="11008" width="9.140625" style="90"/>
    <col min="11009" max="11009" width="10.140625" style="90" bestFit="1" customWidth="1"/>
    <col min="11010" max="11010" width="9.140625" style="90"/>
    <col min="11011" max="11011" width="23.140625" style="90" customWidth="1"/>
    <col min="11012" max="11012" width="21.7109375" style="90" customWidth="1"/>
    <col min="11013" max="11264" width="9.140625" style="90"/>
    <col min="11265" max="11265" width="10.140625" style="90" bestFit="1" customWidth="1"/>
    <col min="11266" max="11266" width="9.140625" style="90"/>
    <col min="11267" max="11267" width="23.140625" style="90" customWidth="1"/>
    <col min="11268" max="11268" width="21.7109375" style="90" customWidth="1"/>
    <col min="11269" max="11520" width="9.140625" style="90"/>
    <col min="11521" max="11521" width="10.140625" style="90" bestFit="1" customWidth="1"/>
    <col min="11522" max="11522" width="9.140625" style="90"/>
    <col min="11523" max="11523" width="23.140625" style="90" customWidth="1"/>
    <col min="11524" max="11524" width="21.7109375" style="90" customWidth="1"/>
    <col min="11525" max="11776" width="9.140625" style="90"/>
    <col min="11777" max="11777" width="10.140625" style="90" bestFit="1" customWidth="1"/>
    <col min="11778" max="11778" width="9.140625" style="90"/>
    <col min="11779" max="11779" width="23.140625" style="90" customWidth="1"/>
    <col min="11780" max="11780" width="21.7109375" style="90" customWidth="1"/>
    <col min="11781" max="12032" width="9.140625" style="90"/>
    <col min="12033" max="12033" width="10.140625" style="90" bestFit="1" customWidth="1"/>
    <col min="12034" max="12034" width="9.140625" style="90"/>
    <col min="12035" max="12035" width="23.140625" style="90" customWidth="1"/>
    <col min="12036" max="12036" width="21.7109375" style="90" customWidth="1"/>
    <col min="12037" max="12288" width="9.140625" style="90"/>
    <col min="12289" max="12289" width="10.140625" style="90" bestFit="1" customWidth="1"/>
    <col min="12290" max="12290" width="9.140625" style="90"/>
    <col min="12291" max="12291" width="23.140625" style="90" customWidth="1"/>
    <col min="12292" max="12292" width="21.7109375" style="90" customWidth="1"/>
    <col min="12293" max="12544" width="9.140625" style="90"/>
    <col min="12545" max="12545" width="10.140625" style="90" bestFit="1" customWidth="1"/>
    <col min="12546" max="12546" width="9.140625" style="90"/>
    <col min="12547" max="12547" width="23.140625" style="90" customWidth="1"/>
    <col min="12548" max="12548" width="21.7109375" style="90" customWidth="1"/>
    <col min="12549" max="12800" width="9.140625" style="90"/>
    <col min="12801" max="12801" width="10.140625" style="90" bestFit="1" customWidth="1"/>
    <col min="12802" max="12802" width="9.140625" style="90"/>
    <col min="12803" max="12803" width="23.140625" style="90" customWidth="1"/>
    <col min="12804" max="12804" width="21.7109375" style="90" customWidth="1"/>
    <col min="12805" max="13056" width="9.140625" style="90"/>
    <col min="13057" max="13057" width="10.140625" style="90" bestFit="1" customWidth="1"/>
    <col min="13058" max="13058" width="9.140625" style="90"/>
    <col min="13059" max="13059" width="23.140625" style="90" customWidth="1"/>
    <col min="13060" max="13060" width="21.7109375" style="90" customWidth="1"/>
    <col min="13061" max="13312" width="9.140625" style="90"/>
    <col min="13313" max="13313" width="10.140625" style="90" bestFit="1" customWidth="1"/>
    <col min="13314" max="13314" width="9.140625" style="90"/>
    <col min="13315" max="13315" width="23.140625" style="90" customWidth="1"/>
    <col min="13316" max="13316" width="21.7109375" style="90" customWidth="1"/>
    <col min="13317" max="13568" width="9.140625" style="90"/>
    <col min="13569" max="13569" width="10.140625" style="90" bestFit="1" customWidth="1"/>
    <col min="13570" max="13570" width="9.140625" style="90"/>
    <col min="13571" max="13571" width="23.140625" style="90" customWidth="1"/>
    <col min="13572" max="13572" width="21.7109375" style="90" customWidth="1"/>
    <col min="13573" max="13824" width="9.140625" style="90"/>
    <col min="13825" max="13825" width="10.140625" style="90" bestFit="1" customWidth="1"/>
    <col min="13826" max="13826" width="9.140625" style="90"/>
    <col min="13827" max="13827" width="23.140625" style="90" customWidth="1"/>
    <col min="13828" max="13828" width="21.7109375" style="90" customWidth="1"/>
    <col min="13829" max="14080" width="9.140625" style="90"/>
    <col min="14081" max="14081" width="10.140625" style="90" bestFit="1" customWidth="1"/>
    <col min="14082" max="14082" width="9.140625" style="90"/>
    <col min="14083" max="14083" width="23.140625" style="90" customWidth="1"/>
    <col min="14084" max="14084" width="21.7109375" style="90" customWidth="1"/>
    <col min="14085" max="14336" width="9.140625" style="90"/>
    <col min="14337" max="14337" width="10.140625" style="90" bestFit="1" customWidth="1"/>
    <col min="14338" max="14338" width="9.140625" style="90"/>
    <col min="14339" max="14339" width="23.140625" style="90" customWidth="1"/>
    <col min="14340" max="14340" width="21.7109375" style="90" customWidth="1"/>
    <col min="14341" max="14592" width="9.140625" style="90"/>
    <col min="14593" max="14593" width="10.140625" style="90" bestFit="1" customWidth="1"/>
    <col min="14594" max="14594" width="9.140625" style="90"/>
    <col min="14595" max="14595" width="23.140625" style="90" customWidth="1"/>
    <col min="14596" max="14596" width="21.7109375" style="90" customWidth="1"/>
    <col min="14597" max="14848" width="9.140625" style="90"/>
    <col min="14849" max="14849" width="10.140625" style="90" bestFit="1" customWidth="1"/>
    <col min="14850" max="14850" width="9.140625" style="90"/>
    <col min="14851" max="14851" width="23.140625" style="90" customWidth="1"/>
    <col min="14852" max="14852" width="21.7109375" style="90" customWidth="1"/>
    <col min="14853" max="15104" width="9.140625" style="90"/>
    <col min="15105" max="15105" width="10.140625" style="90" bestFit="1" customWidth="1"/>
    <col min="15106" max="15106" width="9.140625" style="90"/>
    <col min="15107" max="15107" width="23.140625" style="90" customWidth="1"/>
    <col min="15108" max="15108" width="21.7109375" style="90" customWidth="1"/>
    <col min="15109" max="15360" width="9.140625" style="90"/>
    <col min="15361" max="15361" width="10.140625" style="90" bestFit="1" customWidth="1"/>
    <col min="15362" max="15362" width="9.140625" style="90"/>
    <col min="15363" max="15363" width="23.140625" style="90" customWidth="1"/>
    <col min="15364" max="15364" width="21.7109375" style="90" customWidth="1"/>
    <col min="15365" max="15616" width="9.140625" style="90"/>
    <col min="15617" max="15617" width="10.140625" style="90" bestFit="1" customWidth="1"/>
    <col min="15618" max="15618" width="9.140625" style="90"/>
    <col min="15619" max="15619" width="23.140625" style="90" customWidth="1"/>
    <col min="15620" max="15620" width="21.7109375" style="90" customWidth="1"/>
    <col min="15621" max="15872" width="9.140625" style="90"/>
    <col min="15873" max="15873" width="10.140625" style="90" bestFit="1" customWidth="1"/>
    <col min="15874" max="15874" width="9.140625" style="90"/>
    <col min="15875" max="15875" width="23.140625" style="90" customWidth="1"/>
    <col min="15876" max="15876" width="21.7109375" style="90" customWidth="1"/>
    <col min="15877" max="16128" width="9.140625" style="90"/>
    <col min="16129" max="16129" width="10.140625" style="90" bestFit="1" customWidth="1"/>
    <col min="16130" max="16130" width="9.140625" style="90"/>
    <col min="16131" max="16131" width="23.140625" style="90" customWidth="1"/>
    <col min="16132" max="16132" width="21.7109375" style="90" customWidth="1"/>
    <col min="16133" max="16384" width="9.140625" style="90"/>
  </cols>
  <sheetData>
    <row r="2" spans="1:9" s="92" customFormat="1" x14ac:dyDescent="0.2">
      <c r="A2" s="105" t="s">
        <v>66</v>
      </c>
      <c r="B2" s="92" t="s">
        <v>65</v>
      </c>
      <c r="C2" s="105" t="s">
        <v>67</v>
      </c>
      <c r="D2" s="105" t="s">
        <v>68</v>
      </c>
      <c r="F2" s="92" t="s">
        <v>62</v>
      </c>
      <c r="H2" s="92" t="s">
        <v>63</v>
      </c>
      <c r="I2" s="105" t="s">
        <v>64</v>
      </c>
    </row>
    <row r="3" spans="1:9" x14ac:dyDescent="0.25">
      <c r="A3" s="91">
        <v>43101</v>
      </c>
      <c r="B3" s="91">
        <v>43168</v>
      </c>
      <c r="C3" s="91">
        <v>43153</v>
      </c>
      <c r="D3" s="91">
        <v>43218</v>
      </c>
      <c r="E3" s="90">
        <v>1</v>
      </c>
      <c r="F3" s="90" t="s">
        <v>16</v>
      </c>
      <c r="G3" s="90">
        <v>1</v>
      </c>
      <c r="H3" s="90">
        <v>136</v>
      </c>
      <c r="I3" s="90">
        <v>31</v>
      </c>
    </row>
    <row r="4" spans="1:9" x14ac:dyDescent="0.25">
      <c r="A4" s="91">
        <v>43102</v>
      </c>
      <c r="B4" s="91">
        <v>43222</v>
      </c>
      <c r="C4" s="91">
        <v>43166</v>
      </c>
      <c r="D4" s="91">
        <v>43260</v>
      </c>
      <c r="E4" s="90">
        <v>2</v>
      </c>
      <c r="F4" s="90" t="s">
        <v>8</v>
      </c>
      <c r="G4" s="90">
        <v>2</v>
      </c>
      <c r="H4" s="90">
        <v>151</v>
      </c>
      <c r="I4" s="90">
        <v>28</v>
      </c>
    </row>
    <row r="5" spans="1:9" x14ac:dyDescent="0.25">
      <c r="A5" s="91">
        <v>43103</v>
      </c>
      <c r="B5" s="91">
        <v>43220</v>
      </c>
      <c r="C5" s="91">
        <v>43218</v>
      </c>
      <c r="D5" s="91">
        <v>43463</v>
      </c>
      <c r="E5" s="90">
        <v>3</v>
      </c>
      <c r="F5" s="90" t="s">
        <v>10</v>
      </c>
      <c r="G5" s="90">
        <v>3</v>
      </c>
      <c r="H5" s="90">
        <v>159</v>
      </c>
      <c r="I5" s="90">
        <v>31</v>
      </c>
    </row>
    <row r="6" spans="1:9" x14ac:dyDescent="0.25">
      <c r="A6" s="91">
        <v>43104</v>
      </c>
      <c r="B6" s="91">
        <v>43262</v>
      </c>
      <c r="C6" s="91">
        <v>43228</v>
      </c>
      <c r="E6" s="90">
        <v>4</v>
      </c>
      <c r="F6" s="90" t="s">
        <v>17</v>
      </c>
      <c r="G6" s="90">
        <v>4</v>
      </c>
      <c r="H6" s="90">
        <v>167</v>
      </c>
      <c r="I6" s="90">
        <v>30</v>
      </c>
    </row>
    <row r="7" spans="1:9" x14ac:dyDescent="0.25">
      <c r="A7" s="91">
        <v>43105</v>
      </c>
      <c r="B7" s="91">
        <v>43465</v>
      </c>
      <c r="C7" s="91">
        <v>43260</v>
      </c>
      <c r="E7" s="90">
        <v>5</v>
      </c>
      <c r="F7" s="90" t="s">
        <v>18</v>
      </c>
      <c r="G7" s="90">
        <v>5</v>
      </c>
      <c r="H7" s="90">
        <v>159</v>
      </c>
      <c r="I7" s="90">
        <v>31</v>
      </c>
    </row>
    <row r="8" spans="1:9" x14ac:dyDescent="0.25">
      <c r="A8" s="91">
        <v>43106</v>
      </c>
      <c r="C8" s="91">
        <v>43463</v>
      </c>
      <c r="E8" s="90">
        <v>6</v>
      </c>
      <c r="F8" s="90" t="s">
        <v>11</v>
      </c>
      <c r="G8" s="90">
        <v>6</v>
      </c>
      <c r="H8" s="90">
        <v>159</v>
      </c>
      <c r="I8" s="90">
        <v>30</v>
      </c>
    </row>
    <row r="9" spans="1:9" x14ac:dyDescent="0.25">
      <c r="A9" s="91">
        <v>43107</v>
      </c>
      <c r="C9" s="91"/>
      <c r="E9" s="90">
        <v>7</v>
      </c>
      <c r="F9" s="90" t="s">
        <v>12</v>
      </c>
      <c r="G9" s="90">
        <v>7</v>
      </c>
      <c r="H9" s="90">
        <v>176</v>
      </c>
      <c r="I9" s="90">
        <v>31</v>
      </c>
    </row>
    <row r="10" spans="1:9" x14ac:dyDescent="0.25">
      <c r="A10" s="91">
        <v>43108</v>
      </c>
      <c r="E10" s="90">
        <v>8</v>
      </c>
      <c r="F10" s="90" t="s">
        <v>13</v>
      </c>
      <c r="G10" s="90">
        <v>8</v>
      </c>
      <c r="H10" s="90">
        <v>184</v>
      </c>
      <c r="I10" s="90">
        <v>31</v>
      </c>
    </row>
    <row r="11" spans="1:9" x14ac:dyDescent="0.25">
      <c r="A11" s="91">
        <v>43154</v>
      </c>
      <c r="E11" s="90">
        <v>9</v>
      </c>
      <c r="F11" s="90" t="s">
        <v>14</v>
      </c>
      <c r="G11" s="90">
        <v>9</v>
      </c>
      <c r="H11" s="90">
        <v>160</v>
      </c>
      <c r="I11" s="90">
        <v>30</v>
      </c>
    </row>
    <row r="12" spans="1:9" x14ac:dyDescent="0.25">
      <c r="A12" s="91">
        <v>43167</v>
      </c>
      <c r="E12" s="90">
        <v>10</v>
      </c>
      <c r="F12" s="90" t="s">
        <v>15</v>
      </c>
      <c r="G12" s="90">
        <v>10</v>
      </c>
      <c r="H12" s="90">
        <v>184</v>
      </c>
      <c r="I12" s="90">
        <v>31</v>
      </c>
    </row>
    <row r="13" spans="1:9" x14ac:dyDescent="0.25">
      <c r="A13" s="91">
        <v>43221</v>
      </c>
      <c r="E13" s="90">
        <v>11</v>
      </c>
      <c r="F13" s="90" t="s">
        <v>19</v>
      </c>
      <c r="G13" s="90">
        <v>11</v>
      </c>
      <c r="H13" s="90">
        <v>168</v>
      </c>
      <c r="I13" s="90">
        <v>30</v>
      </c>
    </row>
    <row r="14" spans="1:9" x14ac:dyDescent="0.25">
      <c r="A14" s="91">
        <v>43229</v>
      </c>
      <c r="E14" s="90">
        <v>12</v>
      </c>
      <c r="F14" s="90" t="s">
        <v>20</v>
      </c>
      <c r="G14" s="90">
        <v>12</v>
      </c>
      <c r="H14" s="90">
        <v>167</v>
      </c>
      <c r="I14" s="90">
        <v>31</v>
      </c>
    </row>
    <row r="15" spans="1:9" x14ac:dyDescent="0.25">
      <c r="A15" s="91">
        <v>43263</v>
      </c>
    </row>
    <row r="16" spans="1:9" x14ac:dyDescent="0.25">
      <c r="A16" s="91">
        <v>43408</v>
      </c>
    </row>
    <row r="17" spans="1:1" x14ac:dyDescent="0.25">
      <c r="A17" s="91"/>
    </row>
    <row r="18" spans="1:1" x14ac:dyDescent="0.25">
      <c r="A18" s="91"/>
    </row>
    <row r="19" spans="1:1" x14ac:dyDescent="0.25">
      <c r="A19" s="91"/>
    </row>
    <row r="20" spans="1:1" x14ac:dyDescent="0.25">
      <c r="A20" s="91"/>
    </row>
    <row r="21" spans="1:1" x14ac:dyDescent="0.25">
      <c r="A21" s="91"/>
    </row>
    <row r="22" spans="1:1" x14ac:dyDescent="0.25">
      <c r="A22" s="91"/>
    </row>
    <row r="23" spans="1:1" x14ac:dyDescent="0.25">
      <c r="A23" s="91"/>
    </row>
    <row r="24" spans="1:1" x14ac:dyDescent="0.25">
      <c r="A24" s="91"/>
    </row>
    <row r="25" spans="1:1" x14ac:dyDescent="0.25">
      <c r="A25" s="91"/>
    </row>
    <row r="26" spans="1:1" x14ac:dyDescent="0.25">
      <c r="A26" s="91"/>
    </row>
    <row r="27" spans="1:1" x14ac:dyDescent="0.25">
      <c r="A27" s="91"/>
    </row>
    <row r="28" spans="1:1" x14ac:dyDescent="0.25">
      <c r="A28" s="91"/>
    </row>
    <row r="29" spans="1:1" x14ac:dyDescent="0.25">
      <c r="A29" s="91"/>
    </row>
    <row r="30" spans="1:1" x14ac:dyDescent="0.25">
      <c r="A30" s="91"/>
    </row>
    <row r="31" spans="1:1" x14ac:dyDescent="0.25">
      <c r="A31" s="91"/>
    </row>
    <row r="32" spans="1:1" x14ac:dyDescent="0.25">
      <c r="A32" s="91"/>
    </row>
    <row r="34" spans="1:1" x14ac:dyDescent="0.25">
      <c r="A34" s="91"/>
    </row>
    <row r="47" spans="1:1" x14ac:dyDescent="0.25">
      <c r="A47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2"/>
  <sheetViews>
    <sheetView zoomScale="70" zoomScaleNormal="70" workbookViewId="0">
      <selection activeCell="AN6" sqref="AN6"/>
    </sheetView>
  </sheetViews>
  <sheetFormatPr defaultColWidth="9.140625" defaultRowHeight="14.25" x14ac:dyDescent="0.2"/>
  <cols>
    <col min="1" max="1" width="4.140625" style="6" customWidth="1"/>
    <col min="2" max="2" width="20" style="6" customWidth="1"/>
    <col min="3" max="3" width="5.140625" style="6" customWidth="1"/>
    <col min="4" max="18" width="4.140625" style="6" customWidth="1"/>
    <col min="19" max="19" width="5.5703125" style="6" customWidth="1"/>
    <col min="20" max="35" width="4.140625" style="6" customWidth="1"/>
    <col min="36" max="49" width="5.5703125" style="6" customWidth="1"/>
    <col min="50" max="51" width="4.140625" style="6" customWidth="1"/>
    <col min="52" max="52" width="5.5703125" style="6" customWidth="1"/>
    <col min="53" max="53" width="5.42578125" style="7" customWidth="1"/>
    <col min="54" max="54" width="2.7109375" style="64" customWidth="1"/>
    <col min="55" max="55" width="4.85546875" style="56" bestFit="1" customWidth="1"/>
    <col min="56" max="56" width="6.42578125" style="56" bestFit="1" customWidth="1"/>
    <col min="57" max="66" width="4.7109375" style="56" customWidth="1"/>
    <col min="67" max="67" width="2.5703125" style="59" customWidth="1"/>
    <col min="68" max="70" width="8.5703125" style="7" bestFit="1" customWidth="1"/>
    <col min="71" max="71" width="4.42578125" style="7" bestFit="1" customWidth="1"/>
    <col min="72" max="72" width="9.140625" style="7" customWidth="1"/>
    <col min="73" max="73" width="7.140625" style="53" customWidth="1"/>
    <col min="74" max="74" width="5.28515625" style="53" customWidth="1"/>
    <col min="75" max="76" width="9.5703125" style="53" customWidth="1"/>
    <col min="77" max="79" width="5.28515625" style="53" customWidth="1"/>
    <col min="80" max="80" width="8.85546875" style="53" bestFit="1" customWidth="1"/>
    <col min="81" max="81" width="7.140625" style="53" bestFit="1" customWidth="1"/>
    <col min="82" max="82" width="5.42578125" style="53" bestFit="1" customWidth="1"/>
    <col min="83" max="104" width="5.28515625" style="53" customWidth="1"/>
    <col min="105" max="105" width="10.7109375" style="7" customWidth="1"/>
    <col min="106" max="118" width="9.140625" style="7" customWidth="1"/>
    <col min="119" max="16384" width="9.140625" style="7"/>
  </cols>
  <sheetData>
    <row r="1" spans="1:106" ht="17.25" x14ac:dyDescent="0.3">
      <c r="AJ1" s="8"/>
      <c r="AK1" s="8"/>
      <c r="AL1" s="8"/>
      <c r="AM1" s="8"/>
      <c r="AN1" s="8"/>
      <c r="AO1" s="8"/>
      <c r="AP1" s="8"/>
      <c r="AQ1" s="8"/>
      <c r="AR1" s="8"/>
      <c r="AS1" s="190"/>
      <c r="AT1" s="190"/>
      <c r="AU1" s="190"/>
      <c r="AV1" s="190"/>
      <c r="AW1" s="190"/>
      <c r="AX1" s="190"/>
      <c r="AY1" s="190"/>
      <c r="AZ1" s="190"/>
      <c r="BA1" s="9"/>
    </row>
    <row r="2" spans="1:106" ht="17.25" x14ac:dyDescent="0.3"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9"/>
    </row>
    <row r="3" spans="1:106" ht="17.25" x14ac:dyDescent="0.3"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9"/>
      <c r="BG3" s="96"/>
    </row>
    <row r="4" spans="1:106" s="14" customFormat="1" ht="18" customHeight="1" thickBot="1" x14ac:dyDescent="0.25">
      <c r="A4" s="10" t="s">
        <v>28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1"/>
      <c r="AN4" s="11"/>
      <c r="AO4" s="12"/>
      <c r="AP4" s="11"/>
      <c r="AQ4" s="11"/>
      <c r="AR4" s="11"/>
      <c r="AS4" s="11"/>
      <c r="AT4" s="11"/>
      <c r="AU4" s="11"/>
      <c r="AV4" s="11"/>
      <c r="AW4" s="11"/>
      <c r="AX4" s="12"/>
      <c r="AY4" s="11"/>
      <c r="AZ4" s="11"/>
      <c r="BA4" s="13"/>
      <c r="BB4" s="64"/>
      <c r="BC4" s="56"/>
      <c r="BD4" s="56"/>
      <c r="BE4" s="56"/>
      <c r="BF4" s="56"/>
      <c r="BG4" s="96"/>
      <c r="BH4" s="56"/>
      <c r="BI4" s="56"/>
      <c r="BJ4" s="56"/>
      <c r="BK4" s="56"/>
      <c r="BL4" s="56"/>
      <c r="BM4" s="56"/>
      <c r="BN4" s="56"/>
      <c r="BO4" s="60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</row>
    <row r="5" spans="1:106" s="14" customFormat="1" ht="18" customHeight="1" x14ac:dyDescent="0.2">
      <c r="A5" s="15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6"/>
      <c r="AN5" s="191" t="s">
        <v>0</v>
      </c>
      <c r="AO5" s="192"/>
      <c r="AP5" s="193"/>
      <c r="AQ5" s="194" t="s">
        <v>5</v>
      </c>
      <c r="AR5" s="192"/>
      <c r="AS5" s="195"/>
      <c r="AT5" s="17"/>
      <c r="AU5" s="191"/>
      <c r="AV5" s="192"/>
      <c r="AW5" s="192"/>
      <c r="AX5" s="192"/>
      <c r="AY5" s="192"/>
      <c r="AZ5" s="195"/>
      <c r="BA5" s="18"/>
      <c r="BB5" s="64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60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</row>
    <row r="6" spans="1:106" s="14" customFormat="1" ht="18" customHeight="1" x14ac:dyDescent="0.2">
      <c r="A6" s="19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20"/>
      <c r="AN6" s="47">
        <v>1</v>
      </c>
      <c r="AO6" s="100" t="s">
        <v>56</v>
      </c>
      <c r="AP6" s="48" t="s">
        <v>24</v>
      </c>
      <c r="AQ6" s="174"/>
      <c r="AR6" s="175"/>
      <c r="AS6" s="176"/>
      <c r="AT6" s="17"/>
      <c r="AU6" s="180"/>
      <c r="AV6" s="181"/>
      <c r="AW6" s="182"/>
      <c r="AX6" s="183"/>
      <c r="AY6" s="181"/>
      <c r="AZ6" s="184"/>
      <c r="BA6" s="21"/>
      <c r="BB6" s="64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60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</row>
    <row r="7" spans="1:106" s="14" customFormat="1" ht="18" customHeight="1" thickBot="1" x14ac:dyDescent="0.25">
      <c r="A7" s="19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20"/>
      <c r="AN7" s="82"/>
      <c r="AO7" s="45"/>
      <c r="AP7" s="46"/>
      <c r="AQ7" s="177"/>
      <c r="AR7" s="178"/>
      <c r="AS7" s="179"/>
      <c r="AT7" s="17"/>
      <c r="AU7" s="185"/>
      <c r="AV7" s="178"/>
      <c r="AW7" s="186"/>
      <c r="AX7" s="187"/>
      <c r="AY7" s="188"/>
      <c r="AZ7" s="189"/>
      <c r="BA7" s="21"/>
      <c r="BB7" s="64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60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</row>
    <row r="8" spans="1:106" s="14" customFormat="1" ht="18" customHeight="1" x14ac:dyDescent="0.2">
      <c r="A8" s="1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68"/>
      <c r="AN8" s="68"/>
      <c r="AO8" s="68"/>
      <c r="AP8" s="68"/>
      <c r="AQ8" s="69"/>
      <c r="AR8" s="69"/>
      <c r="AS8" s="69"/>
      <c r="AT8" s="17"/>
      <c r="AU8" s="70"/>
      <c r="AV8" s="69"/>
      <c r="AW8" s="69"/>
      <c r="AX8" s="70"/>
      <c r="AY8" s="70"/>
      <c r="AZ8" s="70"/>
      <c r="BA8" s="21"/>
      <c r="BB8" s="64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60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</row>
    <row r="9" spans="1:106" s="14" customFormat="1" ht="18" customHeight="1" x14ac:dyDescent="0.2">
      <c r="A9" s="1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68"/>
      <c r="AN9" s="68"/>
      <c r="AO9" s="68"/>
      <c r="AP9" s="68"/>
      <c r="AQ9" s="69"/>
      <c r="AR9" s="69"/>
      <c r="AS9" s="69"/>
      <c r="AT9" s="17"/>
      <c r="AU9" s="70"/>
      <c r="AV9" s="69"/>
      <c r="AW9" s="69"/>
      <c r="AX9" s="70"/>
      <c r="AY9" s="70"/>
      <c r="AZ9" s="70"/>
      <c r="BA9" s="21"/>
      <c r="BB9" s="64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60"/>
      <c r="BQ9" s="85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</row>
    <row r="10" spans="1:106" ht="8.1" customHeight="1" thickBot="1" x14ac:dyDescent="0.25">
      <c r="A10" s="22"/>
      <c r="B10" s="22"/>
      <c r="C10" s="22"/>
      <c r="AA10" s="23"/>
      <c r="AB10" s="23"/>
      <c r="AN10" s="24"/>
      <c r="AO10" s="24"/>
      <c r="AP10" s="24"/>
      <c r="AQ10" s="24"/>
      <c r="AR10" s="24"/>
      <c r="AS10" s="24"/>
      <c r="AT10" s="24"/>
      <c r="AU10" s="24"/>
      <c r="AV10" s="24"/>
      <c r="BQ10" s="84"/>
    </row>
    <row r="11" spans="1:106" s="25" customFormat="1" ht="30" customHeight="1" x14ac:dyDescent="0.3">
      <c r="A11" s="161" t="s">
        <v>30</v>
      </c>
      <c r="B11" s="162" t="s">
        <v>31</v>
      </c>
      <c r="C11" s="165" t="s">
        <v>23</v>
      </c>
      <c r="D11" s="168" t="s">
        <v>1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70"/>
      <c r="AK11" s="168" t="s">
        <v>32</v>
      </c>
      <c r="AL11" s="169"/>
      <c r="AM11" s="169"/>
      <c r="AN11" s="169"/>
      <c r="AO11" s="169"/>
      <c r="AP11" s="169"/>
      <c r="AQ11" s="169"/>
      <c r="AR11" s="169"/>
      <c r="AS11" s="169"/>
      <c r="AT11" s="169"/>
      <c r="AU11" s="170"/>
      <c r="AV11" s="171" t="s">
        <v>33</v>
      </c>
      <c r="AW11" s="172"/>
      <c r="AX11" s="147" t="s">
        <v>34</v>
      </c>
      <c r="AY11" s="148"/>
      <c r="AZ11" s="149"/>
      <c r="BB11" s="44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61"/>
      <c r="BQ11" s="8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</row>
    <row r="12" spans="1:106" s="25" customFormat="1" ht="27.95" customHeight="1" x14ac:dyDescent="0.3">
      <c r="A12" s="154"/>
      <c r="B12" s="163"/>
      <c r="C12" s="166"/>
      <c r="D12" s="150">
        <f>DATE(2018,$AN6,BU15)</f>
        <v>43101</v>
      </c>
      <c r="E12" s="143">
        <f t="shared" ref="E12:R12" si="0">DATE($BR14,$AN6,BV15)</f>
        <v>43102</v>
      </c>
      <c r="F12" s="143">
        <f t="shared" si="0"/>
        <v>43103</v>
      </c>
      <c r="G12" s="143">
        <f t="shared" si="0"/>
        <v>43104</v>
      </c>
      <c r="H12" s="143">
        <f t="shared" si="0"/>
        <v>43105</v>
      </c>
      <c r="I12" s="143">
        <f t="shared" si="0"/>
        <v>43106</v>
      </c>
      <c r="J12" s="143">
        <f t="shared" si="0"/>
        <v>43107</v>
      </c>
      <c r="K12" s="143">
        <f t="shared" si="0"/>
        <v>43108</v>
      </c>
      <c r="L12" s="143">
        <f t="shared" si="0"/>
        <v>43109</v>
      </c>
      <c r="M12" s="143">
        <f t="shared" si="0"/>
        <v>43110</v>
      </c>
      <c r="N12" s="143">
        <f t="shared" si="0"/>
        <v>43111</v>
      </c>
      <c r="O12" s="143">
        <f t="shared" si="0"/>
        <v>43112</v>
      </c>
      <c r="P12" s="143">
        <f t="shared" si="0"/>
        <v>43113</v>
      </c>
      <c r="Q12" s="143">
        <f t="shared" si="0"/>
        <v>43114</v>
      </c>
      <c r="R12" s="143">
        <f t="shared" si="0"/>
        <v>43115</v>
      </c>
      <c r="S12" s="145" t="s">
        <v>35</v>
      </c>
      <c r="T12" s="143">
        <f t="shared" ref="T12:AI12" si="1">DATE($BR14,$AN6,CK15)</f>
        <v>43116</v>
      </c>
      <c r="U12" s="143">
        <f t="shared" si="1"/>
        <v>43117</v>
      </c>
      <c r="V12" s="143">
        <f t="shared" si="1"/>
        <v>43118</v>
      </c>
      <c r="W12" s="143">
        <f t="shared" si="1"/>
        <v>43119</v>
      </c>
      <c r="X12" s="143">
        <f t="shared" si="1"/>
        <v>43120</v>
      </c>
      <c r="Y12" s="143">
        <f t="shared" si="1"/>
        <v>43121</v>
      </c>
      <c r="Z12" s="143">
        <f t="shared" si="1"/>
        <v>43122</v>
      </c>
      <c r="AA12" s="143">
        <f t="shared" si="1"/>
        <v>43123</v>
      </c>
      <c r="AB12" s="143">
        <f t="shared" si="1"/>
        <v>43124</v>
      </c>
      <c r="AC12" s="143">
        <f t="shared" si="1"/>
        <v>43125</v>
      </c>
      <c r="AD12" s="143">
        <f t="shared" si="1"/>
        <v>43126</v>
      </c>
      <c r="AE12" s="143">
        <f t="shared" si="1"/>
        <v>43127</v>
      </c>
      <c r="AF12" s="143">
        <f t="shared" si="1"/>
        <v>43128</v>
      </c>
      <c r="AG12" s="143">
        <f t="shared" si="1"/>
        <v>43129</v>
      </c>
      <c r="AH12" s="143">
        <f t="shared" si="1"/>
        <v>43130</v>
      </c>
      <c r="AI12" s="143">
        <f t="shared" si="1"/>
        <v>43131</v>
      </c>
      <c r="AJ12" s="158" t="s">
        <v>36</v>
      </c>
      <c r="AK12" s="141" t="s">
        <v>37</v>
      </c>
      <c r="AL12" s="138" t="s">
        <v>38</v>
      </c>
      <c r="AM12" s="160" t="s">
        <v>39</v>
      </c>
      <c r="AN12" s="138" t="s">
        <v>40</v>
      </c>
      <c r="AO12" s="138" t="s">
        <v>41</v>
      </c>
      <c r="AP12" s="139" t="s">
        <v>42</v>
      </c>
      <c r="AQ12" s="139"/>
      <c r="AR12" s="139"/>
      <c r="AS12" s="139"/>
      <c r="AT12" s="139"/>
      <c r="AU12" s="140"/>
      <c r="AV12" s="141" t="s">
        <v>43</v>
      </c>
      <c r="AW12" s="152" t="s">
        <v>44</v>
      </c>
      <c r="AX12" s="154" t="s">
        <v>41</v>
      </c>
      <c r="AY12" s="156" t="s">
        <v>45</v>
      </c>
      <c r="AZ12" s="157"/>
      <c r="BB12" s="44"/>
      <c r="BC12" s="97"/>
      <c r="BD12" s="97"/>
      <c r="BE12" s="98"/>
      <c r="BF12" s="43"/>
      <c r="BG12" s="93"/>
      <c r="BH12" s="93"/>
      <c r="BI12" s="93"/>
      <c r="BJ12" s="93"/>
      <c r="BK12" s="93"/>
      <c r="BL12" s="93"/>
      <c r="BM12" s="93"/>
      <c r="BN12" s="93"/>
      <c r="BO12" s="61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</row>
    <row r="13" spans="1:106" s="25" customFormat="1" ht="75.599999999999994" customHeight="1" thickBot="1" x14ac:dyDescent="0.35">
      <c r="A13" s="155"/>
      <c r="B13" s="164"/>
      <c r="C13" s="167"/>
      <c r="D13" s="151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6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59"/>
      <c r="AK13" s="141"/>
      <c r="AL13" s="138"/>
      <c r="AM13" s="138"/>
      <c r="AN13" s="138"/>
      <c r="AO13" s="138"/>
      <c r="AP13" s="26" t="s">
        <v>4</v>
      </c>
      <c r="AQ13" s="27" t="s">
        <v>46</v>
      </c>
      <c r="AR13" s="27" t="s">
        <v>47</v>
      </c>
      <c r="AS13" s="27" t="s">
        <v>48</v>
      </c>
      <c r="AT13" s="26" t="s">
        <v>40</v>
      </c>
      <c r="AU13" s="28" t="s">
        <v>49</v>
      </c>
      <c r="AV13" s="142"/>
      <c r="AW13" s="153"/>
      <c r="AX13" s="155"/>
      <c r="AY13" s="29" t="s">
        <v>3</v>
      </c>
      <c r="AZ13" s="30" t="s">
        <v>50</v>
      </c>
      <c r="BA13" s="31"/>
      <c r="BB13" s="44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42"/>
      <c r="BP13" s="104" t="s">
        <v>51</v>
      </c>
      <c r="BQ13" s="104" t="s">
        <v>2</v>
      </c>
      <c r="BR13" s="104" t="s">
        <v>52</v>
      </c>
      <c r="BS13" s="104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</row>
    <row r="14" spans="1:106" s="40" customFormat="1" ht="13.5" customHeight="1" thickBot="1" x14ac:dyDescent="0.25">
      <c r="A14" s="32">
        <v>1</v>
      </c>
      <c r="B14" s="33">
        <v>2</v>
      </c>
      <c r="C14" s="34">
        <v>3</v>
      </c>
      <c r="D14" s="133">
        <v>4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5"/>
      <c r="S14" s="95">
        <v>5</v>
      </c>
      <c r="T14" s="136">
        <v>6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01">
        <v>7</v>
      </c>
      <c r="AK14" s="32">
        <v>8</v>
      </c>
      <c r="AL14" s="35">
        <v>9</v>
      </c>
      <c r="AM14" s="35">
        <v>10</v>
      </c>
      <c r="AN14" s="35">
        <f>AM14+1</f>
        <v>11</v>
      </c>
      <c r="AO14" s="35">
        <v>12</v>
      </c>
      <c r="AP14" s="35">
        <v>13</v>
      </c>
      <c r="AQ14" s="35">
        <v>14</v>
      </c>
      <c r="AR14" s="35">
        <v>15</v>
      </c>
      <c r="AS14" s="35">
        <v>16</v>
      </c>
      <c r="AT14" s="35">
        <v>17</v>
      </c>
      <c r="AU14" s="34">
        <v>18</v>
      </c>
      <c r="AV14" s="32">
        <v>19</v>
      </c>
      <c r="AW14" s="34">
        <v>20</v>
      </c>
      <c r="AX14" s="36">
        <v>21</v>
      </c>
      <c r="AY14" s="37">
        <v>22</v>
      </c>
      <c r="AZ14" s="38">
        <f>AY14+1</f>
        <v>23</v>
      </c>
      <c r="BA14" s="39"/>
      <c r="BB14" s="64"/>
      <c r="BC14" s="88" t="s">
        <v>53</v>
      </c>
      <c r="BD14" s="89" t="s">
        <v>54</v>
      </c>
      <c r="BE14" s="77" t="s">
        <v>9</v>
      </c>
      <c r="BF14" s="77" t="s">
        <v>7</v>
      </c>
      <c r="BG14" s="77" t="s">
        <v>26</v>
      </c>
      <c r="BH14" s="77" t="s">
        <v>27</v>
      </c>
      <c r="BI14" s="77" t="s">
        <v>25</v>
      </c>
      <c r="BJ14" s="77" t="s">
        <v>58</v>
      </c>
      <c r="BK14" s="77" t="s">
        <v>57</v>
      </c>
      <c r="BL14" s="77" t="s">
        <v>60</v>
      </c>
      <c r="BM14" s="77" t="s">
        <v>59</v>
      </c>
      <c r="BN14" s="77" t="s">
        <v>55</v>
      </c>
      <c r="BO14" s="62"/>
      <c r="BP14" s="57" t="str">
        <f>VLOOKUP(AN6,BP15:BQ22,2,0)</f>
        <v>январь</v>
      </c>
      <c r="BQ14" s="57"/>
      <c r="BR14" s="57">
        <v>2018</v>
      </c>
      <c r="BS14" s="65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</row>
    <row r="15" spans="1:106" s="41" customFormat="1" ht="39.950000000000003" customHeight="1" thickBot="1" x14ac:dyDescent="0.25">
      <c r="A15" s="128">
        <v>1</v>
      </c>
      <c r="B15" s="72">
        <v>1</v>
      </c>
      <c r="C15" s="130">
        <v>9008</v>
      </c>
      <c r="D15" s="73" t="s">
        <v>7</v>
      </c>
      <c r="E15" s="73" t="s">
        <v>7</v>
      </c>
      <c r="F15" s="73" t="s">
        <v>7</v>
      </c>
      <c r="G15" s="73" t="s">
        <v>7</v>
      </c>
      <c r="H15" s="73" t="s">
        <v>7</v>
      </c>
      <c r="I15" s="73" t="s">
        <v>7</v>
      </c>
      <c r="J15" s="73" t="s">
        <v>7</v>
      </c>
      <c r="K15" s="73" t="s">
        <v>7</v>
      </c>
      <c r="L15" s="73" t="s">
        <v>7</v>
      </c>
      <c r="M15" s="73" t="s">
        <v>7</v>
      </c>
      <c r="N15" s="73" t="s">
        <v>7</v>
      </c>
      <c r="O15" s="73" t="s">
        <v>7</v>
      </c>
      <c r="P15" s="73" t="s">
        <v>7</v>
      </c>
      <c r="Q15" s="73" t="s">
        <v>7</v>
      </c>
      <c r="R15" s="73" t="s">
        <v>7</v>
      </c>
      <c r="S15" s="78">
        <f t="shared" ref="S15:S22" si="2">SUM(D15:R15)</f>
        <v>0</v>
      </c>
      <c r="T15" s="73" t="s">
        <v>9</v>
      </c>
      <c r="U15" s="73" t="s">
        <v>9</v>
      </c>
      <c r="V15" s="73" t="s">
        <v>9</v>
      </c>
      <c r="W15" s="73" t="s">
        <v>9</v>
      </c>
      <c r="X15" s="73" t="s">
        <v>9</v>
      </c>
      <c r="Y15" s="73" t="s">
        <v>9</v>
      </c>
      <c r="Z15" s="73" t="s">
        <v>9</v>
      </c>
      <c r="AA15" s="73" t="s">
        <v>9</v>
      </c>
      <c r="AB15" s="73" t="s">
        <v>9</v>
      </c>
      <c r="AC15" s="73" t="s">
        <v>9</v>
      </c>
      <c r="AD15" s="73" t="s">
        <v>9</v>
      </c>
      <c r="AE15" s="73" t="s">
        <v>9</v>
      </c>
      <c r="AF15" s="73" t="s">
        <v>9</v>
      </c>
      <c r="AG15" s="73" t="s">
        <v>9</v>
      </c>
      <c r="AH15" s="73" t="s">
        <v>9</v>
      </c>
      <c r="AI15" s="73" t="s">
        <v>9</v>
      </c>
      <c r="AJ15" s="79">
        <f t="shared" ref="AJ15:AJ22" si="3">SUM(T15:AI15)</f>
        <v>0</v>
      </c>
      <c r="AK15" s="132">
        <f>S15+AJ15</f>
        <v>0</v>
      </c>
      <c r="AL15" s="117">
        <f>SUMIF(D16:AI16,"0,33")</f>
        <v>0</v>
      </c>
      <c r="AM15" s="117">
        <f>COUNTIF(D15:AI15,"ПП")*7</f>
        <v>0</v>
      </c>
      <c r="AN15" s="117">
        <f>COUNTIF(D15:AI15,"П")*8</f>
        <v>0</v>
      </c>
      <c r="AO15" s="115">
        <f>SUM(AK15:AN16)</f>
        <v>0</v>
      </c>
      <c r="AP15" s="117">
        <f>COUNTIF(D15:R15,"8,83")*6+COUNTIF(D15:R15,"13,67")*2+COUNTIF(T15:AI15,"8,83")*6+COUNTIF(T15:AI15,"13,67")*2</f>
        <v>0</v>
      </c>
      <c r="AQ15" s="115">
        <f>SUM(D15:K16)</f>
        <v>0</v>
      </c>
      <c r="AR15" s="115">
        <f>AO15</f>
        <v>0</v>
      </c>
      <c r="AS15" s="115">
        <f>AO15</f>
        <v>0</v>
      </c>
      <c r="AT15" s="117"/>
      <c r="AU15" s="120"/>
      <c r="AV15" s="122"/>
      <c r="AW15" s="124"/>
      <c r="AX15" s="126"/>
      <c r="AY15" s="103"/>
      <c r="AZ15" s="74"/>
      <c r="BB15" s="94"/>
      <c r="BC15" s="113">
        <f>BD15-SUM(BE15:BM16)</f>
        <v>0</v>
      </c>
      <c r="BD15" s="114">
        <f>VLOOKUP($AN$6,$BP$15:$BS$20,4)</f>
        <v>136</v>
      </c>
      <c r="BE15" s="112">
        <f>SUMPRODUCT(--(((WEEKDAY($D$12:$R$12,2)&lt;6)+(ISNUMBER(MATCH($D$12:$R$12,РД,0))))*ISNA(MATCH($D$12:$R$12,ПД,0))*($D15:$R15=BE$14)))*8-SUMPRODUCT(ISNUMBER(MATCH($D$12:$R$12,ППД,0))*($D15:$R15=BE$14))-SUMPRODUCT(ISNUMBER(MATCH($D$12:$R$12,ВД,0))*($D15:$R15=BE$14))*8+SUMPRODUCT(--(((WEEKDAY($T$12:$AI$12,2)&lt;6)+(ISNUMBER(MATCH($T$12:$AI$12,РД,0))))*ISNA(MATCH($T$12:$AI$12,ПД,0))*($T15:$AI15=BE$14)))*8-SUMPRODUCT(ISNUMBER(MATCH($T$12:$AI$12,ППД,0))*($T15:$AI15=BE$14))-SUMPRODUCT(ISNUMBER(MATCH($T$12:$AI$12,ВД,0))*($T15:$AI15=BE$14))*8</f>
        <v>96</v>
      </c>
      <c r="BF15" s="112">
        <f>SUMPRODUCT(--(((WEEKDAY($D$12:$R$12,2)&lt;6)+(ISNUMBER(MATCH($D$12:$R$12,РД,0))))*ISNA(MATCH($D$12:$R$12,ПД,0))*($D15:$R15=BF$14)))*8-SUMPRODUCT(ISNUMBER(MATCH($D$12:$R$12,ППД,0))*($D15:$R15=BF$14))-SUMPRODUCT(ISNUMBER(MATCH($D$12:$R$12,ВД,0))*($D15:$R15=BF$14))*8+SUMPRODUCT(--(((WEEKDAY($T$12:$AI$12,2)&lt;6)+(ISNUMBER(MATCH($T$12:$AI$12,РД,0))))*ISNA(MATCH($T$12:$AI$12,ПД,0))*($T15:$AI15=BF$14)))*8-SUMPRODUCT(ISNUMBER(MATCH($T$12:$AI$12,ППД,0))*($T15:$AI15=BF$14))-SUMPRODUCT(ISNUMBER(MATCH($T$12:$AI$12,ВД,0))*($T15:$AI15=BF$14))*8</f>
        <v>40</v>
      </c>
      <c r="BG15" s="112">
        <f>SUMPRODUCT(--(((WEEKDAY($D$12:$R$12,2)&lt;6)+(ISNUMBER(MATCH($D$12:$R$12,РД,0))))*ISNA(MATCH($D$12:$R$12,ПД,0))*($D15:$R15=BG$14)))*8-SUMPRODUCT(ISNUMBER(MATCH($D$12:$R$12,ППД,0))*($D15:$R15=BG$14))-SUMPRODUCT(ISNUMBER(MATCH($D$12:$R$12,ВД,0))*($D15:$R15=BG$14))*8+SUMPRODUCT(--(((WEEKDAY($T$12:$AI$12,2)&lt;6)+(ISNUMBER(MATCH($T$12:$AI$12,РД,0))))*ISNA(MATCH($T$12:$AI$12,ПД,0))*($T15:$AI15=BG$14)))*8-SUMPRODUCT(ISNUMBER(MATCH($T$12:$AI$12,ППД,0))*($T15:$AI15=BG$14))-SUMPRODUCT(ISNUMBER(MATCH($T$12:$AI$12,ВД,0))*($T15:$AI15=BG$14))*8</f>
        <v>0</v>
      </c>
      <c r="BH15" s="112">
        <f>SUMPRODUCT(--(((WEEKDAY($D$12:$R$12,2)&lt;6)+(ISNUMBER(MATCH($D$12:$R$12,РД,0))))*ISNA(MATCH($D$12:$R$12,ПД,0))*($D15:$R15=BH$14)))*8-SUMPRODUCT(ISNUMBER(MATCH($D$12:$R$12,ППД,0))*($D15:$R15=BH$14))-SUMPRODUCT(ISNUMBER(MATCH($D$12:$R$12,ВД,0))*($D15:$R15=BH$14))*8+SUMPRODUCT(--(((WEEKDAY($T$12:$AI$12,2)&lt;6)+(ISNUMBER(MATCH($T$12:$AI$12,РД,0))))*ISNA(MATCH($T$12:$AI$12,ПД,0))*($T15:$AI15=BH$14)))*8-SUMPRODUCT(ISNUMBER(MATCH($T$12:$AI$12,ППД,0))*($T15:$AI15=BH$14))-SUMPRODUCT(ISNUMBER(MATCH($T$12:$AI$12,ВД,0))*($T15:$AI15=BH$14))*8</f>
        <v>0</v>
      </c>
      <c r="BI15" s="112">
        <f>SUMPRODUCT(--(((WEEKDAY($D$12:$R$12,2)&lt;6)+(ISNUMBER(MATCH($D$12:$R$12,РД,0))))*ISNA(MATCH($D$12:$R$12,ПД,0))*($D15:$R15=BI$14)))*8-SUMPRODUCT(ISNUMBER(MATCH($D$12:$R$12,ППД,0))*($D15:$R15=BI$14))-SUMPRODUCT(ISNUMBER(MATCH($D$12:$R$12,ВД,0))*($D15:$R15=BI$14))*8+SUMPRODUCT(--(((WEEKDAY($T$12:$AI$12,2)&lt;6)+(ISNUMBER(MATCH($T$12:$AI$12,РД,0))))*ISNA(MATCH($T$12:$AI$12,ПД,0))*($T15:$AI15=BI$14)))*8-SUMPRODUCT(ISNUMBER(MATCH($T$12:$AI$12,ППД,0))*($T15:$AI15=BI$14))-SUMPRODUCT(ISNUMBER(MATCH($T$12:$AI$12,ВД,0))*($T15:$AI15=BI$14))*8</f>
        <v>0</v>
      </c>
      <c r="BJ15" s="112">
        <f>SUMPRODUCT(--(((WEEKDAY($D$12:$R$12,2)&lt;6)+(ISNUMBER(MATCH($D$12:$R$12,РД,0))))*ISNA(MATCH($D$12:$R$12,ПД,0))*($D15:$R15=BJ$14)))*8-SUMPRODUCT(ISNUMBER(MATCH($D$12:$R$12,ППД,0))*($D15:$R15=BJ$14))-SUMPRODUCT(ISNUMBER(MATCH($D$12:$R$12,ВД,0))*($D15:$R15=BJ$14))*8+SUMPRODUCT(--(((WEEKDAY($T$12:$AI$12,2)&lt;6)+(ISNUMBER(MATCH($T$12:$AI$12,РД,0))))*ISNA(MATCH($T$12:$AI$12,ПД,0))*($T15:$AI15=BJ$14)))*8-SUMPRODUCT(ISNUMBER(MATCH($T$12:$AI$12,ППД,0))*($T15:$AI15=BJ$14))-SUMPRODUCT(ISNUMBER(MATCH($T$12:$AI$12,ВД,0))*($T15:$AI15=BJ$14))*8</f>
        <v>0</v>
      </c>
      <c r="BK15" s="112">
        <f>SUMPRODUCT(--(((WEEKDAY($D$12:$R$12,2)&lt;6)+(ISNUMBER(MATCH($D$12:$R$12,РД,0))))*ISNA(MATCH($D$12:$R$12,ПД,0))*($D15:$R15=BK$14)))*8-SUMPRODUCT(ISNUMBER(MATCH($D$12:$R$12,ППД,0))*($D15:$R15=BK$14))-SUMPRODUCT(ISNUMBER(MATCH($D$12:$R$12,ВД,0))*($D15:$R15=BK$14))*8+SUMPRODUCT(--(((WEEKDAY($T$12:$AI$12,2)&lt;6)+(ISNUMBER(MATCH($T$12:$AI$12,РД,0))))*ISNA(MATCH($T$12:$AI$12,ПД,0))*($T15:$AI15=BK$14)))*8-SUMPRODUCT(ISNUMBER(MATCH($T$12:$AI$12,ППД,0))*($T15:$AI15=BK$14))-SUMPRODUCT(ISNUMBER(MATCH($T$12:$AI$12,ВД,0))*($T15:$AI15=BK$14))*8</f>
        <v>0</v>
      </c>
      <c r="BL15" s="112">
        <f>SUMPRODUCT(--(((WEEKDAY($D$12:$R$12,2)&lt;6)+(ISNUMBER(MATCH($D$12:$R$12,РД,0))))*ISNA(MATCH($D$12:$R$12,ПД,0))*($D15:$R15=BL$14)))*8-SUMPRODUCT(ISNUMBER(MATCH($D$12:$R$12,ППД,0))*($D15:$R15=BL$14))-SUMPRODUCT(ISNUMBER(MATCH($D$12:$R$12,ВД,0))*($D15:$R15=BL$14))*8+SUMPRODUCT(--(((WEEKDAY($T$12:$AI$12,2)&lt;6)+(ISNUMBER(MATCH($T$12:$AI$12,РД,0))))*ISNA(MATCH($T$12:$AI$12,ПД,0))*($T15:$AI15=BL$14)))*8-SUMPRODUCT(ISNUMBER(MATCH($T$12:$AI$12,ППД,0))*($T15:$AI15=BL$14))-SUMPRODUCT(ISNUMBER(MATCH($T$12:$AI$12,ВД,0))*($T15:$AI15=BL$14))*8</f>
        <v>0</v>
      </c>
      <c r="BM15" s="112">
        <f>SUMPRODUCT(--(((WEEKDAY($D$12:$R$12,2)&lt;6)+(ISNUMBER(MATCH($D$12:$R$12,РД,0))))*ISNA(MATCH($D$12:$R$12,ПД,0))*($D15:$R15=BM$14)))*8-SUMPRODUCT(ISNUMBER(MATCH($D$12:$R$12,ППД,0))*($D15:$R15=BM$14))-SUMPRODUCT(ISNUMBER(MATCH($D$12:$R$12,ВД,0))*($D15:$R15=BM$14))*8+SUMPRODUCT(--(((WEEKDAY($T$12:$AI$12,2)&lt;6)+(ISNUMBER(MATCH($T$12:$AI$12,РД,0))))*ISNA(MATCH($T$12:$AI$12,ПД,0))*($T15:$AI15=BM$14)))*8-SUMPRODUCT(ISNUMBER(MATCH($T$12:$AI$12,ППД,0))*($T15:$AI15=BM$14))-SUMPRODUCT(ISNUMBER(MATCH($T$12:$AI$12,ВД,0))*($T15:$AI15=BM$14))*8</f>
        <v>0</v>
      </c>
      <c r="BN15" s="112">
        <f>SUMPRODUCT(--(((WEEKDAY($D$12:$R$12,2)&lt;6)+(ISNUMBER(MATCH($D$12:$R$12,РД,0))))*ISNA(MATCH($D$12:$R$12,ПД,0))*($D15:$R15=BN$14)))*8-SUMPRODUCT(ISNUMBER(MATCH($D$12:$R$12,ППД,0))*($D15:$R15=BN$14))-SUMPRODUCT(ISNUMBER(MATCH($D$12:$R$12,ВД,0))*($D15:$R15=BN$14))*8+SUMPRODUCT(--(((WEEKDAY($T$12:$AI$12,2)&lt;6)+(ISNUMBER(MATCH($T$12:$AI$12,РД,0))))*ISNA(MATCH($T$12:$AI$12,ПД,0))*($T15:$AI15=BN$14)))*8-SUMPRODUCT(ISNUMBER(MATCH($T$12:$AI$12,ППД,0))*($T15:$AI15=BN$14))-SUMPRODUCT(ISNUMBER(MATCH($T$12:$AI$12,ВД,0))*($T15:$AI15=BN$14))*8</f>
        <v>0</v>
      </c>
      <c r="BO15" s="58"/>
      <c r="BP15" s="63">
        <v>1</v>
      </c>
      <c r="BQ15" s="63" t="s">
        <v>16</v>
      </c>
      <c r="BR15" s="63">
        <v>2010</v>
      </c>
      <c r="BS15" s="87">
        <v>136</v>
      </c>
      <c r="BT15" s="41" t="s">
        <v>21</v>
      </c>
      <c r="BU15" s="71">
        <v>1</v>
      </c>
      <c r="BV15" s="71">
        <v>2</v>
      </c>
      <c r="BW15" s="71">
        <v>3</v>
      </c>
      <c r="BX15" s="71">
        <v>4</v>
      </c>
      <c r="BY15" s="71">
        <v>5</v>
      </c>
      <c r="BZ15" s="71">
        <v>6</v>
      </c>
      <c r="CA15" s="71">
        <v>7</v>
      </c>
      <c r="CB15" s="71">
        <v>8</v>
      </c>
      <c r="CC15" s="71">
        <v>9</v>
      </c>
      <c r="CD15" s="71">
        <v>10</v>
      </c>
      <c r="CE15" s="71">
        <v>11</v>
      </c>
      <c r="CF15" s="71">
        <v>12</v>
      </c>
      <c r="CG15" s="71">
        <v>13</v>
      </c>
      <c r="CH15" s="71">
        <v>14</v>
      </c>
      <c r="CI15" s="71">
        <v>15</v>
      </c>
      <c r="CJ15" s="71"/>
      <c r="CK15" s="71">
        <v>16</v>
      </c>
      <c r="CL15" s="71">
        <v>17</v>
      </c>
      <c r="CM15" s="71">
        <v>18</v>
      </c>
      <c r="CN15" s="71">
        <v>19</v>
      </c>
      <c r="CO15" s="71">
        <v>20</v>
      </c>
      <c r="CP15" s="71">
        <v>21</v>
      </c>
      <c r="CQ15" s="71">
        <v>22</v>
      </c>
      <c r="CR15" s="71">
        <v>23</v>
      </c>
      <c r="CS15" s="71">
        <v>24</v>
      </c>
      <c r="CT15" s="71">
        <v>25</v>
      </c>
      <c r="CU15" s="71">
        <v>26</v>
      </c>
      <c r="CV15" s="71">
        <v>27</v>
      </c>
      <c r="CW15" s="71">
        <v>28</v>
      </c>
      <c r="CX15" s="71">
        <v>29</v>
      </c>
      <c r="CY15" s="71">
        <v>30</v>
      </c>
      <c r="CZ15" s="71">
        <v>31</v>
      </c>
      <c r="DA15" s="2"/>
      <c r="DB15" s="49"/>
    </row>
    <row r="16" spans="1:106" s="41" customFormat="1" ht="39.950000000000003" customHeight="1" thickBot="1" x14ac:dyDescent="0.25">
      <c r="A16" s="129"/>
      <c r="B16" s="72">
        <v>2</v>
      </c>
      <c r="C16" s="131"/>
      <c r="D16" s="75" t="str">
        <f t="shared" ref="D16:R16" si="4">IFERROR(VLOOKUP(D15,$BZ$19:$CA$22,2,),"")</f>
        <v/>
      </c>
      <c r="E16" s="75" t="str">
        <f t="shared" si="4"/>
        <v/>
      </c>
      <c r="F16" s="75" t="str">
        <f t="shared" si="4"/>
        <v/>
      </c>
      <c r="G16" s="75" t="str">
        <f t="shared" si="4"/>
        <v/>
      </c>
      <c r="H16" s="75" t="str">
        <f t="shared" si="4"/>
        <v/>
      </c>
      <c r="I16" s="75" t="str">
        <f t="shared" si="4"/>
        <v/>
      </c>
      <c r="J16" s="75" t="str">
        <f t="shared" si="4"/>
        <v/>
      </c>
      <c r="K16" s="75" t="str">
        <f t="shared" si="4"/>
        <v/>
      </c>
      <c r="L16" s="75" t="str">
        <f t="shared" si="4"/>
        <v/>
      </c>
      <c r="M16" s="75" t="str">
        <f t="shared" si="4"/>
        <v/>
      </c>
      <c r="N16" s="75" t="str">
        <f t="shared" si="4"/>
        <v/>
      </c>
      <c r="O16" s="75" t="str">
        <f t="shared" si="4"/>
        <v/>
      </c>
      <c r="P16" s="75" t="str">
        <f t="shared" si="4"/>
        <v/>
      </c>
      <c r="Q16" s="75" t="str">
        <f t="shared" si="4"/>
        <v/>
      </c>
      <c r="R16" s="75" t="str">
        <f t="shared" si="4"/>
        <v/>
      </c>
      <c r="S16" s="80">
        <f t="shared" si="2"/>
        <v>0</v>
      </c>
      <c r="T16" s="75" t="str">
        <f t="shared" ref="T16:AI16" si="5">IFERROR(VLOOKUP(T15,$BZ$19:$CA$22,2,),"")</f>
        <v/>
      </c>
      <c r="U16" s="75" t="str">
        <f t="shared" si="5"/>
        <v/>
      </c>
      <c r="V16" s="75" t="str">
        <f t="shared" si="5"/>
        <v/>
      </c>
      <c r="W16" s="75" t="str">
        <f t="shared" si="5"/>
        <v/>
      </c>
      <c r="X16" s="75" t="str">
        <f t="shared" si="5"/>
        <v/>
      </c>
      <c r="Y16" s="75" t="str">
        <f t="shared" si="5"/>
        <v/>
      </c>
      <c r="Z16" s="75" t="str">
        <f t="shared" si="5"/>
        <v/>
      </c>
      <c r="AA16" s="75" t="str">
        <f t="shared" si="5"/>
        <v/>
      </c>
      <c r="AB16" s="75" t="str">
        <f t="shared" si="5"/>
        <v/>
      </c>
      <c r="AC16" s="75" t="str">
        <f t="shared" si="5"/>
        <v/>
      </c>
      <c r="AD16" s="75" t="str">
        <f t="shared" si="5"/>
        <v/>
      </c>
      <c r="AE16" s="75" t="str">
        <f t="shared" si="5"/>
        <v/>
      </c>
      <c r="AF16" s="75" t="str">
        <f t="shared" si="5"/>
        <v/>
      </c>
      <c r="AG16" s="75" t="str">
        <f t="shared" si="5"/>
        <v/>
      </c>
      <c r="AH16" s="75" t="str">
        <f t="shared" si="5"/>
        <v/>
      </c>
      <c r="AI16" s="75" t="str">
        <f t="shared" ref="AI16" si="6">IFERROR(VLOOKUP(AI15,$BZ$19:$CA$22,2,),"")</f>
        <v/>
      </c>
      <c r="AJ16" s="81">
        <f t="shared" si="3"/>
        <v>0</v>
      </c>
      <c r="AK16" s="127"/>
      <c r="AL16" s="118"/>
      <c r="AM16" s="118"/>
      <c r="AN16" s="118"/>
      <c r="AO16" s="116"/>
      <c r="AP16" s="118"/>
      <c r="AQ16" s="116"/>
      <c r="AR16" s="118"/>
      <c r="AS16" s="118"/>
      <c r="AT16" s="119"/>
      <c r="AU16" s="121"/>
      <c r="AV16" s="123"/>
      <c r="AW16" s="125"/>
      <c r="AX16" s="127"/>
      <c r="AY16" s="102"/>
      <c r="AZ16" s="76"/>
      <c r="BB16" s="94"/>
      <c r="BC16" s="113"/>
      <c r="BD16" s="114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58"/>
      <c r="BP16" s="63">
        <v>2</v>
      </c>
      <c r="BQ16" s="63" t="s">
        <v>8</v>
      </c>
      <c r="BR16" s="63">
        <v>2011</v>
      </c>
      <c r="BS16" s="87">
        <v>151</v>
      </c>
      <c r="BT16" s="1"/>
      <c r="BU16" s="4" t="str">
        <f>IF((WEEKDAY(BU17,2))=1,"Р",IF((WEEKDAY(BU17,2))=2,"Р",IF((WEEKDAY(BU17,2))=3,"Р",IF((WEEKDAY(BU17,2))=4,"Р",IF((WEEKDAY(BU17,2))=5,"Р",IF((WEEKDAY(BU17,2))=6,"В",IF((WEEKDAY(BU17,2))=7,"В")))))))</f>
        <v>Р</v>
      </c>
      <c r="BV16" s="4" t="str">
        <f t="shared" ref="BV16:CZ16" si="7">IF((WEEKDAY(BV17,2))=1,"Р",IF((WEEKDAY(BV17,2))=2,"Р",IF((WEEKDAY(BV17,2))=3,"Р",IF((WEEKDAY(BV17,2))=4,"Р",IF((WEEKDAY(BV17,2))=5,"Р",IF((WEEKDAY(BV17,2))=6,"В",IF((WEEKDAY(BV17,2))=7,"В")))))))</f>
        <v>Р</v>
      </c>
      <c r="BW16" s="4" t="str">
        <f t="shared" si="7"/>
        <v>Р</v>
      </c>
      <c r="BX16" s="4" t="str">
        <f t="shared" si="7"/>
        <v>Р</v>
      </c>
      <c r="BY16" s="4" t="str">
        <f t="shared" si="7"/>
        <v>Р</v>
      </c>
      <c r="BZ16" s="4" t="str">
        <f t="shared" si="7"/>
        <v>В</v>
      </c>
      <c r="CA16" s="4" t="str">
        <f t="shared" si="7"/>
        <v>В</v>
      </c>
      <c r="CB16" s="4" t="str">
        <f t="shared" si="7"/>
        <v>Р</v>
      </c>
      <c r="CC16" s="4" t="str">
        <f t="shared" si="7"/>
        <v>Р</v>
      </c>
      <c r="CD16" s="4" t="str">
        <f t="shared" si="7"/>
        <v>Р</v>
      </c>
      <c r="CE16" s="4" t="str">
        <f t="shared" si="7"/>
        <v>Р</v>
      </c>
      <c r="CF16" s="4" t="str">
        <f t="shared" si="7"/>
        <v>Р</v>
      </c>
      <c r="CG16" s="4" t="str">
        <f t="shared" si="7"/>
        <v>В</v>
      </c>
      <c r="CH16" s="4" t="str">
        <f t="shared" si="7"/>
        <v>В</v>
      </c>
      <c r="CI16" s="4" t="str">
        <f t="shared" si="7"/>
        <v>Р</v>
      </c>
      <c r="CJ16" s="4"/>
      <c r="CK16" s="4" t="str">
        <f t="shared" si="7"/>
        <v>Р</v>
      </c>
      <c r="CL16" s="4" t="str">
        <f t="shared" si="7"/>
        <v>Р</v>
      </c>
      <c r="CM16" s="4" t="str">
        <f t="shared" si="7"/>
        <v>Р</v>
      </c>
      <c r="CN16" s="4" t="str">
        <f t="shared" si="7"/>
        <v>Р</v>
      </c>
      <c r="CO16" s="4" t="str">
        <f t="shared" si="7"/>
        <v>В</v>
      </c>
      <c r="CP16" s="4" t="str">
        <f t="shared" si="7"/>
        <v>В</v>
      </c>
      <c r="CQ16" s="4" t="str">
        <f t="shared" si="7"/>
        <v>Р</v>
      </c>
      <c r="CR16" s="4" t="str">
        <f t="shared" si="7"/>
        <v>Р</v>
      </c>
      <c r="CS16" s="4" t="str">
        <f t="shared" si="7"/>
        <v>Р</v>
      </c>
      <c r="CT16" s="4" t="str">
        <f t="shared" si="7"/>
        <v>Р</v>
      </c>
      <c r="CU16" s="4" t="str">
        <f t="shared" si="7"/>
        <v>Р</v>
      </c>
      <c r="CV16" s="4" t="str">
        <f t="shared" si="7"/>
        <v>В</v>
      </c>
      <c r="CW16" s="4" t="str">
        <f t="shared" si="7"/>
        <v>В</v>
      </c>
      <c r="CX16" s="4" t="str">
        <f t="shared" si="7"/>
        <v>Р</v>
      </c>
      <c r="CY16" s="4" t="str">
        <f t="shared" si="7"/>
        <v>Р</v>
      </c>
      <c r="CZ16" s="4" t="str">
        <f t="shared" si="7"/>
        <v>Р</v>
      </c>
      <c r="DA16" s="2"/>
      <c r="DB16" s="49"/>
    </row>
    <row r="17" spans="1:107" s="41" customFormat="1" ht="39.950000000000003" customHeight="1" thickBot="1" x14ac:dyDescent="0.25">
      <c r="A17" s="128">
        <v>2</v>
      </c>
      <c r="B17" s="72">
        <v>3</v>
      </c>
      <c r="C17" s="130">
        <v>9038</v>
      </c>
      <c r="D17" s="73" t="s">
        <v>9</v>
      </c>
      <c r="E17" s="73" t="s">
        <v>9</v>
      </c>
      <c r="F17" s="73" t="s">
        <v>9</v>
      </c>
      <c r="G17" s="73" t="s">
        <v>9</v>
      </c>
      <c r="H17" s="73" t="s">
        <v>9</v>
      </c>
      <c r="I17" s="73" t="s">
        <v>9</v>
      </c>
      <c r="J17" s="73" t="s">
        <v>9</v>
      </c>
      <c r="K17" s="73" t="s">
        <v>9</v>
      </c>
      <c r="L17" s="73" t="s">
        <v>9</v>
      </c>
      <c r="M17" s="73" t="s">
        <v>9</v>
      </c>
      <c r="N17" s="73" t="s">
        <v>9</v>
      </c>
      <c r="O17" s="73" t="s">
        <v>9</v>
      </c>
      <c r="P17" s="73" t="s">
        <v>9</v>
      </c>
      <c r="Q17" s="73" t="s">
        <v>9</v>
      </c>
      <c r="R17" s="73" t="s">
        <v>9</v>
      </c>
      <c r="S17" s="78">
        <f t="shared" si="2"/>
        <v>0</v>
      </c>
      <c r="T17" s="73" t="s">
        <v>7</v>
      </c>
      <c r="U17" s="73" t="s">
        <v>7</v>
      </c>
      <c r="V17" s="73" t="s">
        <v>7</v>
      </c>
      <c r="W17" s="73" t="s">
        <v>7</v>
      </c>
      <c r="X17" s="73" t="s">
        <v>7</v>
      </c>
      <c r="Y17" s="73" t="s">
        <v>7</v>
      </c>
      <c r="Z17" s="73" t="s">
        <v>7</v>
      </c>
      <c r="AA17" s="73" t="s">
        <v>7</v>
      </c>
      <c r="AB17" s="73" t="s">
        <v>7</v>
      </c>
      <c r="AC17" s="73" t="s">
        <v>7</v>
      </c>
      <c r="AD17" s="73" t="s">
        <v>7</v>
      </c>
      <c r="AE17" s="73" t="s">
        <v>7</v>
      </c>
      <c r="AF17" s="73" t="s">
        <v>7</v>
      </c>
      <c r="AG17" s="73" t="s">
        <v>7</v>
      </c>
      <c r="AH17" s="73" t="s">
        <v>7</v>
      </c>
      <c r="AI17" s="73" t="s">
        <v>7</v>
      </c>
      <c r="AJ17" s="79">
        <f t="shared" si="3"/>
        <v>0</v>
      </c>
      <c r="AK17" s="132">
        <f>S17+AJ17</f>
        <v>0</v>
      </c>
      <c r="AL17" s="117">
        <f>SUMIF(D18:AI18,"0,33")</f>
        <v>0</v>
      </c>
      <c r="AM17" s="117">
        <f>COUNTIF(D17:AI17,"ПП")*7</f>
        <v>0</v>
      </c>
      <c r="AN17" s="117">
        <f>COUNTIF(D17:AI17,"П")*8</f>
        <v>0</v>
      </c>
      <c r="AO17" s="115">
        <f>SUM(AK17:AN18)</f>
        <v>0</v>
      </c>
      <c r="AP17" s="117">
        <f>COUNTIF(D17:R17,"8,83")*6+COUNTIF(D17:R17,"13,67")*2+COUNTIF(T17:AI17,"8,83")*6+COUNTIF(T17:AI17,"13,67")*2</f>
        <v>0</v>
      </c>
      <c r="AQ17" s="115">
        <f>SUM(D17:K18)</f>
        <v>0</v>
      </c>
      <c r="AR17" s="115">
        <f>AO17</f>
        <v>0</v>
      </c>
      <c r="AS17" s="115">
        <f>AO17</f>
        <v>0</v>
      </c>
      <c r="AT17" s="117"/>
      <c r="AU17" s="120"/>
      <c r="AV17" s="122"/>
      <c r="AW17" s="124"/>
      <c r="AX17" s="126"/>
      <c r="AY17" s="103"/>
      <c r="AZ17" s="74"/>
      <c r="BB17" s="94"/>
      <c r="BC17" s="113">
        <f t="shared" ref="BC17" si="8">BD17-SUM(BE17:BM18)</f>
        <v>0</v>
      </c>
      <c r="BD17" s="114">
        <f>VLOOKUP($AN$6,$BP$15:$BS$20,4)</f>
        <v>136</v>
      </c>
      <c r="BE17" s="112">
        <f>SUMPRODUCT(--(((WEEKDAY($D$12:$R$12,2)&lt;6)+(ISNUMBER(MATCH($D$12:$R$12,РД,0))))*ISNA(MATCH($D$12:$R$12,ПД,0))*($D17:$R17=BE$14)))*8-SUMPRODUCT(ISNUMBER(MATCH($D$12:$R$12,ППД,0))*($D17:$R17=BE$14))+SUMPRODUCT(--(((WEEKDAY($T$12:$AI$12,2)&lt;6)+(ISNUMBER(MATCH($T$12:$AI$12,РД,0))))*ISNA(MATCH($T$12:$AI$12,ПД,0))*($T17:$AI17=BE$14)))*8-SUMPRODUCT(ISNUMBER(MATCH($T$12:$AI$12,ППД,0))*($T17:$AI17=BE$14))</f>
        <v>40</v>
      </c>
      <c r="BF17" s="112">
        <f>SUMPRODUCT(--(((WEEKDAY($D$12:$R$12,2)&lt;6)+(ISNUMBER(MATCH($D$12:$R$12,РД,0))))*ISNA(MATCH($D$12:$R$12,ПД,0))*($D17:$R17=BF$14)))*8-SUMPRODUCT(ISNUMBER(MATCH($D$12:$R$12,ППД,0))*($D17:$R17=BF$14))+SUMPRODUCT(--(((WEEKDAY($T$12:$AI$12,2)&lt;6)+(ISNUMBER(MATCH($T$12:$AI$12,РД,0))))*ISNA(MATCH($T$12:$AI$12,ПД,0))*($T17:$AI17=BF$14)))*8-SUMPRODUCT(ISNUMBER(MATCH($T$12:$AI$12,ППД,0))*($T17:$AI17=BF$14))</f>
        <v>96</v>
      </c>
      <c r="BG17" s="112">
        <f>SUMPRODUCT(--(((WEEKDAY($D$12:$R$12,2)&lt;6)+(ISNUMBER(MATCH($D$12:$R$12,РД,0))))*ISNA(MATCH($D$12:$R$12,ПД,0))*($D17:$R17=BG$14)))*8-SUMPRODUCT(ISNUMBER(MATCH($D$12:$R$12,ППД,0))*($D17:$R17=BG$14))+SUMPRODUCT(--(((WEEKDAY($T$12:$AI$12,2)&lt;6)+(ISNUMBER(MATCH($T$12:$AI$12,РД,0))))*ISNA(MATCH($T$12:$AI$12,ПД,0))*($T17:$AI17=BG$14)))*8-SUMPRODUCT(ISNUMBER(MATCH($T$12:$AI$12,ППД,0))*($T17:$AI17=BG$14))</f>
        <v>0</v>
      </c>
      <c r="BH17" s="112">
        <f>SUMPRODUCT(--(((WEEKDAY($D$12:$R$12,2)&lt;6)+(ISNUMBER(MATCH($D$12:$R$12,РД,0))))*ISNA(MATCH($D$12:$R$12,ПД,0))*($D17:$R17=BH$14)))*8-SUMPRODUCT(ISNUMBER(MATCH($D$12:$R$12,ППД,0))*($D17:$R17=BH$14))+SUMPRODUCT(--(((WEEKDAY($T$12:$AI$12,2)&lt;6)+(ISNUMBER(MATCH($T$12:$AI$12,РД,0))))*ISNA(MATCH($T$12:$AI$12,ПД,0))*($T17:$AI17=BH$14)))*8-SUMPRODUCT(ISNUMBER(MATCH($T$12:$AI$12,ППД,0))*($T17:$AI17=BH$14))</f>
        <v>0</v>
      </c>
      <c r="BI17" s="112">
        <f>SUMPRODUCT(--(((WEEKDAY($D$12:$R$12,2)&lt;6)+(ISNUMBER(MATCH($D$12:$R$12,РД,0))))*ISNA(MATCH($D$12:$R$12,ПД,0))*($D17:$R17=BI$14)))*8-SUMPRODUCT(ISNUMBER(MATCH($D$12:$R$12,ППД,0))*($D17:$R17=BI$14))+SUMPRODUCT(--(((WEEKDAY($T$12:$AI$12,2)&lt;6)+(ISNUMBER(MATCH($T$12:$AI$12,РД,0))))*ISNA(MATCH($T$12:$AI$12,ПД,0))*($T17:$AI17=BI$14)))*8-SUMPRODUCT(ISNUMBER(MATCH($T$12:$AI$12,ППД,0))*($T17:$AI17=BI$14))</f>
        <v>0</v>
      </c>
      <c r="BJ17" s="112">
        <f>SUMPRODUCT(--(((WEEKDAY($D$12:$R$12,2)&lt;6)+(ISNUMBER(MATCH($D$12:$R$12,РД,0))))*ISNA(MATCH($D$12:$R$12,ПД,0))*($D17:$R17=BJ$14)))*8-SUMPRODUCT(ISNUMBER(MATCH($D$12:$R$12,ППД,0))*($D17:$R17=BJ$14))+SUMPRODUCT(--(((WEEKDAY($T$12:$AI$12,2)&lt;6)+(ISNUMBER(MATCH($T$12:$AI$12,РД,0))))*ISNA(MATCH($T$12:$AI$12,ПД,0))*($T17:$AI17=BJ$14)))*8-SUMPRODUCT(ISNUMBER(MATCH($T$12:$AI$12,ППД,0))*($T17:$AI17=BJ$14))</f>
        <v>0</v>
      </c>
      <c r="BK17" s="112">
        <f>SUMPRODUCT(--(((WEEKDAY($D$12:$R$12,2)&lt;6)+(ISNUMBER(MATCH($D$12:$R$12,РД,0))))*ISNA(MATCH($D$12:$R$12,ПД,0))*($D17:$R17=BK$14)))*8-SUMPRODUCT(ISNUMBER(MATCH($D$12:$R$12,ППД,0))*($D17:$R17=BK$14))+SUMPRODUCT(--(((WEEKDAY($T$12:$AI$12,2)&lt;6)+(ISNUMBER(MATCH($T$12:$AI$12,РД,0))))*ISNA(MATCH($T$12:$AI$12,ПД,0))*($T17:$AI17=BK$14)))*8-SUMPRODUCT(ISNUMBER(MATCH($T$12:$AI$12,ППД,0))*($T17:$AI17=BK$14))</f>
        <v>0</v>
      </c>
      <c r="BL17" s="112">
        <f>SUMPRODUCT(--(((WEEKDAY($D$12:$R$12,2)&lt;6)+(ISNUMBER(MATCH($D$12:$R$12,РД,0))))*ISNA(MATCH($D$12:$R$12,ПД,0))*($D17:$R17=BL$14)))*8-SUMPRODUCT(ISNUMBER(MATCH($D$12:$R$12,ППД,0))*($D17:$R17=BL$14))+SUMPRODUCT(--(((WEEKDAY($T$12:$AI$12,2)&lt;6)+(ISNUMBER(MATCH($T$12:$AI$12,РД,0))))*ISNA(MATCH($T$12:$AI$12,ПД,0))*($T17:$AI17=BL$14)))*8-SUMPRODUCT(ISNUMBER(MATCH($T$12:$AI$12,ППД,0))*($T17:$AI17=BL$14))</f>
        <v>0</v>
      </c>
      <c r="BM17" s="112">
        <f>SUMPRODUCT(--(((WEEKDAY($D$12:$R$12,2)&lt;6)+(ISNUMBER(MATCH($D$12:$R$12,РД,0))))*ISNA(MATCH($D$12:$R$12,ПД,0))*($D17:$R17=BM$14)))*8-SUMPRODUCT(ISNUMBER(MATCH($D$12:$R$12,ППД,0))*($D17:$R17=BM$14))+SUMPRODUCT(--(((WEEKDAY($T$12:$AI$12,2)&lt;6)+(ISNUMBER(MATCH($T$12:$AI$12,РД,0))))*ISNA(MATCH($T$12:$AI$12,ПД,0))*($T17:$AI17=BM$14)))*8-SUMPRODUCT(ISNUMBER(MATCH($T$12:$AI$12,ППД,0))*($T17:$AI17=BM$14))</f>
        <v>0</v>
      </c>
      <c r="BN17" s="112">
        <f>SUMPRODUCT(--(((WEEKDAY($D$12:$R$12,2)&lt;6)+(ISNUMBER(MATCH($D$12:$R$12,РД,0))))*ISNA(MATCH($D$12:$R$12,ПД,0))*($D17:$R17=BN$14)))*8-SUMPRODUCT(ISNUMBER(MATCH($D$12:$R$12,ППД,0))*($D17:$R17=BN$14))+SUMPRODUCT(--(((WEEKDAY($T$12:$AI$12,2)&lt;6)+(ISNUMBER(MATCH($T$12:$AI$12,РД,0))))*ISNA(MATCH($T$12:$AI$12,ПД,0))*($T17:$AI17=BN$14)))*8-SUMPRODUCT(ISNUMBER(MATCH($T$12:$AI$12,ППД,0))*($T17:$AI17=BN$14))</f>
        <v>0</v>
      </c>
      <c r="BO17" s="58"/>
      <c r="BP17" s="63">
        <v>3</v>
      </c>
      <c r="BQ17" s="63" t="s">
        <v>10</v>
      </c>
      <c r="BR17" s="63">
        <v>2012</v>
      </c>
      <c r="BS17" s="87">
        <v>159</v>
      </c>
      <c r="BT17" s="1" t="s">
        <v>22</v>
      </c>
      <c r="BU17" s="4">
        <f>WEEKDAY(D12,1)</f>
        <v>2</v>
      </c>
      <c r="BV17" s="4">
        <f t="shared" ref="BV17:CI17" si="9">WEEKDAY(E12,1)</f>
        <v>3</v>
      </c>
      <c r="BW17" s="4">
        <f t="shared" si="9"/>
        <v>4</v>
      </c>
      <c r="BX17" s="4">
        <f t="shared" si="9"/>
        <v>5</v>
      </c>
      <c r="BY17" s="4">
        <f t="shared" si="9"/>
        <v>6</v>
      </c>
      <c r="BZ17" s="4">
        <f t="shared" si="9"/>
        <v>7</v>
      </c>
      <c r="CA17" s="4">
        <f t="shared" si="9"/>
        <v>1</v>
      </c>
      <c r="CB17" s="4">
        <f t="shared" si="9"/>
        <v>2</v>
      </c>
      <c r="CC17" s="4">
        <f t="shared" si="9"/>
        <v>3</v>
      </c>
      <c r="CD17" s="4">
        <f t="shared" si="9"/>
        <v>4</v>
      </c>
      <c r="CE17" s="4">
        <f t="shared" si="9"/>
        <v>5</v>
      </c>
      <c r="CF17" s="4">
        <f t="shared" si="9"/>
        <v>6</v>
      </c>
      <c r="CG17" s="4">
        <f t="shared" si="9"/>
        <v>7</v>
      </c>
      <c r="CH17" s="4">
        <f t="shared" si="9"/>
        <v>1</v>
      </c>
      <c r="CI17" s="4">
        <f t="shared" si="9"/>
        <v>2</v>
      </c>
      <c r="CJ17" s="4"/>
      <c r="CK17" s="4">
        <f t="shared" ref="CK17:CZ17" si="10">WEEKDAY(T12,1)</f>
        <v>3</v>
      </c>
      <c r="CL17" s="4">
        <f t="shared" si="10"/>
        <v>4</v>
      </c>
      <c r="CM17" s="4">
        <f t="shared" si="10"/>
        <v>5</v>
      </c>
      <c r="CN17" s="4">
        <f t="shared" si="10"/>
        <v>6</v>
      </c>
      <c r="CO17" s="4">
        <f t="shared" si="10"/>
        <v>7</v>
      </c>
      <c r="CP17" s="4">
        <f t="shared" si="10"/>
        <v>1</v>
      </c>
      <c r="CQ17" s="4">
        <f t="shared" si="10"/>
        <v>2</v>
      </c>
      <c r="CR17" s="4">
        <f t="shared" si="10"/>
        <v>3</v>
      </c>
      <c r="CS17" s="4">
        <f t="shared" si="10"/>
        <v>4</v>
      </c>
      <c r="CT17" s="4">
        <f t="shared" si="10"/>
        <v>5</v>
      </c>
      <c r="CU17" s="4">
        <f t="shared" si="10"/>
        <v>6</v>
      </c>
      <c r="CV17" s="4">
        <f t="shared" si="10"/>
        <v>7</v>
      </c>
      <c r="CW17" s="4">
        <f t="shared" si="10"/>
        <v>1</v>
      </c>
      <c r="CX17" s="4">
        <f t="shared" si="10"/>
        <v>2</v>
      </c>
      <c r="CY17" s="4">
        <f t="shared" si="10"/>
        <v>3</v>
      </c>
      <c r="CZ17" s="4">
        <f t="shared" si="10"/>
        <v>4</v>
      </c>
      <c r="DA17" s="3"/>
      <c r="DB17" s="50"/>
    </row>
    <row r="18" spans="1:107" s="41" customFormat="1" ht="39.950000000000003" customHeight="1" thickBot="1" x14ac:dyDescent="0.25">
      <c r="A18" s="129"/>
      <c r="B18" s="72">
        <v>4</v>
      </c>
      <c r="C18" s="131"/>
      <c r="D18" s="75" t="str">
        <f t="shared" ref="D18:R18" si="11">IFERROR(VLOOKUP(D17,$BZ$19:$CA$22,2,),"")</f>
        <v/>
      </c>
      <c r="E18" s="75" t="str">
        <f t="shared" si="11"/>
        <v/>
      </c>
      <c r="F18" s="75" t="str">
        <f t="shared" si="11"/>
        <v/>
      </c>
      <c r="G18" s="75" t="str">
        <f t="shared" si="11"/>
        <v/>
      </c>
      <c r="H18" s="75" t="str">
        <f t="shared" si="11"/>
        <v/>
      </c>
      <c r="I18" s="75" t="str">
        <f t="shared" si="11"/>
        <v/>
      </c>
      <c r="J18" s="75" t="str">
        <f t="shared" si="11"/>
        <v/>
      </c>
      <c r="K18" s="75" t="str">
        <f t="shared" si="11"/>
        <v/>
      </c>
      <c r="L18" s="75" t="str">
        <f t="shared" si="11"/>
        <v/>
      </c>
      <c r="M18" s="75" t="str">
        <f t="shared" si="11"/>
        <v/>
      </c>
      <c r="N18" s="75" t="str">
        <f t="shared" si="11"/>
        <v/>
      </c>
      <c r="O18" s="75" t="str">
        <f t="shared" si="11"/>
        <v/>
      </c>
      <c r="P18" s="75" t="str">
        <f t="shared" si="11"/>
        <v/>
      </c>
      <c r="Q18" s="75" t="str">
        <f t="shared" si="11"/>
        <v/>
      </c>
      <c r="R18" s="75" t="str">
        <f t="shared" si="11"/>
        <v/>
      </c>
      <c r="S18" s="80">
        <f t="shared" si="2"/>
        <v>0</v>
      </c>
      <c r="T18" s="75" t="str">
        <f t="shared" ref="T18:AI18" si="12">IFERROR(VLOOKUP(T17,$BZ$19:$CA$22,2,),"")</f>
        <v/>
      </c>
      <c r="U18" s="75" t="str">
        <f t="shared" si="12"/>
        <v/>
      </c>
      <c r="V18" s="75" t="str">
        <f t="shared" si="12"/>
        <v/>
      </c>
      <c r="W18" s="75" t="str">
        <f t="shared" si="12"/>
        <v/>
      </c>
      <c r="X18" s="75" t="str">
        <f t="shared" si="12"/>
        <v/>
      </c>
      <c r="Y18" s="75" t="str">
        <f t="shared" si="12"/>
        <v/>
      </c>
      <c r="Z18" s="75" t="str">
        <f t="shared" si="12"/>
        <v/>
      </c>
      <c r="AA18" s="75" t="str">
        <f t="shared" si="12"/>
        <v/>
      </c>
      <c r="AB18" s="75" t="str">
        <f t="shared" si="12"/>
        <v/>
      </c>
      <c r="AC18" s="75" t="str">
        <f t="shared" si="12"/>
        <v/>
      </c>
      <c r="AD18" s="75" t="str">
        <f t="shared" si="12"/>
        <v/>
      </c>
      <c r="AE18" s="75" t="str">
        <f t="shared" si="12"/>
        <v/>
      </c>
      <c r="AF18" s="75" t="str">
        <f t="shared" si="12"/>
        <v/>
      </c>
      <c r="AG18" s="75" t="str">
        <f t="shared" si="12"/>
        <v/>
      </c>
      <c r="AH18" s="75" t="str">
        <f t="shared" si="12"/>
        <v/>
      </c>
      <c r="AI18" s="75" t="str">
        <f t="shared" ref="AI18" si="13">IFERROR(VLOOKUP(AI17,$BZ$19:$CA$22,2,),"")</f>
        <v/>
      </c>
      <c r="AJ18" s="81">
        <f t="shared" si="3"/>
        <v>0</v>
      </c>
      <c r="AK18" s="127"/>
      <c r="AL18" s="118"/>
      <c r="AM18" s="118"/>
      <c r="AN18" s="118"/>
      <c r="AO18" s="116"/>
      <c r="AP18" s="118"/>
      <c r="AQ18" s="116"/>
      <c r="AR18" s="118"/>
      <c r="AS18" s="118"/>
      <c r="AT18" s="119"/>
      <c r="AU18" s="121"/>
      <c r="AV18" s="123"/>
      <c r="AW18" s="125"/>
      <c r="AX18" s="127"/>
      <c r="AY18" s="102"/>
      <c r="AZ18" s="76"/>
      <c r="BB18" s="94"/>
      <c r="BC18" s="113"/>
      <c r="BD18" s="114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58"/>
      <c r="BP18" s="63">
        <v>4</v>
      </c>
      <c r="BQ18" s="63" t="s">
        <v>17</v>
      </c>
      <c r="BR18" s="63">
        <v>2013</v>
      </c>
      <c r="BS18" s="87">
        <v>167</v>
      </c>
      <c r="BT18" s="1"/>
      <c r="BU18" s="63"/>
      <c r="BV18" s="63"/>
      <c r="BW18" s="63"/>
      <c r="BX18" s="87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2"/>
      <c r="DB18" s="49"/>
    </row>
    <row r="19" spans="1:107" s="41" customFormat="1" ht="39.950000000000003" customHeight="1" thickBot="1" x14ac:dyDescent="0.25">
      <c r="A19" s="128">
        <v>3</v>
      </c>
      <c r="B19" s="72">
        <v>5</v>
      </c>
      <c r="C19" s="130">
        <v>9053</v>
      </c>
      <c r="D19" s="73" t="s">
        <v>6</v>
      </c>
      <c r="E19" s="73" t="s">
        <v>6</v>
      </c>
      <c r="F19" s="73">
        <v>13.67</v>
      </c>
      <c r="G19" s="73">
        <v>8.83</v>
      </c>
      <c r="H19" s="73" t="s">
        <v>6</v>
      </c>
      <c r="I19" s="73" t="s">
        <v>6</v>
      </c>
      <c r="J19" s="73">
        <v>13.67</v>
      </c>
      <c r="K19" s="73">
        <v>8.83</v>
      </c>
      <c r="L19" s="73" t="s">
        <v>6</v>
      </c>
      <c r="M19" s="73" t="s">
        <v>6</v>
      </c>
      <c r="N19" s="73">
        <v>13.67</v>
      </c>
      <c r="O19" s="73">
        <v>8.83</v>
      </c>
      <c r="P19" s="73" t="s">
        <v>6</v>
      </c>
      <c r="Q19" s="73" t="s">
        <v>6</v>
      </c>
      <c r="R19" s="73">
        <v>13.67</v>
      </c>
      <c r="S19" s="78">
        <f t="shared" si="2"/>
        <v>81.17</v>
      </c>
      <c r="T19" s="73">
        <v>8.83</v>
      </c>
      <c r="U19" s="73" t="s">
        <v>6</v>
      </c>
      <c r="V19" s="73" t="s">
        <v>6</v>
      </c>
      <c r="W19" s="73">
        <v>13.67</v>
      </c>
      <c r="X19" s="73">
        <v>8.83</v>
      </c>
      <c r="Y19" s="73" t="s">
        <v>6</v>
      </c>
      <c r="Z19" s="73" t="s">
        <v>6</v>
      </c>
      <c r="AA19" s="73">
        <v>13.67</v>
      </c>
      <c r="AB19" s="73">
        <v>8.83</v>
      </c>
      <c r="AC19" s="73" t="s">
        <v>29</v>
      </c>
      <c r="AD19" s="73" t="s">
        <v>6</v>
      </c>
      <c r="AE19" s="73">
        <v>13.67</v>
      </c>
      <c r="AF19" s="73">
        <v>8.83</v>
      </c>
      <c r="AG19" s="73" t="s">
        <v>6</v>
      </c>
      <c r="AH19" s="73" t="s">
        <v>6</v>
      </c>
      <c r="AI19" s="73" t="s">
        <v>6</v>
      </c>
      <c r="AJ19" s="79">
        <f t="shared" si="3"/>
        <v>76.33</v>
      </c>
      <c r="AK19" s="132"/>
      <c r="AL19" s="117"/>
      <c r="AM19" s="117"/>
      <c r="AN19" s="117"/>
      <c r="AO19" s="115"/>
      <c r="AP19" s="117"/>
      <c r="AQ19" s="115"/>
      <c r="AR19" s="115"/>
      <c r="AS19" s="115"/>
      <c r="AT19" s="117"/>
      <c r="AU19" s="120"/>
      <c r="AV19" s="122"/>
      <c r="AW19" s="124"/>
      <c r="AX19" s="126"/>
      <c r="AY19" s="103"/>
      <c r="AZ19" s="74"/>
      <c r="BB19" s="94"/>
      <c r="BC19" s="113">
        <f t="shared" ref="BC19" si="14">BD19-SUM(BE19:BM20)</f>
        <v>136</v>
      </c>
      <c r="BD19" s="114">
        <f>VLOOKUP($AN$6,$BP$15:$BS$20,4)</f>
        <v>136</v>
      </c>
      <c r="BE19" s="112">
        <f>SUMPRODUCT(--(((WEEKDAY($D$12:$R$12,2)&lt;6)+(ISNUMBER(MATCH($D$12:$R$12,РД,0))))*ISNA(MATCH($D$12:$R$12,ПД,0))*($D19:$R19=BE$14)))*8-SUMPRODUCT(ISNUMBER(MATCH($D$12:$R$12,ППД,0))*($D19:$R19=BE$14))+SUMPRODUCT(--(((WEEKDAY($T$12:$AI$12,2)&lt;6)+(ISNUMBER(MATCH($T$12:$AI$12,РД,0))))*ISNA(MATCH($T$12:$AI$12,ПД,0))*($T19:$AI19=BE$14)))*8-SUMPRODUCT(ISNUMBER(MATCH($T$12:$AI$12,ППД,0))*($T19:$AI19=BE$14))</f>
        <v>0</v>
      </c>
      <c r="BF19" s="112">
        <f>SUMPRODUCT(--(((WEEKDAY($D$12:$R$12,2)&lt;6)+(ISNUMBER(MATCH($D$12:$R$12,РД,0))))*ISNA(MATCH($D$12:$R$12,ПД,0))*($D19:$R19=BF$14)))*8-SUMPRODUCT(ISNUMBER(MATCH($D$12:$R$12,ППД,0))*($D19:$R19=BF$14))+SUMPRODUCT(--(((WEEKDAY($T$12:$AI$12,2)&lt;6)+(ISNUMBER(MATCH($T$12:$AI$12,РД,0))))*ISNA(MATCH($T$12:$AI$12,ПД,0))*($T19:$AI19=BF$14)))*8-SUMPRODUCT(ISNUMBER(MATCH($T$12:$AI$12,ППД,0))*($T19:$AI19=BF$14))</f>
        <v>0</v>
      </c>
      <c r="BG19" s="112">
        <f>SUMPRODUCT(--(((WEEKDAY($D$12:$R$12,2)&lt;6)+(ISNUMBER(MATCH($D$12:$R$12,РД,0))))*ISNA(MATCH($D$12:$R$12,ПД,0))*($D19:$R19=BG$14)))*8-SUMPRODUCT(ISNUMBER(MATCH($D$12:$R$12,ППД,0))*($D19:$R19=BG$14))+SUMPRODUCT(--(((WEEKDAY($T$12:$AI$12,2)&lt;6)+(ISNUMBER(MATCH($T$12:$AI$12,РД,0))))*ISNA(MATCH($T$12:$AI$12,ПД,0))*($T19:$AI19=BG$14)))*8-SUMPRODUCT(ISNUMBER(MATCH($T$12:$AI$12,ППД,0))*($T19:$AI19=BG$14))</f>
        <v>0</v>
      </c>
      <c r="BH19" s="112">
        <f>SUMPRODUCT(--(((WEEKDAY($D$12:$R$12,2)&lt;6)+(ISNUMBER(MATCH($D$12:$R$12,РД,0))))*ISNA(MATCH($D$12:$R$12,ПД,0))*($D19:$R19=BH$14)))*8-SUMPRODUCT(ISNUMBER(MATCH($D$12:$R$12,ППД,0))*($D19:$R19=BH$14))+SUMPRODUCT(--(((WEEKDAY($T$12:$AI$12,2)&lt;6)+(ISNUMBER(MATCH($T$12:$AI$12,РД,0))))*ISNA(MATCH($T$12:$AI$12,ПД,0))*($T19:$AI19=BH$14)))*8-SUMPRODUCT(ISNUMBER(MATCH($T$12:$AI$12,ППД,0))*($T19:$AI19=BH$14))</f>
        <v>0</v>
      </c>
      <c r="BI19" s="112">
        <f>SUMPRODUCT(--(((WEEKDAY($D$12:$R$12,2)&lt;6)+(ISNUMBER(MATCH($D$12:$R$12,РД,0))))*ISNA(MATCH($D$12:$R$12,ПД,0))*($D19:$R19=BI$14)))*8-SUMPRODUCT(ISNUMBER(MATCH($D$12:$R$12,ППД,0))*($D19:$R19=BI$14))+SUMPRODUCT(--(((WEEKDAY($T$12:$AI$12,2)&lt;6)+(ISNUMBER(MATCH($T$12:$AI$12,РД,0))))*ISNA(MATCH($T$12:$AI$12,ПД,0))*($T19:$AI19=BI$14)))*8-SUMPRODUCT(ISNUMBER(MATCH($T$12:$AI$12,ППД,0))*($T19:$AI19=BI$14))</f>
        <v>0</v>
      </c>
      <c r="BJ19" s="112">
        <f>SUMPRODUCT(--(((WEEKDAY($D$12:$R$12,2)&lt;6)+(ISNUMBER(MATCH($D$12:$R$12,РД,0))))*ISNA(MATCH($D$12:$R$12,ПД,0))*($D19:$R19=BJ$14)))*8-SUMPRODUCT(ISNUMBER(MATCH($D$12:$R$12,ППД,0))*($D19:$R19=BJ$14))+SUMPRODUCT(--(((WEEKDAY($T$12:$AI$12,2)&lt;6)+(ISNUMBER(MATCH($T$12:$AI$12,РД,0))))*ISNA(MATCH($T$12:$AI$12,ПД,0))*($T19:$AI19=BJ$14)))*8-SUMPRODUCT(ISNUMBER(MATCH($T$12:$AI$12,ППД,0))*($T19:$AI19=BJ$14))</f>
        <v>0</v>
      </c>
      <c r="BK19" s="112">
        <f>SUMPRODUCT(--(((WEEKDAY($D$12:$R$12,2)&lt;6)+(ISNUMBER(MATCH($D$12:$R$12,РД,0))))*ISNA(MATCH($D$12:$R$12,ПД,0))*($D19:$R19=BK$14)))*8-SUMPRODUCT(ISNUMBER(MATCH($D$12:$R$12,ППД,0))*($D19:$R19=BK$14))+SUMPRODUCT(--(((WEEKDAY($T$12:$AI$12,2)&lt;6)+(ISNUMBER(MATCH($T$12:$AI$12,РД,0))))*ISNA(MATCH($T$12:$AI$12,ПД,0))*($T19:$AI19=BK$14)))*8-SUMPRODUCT(ISNUMBER(MATCH($T$12:$AI$12,ППД,0))*($T19:$AI19=BK$14))</f>
        <v>0</v>
      </c>
      <c r="BL19" s="112">
        <f>SUMPRODUCT(--(((WEEKDAY($D$12:$R$12,2)&lt;6)+(ISNUMBER(MATCH($D$12:$R$12,РД,0))))*ISNA(MATCH($D$12:$R$12,ПД,0))*($D19:$R19=BL$14)))*8-SUMPRODUCT(ISNUMBER(MATCH($D$12:$R$12,ППД,0))*($D19:$R19=BL$14))+SUMPRODUCT(--(((WEEKDAY($T$12:$AI$12,2)&lt;6)+(ISNUMBER(MATCH($T$12:$AI$12,РД,0))))*ISNA(MATCH($T$12:$AI$12,ПД,0))*($T19:$AI19=BL$14)))*8-SUMPRODUCT(ISNUMBER(MATCH($T$12:$AI$12,ППД,0))*($T19:$AI19=BL$14))</f>
        <v>0</v>
      </c>
      <c r="BM19" s="112">
        <f>SUMPRODUCT(--(((WEEKDAY($D$12:$R$12,2)&lt;6)+(ISNUMBER(MATCH($D$12:$R$12,РД,0))))*ISNA(MATCH($D$12:$R$12,ПД,0))*($D19:$R19=BM$14)))*8-SUMPRODUCT(ISNUMBER(MATCH($D$12:$R$12,ППД,0))*($D19:$R19=BM$14))+SUMPRODUCT(--(((WEEKDAY($T$12:$AI$12,2)&lt;6)+(ISNUMBER(MATCH($T$12:$AI$12,РД,0))))*ISNA(MATCH($T$12:$AI$12,ПД,0))*($T19:$AI19=BM$14)))*8-SUMPRODUCT(ISNUMBER(MATCH($T$12:$AI$12,ППД,0))*($T19:$AI19=BM$14))</f>
        <v>0</v>
      </c>
      <c r="BN19" s="112">
        <f>SUMPRODUCT(--(((WEEKDAY($D$12:$R$12,2)&lt;6)+(ISNUMBER(MATCH($D$12:$R$12,РД,0))))*ISNA(MATCH($D$12:$R$12,ПД,0))*($D19:$R19=BN$14)))*8-SUMPRODUCT(ISNUMBER(MATCH($D$12:$R$12,ППД,0))*($D19:$R19=BN$14))+SUMPRODUCT(--(((WEEKDAY($T$12:$AI$12,2)&lt;6)+(ISNUMBER(MATCH($T$12:$AI$12,РД,0))))*ISNA(MATCH($T$12:$AI$12,ПД,0))*($T19:$AI19=BN$14)))*8-SUMPRODUCT(ISNUMBER(MATCH($T$12:$AI$12,ППД,0))*($T19:$AI19=BN$14))</f>
        <v>0</v>
      </c>
      <c r="BO19" s="58"/>
      <c r="BP19" s="63">
        <v>5</v>
      </c>
      <c r="BQ19" s="63" t="s">
        <v>18</v>
      </c>
      <c r="BR19" s="63">
        <v>2014</v>
      </c>
      <c r="BS19" s="87">
        <v>159</v>
      </c>
      <c r="BT19" s="1"/>
      <c r="BU19" s="63"/>
      <c r="BV19" s="63"/>
      <c r="BW19" s="63"/>
      <c r="BX19" s="87"/>
      <c r="BY19" s="56"/>
      <c r="BZ19" s="86"/>
      <c r="CA19" s="86"/>
      <c r="CB19" s="5"/>
      <c r="CC19" s="5"/>
      <c r="CD19" s="5"/>
      <c r="CE19" s="5"/>
      <c r="CF19" s="5"/>
      <c r="CG19" s="5"/>
      <c r="CH19" s="5"/>
      <c r="CI19" s="5"/>
      <c r="CJ19" s="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2"/>
      <c r="DB19" s="49"/>
    </row>
    <row r="20" spans="1:107" s="41" customFormat="1" ht="39.950000000000003" customHeight="1" thickBot="1" x14ac:dyDescent="0.25">
      <c r="A20" s="129"/>
      <c r="B20" s="72">
        <v>6</v>
      </c>
      <c r="C20" s="131"/>
      <c r="D20" s="75" t="s">
        <v>61</v>
      </c>
      <c r="E20" s="75" t="s">
        <v>61</v>
      </c>
      <c r="F20" s="75">
        <v>0.33</v>
      </c>
      <c r="G20" s="75" t="s">
        <v>61</v>
      </c>
      <c r="H20" s="75" t="s">
        <v>61</v>
      </c>
      <c r="I20" s="75" t="s">
        <v>61</v>
      </c>
      <c r="J20" s="75">
        <v>0.33</v>
      </c>
      <c r="K20" s="75" t="s">
        <v>61</v>
      </c>
      <c r="L20" s="75" t="s">
        <v>61</v>
      </c>
      <c r="M20" s="75" t="s">
        <v>61</v>
      </c>
      <c r="N20" s="75">
        <v>0.33</v>
      </c>
      <c r="O20" s="75" t="s">
        <v>61</v>
      </c>
      <c r="P20" s="75" t="s">
        <v>61</v>
      </c>
      <c r="Q20" s="75" t="s">
        <v>61</v>
      </c>
      <c r="R20" s="75">
        <v>0.33</v>
      </c>
      <c r="S20" s="80">
        <f t="shared" si="2"/>
        <v>1.32</v>
      </c>
      <c r="T20" s="75" t="s">
        <v>61</v>
      </c>
      <c r="U20" s="75" t="s">
        <v>61</v>
      </c>
      <c r="V20" s="75" t="s">
        <v>61</v>
      </c>
      <c r="W20" s="75">
        <v>0.33</v>
      </c>
      <c r="X20" s="75" t="s">
        <v>61</v>
      </c>
      <c r="Y20" s="75" t="s">
        <v>61</v>
      </c>
      <c r="Z20" s="75" t="s">
        <v>61</v>
      </c>
      <c r="AA20" s="75">
        <v>0.33</v>
      </c>
      <c r="AB20" s="75" t="s">
        <v>61</v>
      </c>
      <c r="AC20" s="75">
        <v>7</v>
      </c>
      <c r="AD20" s="75" t="s">
        <v>61</v>
      </c>
      <c r="AE20" s="75">
        <v>0.33</v>
      </c>
      <c r="AF20" s="75" t="s">
        <v>61</v>
      </c>
      <c r="AG20" s="75" t="s">
        <v>61</v>
      </c>
      <c r="AH20" s="75" t="s">
        <v>61</v>
      </c>
      <c r="AI20" s="75" t="s">
        <v>61</v>
      </c>
      <c r="AJ20" s="81">
        <f t="shared" si="3"/>
        <v>7.99</v>
      </c>
      <c r="AK20" s="127"/>
      <c r="AL20" s="118"/>
      <c r="AM20" s="118"/>
      <c r="AN20" s="118"/>
      <c r="AO20" s="116"/>
      <c r="AP20" s="118"/>
      <c r="AQ20" s="116"/>
      <c r="AR20" s="118"/>
      <c r="AS20" s="118"/>
      <c r="AT20" s="119"/>
      <c r="AU20" s="121"/>
      <c r="AV20" s="123"/>
      <c r="AW20" s="125"/>
      <c r="AX20" s="127"/>
      <c r="AY20" s="102"/>
      <c r="AZ20" s="76"/>
      <c r="BB20" s="94"/>
      <c r="BC20" s="113"/>
      <c r="BD20" s="114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58"/>
      <c r="BP20" s="63">
        <v>6</v>
      </c>
      <c r="BQ20" s="63" t="s">
        <v>11</v>
      </c>
      <c r="BR20" s="63">
        <v>2015</v>
      </c>
      <c r="BS20" s="87">
        <v>159</v>
      </c>
      <c r="BU20" s="63"/>
      <c r="BV20" s="63"/>
      <c r="BW20" s="63"/>
      <c r="BX20" s="87"/>
      <c r="BY20" s="56"/>
      <c r="BZ20" s="86"/>
      <c r="CA20" s="8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2"/>
      <c r="DB20" s="49"/>
    </row>
    <row r="21" spans="1:107" s="41" customFormat="1" ht="39.950000000000003" customHeight="1" thickBot="1" x14ac:dyDescent="0.25">
      <c r="A21" s="128"/>
      <c r="B21" s="72"/>
      <c r="C21" s="130"/>
      <c r="D21" s="73" t="s">
        <v>59</v>
      </c>
      <c r="E21" s="73" t="s">
        <v>59</v>
      </c>
      <c r="F21" s="73" t="s">
        <v>59</v>
      </c>
      <c r="G21" s="73" t="s">
        <v>59</v>
      </c>
      <c r="H21" s="73" t="s">
        <v>59</v>
      </c>
      <c r="I21" s="73" t="s">
        <v>59</v>
      </c>
      <c r="J21" s="73" t="s">
        <v>59</v>
      </c>
      <c r="K21" s="73" t="s">
        <v>59</v>
      </c>
      <c r="L21" s="73" t="s">
        <v>59</v>
      </c>
      <c r="M21" s="73" t="s">
        <v>59</v>
      </c>
      <c r="N21" s="73" t="s">
        <v>59</v>
      </c>
      <c r="O21" s="73" t="s">
        <v>59</v>
      </c>
      <c r="P21" s="73" t="s">
        <v>59</v>
      </c>
      <c r="Q21" s="73" t="s">
        <v>59</v>
      </c>
      <c r="R21" s="73" t="s">
        <v>59</v>
      </c>
      <c r="S21" s="78">
        <f t="shared" si="2"/>
        <v>0</v>
      </c>
      <c r="T21" s="73" t="s">
        <v>59</v>
      </c>
      <c r="U21" s="73" t="s">
        <v>59</v>
      </c>
      <c r="V21" s="73" t="s">
        <v>59</v>
      </c>
      <c r="W21" s="73" t="s">
        <v>59</v>
      </c>
      <c r="X21" s="73" t="s">
        <v>59</v>
      </c>
      <c r="Y21" s="73" t="s">
        <v>59</v>
      </c>
      <c r="Z21" s="73" t="s">
        <v>59</v>
      </c>
      <c r="AA21" s="73" t="s">
        <v>59</v>
      </c>
      <c r="AB21" s="73" t="s">
        <v>59</v>
      </c>
      <c r="AC21" s="73" t="s">
        <v>59</v>
      </c>
      <c r="AD21" s="73" t="s">
        <v>59</v>
      </c>
      <c r="AE21" s="73" t="s">
        <v>59</v>
      </c>
      <c r="AF21" s="73" t="s">
        <v>59</v>
      </c>
      <c r="AG21" s="73" t="s">
        <v>59</v>
      </c>
      <c r="AH21" s="73" t="s">
        <v>59</v>
      </c>
      <c r="AI21" s="73" t="s">
        <v>59</v>
      </c>
      <c r="AJ21" s="79">
        <f t="shared" si="3"/>
        <v>0</v>
      </c>
      <c r="AK21" s="132"/>
      <c r="AL21" s="117"/>
      <c r="AM21" s="117"/>
      <c r="AN21" s="117"/>
      <c r="AO21" s="115"/>
      <c r="AP21" s="117"/>
      <c r="AQ21" s="115"/>
      <c r="AR21" s="115"/>
      <c r="AS21" s="115"/>
      <c r="AT21" s="117"/>
      <c r="AU21" s="120"/>
      <c r="AV21" s="122"/>
      <c r="AW21" s="124"/>
      <c r="AX21" s="126"/>
      <c r="AY21" s="103"/>
      <c r="AZ21" s="74"/>
      <c r="BB21" s="94"/>
      <c r="BC21" s="113">
        <f t="shared" ref="BC21" si="15">BD21-SUM(BE21:BM22)</f>
        <v>0</v>
      </c>
      <c r="BD21" s="114">
        <f>VLOOKUP($AN$6,$BP$15:$BS$20,4)</f>
        <v>136</v>
      </c>
      <c r="BE21" s="112">
        <f>SUMPRODUCT(--(((WEEKDAY($D$12:$R$12,2)&lt;6)+(ISNUMBER(MATCH($D$12:$R$12,РД,0))))*ISNA(MATCH($D$12:$R$12,ПД,0))*($D21:$R21=BE$14)))*8-SUMPRODUCT(ISNUMBER(MATCH($D$12:$R$12,ППД,0))*($D21:$R21=BE$14))+SUMPRODUCT(--(((WEEKDAY($T$12:$AI$12,2)&lt;6)+(ISNUMBER(MATCH($T$12:$AI$12,РД,0))))*ISNA(MATCH($T$12:$AI$12,ПД,0))*($T21:$AI21=BE$14)))*8-SUMPRODUCT(ISNUMBER(MATCH($T$12:$AI$12,ППД,0))*($T21:$AI21=BE$14))</f>
        <v>0</v>
      </c>
      <c r="BF21" s="112">
        <f>SUMPRODUCT(--(((WEEKDAY($D$12:$R$12,2)&lt;6)+(ISNUMBER(MATCH($D$12:$R$12,РД,0))))*ISNA(MATCH($D$12:$R$12,ПД,0))*($D21:$R21=BF$14)))*8-SUMPRODUCT(ISNUMBER(MATCH($D$12:$R$12,ППД,0))*($D21:$R21=BF$14))+SUMPRODUCT(--(((WEEKDAY($T$12:$AI$12,2)&lt;6)+(ISNUMBER(MATCH($T$12:$AI$12,РД,0))))*ISNA(MATCH($T$12:$AI$12,ПД,0))*($T21:$AI21=BF$14)))*8-SUMPRODUCT(ISNUMBER(MATCH($T$12:$AI$12,ППД,0))*($T21:$AI21=BF$14))</f>
        <v>0</v>
      </c>
      <c r="BG21" s="112">
        <f>SUMPRODUCT(--(((WEEKDAY($D$12:$R$12,2)&lt;6)+(ISNUMBER(MATCH($D$12:$R$12,РД,0))))*ISNA(MATCH($D$12:$R$12,ПД,0))*($D21:$R21=BG$14)))*8-SUMPRODUCT(ISNUMBER(MATCH($D$12:$R$12,ППД,0))*($D21:$R21=BG$14))+SUMPRODUCT(--(((WEEKDAY($T$12:$AI$12,2)&lt;6)+(ISNUMBER(MATCH($T$12:$AI$12,РД,0))))*ISNA(MATCH($T$12:$AI$12,ПД,0))*($T21:$AI21=BG$14)))*8-SUMPRODUCT(ISNUMBER(MATCH($T$12:$AI$12,ППД,0))*($T21:$AI21=BG$14))</f>
        <v>0</v>
      </c>
      <c r="BH21" s="112">
        <f>SUMPRODUCT(--(((WEEKDAY($D$12:$R$12,2)&lt;6)+(ISNUMBER(MATCH($D$12:$R$12,РД,0))))*ISNA(MATCH($D$12:$R$12,ПД,0))*($D21:$R21=BH$14)))*8-SUMPRODUCT(ISNUMBER(MATCH($D$12:$R$12,ППД,0))*($D21:$R21=BH$14))+SUMPRODUCT(--(((WEEKDAY($T$12:$AI$12,2)&lt;6)+(ISNUMBER(MATCH($T$12:$AI$12,РД,0))))*ISNA(MATCH($T$12:$AI$12,ПД,0))*($T21:$AI21=BH$14)))*8-SUMPRODUCT(ISNUMBER(MATCH($T$12:$AI$12,ППД,0))*($T21:$AI21=BH$14))</f>
        <v>0</v>
      </c>
      <c r="BI21" s="112">
        <f>SUMPRODUCT(--(((WEEKDAY($D$12:$R$12,2)&lt;6)+(ISNUMBER(MATCH($D$12:$R$12,РД,0))))*ISNA(MATCH($D$12:$R$12,ПД,0))*($D21:$R21=BI$14)))*8-SUMPRODUCT(ISNUMBER(MATCH($D$12:$R$12,ППД,0))*($D21:$R21=BI$14))+SUMPRODUCT(--(((WEEKDAY($T$12:$AI$12,2)&lt;6)+(ISNUMBER(MATCH($T$12:$AI$12,РД,0))))*ISNA(MATCH($T$12:$AI$12,ПД,0))*($T21:$AI21=BI$14)))*8-SUMPRODUCT(ISNUMBER(MATCH($T$12:$AI$12,ППД,0))*($T21:$AI21=BI$14))</f>
        <v>0</v>
      </c>
      <c r="BJ21" s="112">
        <f>SUMPRODUCT(--(((WEEKDAY($D$12:$R$12,2)&lt;6)+(ISNUMBER(MATCH($D$12:$R$12,РД,0))))*ISNA(MATCH($D$12:$R$12,ПД,0))*($D21:$R21=BJ$14)))*8-SUMPRODUCT(ISNUMBER(MATCH($D$12:$R$12,ППД,0))*($D21:$R21=BJ$14))+SUMPRODUCT(--(((WEEKDAY($T$12:$AI$12,2)&lt;6)+(ISNUMBER(MATCH($T$12:$AI$12,РД,0))))*ISNA(MATCH($T$12:$AI$12,ПД,0))*($T21:$AI21=BJ$14)))*8-SUMPRODUCT(ISNUMBER(MATCH($T$12:$AI$12,ППД,0))*($T21:$AI21=BJ$14))</f>
        <v>0</v>
      </c>
      <c r="BK21" s="112">
        <f>SUMPRODUCT(--(((WEEKDAY($D$12:$R$12,2)&lt;6)+(ISNUMBER(MATCH($D$12:$R$12,РД,0))))*ISNA(MATCH($D$12:$R$12,ПД,0))*($D21:$R21=BK$14)))*8-SUMPRODUCT(ISNUMBER(MATCH($D$12:$R$12,ППД,0))*($D21:$R21=BK$14))+SUMPRODUCT(--(((WEEKDAY($T$12:$AI$12,2)&lt;6)+(ISNUMBER(MATCH($T$12:$AI$12,РД,0))))*ISNA(MATCH($T$12:$AI$12,ПД,0))*($T21:$AI21=BK$14)))*8-SUMPRODUCT(ISNUMBER(MATCH($T$12:$AI$12,ППД,0))*($T21:$AI21=BK$14))</f>
        <v>0</v>
      </c>
      <c r="BL21" s="112">
        <f>SUMPRODUCT(--(((WEEKDAY($D$12:$R$12,2)&lt;6)+(ISNUMBER(MATCH($D$12:$R$12,РД,0))))*ISNA(MATCH($D$12:$R$12,ПД,0))*($D21:$R21=BL$14)))*8-SUMPRODUCT(ISNUMBER(MATCH($D$12:$R$12,ППД,0))*($D21:$R21=BL$14))+SUMPRODUCT(--(((WEEKDAY($T$12:$AI$12,2)&lt;6)+(ISNUMBER(MATCH($T$12:$AI$12,РД,0))))*ISNA(MATCH($T$12:$AI$12,ПД,0))*($T21:$AI21=BL$14)))*8-SUMPRODUCT(ISNUMBER(MATCH($T$12:$AI$12,ППД,0))*($T21:$AI21=BL$14))</f>
        <v>0</v>
      </c>
      <c r="BM21" s="112">
        <f>SUMPRODUCT(--(((WEEKDAY($D$12:$R$12,2)&lt;6)+(ISNUMBER(MATCH($D$12:$R$12,РД,0))))*ISNA(MATCH($D$12:$R$12,ПД,0))*($D21:$R21=BM$14)))*8-SUMPRODUCT(ISNUMBER(MATCH($D$12:$R$12,ППД,0))*($D21:$R21=BM$14))+SUMPRODUCT(--(((WEEKDAY($T$12:$AI$12,2)&lt;6)+(ISNUMBER(MATCH($T$12:$AI$12,РД,0))))*ISNA(MATCH($T$12:$AI$12,ПД,0))*($T21:$AI21=BM$14)))*8-SUMPRODUCT(ISNUMBER(MATCH($T$12:$AI$12,ППД,0))*($T21:$AI21=BM$14))</f>
        <v>136</v>
      </c>
      <c r="BN21" s="112">
        <f>SUMPRODUCT(--(((WEEKDAY($D$12:$R$12,2)&lt;6)+(ISNUMBER(MATCH($D$12:$R$12,РД,0))))*ISNA(MATCH($D$12:$R$12,ПД,0))*($D21:$R21=BN$14)))*8-SUMPRODUCT(ISNUMBER(MATCH($D$12:$R$12,ППД,0))*($D21:$R21=BN$14))+SUMPRODUCT(--(((WEEKDAY($T$12:$AI$12,2)&lt;6)+(ISNUMBER(MATCH($T$12:$AI$12,РД,0))))*ISNA(MATCH($T$12:$AI$12,ПД,0))*($T21:$AI21=BN$14)))*8-SUMPRODUCT(ISNUMBER(MATCH($T$12:$AI$12,ППД,0))*($T21:$AI21=BN$14))</f>
        <v>0</v>
      </c>
      <c r="BO21" s="58"/>
      <c r="BP21" s="63"/>
      <c r="BQ21" s="63"/>
      <c r="BR21" s="63">
        <v>2018</v>
      </c>
      <c r="BS21" s="87"/>
      <c r="BU21" s="63"/>
      <c r="BV21" s="63"/>
      <c r="BW21" s="63"/>
      <c r="BX21" s="87"/>
      <c r="BY21" s="56"/>
      <c r="BZ21" s="86"/>
      <c r="CA21" s="86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B21" s="51"/>
      <c r="DC21" s="52"/>
    </row>
    <row r="22" spans="1:107" s="41" customFormat="1" ht="39.950000000000003" customHeight="1" thickBot="1" x14ac:dyDescent="0.25">
      <c r="A22" s="129"/>
      <c r="B22" s="72"/>
      <c r="C22" s="131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80">
        <f t="shared" si="2"/>
        <v>0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81">
        <f t="shared" si="3"/>
        <v>0</v>
      </c>
      <c r="AK22" s="127"/>
      <c r="AL22" s="118"/>
      <c r="AM22" s="118"/>
      <c r="AN22" s="118"/>
      <c r="AO22" s="116"/>
      <c r="AP22" s="118"/>
      <c r="AQ22" s="116"/>
      <c r="AR22" s="118"/>
      <c r="AS22" s="118"/>
      <c r="AT22" s="119"/>
      <c r="AU22" s="121"/>
      <c r="AV22" s="123"/>
      <c r="AW22" s="125"/>
      <c r="AX22" s="127"/>
      <c r="AY22" s="102"/>
      <c r="AZ22" s="76"/>
      <c r="BB22" s="94"/>
      <c r="BC22" s="113"/>
      <c r="BD22" s="114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58"/>
      <c r="BP22" s="63"/>
      <c r="BQ22" s="63"/>
      <c r="BR22" s="63"/>
      <c r="BS22" s="87"/>
      <c r="BU22" s="63"/>
      <c r="BV22" s="63"/>
      <c r="BW22" s="63"/>
      <c r="BX22" s="87"/>
      <c r="BY22" s="56"/>
      <c r="BZ22" s="86"/>
      <c r="CA22" s="86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B22" s="51"/>
      <c r="DC22" s="51"/>
    </row>
  </sheetData>
  <mergeCells count="179">
    <mergeCell ref="B6:AL6"/>
    <mergeCell ref="AQ6:AS7"/>
    <mergeCell ref="AU6:AW6"/>
    <mergeCell ref="AX6:AZ6"/>
    <mergeCell ref="B7:AL7"/>
    <mergeCell ref="AU7:AW7"/>
    <mergeCell ref="AX7:AZ7"/>
    <mergeCell ref="AS1:AZ1"/>
    <mergeCell ref="AJ2:AZ2"/>
    <mergeCell ref="AJ3:AZ3"/>
    <mergeCell ref="B4:AL4"/>
    <mergeCell ref="B5:AL5"/>
    <mergeCell ref="AN5:AP5"/>
    <mergeCell ref="AQ5:AS5"/>
    <mergeCell ref="AU5:AZ5"/>
    <mergeCell ref="A11:A13"/>
    <mergeCell ref="B11:B13"/>
    <mergeCell ref="C11:C13"/>
    <mergeCell ref="D11:AJ11"/>
    <mergeCell ref="AK11:AU11"/>
    <mergeCell ref="AV11:AW11"/>
    <mergeCell ref="M12:M13"/>
    <mergeCell ref="N12:N13"/>
    <mergeCell ref="O12:O13"/>
    <mergeCell ref="P12:P13"/>
    <mergeCell ref="T12:T13"/>
    <mergeCell ref="U12:U13"/>
    <mergeCell ref="V12:V13"/>
    <mergeCell ref="AX11:AZ11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W12:AW13"/>
    <mergeCell ref="AX12:AX13"/>
    <mergeCell ref="AY12:AZ12"/>
    <mergeCell ref="AI12:AI13"/>
    <mergeCell ref="AJ12:AJ13"/>
    <mergeCell ref="AK12:AK13"/>
    <mergeCell ref="AL12:AL13"/>
    <mergeCell ref="AM12:AM13"/>
    <mergeCell ref="AN12:AN13"/>
    <mergeCell ref="D14:R14"/>
    <mergeCell ref="T14:AI14"/>
    <mergeCell ref="A15:A16"/>
    <mergeCell ref="C15:C16"/>
    <mergeCell ref="AK15:AK16"/>
    <mergeCell ref="AL15:AL16"/>
    <mergeCell ref="AO12:AO13"/>
    <mergeCell ref="AP12:AU12"/>
    <mergeCell ref="AV12:AV13"/>
    <mergeCell ref="AC12:AC13"/>
    <mergeCell ref="AD12:AD13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AS15:AS16"/>
    <mergeCell ref="AT15:AT16"/>
    <mergeCell ref="AU15:AU16"/>
    <mergeCell ref="AV15:AV16"/>
    <mergeCell ref="AW15:AW16"/>
    <mergeCell ref="AX15:AX16"/>
    <mergeCell ref="AM15:AM16"/>
    <mergeCell ref="AN15:AN16"/>
    <mergeCell ref="AO15:AO16"/>
    <mergeCell ref="AP15:AP16"/>
    <mergeCell ref="AQ15:AQ16"/>
    <mergeCell ref="AR15:AR16"/>
    <mergeCell ref="BI15:BI16"/>
    <mergeCell ref="BJ15:BJ16"/>
    <mergeCell ref="BK15:BK16"/>
    <mergeCell ref="BL15:BL16"/>
    <mergeCell ref="BM15:BM16"/>
    <mergeCell ref="BN15:BN16"/>
    <mergeCell ref="BC15:BC16"/>
    <mergeCell ref="BD15:BD16"/>
    <mergeCell ref="BE15:BE16"/>
    <mergeCell ref="BF15:BF16"/>
    <mergeCell ref="BG15:BG16"/>
    <mergeCell ref="BH15:BH16"/>
    <mergeCell ref="AQ17:AQ18"/>
    <mergeCell ref="AR17:AR18"/>
    <mergeCell ref="AS17:AS18"/>
    <mergeCell ref="AT17:AT18"/>
    <mergeCell ref="A17:A18"/>
    <mergeCell ref="C17:C18"/>
    <mergeCell ref="AK17:AK18"/>
    <mergeCell ref="AL17:AL18"/>
    <mergeCell ref="AM17:AM18"/>
    <mergeCell ref="AN17:AN18"/>
    <mergeCell ref="BK17:BK18"/>
    <mergeCell ref="BL17:BL18"/>
    <mergeCell ref="BM17:BM18"/>
    <mergeCell ref="BN17:BN18"/>
    <mergeCell ref="A19:A20"/>
    <mergeCell ref="C19:C20"/>
    <mergeCell ref="AK19:AK20"/>
    <mergeCell ref="AL19:AL20"/>
    <mergeCell ref="AM19:AM20"/>
    <mergeCell ref="AN19:AN20"/>
    <mergeCell ref="BE17:BE18"/>
    <mergeCell ref="BF17:BF18"/>
    <mergeCell ref="BG17:BG18"/>
    <mergeCell ref="BH17:BH18"/>
    <mergeCell ref="BI17:BI18"/>
    <mergeCell ref="BJ17:BJ18"/>
    <mergeCell ref="AU17:AU18"/>
    <mergeCell ref="AV17:AV18"/>
    <mergeCell ref="AW17:AW18"/>
    <mergeCell ref="AX17:AX18"/>
    <mergeCell ref="BC17:BC18"/>
    <mergeCell ref="BD17:BD18"/>
    <mergeCell ref="AO17:AO18"/>
    <mergeCell ref="AP17:AP18"/>
    <mergeCell ref="BL19:BL20"/>
    <mergeCell ref="BM19:BM20"/>
    <mergeCell ref="BN19:BN20"/>
    <mergeCell ref="A21:A22"/>
    <mergeCell ref="C21:C22"/>
    <mergeCell ref="AK21:AK22"/>
    <mergeCell ref="AL21:AL22"/>
    <mergeCell ref="AM21:AM22"/>
    <mergeCell ref="AN21:AN22"/>
    <mergeCell ref="BE19:BE20"/>
    <mergeCell ref="BF19:BF20"/>
    <mergeCell ref="BG19:BG20"/>
    <mergeCell ref="BH19:BH20"/>
    <mergeCell ref="BI19:BI20"/>
    <mergeCell ref="BJ19:BJ20"/>
    <mergeCell ref="AU19:AU20"/>
    <mergeCell ref="AV19:AV20"/>
    <mergeCell ref="AW19:AW20"/>
    <mergeCell ref="AX19:AX20"/>
    <mergeCell ref="BC19:BC20"/>
    <mergeCell ref="BD19:BD20"/>
    <mergeCell ref="AO19:AO20"/>
    <mergeCell ref="AP19:AP20"/>
    <mergeCell ref="AQ19:AQ20"/>
    <mergeCell ref="BC21:BC22"/>
    <mergeCell ref="BD21:BD22"/>
    <mergeCell ref="AO21:AO22"/>
    <mergeCell ref="AP21:AP22"/>
    <mergeCell ref="AQ21:AQ22"/>
    <mergeCell ref="AR21:AR22"/>
    <mergeCell ref="AS21:AS22"/>
    <mergeCell ref="AT21:AT22"/>
    <mergeCell ref="BK19:BK20"/>
    <mergeCell ref="AR19:AR20"/>
    <mergeCell ref="AS19:AS20"/>
    <mergeCell ref="AT19:AT20"/>
    <mergeCell ref="BK21:BK22"/>
    <mergeCell ref="AU21:AU22"/>
    <mergeCell ref="AV21:AV22"/>
    <mergeCell ref="AW21:AW22"/>
    <mergeCell ref="AX21:AX22"/>
    <mergeCell ref="BL21:BL22"/>
    <mergeCell ref="BM21:BM22"/>
    <mergeCell ref="BN21:BN22"/>
    <mergeCell ref="BE21:BE22"/>
    <mergeCell ref="BF21:BF22"/>
    <mergeCell ref="BG21:BG22"/>
    <mergeCell ref="BH21:BH22"/>
    <mergeCell ref="BI21:BI22"/>
    <mergeCell ref="BJ21:BJ22"/>
  </mergeCells>
  <conditionalFormatting sqref="AK15:AZ15 AK16 AO16 AR16:AU16 AX16:AZ22">
    <cfRule type="cellIs" dxfId="17" priority="14" operator="equal">
      <formula>0</formula>
    </cfRule>
  </conditionalFormatting>
  <conditionalFormatting sqref="AK17:AW17 AK18 AO18 AR18:AU18">
    <cfRule type="cellIs" dxfId="16" priority="12" operator="equal">
      <formula>0</formula>
    </cfRule>
  </conditionalFormatting>
  <conditionalFormatting sqref="AK19:AW19 AK20 AO20 AR20:AU20">
    <cfRule type="cellIs" dxfId="15" priority="11" operator="equal">
      <formula>0</formula>
    </cfRule>
  </conditionalFormatting>
  <conditionalFormatting sqref="AK21:AW21 AK22 AO22 AR22:AU22">
    <cfRule type="cellIs" dxfId="14" priority="10" operator="equal">
      <formula>0</formula>
    </cfRule>
  </conditionalFormatting>
  <conditionalFormatting sqref="D12:R13 T12:AI13">
    <cfRule type="expression" dxfId="9" priority="15">
      <formula>OR(BU$17=1,BU$17=7)</formula>
    </cfRule>
  </conditionalFormatting>
  <dataValidations count="2">
    <dataValidation type="list" allowBlank="1" showInputMessage="1" showErrorMessage="1" sqref="BR14">
      <formula1>$BR$15:$BR$22</formula1>
    </dataValidation>
    <dataValidation type="list" allowBlank="1" showInputMessage="1" showErrorMessage="1" sqref="AN6">
      <formula1>$BP$15:$BP$22</formula1>
    </dataValidation>
  </dataValidations>
  <printOptions horizontalCentered="1" verticalCentered="1"/>
  <pageMargins left="0.39370078740157483" right="0.39370078740157483" top="0.35433070866141736" bottom="0.23622047244094491" header="0" footer="0"/>
  <pageSetup paperSize="9" scale="55" orientation="landscape" r:id="rId1"/>
  <headerFooter differentFirst="1" alignWithMargins="0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CE1966-6CA4-4185-BFC0-92BE1CF2257E}">
            <xm:f>COUNTIF(календарь!$D$3:$D$25,D$12)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" id="{43F7A4DF-23B1-4842-BE78-5E6D5EDAEE13}">
            <xm:f>ISNUMBER(MATCH(D12,календарь!$C$3:$C$25,0))</xm:f>
            <x14:dxf>
              <font>
                <b/>
                <i val="0"/>
              </font>
              <numFmt numFmtId="165" formatCode="dd/mm/yyyy\ &quot;*&quot;"/>
            </x14:dxf>
          </x14:cfRule>
          <x14:cfRule type="expression" priority="3" id="{782143B0-1AFC-4D96-BC8A-D2C1A67610D3}">
            <xm:f>COUNTIF(календарь!$B$3:$B$25,D$12)</xm:f>
            <x14:dxf>
              <fill>
                <patternFill patternType="gray125"/>
              </fill>
            </x14:dxf>
          </x14:cfRule>
          <x14:cfRule type="expression" priority="4" id="{6471DEB5-1FA2-4E57-999C-E563D1AF52D9}">
            <xm:f>COUNTIF(календарь!$A$3:$A$25,D$12)</xm:f>
            <x14:dxf>
              <fill>
                <patternFill patternType="mediumGray"/>
              </fill>
            </x14:dxf>
          </x14:cfRule>
          <xm:sqref>D12:R13 T12:AI13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2"/>
  <sheetViews>
    <sheetView tabSelected="1" zoomScale="70" zoomScaleNormal="70" workbookViewId="0">
      <selection activeCell="BE15" sqref="BE15:BE16"/>
    </sheetView>
  </sheetViews>
  <sheetFormatPr defaultColWidth="9.140625" defaultRowHeight="14.25" x14ac:dyDescent="0.2"/>
  <cols>
    <col min="1" max="1" width="4.140625" style="6" customWidth="1"/>
    <col min="2" max="2" width="20" style="6" customWidth="1"/>
    <col min="3" max="3" width="5.140625" style="6" customWidth="1"/>
    <col min="4" max="18" width="4.140625" style="6" customWidth="1"/>
    <col min="19" max="19" width="5.5703125" style="6" customWidth="1"/>
    <col min="20" max="35" width="4.140625" style="6" customWidth="1"/>
    <col min="36" max="49" width="5.5703125" style="6" customWidth="1"/>
    <col min="50" max="51" width="4.140625" style="6" customWidth="1"/>
    <col min="52" max="52" width="5.5703125" style="6" customWidth="1"/>
    <col min="53" max="53" width="5.42578125" style="7" customWidth="1"/>
    <col min="54" max="54" width="2.7109375" style="64" customWidth="1"/>
    <col min="55" max="55" width="4.85546875" style="56" bestFit="1" customWidth="1"/>
    <col min="56" max="56" width="6.42578125" style="56" bestFit="1" customWidth="1"/>
    <col min="57" max="66" width="4.7109375" style="56" customWidth="1"/>
    <col min="67" max="67" width="2.5703125" style="59" customWidth="1"/>
    <col min="68" max="70" width="8.5703125" style="7" bestFit="1" customWidth="1"/>
    <col min="71" max="71" width="4.42578125" style="7" bestFit="1" customWidth="1"/>
    <col min="72" max="72" width="9.140625" style="7" customWidth="1"/>
    <col min="73" max="73" width="7.140625" style="53" customWidth="1"/>
    <col min="74" max="74" width="5.28515625" style="53" customWidth="1"/>
    <col min="75" max="76" width="9.5703125" style="53" customWidth="1"/>
    <col min="77" max="79" width="5.28515625" style="53" customWidth="1"/>
    <col min="80" max="80" width="8.85546875" style="53" bestFit="1" customWidth="1"/>
    <col min="81" max="81" width="7.140625" style="53" bestFit="1" customWidth="1"/>
    <col min="82" max="82" width="5.42578125" style="53" bestFit="1" customWidth="1"/>
    <col min="83" max="104" width="5.28515625" style="53" customWidth="1"/>
    <col min="105" max="105" width="10.7109375" style="7" customWidth="1"/>
    <col min="106" max="118" width="9.140625" style="7" customWidth="1"/>
    <col min="119" max="16384" width="9.140625" style="7"/>
  </cols>
  <sheetData>
    <row r="1" spans="1:106" ht="17.25" x14ac:dyDescent="0.3">
      <c r="AJ1" s="8"/>
      <c r="AK1" s="8"/>
      <c r="AL1" s="8"/>
      <c r="AM1" s="8"/>
      <c r="AN1" s="8"/>
      <c r="AO1" s="8"/>
      <c r="AP1" s="8"/>
      <c r="AQ1" s="8"/>
      <c r="AR1" s="8"/>
      <c r="AS1" s="190"/>
      <c r="AT1" s="190"/>
      <c r="AU1" s="190"/>
      <c r="AV1" s="190"/>
      <c r="AW1" s="190"/>
      <c r="AX1" s="190"/>
      <c r="AY1" s="190"/>
      <c r="AZ1" s="190"/>
      <c r="BA1" s="9"/>
    </row>
    <row r="2" spans="1:106" ht="17.25" x14ac:dyDescent="0.3"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9"/>
    </row>
    <row r="3" spans="1:106" ht="17.25" x14ac:dyDescent="0.3"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9"/>
      <c r="BG3" s="96"/>
    </row>
    <row r="4" spans="1:106" s="14" customFormat="1" ht="18" customHeight="1" thickBot="1" x14ac:dyDescent="0.25">
      <c r="A4" s="10" t="s">
        <v>28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1"/>
      <c r="AN4" s="11"/>
      <c r="AO4" s="12"/>
      <c r="AP4" s="11"/>
      <c r="AQ4" s="11"/>
      <c r="AR4" s="11"/>
      <c r="AS4" s="11"/>
      <c r="AT4" s="11"/>
      <c r="AU4" s="11"/>
      <c r="AV4" s="11"/>
      <c r="AW4" s="11"/>
      <c r="AX4" s="12"/>
      <c r="AY4" s="11"/>
      <c r="AZ4" s="11"/>
      <c r="BA4" s="13"/>
      <c r="BB4" s="64"/>
      <c r="BC4" s="56"/>
      <c r="BD4" s="56"/>
      <c r="BE4" s="56"/>
      <c r="BF4" s="56"/>
      <c r="BG4" s="96"/>
      <c r="BH4" s="56"/>
      <c r="BI4" s="56"/>
      <c r="BJ4" s="56"/>
      <c r="BK4" s="56"/>
      <c r="BL4" s="56"/>
      <c r="BM4" s="56"/>
      <c r="BN4" s="56"/>
      <c r="BO4" s="60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</row>
    <row r="5" spans="1:106" s="14" customFormat="1" ht="18" customHeight="1" x14ac:dyDescent="0.2">
      <c r="A5" s="15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6"/>
      <c r="AN5" s="191" t="s">
        <v>0</v>
      </c>
      <c r="AO5" s="192"/>
      <c r="AP5" s="193"/>
      <c r="AQ5" s="194" t="s">
        <v>5</v>
      </c>
      <c r="AR5" s="192"/>
      <c r="AS5" s="195"/>
      <c r="AT5" s="17"/>
      <c r="AU5" s="191"/>
      <c r="AV5" s="192"/>
      <c r="AW5" s="192"/>
      <c r="AX5" s="192"/>
      <c r="AY5" s="192"/>
      <c r="AZ5" s="195"/>
      <c r="BA5" s="18"/>
      <c r="BB5" s="64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60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</row>
    <row r="6" spans="1:106" s="14" customFormat="1" ht="18" customHeight="1" x14ac:dyDescent="0.2">
      <c r="A6" s="19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20"/>
      <c r="AN6" s="47">
        <v>2</v>
      </c>
      <c r="AO6" s="107" t="s">
        <v>56</v>
      </c>
      <c r="AP6" s="48" t="s">
        <v>24</v>
      </c>
      <c r="AQ6" s="174"/>
      <c r="AR6" s="175"/>
      <c r="AS6" s="176"/>
      <c r="AT6" s="17"/>
      <c r="AU6" s="180"/>
      <c r="AV6" s="181"/>
      <c r="AW6" s="182"/>
      <c r="AX6" s="183"/>
      <c r="AY6" s="181"/>
      <c r="AZ6" s="184"/>
      <c r="BA6" s="21"/>
      <c r="BB6" s="64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60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</row>
    <row r="7" spans="1:106" s="14" customFormat="1" ht="18" customHeight="1" thickBot="1" x14ac:dyDescent="0.25">
      <c r="A7" s="19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20"/>
      <c r="AN7" s="82"/>
      <c r="AO7" s="45"/>
      <c r="AP7" s="46"/>
      <c r="AQ7" s="177"/>
      <c r="AR7" s="178"/>
      <c r="AS7" s="179"/>
      <c r="AT7" s="17"/>
      <c r="AU7" s="185"/>
      <c r="AV7" s="178"/>
      <c r="AW7" s="186"/>
      <c r="AX7" s="187"/>
      <c r="AY7" s="188"/>
      <c r="AZ7" s="189"/>
      <c r="BA7" s="21"/>
      <c r="BB7" s="64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60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</row>
    <row r="8" spans="1:106" s="14" customFormat="1" ht="18" customHeight="1" x14ac:dyDescent="0.2">
      <c r="A8" s="19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68"/>
      <c r="AN8" s="68"/>
      <c r="AO8" s="68"/>
      <c r="AP8" s="68"/>
      <c r="AQ8" s="69"/>
      <c r="AR8" s="69"/>
      <c r="AS8" s="69"/>
      <c r="AT8" s="17"/>
      <c r="AU8" s="70"/>
      <c r="AV8" s="69"/>
      <c r="AW8" s="69"/>
      <c r="AX8" s="70"/>
      <c r="AY8" s="70"/>
      <c r="AZ8" s="70"/>
      <c r="BA8" s="21"/>
      <c r="BB8" s="64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60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</row>
    <row r="9" spans="1:106" s="14" customFormat="1" ht="18" customHeight="1" x14ac:dyDescent="0.2">
      <c r="A9" s="19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68"/>
      <c r="AN9" s="68"/>
      <c r="AO9" s="68"/>
      <c r="AP9" s="68"/>
      <c r="AQ9" s="69"/>
      <c r="AR9" s="69"/>
      <c r="AS9" s="69"/>
      <c r="AT9" s="17"/>
      <c r="AU9" s="70"/>
      <c r="AV9" s="69"/>
      <c r="AW9" s="69"/>
      <c r="AX9" s="70"/>
      <c r="AY9" s="70"/>
      <c r="AZ9" s="70"/>
      <c r="BA9" s="21"/>
      <c r="BB9" s="64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60"/>
      <c r="BQ9" s="85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</row>
    <row r="10" spans="1:106" ht="8.1" customHeight="1" thickBot="1" x14ac:dyDescent="0.25">
      <c r="A10" s="22"/>
      <c r="B10" s="22"/>
      <c r="C10" s="22"/>
      <c r="AA10" s="23"/>
      <c r="AB10" s="23"/>
      <c r="AN10" s="24"/>
      <c r="AO10" s="24"/>
      <c r="AP10" s="24"/>
      <c r="AQ10" s="24"/>
      <c r="AR10" s="24"/>
      <c r="AS10" s="24"/>
      <c r="AT10" s="24"/>
      <c r="AU10" s="24"/>
      <c r="AV10" s="24"/>
      <c r="BQ10" s="84"/>
    </row>
    <row r="11" spans="1:106" s="25" customFormat="1" ht="30" customHeight="1" x14ac:dyDescent="0.3">
      <c r="A11" s="161" t="s">
        <v>30</v>
      </c>
      <c r="B11" s="162" t="s">
        <v>31</v>
      </c>
      <c r="C11" s="165" t="s">
        <v>23</v>
      </c>
      <c r="D11" s="168" t="s">
        <v>1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70"/>
      <c r="AK11" s="168" t="s">
        <v>32</v>
      </c>
      <c r="AL11" s="169"/>
      <c r="AM11" s="169"/>
      <c r="AN11" s="169"/>
      <c r="AO11" s="169"/>
      <c r="AP11" s="169"/>
      <c r="AQ11" s="169"/>
      <c r="AR11" s="169"/>
      <c r="AS11" s="169"/>
      <c r="AT11" s="169"/>
      <c r="AU11" s="170"/>
      <c r="AV11" s="171" t="s">
        <v>33</v>
      </c>
      <c r="AW11" s="172"/>
      <c r="AX11" s="147" t="s">
        <v>34</v>
      </c>
      <c r="AY11" s="148"/>
      <c r="AZ11" s="149"/>
      <c r="BB11" s="44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61"/>
      <c r="BQ11" s="8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</row>
    <row r="12" spans="1:106" s="25" customFormat="1" ht="27.95" customHeight="1" x14ac:dyDescent="0.3">
      <c r="A12" s="154"/>
      <c r="B12" s="163"/>
      <c r="C12" s="166"/>
      <c r="D12" s="150">
        <f>DATE(2018,$AN6,BU15)</f>
        <v>43132</v>
      </c>
      <c r="E12" s="143">
        <f t="shared" ref="E12:R12" si="0">DATE($BR14,$AN6,BV15)</f>
        <v>43133</v>
      </c>
      <c r="F12" s="143">
        <f t="shared" si="0"/>
        <v>43134</v>
      </c>
      <c r="G12" s="143">
        <f t="shared" si="0"/>
        <v>43135</v>
      </c>
      <c r="H12" s="143">
        <f t="shared" si="0"/>
        <v>43136</v>
      </c>
      <c r="I12" s="143">
        <f t="shared" si="0"/>
        <v>43137</v>
      </c>
      <c r="J12" s="143">
        <f t="shared" si="0"/>
        <v>43138</v>
      </c>
      <c r="K12" s="143">
        <f t="shared" si="0"/>
        <v>43139</v>
      </c>
      <c r="L12" s="143">
        <f t="shared" si="0"/>
        <v>43140</v>
      </c>
      <c r="M12" s="143">
        <f t="shared" si="0"/>
        <v>43141</v>
      </c>
      <c r="N12" s="143">
        <f t="shared" si="0"/>
        <v>43142</v>
      </c>
      <c r="O12" s="143">
        <f t="shared" si="0"/>
        <v>43143</v>
      </c>
      <c r="P12" s="143">
        <f t="shared" si="0"/>
        <v>43144</v>
      </c>
      <c r="Q12" s="143">
        <f t="shared" si="0"/>
        <v>43145</v>
      </c>
      <c r="R12" s="143">
        <f t="shared" si="0"/>
        <v>43146</v>
      </c>
      <c r="S12" s="145" t="s">
        <v>35</v>
      </c>
      <c r="T12" s="143">
        <f t="shared" ref="T12:AI12" si="1">DATE($BR14,$AN6,CK15)</f>
        <v>43147</v>
      </c>
      <c r="U12" s="143">
        <f t="shared" si="1"/>
        <v>43148</v>
      </c>
      <c r="V12" s="143">
        <f t="shared" si="1"/>
        <v>43149</v>
      </c>
      <c r="W12" s="143">
        <f t="shared" si="1"/>
        <v>43150</v>
      </c>
      <c r="X12" s="143">
        <f t="shared" si="1"/>
        <v>43151</v>
      </c>
      <c r="Y12" s="143">
        <f t="shared" si="1"/>
        <v>43152</v>
      </c>
      <c r="Z12" s="143">
        <f t="shared" si="1"/>
        <v>43153</v>
      </c>
      <c r="AA12" s="143">
        <f t="shared" si="1"/>
        <v>43154</v>
      </c>
      <c r="AB12" s="143">
        <f t="shared" si="1"/>
        <v>43155</v>
      </c>
      <c r="AC12" s="143">
        <f t="shared" si="1"/>
        <v>43156</v>
      </c>
      <c r="AD12" s="143">
        <f t="shared" si="1"/>
        <v>43157</v>
      </c>
      <c r="AE12" s="143">
        <f t="shared" si="1"/>
        <v>43158</v>
      </c>
      <c r="AF12" s="143">
        <f t="shared" si="1"/>
        <v>43159</v>
      </c>
      <c r="AG12" s="143">
        <f t="shared" si="1"/>
        <v>43160</v>
      </c>
      <c r="AH12" s="143">
        <f t="shared" si="1"/>
        <v>43161</v>
      </c>
      <c r="AI12" s="143">
        <f t="shared" si="1"/>
        <v>43162</v>
      </c>
      <c r="AJ12" s="158" t="s">
        <v>36</v>
      </c>
      <c r="AK12" s="141" t="s">
        <v>37</v>
      </c>
      <c r="AL12" s="138" t="s">
        <v>38</v>
      </c>
      <c r="AM12" s="160" t="s">
        <v>39</v>
      </c>
      <c r="AN12" s="138" t="s">
        <v>40</v>
      </c>
      <c r="AO12" s="138" t="s">
        <v>41</v>
      </c>
      <c r="AP12" s="139" t="s">
        <v>42</v>
      </c>
      <c r="AQ12" s="139"/>
      <c r="AR12" s="139"/>
      <c r="AS12" s="139"/>
      <c r="AT12" s="139"/>
      <c r="AU12" s="140"/>
      <c r="AV12" s="141" t="s">
        <v>43</v>
      </c>
      <c r="AW12" s="152" t="s">
        <v>44</v>
      </c>
      <c r="AX12" s="154" t="s">
        <v>41</v>
      </c>
      <c r="AY12" s="156" t="s">
        <v>45</v>
      </c>
      <c r="AZ12" s="157"/>
      <c r="BB12" s="44"/>
      <c r="BC12" s="97"/>
      <c r="BD12" s="97"/>
      <c r="BE12" s="98"/>
      <c r="BF12" s="43"/>
      <c r="BG12" s="93"/>
      <c r="BH12" s="93"/>
      <c r="BI12" s="93"/>
      <c r="BJ12" s="93"/>
      <c r="BK12" s="93"/>
      <c r="BL12" s="93"/>
      <c r="BM12" s="93"/>
      <c r="BN12" s="93"/>
      <c r="BO12" s="61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</row>
    <row r="13" spans="1:106" s="25" customFormat="1" ht="75.599999999999994" customHeight="1" thickBot="1" x14ac:dyDescent="0.35">
      <c r="A13" s="155"/>
      <c r="B13" s="164"/>
      <c r="C13" s="167"/>
      <c r="D13" s="151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6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59"/>
      <c r="AK13" s="141"/>
      <c r="AL13" s="138"/>
      <c r="AM13" s="138"/>
      <c r="AN13" s="138"/>
      <c r="AO13" s="138"/>
      <c r="AP13" s="26" t="s">
        <v>4</v>
      </c>
      <c r="AQ13" s="27" t="s">
        <v>46</v>
      </c>
      <c r="AR13" s="27" t="s">
        <v>47</v>
      </c>
      <c r="AS13" s="27" t="s">
        <v>48</v>
      </c>
      <c r="AT13" s="26" t="s">
        <v>40</v>
      </c>
      <c r="AU13" s="28" t="s">
        <v>49</v>
      </c>
      <c r="AV13" s="142"/>
      <c r="AW13" s="153"/>
      <c r="AX13" s="155"/>
      <c r="AY13" s="29" t="s">
        <v>3</v>
      </c>
      <c r="AZ13" s="30" t="s">
        <v>50</v>
      </c>
      <c r="BA13" s="31"/>
      <c r="BB13" s="44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42"/>
      <c r="BP13" s="111" t="s">
        <v>51</v>
      </c>
      <c r="BQ13" s="111" t="s">
        <v>2</v>
      </c>
      <c r="BR13" s="111" t="s">
        <v>52</v>
      </c>
      <c r="BS13" s="111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</row>
    <row r="14" spans="1:106" s="40" customFormat="1" ht="13.5" customHeight="1" thickBot="1" x14ac:dyDescent="0.25">
      <c r="A14" s="32">
        <v>1</v>
      </c>
      <c r="B14" s="33">
        <v>2</v>
      </c>
      <c r="C14" s="34">
        <v>3</v>
      </c>
      <c r="D14" s="133">
        <v>4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5"/>
      <c r="S14" s="95">
        <v>5</v>
      </c>
      <c r="T14" s="136">
        <v>6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08">
        <v>7</v>
      </c>
      <c r="AK14" s="32">
        <v>8</v>
      </c>
      <c r="AL14" s="35">
        <v>9</v>
      </c>
      <c r="AM14" s="35">
        <v>10</v>
      </c>
      <c r="AN14" s="35">
        <f>AM14+1</f>
        <v>11</v>
      </c>
      <c r="AO14" s="35">
        <v>12</v>
      </c>
      <c r="AP14" s="35">
        <v>13</v>
      </c>
      <c r="AQ14" s="35">
        <v>14</v>
      </c>
      <c r="AR14" s="35">
        <v>15</v>
      </c>
      <c r="AS14" s="35">
        <v>16</v>
      </c>
      <c r="AT14" s="35">
        <v>17</v>
      </c>
      <c r="AU14" s="34">
        <v>18</v>
      </c>
      <c r="AV14" s="32">
        <v>19</v>
      </c>
      <c r="AW14" s="34">
        <v>20</v>
      </c>
      <c r="AX14" s="36">
        <v>21</v>
      </c>
      <c r="AY14" s="37">
        <v>22</v>
      </c>
      <c r="AZ14" s="38">
        <f>AY14+1</f>
        <v>23</v>
      </c>
      <c r="BA14" s="39"/>
      <c r="BB14" s="64"/>
      <c r="BC14" s="88" t="s">
        <v>53</v>
      </c>
      <c r="BD14" s="89" t="s">
        <v>54</v>
      </c>
      <c r="BE14" s="77" t="s">
        <v>9</v>
      </c>
      <c r="BF14" s="77" t="s">
        <v>7</v>
      </c>
      <c r="BG14" s="77" t="s">
        <v>26</v>
      </c>
      <c r="BH14" s="77" t="s">
        <v>27</v>
      </c>
      <c r="BI14" s="77" t="s">
        <v>25</v>
      </c>
      <c r="BJ14" s="77" t="s">
        <v>58</v>
      </c>
      <c r="BK14" s="77" t="s">
        <v>57</v>
      </c>
      <c r="BL14" s="77" t="s">
        <v>60</v>
      </c>
      <c r="BM14" s="77" t="s">
        <v>59</v>
      </c>
      <c r="BN14" s="77" t="s">
        <v>55</v>
      </c>
      <c r="BO14" s="62"/>
      <c r="BP14" s="57" t="str">
        <f>VLOOKUP(AN6,BP15:BQ22,2,0)</f>
        <v>февраль</v>
      </c>
      <c r="BQ14" s="57"/>
      <c r="BR14" s="57">
        <v>2018</v>
      </c>
      <c r="BS14" s="65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</row>
    <row r="15" spans="1:106" s="41" customFormat="1" ht="39.950000000000003" customHeight="1" thickBot="1" x14ac:dyDescent="0.25">
      <c r="A15" s="128">
        <v>1</v>
      </c>
      <c r="B15" s="72">
        <v>1</v>
      </c>
      <c r="C15" s="130">
        <v>9008</v>
      </c>
      <c r="D15" s="73" t="s">
        <v>7</v>
      </c>
      <c r="E15" s="73" t="s">
        <v>7</v>
      </c>
      <c r="F15" s="73" t="s">
        <v>7</v>
      </c>
      <c r="G15" s="73" t="s">
        <v>7</v>
      </c>
      <c r="H15" s="73" t="s">
        <v>7</v>
      </c>
      <c r="I15" s="73" t="s">
        <v>7</v>
      </c>
      <c r="J15" s="73" t="s">
        <v>7</v>
      </c>
      <c r="K15" s="73" t="s">
        <v>7</v>
      </c>
      <c r="L15" s="73" t="s">
        <v>7</v>
      </c>
      <c r="M15" s="73" t="s">
        <v>7</v>
      </c>
      <c r="N15" s="73" t="s">
        <v>7</v>
      </c>
      <c r="O15" s="73" t="s">
        <v>7</v>
      </c>
      <c r="P15" s="73" t="s">
        <v>7</v>
      </c>
      <c r="Q15" s="73" t="s">
        <v>7</v>
      </c>
      <c r="R15" s="73" t="s">
        <v>7</v>
      </c>
      <c r="S15" s="78">
        <f t="shared" ref="S15:S22" si="2">SUM(D15:R15)</f>
        <v>0</v>
      </c>
      <c r="T15" s="73" t="s">
        <v>9</v>
      </c>
      <c r="U15" s="73" t="s">
        <v>9</v>
      </c>
      <c r="V15" s="73" t="s">
        <v>9</v>
      </c>
      <c r="W15" s="73" t="s">
        <v>9</v>
      </c>
      <c r="X15" s="73" t="s">
        <v>9</v>
      </c>
      <c r="Y15" s="73" t="s">
        <v>9</v>
      </c>
      <c r="Z15" s="73" t="s">
        <v>9</v>
      </c>
      <c r="AA15" s="73" t="s">
        <v>9</v>
      </c>
      <c r="AB15" s="73" t="s">
        <v>9</v>
      </c>
      <c r="AC15" s="73" t="s">
        <v>9</v>
      </c>
      <c r="AD15" s="73" t="s">
        <v>9</v>
      </c>
      <c r="AE15" s="73" t="s">
        <v>9</v>
      </c>
      <c r="AF15" s="73" t="s">
        <v>9</v>
      </c>
      <c r="AG15" s="73"/>
      <c r="AH15" s="73"/>
      <c r="AI15" s="73"/>
      <c r="AJ15" s="79">
        <f t="shared" ref="AJ15:AJ22" si="3">SUM(T15:AI15)</f>
        <v>0</v>
      </c>
      <c r="AK15" s="132">
        <f>S15+AJ15</f>
        <v>0</v>
      </c>
      <c r="AL15" s="117">
        <f>SUMIF(D16:AI16,"0,33")</f>
        <v>0</v>
      </c>
      <c r="AM15" s="117">
        <f>COUNTIF(D15:AI15,"ПП")*7</f>
        <v>0</v>
      </c>
      <c r="AN15" s="117">
        <f>COUNTIF(D15:AI15,"П")*8</f>
        <v>0</v>
      </c>
      <c r="AO15" s="115">
        <f>SUM(AK15:AN16)</f>
        <v>0</v>
      </c>
      <c r="AP15" s="117">
        <f>COUNTIF(D15:R15,"8,83")*6+COUNTIF(D15:R15,"13,67")*2+COUNTIF(T15:AI15,"8,83")*6+COUNTIF(T15:AI15,"13,67")*2</f>
        <v>0</v>
      </c>
      <c r="AQ15" s="115">
        <f>SUM(D15:K16)</f>
        <v>0</v>
      </c>
      <c r="AR15" s="115">
        <f>AO15</f>
        <v>0</v>
      </c>
      <c r="AS15" s="115">
        <f>AO15</f>
        <v>0</v>
      </c>
      <c r="AT15" s="117"/>
      <c r="AU15" s="120"/>
      <c r="AV15" s="122"/>
      <c r="AW15" s="124"/>
      <c r="AX15" s="126"/>
      <c r="AY15" s="109"/>
      <c r="AZ15" s="74"/>
      <c r="BB15" s="94"/>
      <c r="BC15" s="113">
        <f>BD15-SUM(BE15:BM16)</f>
        <v>0</v>
      </c>
      <c r="BD15" s="114">
        <f>VLOOKUP($AN$6,$BP$15:$BS$20,4)</f>
        <v>151</v>
      </c>
      <c r="BE15" s="112">
        <f>SUMPRODUCT(--(((WEEKDAY($D$12:$R$12,2)&lt;6)+(ISNUMBER(MATCH($D$12:$R$12,РД,0))))*ISNA(MATCH($D$12:$R$12,ПД,0))*($D15:$R15=BE$14)))*8-SUMPRODUCT(ISNUMBER(MATCH($D$12:$R$12,ППД,0))*($D15:$R15=BE$14))-SUMPRODUCT(ISNUMBER(MATCH($D$12:$R$12,ВД,0))*($D15:$R15=BE$14))*8+SUMPRODUCT(--(((WEEKDAY($T$12:$AI$12,2)&lt;6)+(ISNUMBER(MATCH($T$12:$AI$12,РД,0))))*ISNA(MATCH($T$12:$AI$12,ПД,0))*($T15:$AI15=BE$14)))*8-SUMPRODUCT(ISNUMBER(MATCH($T$12:$AI$12,ППД,0))*($T15:$AI15=BE$14))-SUMPRODUCT(ISNUMBER(MATCH($T$12:$AI$12,ВД,0))*($T15:$AI15=BE$14))*8</f>
        <v>63</v>
      </c>
      <c r="BF15" s="112">
        <f>SUMPRODUCT(--(((WEEKDAY($D$12:$R$12,2)&lt;6)+(ISNUMBER(MATCH($D$12:$R$12,РД,0))))*ISNA(MATCH($D$12:$R$12,ПД,0))*($D15:$R15=BF$14)))*8-SUMPRODUCT(ISNUMBER(MATCH($D$12:$R$12,ППД,0))*($D15:$R15=BF$14))-SUMPRODUCT(ISNUMBER(MATCH($D$12:$R$12,ВД,0))*($D15:$R15=BF$14))*8+SUMPRODUCT(--(((WEEKDAY($T$12:$AI$12,2)&lt;6)+(ISNUMBER(MATCH($T$12:$AI$12,РД,0))))*ISNA(MATCH($T$12:$AI$12,ПД,0))*($T15:$AI15=BF$14)))*8-SUMPRODUCT(ISNUMBER(MATCH($T$12:$AI$12,ППД,0))*($T15:$AI15=BF$14))-SUMPRODUCT(ISNUMBER(MATCH($T$12:$AI$12,ВД,0))*($T15:$AI15=BF$14))*8</f>
        <v>88</v>
      </c>
      <c r="BG15" s="112">
        <f>SUMPRODUCT(--(((WEEKDAY($D$12:$R$12,2)&lt;6)+(ISNUMBER(MATCH($D$12:$R$12,РД,0))))*ISNA(MATCH($D$12:$R$12,ПД,0))*($D15:$R15=BG$14)))*8-SUMPRODUCT(ISNUMBER(MATCH($D$12:$R$12,ППД,0))*($D15:$R15=BG$14))-SUMPRODUCT(ISNUMBER(MATCH($D$12:$R$12,ВД,0))*($D15:$R15=BG$14))*8+SUMPRODUCT(--(((WEEKDAY($T$12:$AI$12,2)&lt;6)+(ISNUMBER(MATCH($T$12:$AI$12,РД,0))))*ISNA(MATCH($T$12:$AI$12,ПД,0))*($T15:$AI15=BG$14)))*8-SUMPRODUCT(ISNUMBER(MATCH($T$12:$AI$12,ППД,0))*($T15:$AI15=BG$14))-SUMPRODUCT(ISNUMBER(MATCH($T$12:$AI$12,ВД,0))*($T15:$AI15=BG$14))*8</f>
        <v>0</v>
      </c>
      <c r="BH15" s="112">
        <f>SUMPRODUCT(--(((WEEKDAY($D$12:$R$12,2)&lt;6)+(ISNUMBER(MATCH($D$12:$R$12,РД,0))))*ISNA(MATCH($D$12:$R$12,ПД,0))*($D15:$R15=BH$14)))*8-SUMPRODUCT(ISNUMBER(MATCH($D$12:$R$12,ППД,0))*($D15:$R15=BH$14))-SUMPRODUCT(ISNUMBER(MATCH($D$12:$R$12,ВД,0))*($D15:$R15=BH$14))*8+SUMPRODUCT(--(((WEEKDAY($T$12:$AI$12,2)&lt;6)+(ISNUMBER(MATCH($T$12:$AI$12,РД,0))))*ISNA(MATCH($T$12:$AI$12,ПД,0))*($T15:$AI15=BH$14)))*8-SUMPRODUCT(ISNUMBER(MATCH($T$12:$AI$12,ППД,0))*($T15:$AI15=BH$14))-SUMPRODUCT(ISNUMBER(MATCH($T$12:$AI$12,ВД,0))*($T15:$AI15=BH$14))*8</f>
        <v>0</v>
      </c>
      <c r="BI15" s="112">
        <f>SUMPRODUCT(--(((WEEKDAY($D$12:$R$12,2)&lt;6)+(ISNUMBER(MATCH($D$12:$R$12,РД,0))))*ISNA(MATCH($D$12:$R$12,ПД,0))*($D15:$R15=BI$14)))*8-SUMPRODUCT(ISNUMBER(MATCH($D$12:$R$12,ППД,0))*($D15:$R15=BI$14))-SUMPRODUCT(ISNUMBER(MATCH($D$12:$R$12,ВД,0))*($D15:$R15=BI$14))*8+SUMPRODUCT(--(((WEEKDAY($T$12:$AI$12,2)&lt;6)+(ISNUMBER(MATCH($T$12:$AI$12,РД,0))))*ISNA(MATCH($T$12:$AI$12,ПД,0))*($T15:$AI15=BI$14)))*8-SUMPRODUCT(ISNUMBER(MATCH($T$12:$AI$12,ППД,0))*($T15:$AI15=BI$14))-SUMPRODUCT(ISNUMBER(MATCH($T$12:$AI$12,ВД,0))*($T15:$AI15=BI$14))*8</f>
        <v>0</v>
      </c>
      <c r="BJ15" s="112">
        <f>SUMPRODUCT(--(((WEEKDAY($D$12:$R$12,2)&lt;6)+(ISNUMBER(MATCH($D$12:$R$12,РД,0))))*ISNA(MATCH($D$12:$R$12,ПД,0))*($D15:$R15=BJ$14)))*8-SUMPRODUCT(ISNUMBER(MATCH($D$12:$R$12,ППД,0))*($D15:$R15=BJ$14))-SUMPRODUCT(ISNUMBER(MATCH($D$12:$R$12,ВД,0))*($D15:$R15=BJ$14))*8+SUMPRODUCT(--(((WEEKDAY($T$12:$AI$12,2)&lt;6)+(ISNUMBER(MATCH($T$12:$AI$12,РД,0))))*ISNA(MATCH($T$12:$AI$12,ПД,0))*($T15:$AI15=BJ$14)))*8-SUMPRODUCT(ISNUMBER(MATCH($T$12:$AI$12,ППД,0))*($T15:$AI15=BJ$14))-SUMPRODUCT(ISNUMBER(MATCH($T$12:$AI$12,ВД,0))*($T15:$AI15=BJ$14))*8</f>
        <v>0</v>
      </c>
      <c r="BK15" s="112">
        <f>SUMPRODUCT(--(((WEEKDAY($D$12:$R$12,2)&lt;6)+(ISNUMBER(MATCH($D$12:$R$12,РД,0))))*ISNA(MATCH($D$12:$R$12,ПД,0))*($D15:$R15=BK$14)))*8-SUMPRODUCT(ISNUMBER(MATCH($D$12:$R$12,ППД,0))*($D15:$R15=BK$14))-SUMPRODUCT(ISNUMBER(MATCH($D$12:$R$12,ВД,0))*($D15:$R15=BK$14))*8+SUMPRODUCT(--(((WEEKDAY($T$12:$AI$12,2)&lt;6)+(ISNUMBER(MATCH($T$12:$AI$12,РД,0))))*ISNA(MATCH($T$12:$AI$12,ПД,0))*($T15:$AI15=BK$14)))*8-SUMPRODUCT(ISNUMBER(MATCH($T$12:$AI$12,ППД,0))*($T15:$AI15=BK$14))-SUMPRODUCT(ISNUMBER(MATCH($T$12:$AI$12,ВД,0))*($T15:$AI15=BK$14))*8</f>
        <v>0</v>
      </c>
      <c r="BL15" s="112">
        <f>SUMPRODUCT(--(((WEEKDAY($D$12:$R$12,2)&lt;6)+(ISNUMBER(MATCH($D$12:$R$12,РД,0))))*ISNA(MATCH($D$12:$R$12,ПД,0))*($D15:$R15=BL$14)))*8-SUMPRODUCT(ISNUMBER(MATCH($D$12:$R$12,ППД,0))*($D15:$R15=BL$14))-SUMPRODUCT(ISNUMBER(MATCH($D$12:$R$12,ВД,0))*($D15:$R15=BL$14))*8+SUMPRODUCT(--(((WEEKDAY($T$12:$AI$12,2)&lt;6)+(ISNUMBER(MATCH($T$12:$AI$12,РД,0))))*ISNA(MATCH($T$12:$AI$12,ПД,0))*($T15:$AI15=BL$14)))*8-SUMPRODUCT(ISNUMBER(MATCH($T$12:$AI$12,ППД,0))*($T15:$AI15=BL$14))-SUMPRODUCT(ISNUMBER(MATCH($T$12:$AI$12,ВД,0))*($T15:$AI15=BL$14))*8</f>
        <v>0</v>
      </c>
      <c r="BM15" s="112">
        <f>SUMPRODUCT(--(((WEEKDAY($D$12:$R$12,2)&lt;6)+(ISNUMBER(MATCH($D$12:$R$12,РД,0))))*ISNA(MATCH($D$12:$R$12,ПД,0))*($D15:$R15=BM$14)))*8-SUMPRODUCT(ISNUMBER(MATCH($D$12:$R$12,ППД,0))*($D15:$R15=BM$14))-SUMPRODUCT(ISNUMBER(MATCH($D$12:$R$12,ВД,0))*($D15:$R15=BM$14))*8+SUMPRODUCT(--(((WEEKDAY($T$12:$AI$12,2)&lt;6)+(ISNUMBER(MATCH($T$12:$AI$12,РД,0))))*ISNA(MATCH($T$12:$AI$12,ПД,0))*($T15:$AI15=BM$14)))*8-SUMPRODUCT(ISNUMBER(MATCH($T$12:$AI$12,ППД,0))*($T15:$AI15=BM$14))-SUMPRODUCT(ISNUMBER(MATCH($T$12:$AI$12,ВД,0))*($T15:$AI15=BM$14))*8</f>
        <v>0</v>
      </c>
      <c r="BN15" s="112">
        <f>SUMPRODUCT(--(((WEEKDAY($D$12:$R$12,2)&lt;6)+(ISNUMBER(MATCH($D$12:$R$12,РД,0))))*ISNA(MATCH($D$12:$R$12,ПД,0))*($D15:$R15=BN$14)))*8-SUMPRODUCT(ISNUMBER(MATCH($D$12:$R$12,ППД,0))*($D15:$R15=BN$14))-SUMPRODUCT(ISNUMBER(MATCH($D$12:$R$12,ВД,0))*($D15:$R15=BN$14))*8+SUMPRODUCT(--(((WEEKDAY($T$12:$AI$12,2)&lt;6)+(ISNUMBER(MATCH($T$12:$AI$12,РД,0))))*ISNA(MATCH($T$12:$AI$12,ПД,0))*($T15:$AI15=BN$14)))*8-SUMPRODUCT(ISNUMBER(MATCH($T$12:$AI$12,ППД,0))*($T15:$AI15=BN$14))-SUMPRODUCT(ISNUMBER(MATCH($T$12:$AI$12,ВД,0))*($T15:$AI15=BN$14))*8</f>
        <v>0</v>
      </c>
      <c r="BO15" s="58"/>
      <c r="BP15" s="63">
        <v>1</v>
      </c>
      <c r="BQ15" s="63" t="s">
        <v>16</v>
      </c>
      <c r="BR15" s="63">
        <v>2010</v>
      </c>
      <c r="BS15" s="87">
        <v>136</v>
      </c>
      <c r="BT15" s="41" t="s">
        <v>21</v>
      </c>
      <c r="BU15" s="71">
        <v>1</v>
      </c>
      <c r="BV15" s="71">
        <v>2</v>
      </c>
      <c r="BW15" s="71">
        <v>3</v>
      </c>
      <c r="BX15" s="71">
        <v>4</v>
      </c>
      <c r="BY15" s="71">
        <v>5</v>
      </c>
      <c r="BZ15" s="71">
        <v>6</v>
      </c>
      <c r="CA15" s="71">
        <v>7</v>
      </c>
      <c r="CB15" s="71">
        <v>8</v>
      </c>
      <c r="CC15" s="71">
        <v>9</v>
      </c>
      <c r="CD15" s="71">
        <v>10</v>
      </c>
      <c r="CE15" s="71">
        <v>11</v>
      </c>
      <c r="CF15" s="71">
        <v>12</v>
      </c>
      <c r="CG15" s="71">
        <v>13</v>
      </c>
      <c r="CH15" s="71">
        <v>14</v>
      </c>
      <c r="CI15" s="71">
        <v>15</v>
      </c>
      <c r="CJ15" s="71"/>
      <c r="CK15" s="71">
        <v>16</v>
      </c>
      <c r="CL15" s="71">
        <v>17</v>
      </c>
      <c r="CM15" s="71">
        <v>18</v>
      </c>
      <c r="CN15" s="71">
        <v>19</v>
      </c>
      <c r="CO15" s="71">
        <v>20</v>
      </c>
      <c r="CP15" s="71">
        <v>21</v>
      </c>
      <c r="CQ15" s="71">
        <v>22</v>
      </c>
      <c r="CR15" s="71">
        <v>23</v>
      </c>
      <c r="CS15" s="71">
        <v>24</v>
      </c>
      <c r="CT15" s="71">
        <v>25</v>
      </c>
      <c r="CU15" s="71">
        <v>26</v>
      </c>
      <c r="CV15" s="71">
        <v>27</v>
      </c>
      <c r="CW15" s="71">
        <v>28</v>
      </c>
      <c r="CX15" s="71">
        <v>29</v>
      </c>
      <c r="CY15" s="71">
        <v>30</v>
      </c>
      <c r="CZ15" s="71">
        <v>31</v>
      </c>
      <c r="DA15" s="2"/>
      <c r="DB15" s="49"/>
    </row>
    <row r="16" spans="1:106" s="41" customFormat="1" ht="39.950000000000003" customHeight="1" thickBot="1" x14ac:dyDescent="0.25">
      <c r="A16" s="129"/>
      <c r="B16" s="72">
        <v>2</v>
      </c>
      <c r="C16" s="131"/>
      <c r="D16" s="75" t="str">
        <f t="shared" ref="D16:R16" si="4">IFERROR(VLOOKUP(D15,$BZ$19:$CA$22,2,),"")</f>
        <v/>
      </c>
      <c r="E16" s="75" t="str">
        <f t="shared" si="4"/>
        <v/>
      </c>
      <c r="F16" s="75" t="str">
        <f t="shared" si="4"/>
        <v/>
      </c>
      <c r="G16" s="75" t="str">
        <f t="shared" si="4"/>
        <v/>
      </c>
      <c r="H16" s="75" t="str">
        <f t="shared" si="4"/>
        <v/>
      </c>
      <c r="I16" s="75" t="str">
        <f t="shared" si="4"/>
        <v/>
      </c>
      <c r="J16" s="75" t="str">
        <f t="shared" si="4"/>
        <v/>
      </c>
      <c r="K16" s="75" t="str">
        <f t="shared" si="4"/>
        <v/>
      </c>
      <c r="L16" s="75" t="str">
        <f t="shared" si="4"/>
        <v/>
      </c>
      <c r="M16" s="75" t="str">
        <f t="shared" si="4"/>
        <v/>
      </c>
      <c r="N16" s="75" t="str">
        <f t="shared" si="4"/>
        <v/>
      </c>
      <c r="O16" s="75" t="str">
        <f t="shared" si="4"/>
        <v/>
      </c>
      <c r="P16" s="75" t="str">
        <f t="shared" si="4"/>
        <v/>
      </c>
      <c r="Q16" s="75" t="str">
        <f t="shared" si="4"/>
        <v/>
      </c>
      <c r="R16" s="75" t="str">
        <f t="shared" si="4"/>
        <v/>
      </c>
      <c r="S16" s="80">
        <f t="shared" si="2"/>
        <v>0</v>
      </c>
      <c r="T16" s="75" t="str">
        <f t="shared" ref="T16:AI16" si="5">IFERROR(VLOOKUP(T15,$BZ$19:$CA$22,2,),"")</f>
        <v/>
      </c>
      <c r="U16" s="75" t="str">
        <f t="shared" si="5"/>
        <v/>
      </c>
      <c r="V16" s="75" t="str">
        <f t="shared" si="5"/>
        <v/>
      </c>
      <c r="W16" s="75" t="str">
        <f t="shared" si="5"/>
        <v/>
      </c>
      <c r="X16" s="75" t="str">
        <f t="shared" si="5"/>
        <v/>
      </c>
      <c r="Y16" s="75" t="str">
        <f t="shared" si="5"/>
        <v/>
      </c>
      <c r="Z16" s="75" t="str">
        <f t="shared" si="5"/>
        <v/>
      </c>
      <c r="AA16" s="75" t="str">
        <f t="shared" si="5"/>
        <v/>
      </c>
      <c r="AB16" s="75" t="str">
        <f t="shared" si="5"/>
        <v/>
      </c>
      <c r="AC16" s="75" t="str">
        <f t="shared" si="5"/>
        <v/>
      </c>
      <c r="AD16" s="75" t="str">
        <f t="shared" si="5"/>
        <v/>
      </c>
      <c r="AE16" s="75" t="str">
        <f t="shared" si="5"/>
        <v/>
      </c>
      <c r="AF16" s="75" t="str">
        <f t="shared" si="5"/>
        <v/>
      </c>
      <c r="AG16" s="75"/>
      <c r="AH16" s="75"/>
      <c r="AI16" s="75"/>
      <c r="AJ16" s="81">
        <f t="shared" si="3"/>
        <v>0</v>
      </c>
      <c r="AK16" s="127"/>
      <c r="AL16" s="118"/>
      <c r="AM16" s="118"/>
      <c r="AN16" s="118"/>
      <c r="AO16" s="116"/>
      <c r="AP16" s="118"/>
      <c r="AQ16" s="116"/>
      <c r="AR16" s="118"/>
      <c r="AS16" s="118"/>
      <c r="AT16" s="119"/>
      <c r="AU16" s="121"/>
      <c r="AV16" s="123"/>
      <c r="AW16" s="125"/>
      <c r="AX16" s="127"/>
      <c r="AY16" s="110"/>
      <c r="AZ16" s="76"/>
      <c r="BB16" s="94"/>
      <c r="BC16" s="113"/>
      <c r="BD16" s="114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58"/>
      <c r="BP16" s="63">
        <v>2</v>
      </c>
      <c r="BQ16" s="63" t="s">
        <v>8</v>
      </c>
      <c r="BR16" s="63">
        <v>2011</v>
      </c>
      <c r="BS16" s="87">
        <v>151</v>
      </c>
      <c r="BT16" s="1"/>
      <c r="BU16" s="4" t="str">
        <f>IF((WEEKDAY(BU17,2))=1,"Р",IF((WEEKDAY(BU17,2))=2,"Р",IF((WEEKDAY(BU17,2))=3,"Р",IF((WEEKDAY(BU17,2))=4,"Р",IF((WEEKDAY(BU17,2))=5,"Р",IF((WEEKDAY(BU17,2))=6,"В",IF((WEEKDAY(BU17,2))=7,"В")))))))</f>
        <v>Р</v>
      </c>
      <c r="BV16" s="4" t="str">
        <f t="shared" ref="BV16:CZ16" si="6">IF((WEEKDAY(BV17,2))=1,"Р",IF((WEEKDAY(BV17,2))=2,"Р",IF((WEEKDAY(BV17,2))=3,"Р",IF((WEEKDAY(BV17,2))=4,"Р",IF((WEEKDAY(BV17,2))=5,"Р",IF((WEEKDAY(BV17,2))=6,"В",IF((WEEKDAY(BV17,2))=7,"В")))))))</f>
        <v>Р</v>
      </c>
      <c r="BW16" s="4" t="str">
        <f t="shared" si="6"/>
        <v>В</v>
      </c>
      <c r="BX16" s="4" t="str">
        <f t="shared" si="6"/>
        <v>В</v>
      </c>
      <c r="BY16" s="4" t="str">
        <f t="shared" si="6"/>
        <v>Р</v>
      </c>
      <c r="BZ16" s="4" t="str">
        <f t="shared" si="6"/>
        <v>Р</v>
      </c>
      <c r="CA16" s="4" t="str">
        <f t="shared" si="6"/>
        <v>Р</v>
      </c>
      <c r="CB16" s="4" t="str">
        <f t="shared" si="6"/>
        <v>Р</v>
      </c>
      <c r="CC16" s="4" t="str">
        <f t="shared" si="6"/>
        <v>Р</v>
      </c>
      <c r="CD16" s="4" t="str">
        <f t="shared" si="6"/>
        <v>В</v>
      </c>
      <c r="CE16" s="4" t="str">
        <f t="shared" si="6"/>
        <v>В</v>
      </c>
      <c r="CF16" s="4" t="str">
        <f t="shared" si="6"/>
        <v>Р</v>
      </c>
      <c r="CG16" s="4" t="str">
        <f t="shared" si="6"/>
        <v>Р</v>
      </c>
      <c r="CH16" s="4" t="str">
        <f t="shared" si="6"/>
        <v>Р</v>
      </c>
      <c r="CI16" s="4" t="str">
        <f t="shared" si="6"/>
        <v>Р</v>
      </c>
      <c r="CJ16" s="4"/>
      <c r="CK16" s="4" t="str">
        <f t="shared" si="6"/>
        <v>Р</v>
      </c>
      <c r="CL16" s="4" t="str">
        <f t="shared" si="6"/>
        <v>В</v>
      </c>
      <c r="CM16" s="4" t="str">
        <f t="shared" si="6"/>
        <v>В</v>
      </c>
      <c r="CN16" s="4" t="str">
        <f t="shared" si="6"/>
        <v>Р</v>
      </c>
      <c r="CO16" s="4" t="str">
        <f t="shared" si="6"/>
        <v>Р</v>
      </c>
      <c r="CP16" s="4" t="str">
        <f t="shared" si="6"/>
        <v>Р</v>
      </c>
      <c r="CQ16" s="4" t="str">
        <f t="shared" si="6"/>
        <v>Р</v>
      </c>
      <c r="CR16" s="4" t="str">
        <f t="shared" si="6"/>
        <v>Р</v>
      </c>
      <c r="CS16" s="4" t="str">
        <f t="shared" si="6"/>
        <v>В</v>
      </c>
      <c r="CT16" s="4" t="str">
        <f t="shared" si="6"/>
        <v>В</v>
      </c>
      <c r="CU16" s="4" t="str">
        <f t="shared" si="6"/>
        <v>Р</v>
      </c>
      <c r="CV16" s="4" t="str">
        <f t="shared" si="6"/>
        <v>Р</v>
      </c>
      <c r="CW16" s="4" t="str">
        <f t="shared" si="6"/>
        <v>Р</v>
      </c>
      <c r="CX16" s="4" t="str">
        <f t="shared" si="6"/>
        <v>Р</v>
      </c>
      <c r="CY16" s="4" t="str">
        <f t="shared" si="6"/>
        <v>Р</v>
      </c>
      <c r="CZ16" s="4" t="str">
        <f t="shared" si="6"/>
        <v>В</v>
      </c>
      <c r="DA16" s="2"/>
      <c r="DB16" s="49"/>
    </row>
    <row r="17" spans="1:107" s="41" customFormat="1" ht="39.950000000000003" customHeight="1" thickBot="1" x14ac:dyDescent="0.25">
      <c r="A17" s="128">
        <v>2</v>
      </c>
      <c r="B17" s="72">
        <v>3</v>
      </c>
      <c r="C17" s="130">
        <v>9038</v>
      </c>
      <c r="D17" s="73" t="s">
        <v>9</v>
      </c>
      <c r="E17" s="73" t="s">
        <v>9</v>
      </c>
      <c r="F17" s="73" t="s">
        <v>9</v>
      </c>
      <c r="G17" s="73" t="s">
        <v>9</v>
      </c>
      <c r="H17" s="73" t="s">
        <v>9</v>
      </c>
      <c r="I17" s="73" t="s">
        <v>9</v>
      </c>
      <c r="J17" s="73" t="s">
        <v>9</v>
      </c>
      <c r="K17" s="73" t="s">
        <v>9</v>
      </c>
      <c r="L17" s="73" t="s">
        <v>9</v>
      </c>
      <c r="M17" s="73" t="s">
        <v>9</v>
      </c>
      <c r="N17" s="73" t="s">
        <v>9</v>
      </c>
      <c r="O17" s="73" t="s">
        <v>9</v>
      </c>
      <c r="P17" s="73" t="s">
        <v>9</v>
      </c>
      <c r="Q17" s="73" t="s">
        <v>9</v>
      </c>
      <c r="R17" s="73" t="s">
        <v>9</v>
      </c>
      <c r="S17" s="78">
        <f t="shared" si="2"/>
        <v>0</v>
      </c>
      <c r="T17" s="73" t="s">
        <v>7</v>
      </c>
      <c r="U17" s="73" t="s">
        <v>7</v>
      </c>
      <c r="V17" s="73" t="s">
        <v>7</v>
      </c>
      <c r="W17" s="73" t="s">
        <v>7</v>
      </c>
      <c r="X17" s="73" t="s">
        <v>7</v>
      </c>
      <c r="Y17" s="73" t="s">
        <v>7</v>
      </c>
      <c r="Z17" s="73" t="s">
        <v>7</v>
      </c>
      <c r="AA17" s="73" t="s">
        <v>7</v>
      </c>
      <c r="AB17" s="73" t="s">
        <v>7</v>
      </c>
      <c r="AC17" s="73" t="s">
        <v>7</v>
      </c>
      <c r="AD17" s="73" t="s">
        <v>7</v>
      </c>
      <c r="AE17" s="73" t="s">
        <v>7</v>
      </c>
      <c r="AF17" s="73" t="s">
        <v>7</v>
      </c>
      <c r="AG17" s="73"/>
      <c r="AH17" s="73"/>
      <c r="AI17" s="73"/>
      <c r="AJ17" s="79">
        <f t="shared" si="3"/>
        <v>0</v>
      </c>
      <c r="AK17" s="132">
        <f>S17+AJ17</f>
        <v>0</v>
      </c>
      <c r="AL17" s="117">
        <f>SUMIF(D18:AI18,"0,33")</f>
        <v>0</v>
      </c>
      <c r="AM17" s="117">
        <f>COUNTIF(D17:AI17,"ПП")*7</f>
        <v>0</v>
      </c>
      <c r="AN17" s="117">
        <f>COUNTIF(D17:AI17,"П")*8</f>
        <v>0</v>
      </c>
      <c r="AO17" s="115">
        <f>SUM(AK17:AN18)</f>
        <v>0</v>
      </c>
      <c r="AP17" s="117">
        <f>COUNTIF(D17:R17,"8,83")*6+COUNTIF(D17:R17,"13,67")*2+COUNTIF(T17:AI17,"8,83")*6+COUNTIF(T17:AI17,"13,67")*2</f>
        <v>0</v>
      </c>
      <c r="AQ17" s="115">
        <f>SUM(D17:K18)</f>
        <v>0</v>
      </c>
      <c r="AR17" s="115">
        <f>AO17</f>
        <v>0</v>
      </c>
      <c r="AS17" s="115">
        <f>AO17</f>
        <v>0</v>
      </c>
      <c r="AT17" s="117"/>
      <c r="AU17" s="120"/>
      <c r="AV17" s="122"/>
      <c r="AW17" s="124"/>
      <c r="AX17" s="126"/>
      <c r="AY17" s="109"/>
      <c r="AZ17" s="74"/>
      <c r="BB17" s="94"/>
      <c r="BC17" s="113">
        <f t="shared" ref="BC17" si="7">BD17-SUM(BE17:BM18)</f>
        <v>0</v>
      </c>
      <c r="BD17" s="114">
        <f>VLOOKUP($AN$6,$BP$15:$BS$20,4)</f>
        <v>151</v>
      </c>
      <c r="BE17" s="112">
        <f>SUMPRODUCT(--(((WEEKDAY($D$12:$R$12,2)&lt;6)+(ISNUMBER(MATCH($D$12:$R$12,РД,0))))*ISNA(MATCH($D$12:$R$12,ПД,0))*($D17:$R17=BE$14)))*8-SUMPRODUCT(ISNUMBER(MATCH($D$12:$R$12,ППД,0))*($D17:$R17=BE$14))+SUMPRODUCT(--(((WEEKDAY($T$12:$AI$12,2)&lt;6)+(ISNUMBER(MATCH($T$12:$AI$12,РД,0))))*ISNA(MATCH($T$12:$AI$12,ПД,0))*($T17:$AI17=BE$14)))*8-SUMPRODUCT(ISNUMBER(MATCH($T$12:$AI$12,ППД,0))*($T17:$AI17=BE$14))</f>
        <v>88</v>
      </c>
      <c r="BF17" s="112">
        <f>SUMPRODUCT(--(((WEEKDAY($D$12:$R$12,2)&lt;6)+(ISNUMBER(MATCH($D$12:$R$12,РД,0))))*ISNA(MATCH($D$12:$R$12,ПД,0))*($D17:$R17=BF$14)))*8-SUMPRODUCT(ISNUMBER(MATCH($D$12:$R$12,ППД,0))*($D17:$R17=BF$14))+SUMPRODUCT(--(((WEEKDAY($T$12:$AI$12,2)&lt;6)+(ISNUMBER(MATCH($T$12:$AI$12,РД,0))))*ISNA(MATCH($T$12:$AI$12,ПД,0))*($T17:$AI17=BF$14)))*8-SUMPRODUCT(ISNUMBER(MATCH($T$12:$AI$12,ППД,0))*($T17:$AI17=BF$14))</f>
        <v>63</v>
      </c>
      <c r="BG17" s="112">
        <f>SUMPRODUCT(--(((WEEKDAY($D$12:$R$12,2)&lt;6)+(ISNUMBER(MATCH($D$12:$R$12,РД,0))))*ISNA(MATCH($D$12:$R$12,ПД,0))*($D17:$R17=BG$14)))*8-SUMPRODUCT(ISNUMBER(MATCH($D$12:$R$12,ППД,0))*($D17:$R17=BG$14))+SUMPRODUCT(--(((WEEKDAY($T$12:$AI$12,2)&lt;6)+(ISNUMBER(MATCH($T$12:$AI$12,РД,0))))*ISNA(MATCH($T$12:$AI$12,ПД,0))*($T17:$AI17=BG$14)))*8-SUMPRODUCT(ISNUMBER(MATCH($T$12:$AI$12,ППД,0))*($T17:$AI17=BG$14))</f>
        <v>0</v>
      </c>
      <c r="BH17" s="112">
        <f>SUMPRODUCT(--(((WEEKDAY($D$12:$R$12,2)&lt;6)+(ISNUMBER(MATCH($D$12:$R$12,РД,0))))*ISNA(MATCH($D$12:$R$12,ПД,0))*($D17:$R17=BH$14)))*8-SUMPRODUCT(ISNUMBER(MATCH($D$12:$R$12,ППД,0))*($D17:$R17=BH$14))+SUMPRODUCT(--(((WEEKDAY($T$12:$AI$12,2)&lt;6)+(ISNUMBER(MATCH($T$12:$AI$12,РД,0))))*ISNA(MATCH($T$12:$AI$12,ПД,0))*($T17:$AI17=BH$14)))*8-SUMPRODUCT(ISNUMBER(MATCH($T$12:$AI$12,ППД,0))*($T17:$AI17=BH$14))</f>
        <v>0</v>
      </c>
      <c r="BI17" s="112">
        <f>SUMPRODUCT(--(((WEEKDAY($D$12:$R$12,2)&lt;6)+(ISNUMBER(MATCH($D$12:$R$12,РД,0))))*ISNA(MATCH($D$12:$R$12,ПД,0))*($D17:$R17=BI$14)))*8-SUMPRODUCT(ISNUMBER(MATCH($D$12:$R$12,ППД,0))*($D17:$R17=BI$14))+SUMPRODUCT(--(((WEEKDAY($T$12:$AI$12,2)&lt;6)+(ISNUMBER(MATCH($T$12:$AI$12,РД,0))))*ISNA(MATCH($T$12:$AI$12,ПД,0))*($T17:$AI17=BI$14)))*8-SUMPRODUCT(ISNUMBER(MATCH($T$12:$AI$12,ППД,0))*($T17:$AI17=BI$14))</f>
        <v>0</v>
      </c>
      <c r="BJ17" s="112">
        <f>SUMPRODUCT(--(((WEEKDAY($D$12:$R$12,2)&lt;6)+(ISNUMBER(MATCH($D$12:$R$12,РД,0))))*ISNA(MATCH($D$12:$R$12,ПД,0))*($D17:$R17=BJ$14)))*8-SUMPRODUCT(ISNUMBER(MATCH($D$12:$R$12,ППД,0))*($D17:$R17=BJ$14))+SUMPRODUCT(--(((WEEKDAY($T$12:$AI$12,2)&lt;6)+(ISNUMBER(MATCH($T$12:$AI$12,РД,0))))*ISNA(MATCH($T$12:$AI$12,ПД,0))*($T17:$AI17=BJ$14)))*8-SUMPRODUCT(ISNUMBER(MATCH($T$12:$AI$12,ППД,0))*($T17:$AI17=BJ$14))</f>
        <v>0</v>
      </c>
      <c r="BK17" s="112">
        <f>SUMPRODUCT(--(((WEEKDAY($D$12:$R$12,2)&lt;6)+(ISNUMBER(MATCH($D$12:$R$12,РД,0))))*ISNA(MATCH($D$12:$R$12,ПД,0))*($D17:$R17=BK$14)))*8-SUMPRODUCT(ISNUMBER(MATCH($D$12:$R$12,ППД,0))*($D17:$R17=BK$14))+SUMPRODUCT(--(((WEEKDAY($T$12:$AI$12,2)&lt;6)+(ISNUMBER(MATCH($T$12:$AI$12,РД,0))))*ISNA(MATCH($T$12:$AI$12,ПД,0))*($T17:$AI17=BK$14)))*8-SUMPRODUCT(ISNUMBER(MATCH($T$12:$AI$12,ППД,0))*($T17:$AI17=BK$14))</f>
        <v>0</v>
      </c>
      <c r="BL17" s="112">
        <f>SUMPRODUCT(--(((WEEKDAY($D$12:$R$12,2)&lt;6)+(ISNUMBER(MATCH($D$12:$R$12,РД,0))))*ISNA(MATCH($D$12:$R$12,ПД,0))*($D17:$R17=BL$14)))*8-SUMPRODUCT(ISNUMBER(MATCH($D$12:$R$12,ППД,0))*($D17:$R17=BL$14))+SUMPRODUCT(--(((WEEKDAY($T$12:$AI$12,2)&lt;6)+(ISNUMBER(MATCH($T$12:$AI$12,РД,0))))*ISNA(MATCH($T$12:$AI$12,ПД,0))*($T17:$AI17=BL$14)))*8-SUMPRODUCT(ISNUMBER(MATCH($T$12:$AI$12,ППД,0))*($T17:$AI17=BL$14))</f>
        <v>0</v>
      </c>
      <c r="BM17" s="112">
        <f>SUMPRODUCT(--(((WEEKDAY($D$12:$R$12,2)&lt;6)+(ISNUMBER(MATCH($D$12:$R$12,РД,0))))*ISNA(MATCH($D$12:$R$12,ПД,0))*($D17:$R17=BM$14)))*8-SUMPRODUCT(ISNUMBER(MATCH($D$12:$R$12,ППД,0))*($D17:$R17=BM$14))+SUMPRODUCT(--(((WEEKDAY($T$12:$AI$12,2)&lt;6)+(ISNUMBER(MATCH($T$12:$AI$12,РД,0))))*ISNA(MATCH($T$12:$AI$12,ПД,0))*($T17:$AI17=BM$14)))*8-SUMPRODUCT(ISNUMBER(MATCH($T$12:$AI$12,ППД,0))*($T17:$AI17=BM$14))</f>
        <v>0</v>
      </c>
      <c r="BN17" s="112">
        <f>SUMPRODUCT(--(((WEEKDAY($D$12:$R$12,2)&lt;6)+(ISNUMBER(MATCH($D$12:$R$12,РД,0))))*ISNA(MATCH($D$12:$R$12,ПД,0))*($D17:$R17=BN$14)))*8-SUMPRODUCT(ISNUMBER(MATCH($D$12:$R$12,ППД,0))*($D17:$R17=BN$14))+SUMPRODUCT(--(((WEEKDAY($T$12:$AI$12,2)&lt;6)+(ISNUMBER(MATCH($T$12:$AI$12,РД,0))))*ISNA(MATCH($T$12:$AI$12,ПД,0))*($T17:$AI17=BN$14)))*8-SUMPRODUCT(ISNUMBER(MATCH($T$12:$AI$12,ППД,0))*($T17:$AI17=BN$14))</f>
        <v>0</v>
      </c>
      <c r="BO17" s="58"/>
      <c r="BP17" s="63">
        <v>3</v>
      </c>
      <c r="BQ17" s="63" t="s">
        <v>10</v>
      </c>
      <c r="BR17" s="63">
        <v>2012</v>
      </c>
      <c r="BS17" s="87">
        <v>159</v>
      </c>
      <c r="BT17" s="1" t="s">
        <v>22</v>
      </c>
      <c r="BU17" s="4">
        <f>WEEKDAY(D12,1)</f>
        <v>5</v>
      </c>
      <c r="BV17" s="4">
        <f t="shared" ref="BV17:CI17" si="8">WEEKDAY(E12,1)</f>
        <v>6</v>
      </c>
      <c r="BW17" s="4">
        <f t="shared" si="8"/>
        <v>7</v>
      </c>
      <c r="BX17" s="4">
        <f t="shared" si="8"/>
        <v>1</v>
      </c>
      <c r="BY17" s="4">
        <f t="shared" si="8"/>
        <v>2</v>
      </c>
      <c r="BZ17" s="4">
        <f t="shared" si="8"/>
        <v>3</v>
      </c>
      <c r="CA17" s="4">
        <f t="shared" si="8"/>
        <v>4</v>
      </c>
      <c r="CB17" s="4">
        <f t="shared" si="8"/>
        <v>5</v>
      </c>
      <c r="CC17" s="4">
        <f t="shared" si="8"/>
        <v>6</v>
      </c>
      <c r="CD17" s="4">
        <f t="shared" si="8"/>
        <v>7</v>
      </c>
      <c r="CE17" s="4">
        <f t="shared" si="8"/>
        <v>1</v>
      </c>
      <c r="CF17" s="4">
        <f t="shared" si="8"/>
        <v>2</v>
      </c>
      <c r="CG17" s="4">
        <f t="shared" si="8"/>
        <v>3</v>
      </c>
      <c r="CH17" s="4">
        <f t="shared" si="8"/>
        <v>4</v>
      </c>
      <c r="CI17" s="4">
        <f t="shared" si="8"/>
        <v>5</v>
      </c>
      <c r="CJ17" s="4"/>
      <c r="CK17" s="4">
        <f t="shared" ref="CK17:CZ17" si="9">WEEKDAY(T12,1)</f>
        <v>6</v>
      </c>
      <c r="CL17" s="4">
        <f t="shared" si="9"/>
        <v>7</v>
      </c>
      <c r="CM17" s="4">
        <f t="shared" si="9"/>
        <v>1</v>
      </c>
      <c r="CN17" s="4">
        <f t="shared" si="9"/>
        <v>2</v>
      </c>
      <c r="CO17" s="4">
        <f t="shared" si="9"/>
        <v>3</v>
      </c>
      <c r="CP17" s="4">
        <f t="shared" si="9"/>
        <v>4</v>
      </c>
      <c r="CQ17" s="4">
        <f t="shared" si="9"/>
        <v>5</v>
      </c>
      <c r="CR17" s="4">
        <f t="shared" si="9"/>
        <v>6</v>
      </c>
      <c r="CS17" s="4">
        <f t="shared" si="9"/>
        <v>7</v>
      </c>
      <c r="CT17" s="4">
        <f t="shared" si="9"/>
        <v>1</v>
      </c>
      <c r="CU17" s="4">
        <f t="shared" si="9"/>
        <v>2</v>
      </c>
      <c r="CV17" s="4">
        <f t="shared" si="9"/>
        <v>3</v>
      </c>
      <c r="CW17" s="4">
        <f t="shared" si="9"/>
        <v>4</v>
      </c>
      <c r="CX17" s="4">
        <f t="shared" si="9"/>
        <v>5</v>
      </c>
      <c r="CY17" s="4">
        <f t="shared" si="9"/>
        <v>6</v>
      </c>
      <c r="CZ17" s="4">
        <f t="shared" si="9"/>
        <v>7</v>
      </c>
      <c r="DA17" s="3"/>
      <c r="DB17" s="50"/>
    </row>
    <row r="18" spans="1:107" s="41" customFormat="1" ht="39.950000000000003" customHeight="1" thickBot="1" x14ac:dyDescent="0.25">
      <c r="A18" s="129"/>
      <c r="B18" s="72">
        <v>4</v>
      </c>
      <c r="C18" s="131"/>
      <c r="D18" s="75" t="str">
        <f t="shared" ref="D18:R18" si="10">IFERROR(VLOOKUP(D17,$BZ$19:$CA$22,2,),"")</f>
        <v/>
      </c>
      <c r="E18" s="75" t="str">
        <f t="shared" si="10"/>
        <v/>
      </c>
      <c r="F18" s="75" t="str">
        <f t="shared" si="10"/>
        <v/>
      </c>
      <c r="G18" s="75" t="str">
        <f t="shared" si="10"/>
        <v/>
      </c>
      <c r="H18" s="75" t="str">
        <f t="shared" si="10"/>
        <v/>
      </c>
      <c r="I18" s="75" t="str">
        <f t="shared" si="10"/>
        <v/>
      </c>
      <c r="J18" s="75" t="str">
        <f t="shared" si="10"/>
        <v/>
      </c>
      <c r="K18" s="75" t="str">
        <f t="shared" si="10"/>
        <v/>
      </c>
      <c r="L18" s="75" t="str">
        <f t="shared" si="10"/>
        <v/>
      </c>
      <c r="M18" s="75" t="str">
        <f t="shared" si="10"/>
        <v/>
      </c>
      <c r="N18" s="75" t="str">
        <f t="shared" si="10"/>
        <v/>
      </c>
      <c r="O18" s="75" t="str">
        <f t="shared" si="10"/>
        <v/>
      </c>
      <c r="P18" s="75" t="str">
        <f t="shared" si="10"/>
        <v/>
      </c>
      <c r="Q18" s="75" t="str">
        <f t="shared" si="10"/>
        <v/>
      </c>
      <c r="R18" s="75" t="str">
        <f t="shared" si="10"/>
        <v/>
      </c>
      <c r="S18" s="80">
        <f t="shared" si="2"/>
        <v>0</v>
      </c>
      <c r="T18" s="75" t="str">
        <f t="shared" ref="T18:AI18" si="11">IFERROR(VLOOKUP(T17,$BZ$19:$CA$22,2,),"")</f>
        <v/>
      </c>
      <c r="U18" s="75" t="str">
        <f t="shared" si="11"/>
        <v/>
      </c>
      <c r="V18" s="75" t="str">
        <f t="shared" si="11"/>
        <v/>
      </c>
      <c r="W18" s="75" t="str">
        <f t="shared" si="11"/>
        <v/>
      </c>
      <c r="X18" s="75" t="str">
        <f t="shared" si="11"/>
        <v/>
      </c>
      <c r="Y18" s="75" t="str">
        <f t="shared" si="11"/>
        <v/>
      </c>
      <c r="Z18" s="75" t="str">
        <f t="shared" si="11"/>
        <v/>
      </c>
      <c r="AA18" s="75" t="str">
        <f t="shared" si="11"/>
        <v/>
      </c>
      <c r="AB18" s="75" t="str">
        <f t="shared" si="11"/>
        <v/>
      </c>
      <c r="AC18" s="75" t="str">
        <f t="shared" si="11"/>
        <v/>
      </c>
      <c r="AD18" s="75" t="str">
        <f t="shared" si="11"/>
        <v/>
      </c>
      <c r="AE18" s="75" t="str">
        <f t="shared" si="11"/>
        <v/>
      </c>
      <c r="AF18" s="75" t="str">
        <f t="shared" si="11"/>
        <v/>
      </c>
      <c r="AG18" s="75"/>
      <c r="AH18" s="75"/>
      <c r="AI18" s="75"/>
      <c r="AJ18" s="81">
        <f t="shared" si="3"/>
        <v>0</v>
      </c>
      <c r="AK18" s="127"/>
      <c r="AL18" s="118"/>
      <c r="AM18" s="118"/>
      <c r="AN18" s="118"/>
      <c r="AO18" s="116"/>
      <c r="AP18" s="118"/>
      <c r="AQ18" s="116"/>
      <c r="AR18" s="118"/>
      <c r="AS18" s="118"/>
      <c r="AT18" s="119"/>
      <c r="AU18" s="121"/>
      <c r="AV18" s="123"/>
      <c r="AW18" s="125"/>
      <c r="AX18" s="127"/>
      <c r="AY18" s="110"/>
      <c r="AZ18" s="76"/>
      <c r="BB18" s="94"/>
      <c r="BC18" s="113"/>
      <c r="BD18" s="114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58"/>
      <c r="BP18" s="63">
        <v>4</v>
      </c>
      <c r="BQ18" s="63" t="s">
        <v>17</v>
      </c>
      <c r="BR18" s="63">
        <v>2013</v>
      </c>
      <c r="BS18" s="87">
        <v>167</v>
      </c>
      <c r="BT18" s="1"/>
      <c r="BU18" s="63"/>
      <c r="BV18" s="63"/>
      <c r="BW18" s="63"/>
      <c r="BX18" s="87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2"/>
      <c r="DB18" s="49"/>
    </row>
    <row r="19" spans="1:107" s="41" customFormat="1" ht="39.950000000000003" customHeight="1" thickBot="1" x14ac:dyDescent="0.25">
      <c r="A19" s="128">
        <v>3</v>
      </c>
      <c r="B19" s="72">
        <v>5</v>
      </c>
      <c r="C19" s="130">
        <v>9053</v>
      </c>
      <c r="D19" s="73" t="s">
        <v>6</v>
      </c>
      <c r="E19" s="73" t="s">
        <v>6</v>
      </c>
      <c r="F19" s="73">
        <v>13.67</v>
      </c>
      <c r="G19" s="73">
        <v>8.83</v>
      </c>
      <c r="H19" s="73" t="s">
        <v>6</v>
      </c>
      <c r="I19" s="73" t="s">
        <v>6</v>
      </c>
      <c r="J19" s="73">
        <v>13.67</v>
      </c>
      <c r="K19" s="73">
        <v>8.83</v>
      </c>
      <c r="L19" s="73" t="s">
        <v>6</v>
      </c>
      <c r="M19" s="73" t="s">
        <v>6</v>
      </c>
      <c r="N19" s="73">
        <v>13.67</v>
      </c>
      <c r="O19" s="73">
        <v>8.83</v>
      </c>
      <c r="P19" s="73" t="s">
        <v>6</v>
      </c>
      <c r="Q19" s="73" t="s">
        <v>6</v>
      </c>
      <c r="R19" s="73">
        <v>13.67</v>
      </c>
      <c r="S19" s="78">
        <f t="shared" si="2"/>
        <v>81.17</v>
      </c>
      <c r="T19" s="73">
        <v>8.83</v>
      </c>
      <c r="U19" s="73" t="s">
        <v>6</v>
      </c>
      <c r="V19" s="73" t="s">
        <v>6</v>
      </c>
      <c r="W19" s="73">
        <v>13.67</v>
      </c>
      <c r="X19" s="73">
        <v>8.83</v>
      </c>
      <c r="Y19" s="73" t="s">
        <v>6</v>
      </c>
      <c r="Z19" s="73" t="s">
        <v>6</v>
      </c>
      <c r="AA19" s="73">
        <v>13.67</v>
      </c>
      <c r="AB19" s="73">
        <v>8.83</v>
      </c>
      <c r="AC19" s="73" t="s">
        <v>29</v>
      </c>
      <c r="AD19" s="73" t="s">
        <v>6</v>
      </c>
      <c r="AE19" s="73">
        <v>13.67</v>
      </c>
      <c r="AF19" s="73">
        <v>8.83</v>
      </c>
      <c r="AG19" s="73"/>
      <c r="AH19" s="73"/>
      <c r="AI19" s="73"/>
      <c r="AJ19" s="79">
        <f t="shared" si="3"/>
        <v>76.33</v>
      </c>
      <c r="AK19" s="132"/>
      <c r="AL19" s="117"/>
      <c r="AM19" s="117"/>
      <c r="AN19" s="117"/>
      <c r="AO19" s="115"/>
      <c r="AP19" s="117"/>
      <c r="AQ19" s="115"/>
      <c r="AR19" s="115"/>
      <c r="AS19" s="115"/>
      <c r="AT19" s="117"/>
      <c r="AU19" s="120"/>
      <c r="AV19" s="122"/>
      <c r="AW19" s="124"/>
      <c r="AX19" s="126"/>
      <c r="AY19" s="109"/>
      <c r="AZ19" s="74"/>
      <c r="BB19" s="94"/>
      <c r="BC19" s="113">
        <f t="shared" ref="BC19" si="12">BD19-SUM(BE19:BM20)</f>
        <v>151</v>
      </c>
      <c r="BD19" s="114">
        <f>VLOOKUP($AN$6,$BP$15:$BS$20,4)</f>
        <v>151</v>
      </c>
      <c r="BE19" s="112">
        <f>SUMPRODUCT(--(((WEEKDAY($D$12:$R$12,2)&lt;6)+(ISNUMBER(MATCH($D$12:$R$12,РД,0))))*ISNA(MATCH($D$12:$R$12,ПД,0))*($D19:$R19=BE$14)))*8-SUMPRODUCT(ISNUMBER(MATCH($D$12:$R$12,ППД,0))*($D19:$R19=BE$14))+SUMPRODUCT(--(((WEEKDAY($T$12:$AI$12,2)&lt;6)+(ISNUMBER(MATCH($T$12:$AI$12,РД,0))))*ISNA(MATCH($T$12:$AI$12,ПД,0))*($T19:$AI19=BE$14)))*8-SUMPRODUCT(ISNUMBER(MATCH($T$12:$AI$12,ППД,0))*($T19:$AI19=BE$14))</f>
        <v>0</v>
      </c>
      <c r="BF19" s="112">
        <f>SUMPRODUCT(--(((WEEKDAY($D$12:$R$12,2)&lt;6)+(ISNUMBER(MATCH($D$12:$R$12,РД,0))))*ISNA(MATCH($D$12:$R$12,ПД,0))*($D19:$R19=BF$14)))*8-SUMPRODUCT(ISNUMBER(MATCH($D$12:$R$12,ППД,0))*($D19:$R19=BF$14))+SUMPRODUCT(--(((WEEKDAY($T$12:$AI$12,2)&lt;6)+(ISNUMBER(MATCH($T$12:$AI$12,РД,0))))*ISNA(MATCH($T$12:$AI$12,ПД,0))*($T19:$AI19=BF$14)))*8-SUMPRODUCT(ISNUMBER(MATCH($T$12:$AI$12,ППД,0))*($T19:$AI19=BF$14))</f>
        <v>0</v>
      </c>
      <c r="BG19" s="112">
        <f>SUMPRODUCT(--(((WEEKDAY($D$12:$R$12,2)&lt;6)+(ISNUMBER(MATCH($D$12:$R$12,РД,0))))*ISNA(MATCH($D$12:$R$12,ПД,0))*($D19:$R19=BG$14)))*8-SUMPRODUCT(ISNUMBER(MATCH($D$12:$R$12,ППД,0))*($D19:$R19=BG$14))+SUMPRODUCT(--(((WEEKDAY($T$12:$AI$12,2)&lt;6)+(ISNUMBER(MATCH($T$12:$AI$12,РД,0))))*ISNA(MATCH($T$12:$AI$12,ПД,0))*($T19:$AI19=BG$14)))*8-SUMPRODUCT(ISNUMBER(MATCH($T$12:$AI$12,ППД,0))*($T19:$AI19=BG$14))</f>
        <v>0</v>
      </c>
      <c r="BH19" s="112">
        <f>SUMPRODUCT(--(((WEEKDAY($D$12:$R$12,2)&lt;6)+(ISNUMBER(MATCH($D$12:$R$12,РД,0))))*ISNA(MATCH($D$12:$R$12,ПД,0))*($D19:$R19=BH$14)))*8-SUMPRODUCT(ISNUMBER(MATCH($D$12:$R$12,ППД,0))*($D19:$R19=BH$14))+SUMPRODUCT(--(((WEEKDAY($T$12:$AI$12,2)&lt;6)+(ISNUMBER(MATCH($T$12:$AI$12,РД,0))))*ISNA(MATCH($T$12:$AI$12,ПД,0))*($T19:$AI19=BH$14)))*8-SUMPRODUCT(ISNUMBER(MATCH($T$12:$AI$12,ППД,0))*($T19:$AI19=BH$14))</f>
        <v>0</v>
      </c>
      <c r="BI19" s="112">
        <f>SUMPRODUCT(--(((WEEKDAY($D$12:$R$12,2)&lt;6)+(ISNUMBER(MATCH($D$12:$R$12,РД,0))))*ISNA(MATCH($D$12:$R$12,ПД,0))*($D19:$R19=BI$14)))*8-SUMPRODUCT(ISNUMBER(MATCH($D$12:$R$12,ППД,0))*($D19:$R19=BI$14))+SUMPRODUCT(--(((WEEKDAY($T$12:$AI$12,2)&lt;6)+(ISNUMBER(MATCH($T$12:$AI$12,РД,0))))*ISNA(MATCH($T$12:$AI$12,ПД,0))*($T19:$AI19=BI$14)))*8-SUMPRODUCT(ISNUMBER(MATCH($T$12:$AI$12,ППД,0))*($T19:$AI19=BI$14))</f>
        <v>0</v>
      </c>
      <c r="BJ19" s="112">
        <f>SUMPRODUCT(--(((WEEKDAY($D$12:$R$12,2)&lt;6)+(ISNUMBER(MATCH($D$12:$R$12,РД,0))))*ISNA(MATCH($D$12:$R$12,ПД,0))*($D19:$R19=BJ$14)))*8-SUMPRODUCT(ISNUMBER(MATCH($D$12:$R$12,ППД,0))*($D19:$R19=BJ$14))+SUMPRODUCT(--(((WEEKDAY($T$12:$AI$12,2)&lt;6)+(ISNUMBER(MATCH($T$12:$AI$12,РД,0))))*ISNA(MATCH($T$12:$AI$12,ПД,0))*($T19:$AI19=BJ$14)))*8-SUMPRODUCT(ISNUMBER(MATCH($T$12:$AI$12,ППД,0))*($T19:$AI19=BJ$14))</f>
        <v>0</v>
      </c>
      <c r="BK19" s="112">
        <f>SUMPRODUCT(--(((WEEKDAY($D$12:$R$12,2)&lt;6)+(ISNUMBER(MATCH($D$12:$R$12,РД,0))))*ISNA(MATCH($D$12:$R$12,ПД,0))*($D19:$R19=BK$14)))*8-SUMPRODUCT(ISNUMBER(MATCH($D$12:$R$12,ППД,0))*($D19:$R19=BK$14))+SUMPRODUCT(--(((WEEKDAY($T$12:$AI$12,2)&lt;6)+(ISNUMBER(MATCH($T$12:$AI$12,РД,0))))*ISNA(MATCH($T$12:$AI$12,ПД,0))*($T19:$AI19=BK$14)))*8-SUMPRODUCT(ISNUMBER(MATCH($T$12:$AI$12,ППД,0))*($T19:$AI19=BK$14))</f>
        <v>0</v>
      </c>
      <c r="BL19" s="112">
        <f>SUMPRODUCT(--(((WEEKDAY($D$12:$R$12,2)&lt;6)+(ISNUMBER(MATCH($D$12:$R$12,РД,0))))*ISNA(MATCH($D$12:$R$12,ПД,0))*($D19:$R19=BL$14)))*8-SUMPRODUCT(ISNUMBER(MATCH($D$12:$R$12,ППД,0))*($D19:$R19=BL$14))+SUMPRODUCT(--(((WEEKDAY($T$12:$AI$12,2)&lt;6)+(ISNUMBER(MATCH($T$12:$AI$12,РД,0))))*ISNA(MATCH($T$12:$AI$12,ПД,0))*($T19:$AI19=BL$14)))*8-SUMPRODUCT(ISNUMBER(MATCH($T$12:$AI$12,ППД,0))*($T19:$AI19=BL$14))</f>
        <v>0</v>
      </c>
      <c r="BM19" s="112">
        <f>SUMPRODUCT(--(((WEEKDAY($D$12:$R$12,2)&lt;6)+(ISNUMBER(MATCH($D$12:$R$12,РД,0))))*ISNA(MATCH($D$12:$R$12,ПД,0))*($D19:$R19=BM$14)))*8-SUMPRODUCT(ISNUMBER(MATCH($D$12:$R$12,ППД,0))*($D19:$R19=BM$14))+SUMPRODUCT(--(((WEEKDAY($T$12:$AI$12,2)&lt;6)+(ISNUMBER(MATCH($T$12:$AI$12,РД,0))))*ISNA(MATCH($T$12:$AI$12,ПД,0))*($T19:$AI19=BM$14)))*8-SUMPRODUCT(ISNUMBER(MATCH($T$12:$AI$12,ППД,0))*($T19:$AI19=BM$14))</f>
        <v>0</v>
      </c>
      <c r="BN19" s="112">
        <f>SUMPRODUCT(--(((WEEKDAY($D$12:$R$12,2)&lt;6)+(ISNUMBER(MATCH($D$12:$R$12,РД,0))))*ISNA(MATCH($D$12:$R$12,ПД,0))*($D19:$R19=BN$14)))*8-SUMPRODUCT(ISNUMBER(MATCH($D$12:$R$12,ППД,0))*($D19:$R19=BN$14))+SUMPRODUCT(--(((WEEKDAY($T$12:$AI$12,2)&lt;6)+(ISNUMBER(MATCH($T$12:$AI$12,РД,0))))*ISNA(MATCH($T$12:$AI$12,ПД,0))*($T19:$AI19=BN$14)))*8-SUMPRODUCT(ISNUMBER(MATCH($T$12:$AI$12,ППД,0))*($T19:$AI19=BN$14))</f>
        <v>0</v>
      </c>
      <c r="BO19" s="58"/>
      <c r="BP19" s="63">
        <v>5</v>
      </c>
      <c r="BQ19" s="63" t="s">
        <v>18</v>
      </c>
      <c r="BR19" s="63">
        <v>2014</v>
      </c>
      <c r="BS19" s="87">
        <v>159</v>
      </c>
      <c r="BT19" s="1"/>
      <c r="BU19" s="63"/>
      <c r="BV19" s="63"/>
      <c r="BW19" s="63"/>
      <c r="BX19" s="87"/>
      <c r="BY19" s="56"/>
      <c r="BZ19" s="86"/>
      <c r="CA19" s="86"/>
      <c r="CB19" s="5"/>
      <c r="CC19" s="5"/>
      <c r="CD19" s="5"/>
      <c r="CE19" s="5"/>
      <c r="CF19" s="5"/>
      <c r="CG19" s="5"/>
      <c r="CH19" s="5"/>
      <c r="CI19" s="5"/>
      <c r="CJ19" s="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2"/>
      <c r="DB19" s="49"/>
    </row>
    <row r="20" spans="1:107" s="41" customFormat="1" ht="39.950000000000003" customHeight="1" thickBot="1" x14ac:dyDescent="0.25">
      <c r="A20" s="129"/>
      <c r="B20" s="72">
        <v>6</v>
      </c>
      <c r="C20" s="131"/>
      <c r="D20" s="75" t="s">
        <v>61</v>
      </c>
      <c r="E20" s="75" t="s">
        <v>61</v>
      </c>
      <c r="F20" s="75">
        <v>0.33</v>
      </c>
      <c r="G20" s="75" t="s">
        <v>61</v>
      </c>
      <c r="H20" s="75" t="s">
        <v>61</v>
      </c>
      <c r="I20" s="75" t="s">
        <v>61</v>
      </c>
      <c r="J20" s="75">
        <v>0.33</v>
      </c>
      <c r="K20" s="75" t="s">
        <v>61</v>
      </c>
      <c r="L20" s="75" t="s">
        <v>61</v>
      </c>
      <c r="M20" s="75" t="s">
        <v>61</v>
      </c>
      <c r="N20" s="75">
        <v>0.33</v>
      </c>
      <c r="O20" s="75" t="s">
        <v>61</v>
      </c>
      <c r="P20" s="75" t="s">
        <v>61</v>
      </c>
      <c r="Q20" s="75" t="s">
        <v>61</v>
      </c>
      <c r="R20" s="75">
        <v>0.33</v>
      </c>
      <c r="S20" s="80">
        <f t="shared" si="2"/>
        <v>1.32</v>
      </c>
      <c r="T20" s="75" t="s">
        <v>61</v>
      </c>
      <c r="U20" s="75" t="s">
        <v>61</v>
      </c>
      <c r="V20" s="75" t="s">
        <v>61</v>
      </c>
      <c r="W20" s="75">
        <v>0.33</v>
      </c>
      <c r="X20" s="75" t="s">
        <v>61</v>
      </c>
      <c r="Y20" s="75" t="s">
        <v>61</v>
      </c>
      <c r="Z20" s="75" t="s">
        <v>61</v>
      </c>
      <c r="AA20" s="75">
        <v>0.33</v>
      </c>
      <c r="AB20" s="75" t="s">
        <v>61</v>
      </c>
      <c r="AC20" s="75">
        <v>7</v>
      </c>
      <c r="AD20" s="75" t="s">
        <v>61</v>
      </c>
      <c r="AE20" s="75">
        <v>0.33</v>
      </c>
      <c r="AF20" s="75" t="s">
        <v>61</v>
      </c>
      <c r="AG20" s="75"/>
      <c r="AH20" s="75"/>
      <c r="AI20" s="75"/>
      <c r="AJ20" s="81">
        <f t="shared" si="3"/>
        <v>7.99</v>
      </c>
      <c r="AK20" s="127"/>
      <c r="AL20" s="118"/>
      <c r="AM20" s="118"/>
      <c r="AN20" s="118"/>
      <c r="AO20" s="116"/>
      <c r="AP20" s="118"/>
      <c r="AQ20" s="116"/>
      <c r="AR20" s="118"/>
      <c r="AS20" s="118"/>
      <c r="AT20" s="119"/>
      <c r="AU20" s="121"/>
      <c r="AV20" s="123"/>
      <c r="AW20" s="125"/>
      <c r="AX20" s="127"/>
      <c r="AY20" s="110"/>
      <c r="AZ20" s="76"/>
      <c r="BB20" s="94"/>
      <c r="BC20" s="113"/>
      <c r="BD20" s="114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58"/>
      <c r="BP20" s="63">
        <v>6</v>
      </c>
      <c r="BQ20" s="63" t="s">
        <v>11</v>
      </c>
      <c r="BR20" s="63">
        <v>2015</v>
      </c>
      <c r="BS20" s="87">
        <v>159</v>
      </c>
      <c r="BU20" s="63"/>
      <c r="BV20" s="63"/>
      <c r="BW20" s="63"/>
      <c r="BX20" s="87"/>
      <c r="BY20" s="56"/>
      <c r="BZ20" s="86"/>
      <c r="CA20" s="8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2"/>
      <c r="DB20" s="49"/>
    </row>
    <row r="21" spans="1:107" s="41" customFormat="1" ht="39.950000000000003" customHeight="1" thickBot="1" x14ac:dyDescent="0.25">
      <c r="A21" s="128"/>
      <c r="B21" s="72"/>
      <c r="C21" s="130"/>
      <c r="D21" s="73" t="s">
        <v>59</v>
      </c>
      <c r="E21" s="73" t="s">
        <v>59</v>
      </c>
      <c r="F21" s="73" t="s">
        <v>59</v>
      </c>
      <c r="G21" s="73" t="s">
        <v>59</v>
      </c>
      <c r="H21" s="73" t="s">
        <v>59</v>
      </c>
      <c r="I21" s="73" t="s">
        <v>59</v>
      </c>
      <c r="J21" s="73" t="s">
        <v>59</v>
      </c>
      <c r="K21" s="73" t="s">
        <v>59</v>
      </c>
      <c r="L21" s="73" t="s">
        <v>59</v>
      </c>
      <c r="M21" s="73" t="s">
        <v>59</v>
      </c>
      <c r="N21" s="73" t="s">
        <v>59</v>
      </c>
      <c r="O21" s="73" t="s">
        <v>59</v>
      </c>
      <c r="P21" s="73" t="s">
        <v>59</v>
      </c>
      <c r="Q21" s="73" t="s">
        <v>59</v>
      </c>
      <c r="R21" s="73" t="s">
        <v>59</v>
      </c>
      <c r="S21" s="78">
        <f t="shared" si="2"/>
        <v>0</v>
      </c>
      <c r="T21" s="73" t="s">
        <v>59</v>
      </c>
      <c r="U21" s="73" t="s">
        <v>59</v>
      </c>
      <c r="V21" s="73" t="s">
        <v>59</v>
      </c>
      <c r="W21" s="73" t="s">
        <v>59</v>
      </c>
      <c r="X21" s="73" t="s">
        <v>59</v>
      </c>
      <c r="Y21" s="73" t="s">
        <v>59</v>
      </c>
      <c r="Z21" s="73" t="s">
        <v>59</v>
      </c>
      <c r="AA21" s="73" t="s">
        <v>59</v>
      </c>
      <c r="AB21" s="73" t="s">
        <v>59</v>
      </c>
      <c r="AC21" s="73" t="s">
        <v>59</v>
      </c>
      <c r="AD21" s="73" t="s">
        <v>59</v>
      </c>
      <c r="AE21" s="73" t="s">
        <v>59</v>
      </c>
      <c r="AF21" s="73" t="s">
        <v>59</v>
      </c>
      <c r="AG21" s="73"/>
      <c r="AH21" s="73"/>
      <c r="AI21" s="73"/>
      <c r="AJ21" s="79">
        <f t="shared" si="3"/>
        <v>0</v>
      </c>
      <c r="AK21" s="132"/>
      <c r="AL21" s="117"/>
      <c r="AM21" s="117"/>
      <c r="AN21" s="117"/>
      <c r="AO21" s="115"/>
      <c r="AP21" s="117"/>
      <c r="AQ21" s="115"/>
      <c r="AR21" s="115"/>
      <c r="AS21" s="115"/>
      <c r="AT21" s="117"/>
      <c r="AU21" s="120"/>
      <c r="AV21" s="122"/>
      <c r="AW21" s="124"/>
      <c r="AX21" s="126"/>
      <c r="AY21" s="109"/>
      <c r="AZ21" s="74"/>
      <c r="BB21" s="94"/>
      <c r="BC21" s="113">
        <f t="shared" ref="BC21" si="13">BD21-SUM(BE21:BM22)</f>
        <v>0</v>
      </c>
      <c r="BD21" s="114">
        <f>VLOOKUP($AN$6,$BP$15:$BS$20,4)</f>
        <v>151</v>
      </c>
      <c r="BE21" s="112">
        <f>SUMPRODUCT(--(((WEEKDAY($D$12:$R$12,2)&lt;6)+(ISNUMBER(MATCH($D$12:$R$12,РД,0))))*ISNA(MATCH($D$12:$R$12,ПД,0))*($D21:$R21=BE$14)))*8-SUMPRODUCT(ISNUMBER(MATCH($D$12:$R$12,ППД,0))*($D21:$R21=BE$14))+SUMPRODUCT(--(((WEEKDAY($T$12:$AI$12,2)&lt;6)+(ISNUMBER(MATCH($T$12:$AI$12,РД,0))))*ISNA(MATCH($T$12:$AI$12,ПД,0))*($T21:$AI21=BE$14)))*8-SUMPRODUCT(ISNUMBER(MATCH($T$12:$AI$12,ППД,0))*($T21:$AI21=BE$14))</f>
        <v>0</v>
      </c>
      <c r="BF21" s="112">
        <f>SUMPRODUCT(--(((WEEKDAY($D$12:$R$12,2)&lt;6)+(ISNUMBER(MATCH($D$12:$R$12,РД,0))))*ISNA(MATCH($D$12:$R$12,ПД,0))*($D21:$R21=BF$14)))*8-SUMPRODUCT(ISNUMBER(MATCH($D$12:$R$12,ППД,0))*($D21:$R21=BF$14))+SUMPRODUCT(--(((WEEKDAY($T$12:$AI$12,2)&lt;6)+(ISNUMBER(MATCH($T$12:$AI$12,РД,0))))*ISNA(MATCH($T$12:$AI$12,ПД,0))*($T21:$AI21=BF$14)))*8-SUMPRODUCT(ISNUMBER(MATCH($T$12:$AI$12,ППД,0))*($T21:$AI21=BF$14))</f>
        <v>0</v>
      </c>
      <c r="BG21" s="112">
        <f>SUMPRODUCT(--(((WEEKDAY($D$12:$R$12,2)&lt;6)+(ISNUMBER(MATCH($D$12:$R$12,РД,0))))*ISNA(MATCH($D$12:$R$12,ПД,0))*($D21:$R21=BG$14)))*8-SUMPRODUCT(ISNUMBER(MATCH($D$12:$R$12,ППД,0))*($D21:$R21=BG$14))+SUMPRODUCT(--(((WEEKDAY($T$12:$AI$12,2)&lt;6)+(ISNUMBER(MATCH($T$12:$AI$12,РД,0))))*ISNA(MATCH($T$12:$AI$12,ПД,0))*($T21:$AI21=BG$14)))*8-SUMPRODUCT(ISNUMBER(MATCH($T$12:$AI$12,ППД,0))*($T21:$AI21=BG$14))</f>
        <v>0</v>
      </c>
      <c r="BH21" s="112">
        <f>SUMPRODUCT(--(((WEEKDAY($D$12:$R$12,2)&lt;6)+(ISNUMBER(MATCH($D$12:$R$12,РД,0))))*ISNA(MATCH($D$12:$R$12,ПД,0))*($D21:$R21=BH$14)))*8-SUMPRODUCT(ISNUMBER(MATCH($D$12:$R$12,ППД,0))*($D21:$R21=BH$14))+SUMPRODUCT(--(((WEEKDAY($T$12:$AI$12,2)&lt;6)+(ISNUMBER(MATCH($T$12:$AI$12,РД,0))))*ISNA(MATCH($T$12:$AI$12,ПД,0))*($T21:$AI21=BH$14)))*8-SUMPRODUCT(ISNUMBER(MATCH($T$12:$AI$12,ППД,0))*($T21:$AI21=BH$14))</f>
        <v>0</v>
      </c>
      <c r="BI21" s="112">
        <f>SUMPRODUCT(--(((WEEKDAY($D$12:$R$12,2)&lt;6)+(ISNUMBER(MATCH($D$12:$R$12,РД,0))))*ISNA(MATCH($D$12:$R$12,ПД,0))*($D21:$R21=BI$14)))*8-SUMPRODUCT(ISNUMBER(MATCH($D$12:$R$12,ППД,0))*($D21:$R21=BI$14))+SUMPRODUCT(--(((WEEKDAY($T$12:$AI$12,2)&lt;6)+(ISNUMBER(MATCH($T$12:$AI$12,РД,0))))*ISNA(MATCH($T$12:$AI$12,ПД,0))*($T21:$AI21=BI$14)))*8-SUMPRODUCT(ISNUMBER(MATCH($T$12:$AI$12,ППД,0))*($T21:$AI21=BI$14))</f>
        <v>0</v>
      </c>
      <c r="BJ21" s="112">
        <f>SUMPRODUCT(--(((WEEKDAY($D$12:$R$12,2)&lt;6)+(ISNUMBER(MATCH($D$12:$R$12,РД,0))))*ISNA(MATCH($D$12:$R$12,ПД,0))*($D21:$R21=BJ$14)))*8-SUMPRODUCT(ISNUMBER(MATCH($D$12:$R$12,ППД,0))*($D21:$R21=BJ$14))+SUMPRODUCT(--(((WEEKDAY($T$12:$AI$12,2)&lt;6)+(ISNUMBER(MATCH($T$12:$AI$12,РД,0))))*ISNA(MATCH($T$12:$AI$12,ПД,0))*($T21:$AI21=BJ$14)))*8-SUMPRODUCT(ISNUMBER(MATCH($T$12:$AI$12,ППД,0))*($T21:$AI21=BJ$14))</f>
        <v>0</v>
      </c>
      <c r="BK21" s="112">
        <f>SUMPRODUCT(--(((WEEKDAY($D$12:$R$12,2)&lt;6)+(ISNUMBER(MATCH($D$12:$R$12,РД,0))))*ISNA(MATCH($D$12:$R$12,ПД,0))*($D21:$R21=BK$14)))*8-SUMPRODUCT(ISNUMBER(MATCH($D$12:$R$12,ППД,0))*($D21:$R21=BK$14))+SUMPRODUCT(--(((WEEKDAY($T$12:$AI$12,2)&lt;6)+(ISNUMBER(MATCH($T$12:$AI$12,РД,0))))*ISNA(MATCH($T$12:$AI$12,ПД,0))*($T21:$AI21=BK$14)))*8-SUMPRODUCT(ISNUMBER(MATCH($T$12:$AI$12,ППД,0))*($T21:$AI21=BK$14))</f>
        <v>0</v>
      </c>
      <c r="BL21" s="112">
        <f>SUMPRODUCT(--(((WEEKDAY($D$12:$R$12,2)&lt;6)+(ISNUMBER(MATCH($D$12:$R$12,РД,0))))*ISNA(MATCH($D$12:$R$12,ПД,0))*($D21:$R21=BL$14)))*8-SUMPRODUCT(ISNUMBER(MATCH($D$12:$R$12,ППД,0))*($D21:$R21=BL$14))+SUMPRODUCT(--(((WEEKDAY($T$12:$AI$12,2)&lt;6)+(ISNUMBER(MATCH($T$12:$AI$12,РД,0))))*ISNA(MATCH($T$12:$AI$12,ПД,0))*($T21:$AI21=BL$14)))*8-SUMPRODUCT(ISNUMBER(MATCH($T$12:$AI$12,ППД,0))*($T21:$AI21=BL$14))</f>
        <v>0</v>
      </c>
      <c r="BM21" s="112">
        <f>SUMPRODUCT(--(((WEEKDAY($D$12:$R$12,2)&lt;6)+(ISNUMBER(MATCH($D$12:$R$12,РД,0))))*ISNA(MATCH($D$12:$R$12,ПД,0))*($D21:$R21=BM$14)))*8-SUMPRODUCT(ISNUMBER(MATCH($D$12:$R$12,ППД,0))*($D21:$R21=BM$14))+SUMPRODUCT(--(((WEEKDAY($T$12:$AI$12,2)&lt;6)+(ISNUMBER(MATCH($T$12:$AI$12,РД,0))))*ISNA(MATCH($T$12:$AI$12,ПД,0))*($T21:$AI21=BM$14)))*8-SUMPRODUCT(ISNUMBER(MATCH($T$12:$AI$12,ППД,0))*($T21:$AI21=BM$14))</f>
        <v>151</v>
      </c>
      <c r="BN21" s="112">
        <f>SUMPRODUCT(--(((WEEKDAY($D$12:$R$12,2)&lt;6)+(ISNUMBER(MATCH($D$12:$R$12,РД,0))))*ISNA(MATCH($D$12:$R$12,ПД,0))*($D21:$R21=BN$14)))*8-SUMPRODUCT(ISNUMBER(MATCH($D$12:$R$12,ППД,0))*($D21:$R21=BN$14))+SUMPRODUCT(--(((WEEKDAY($T$12:$AI$12,2)&lt;6)+(ISNUMBER(MATCH($T$12:$AI$12,РД,0))))*ISNA(MATCH($T$12:$AI$12,ПД,0))*($T21:$AI21=BN$14)))*8-SUMPRODUCT(ISNUMBER(MATCH($T$12:$AI$12,ППД,0))*($T21:$AI21=BN$14))</f>
        <v>0</v>
      </c>
      <c r="BO21" s="58"/>
      <c r="BP21" s="63"/>
      <c r="BQ21" s="63"/>
      <c r="BR21" s="63">
        <v>2018</v>
      </c>
      <c r="BS21" s="87"/>
      <c r="BU21" s="63"/>
      <c r="BV21" s="63"/>
      <c r="BW21" s="63"/>
      <c r="BX21" s="87"/>
      <c r="BY21" s="56"/>
      <c r="BZ21" s="86"/>
      <c r="CA21" s="86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B21" s="51"/>
      <c r="DC21" s="52"/>
    </row>
    <row r="22" spans="1:107" s="41" customFormat="1" ht="39.950000000000003" customHeight="1" thickBot="1" x14ac:dyDescent="0.25">
      <c r="A22" s="129"/>
      <c r="B22" s="72"/>
      <c r="C22" s="131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80">
        <f t="shared" si="2"/>
        <v>0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81">
        <f t="shared" si="3"/>
        <v>0</v>
      </c>
      <c r="AK22" s="127"/>
      <c r="AL22" s="118"/>
      <c r="AM22" s="118"/>
      <c r="AN22" s="118"/>
      <c r="AO22" s="116"/>
      <c r="AP22" s="118"/>
      <c r="AQ22" s="116"/>
      <c r="AR22" s="118"/>
      <c r="AS22" s="118"/>
      <c r="AT22" s="119"/>
      <c r="AU22" s="121"/>
      <c r="AV22" s="123"/>
      <c r="AW22" s="125"/>
      <c r="AX22" s="127"/>
      <c r="AY22" s="110"/>
      <c r="AZ22" s="76"/>
      <c r="BB22" s="94"/>
      <c r="BC22" s="113"/>
      <c r="BD22" s="114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58"/>
      <c r="BP22" s="63"/>
      <c r="BQ22" s="63"/>
      <c r="BR22" s="63"/>
      <c r="BS22" s="87"/>
      <c r="BU22" s="63"/>
      <c r="BV22" s="63"/>
      <c r="BW22" s="63"/>
      <c r="BX22" s="87"/>
      <c r="BY22" s="56"/>
      <c r="BZ22" s="86"/>
      <c r="CA22" s="86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B22" s="51"/>
      <c r="DC22" s="51"/>
    </row>
  </sheetData>
  <mergeCells count="179">
    <mergeCell ref="BK21:BK22"/>
    <mergeCell ref="BL21:BL22"/>
    <mergeCell ref="BM21:BM22"/>
    <mergeCell ref="BN21:BN22"/>
    <mergeCell ref="BE21:BE22"/>
    <mergeCell ref="BF21:BF22"/>
    <mergeCell ref="BG21:BG22"/>
    <mergeCell ref="BH21:BH22"/>
    <mergeCell ref="BI21:BI22"/>
    <mergeCell ref="BJ21:BJ22"/>
    <mergeCell ref="AU21:AU22"/>
    <mergeCell ref="AV21:AV22"/>
    <mergeCell ref="AW21:AW22"/>
    <mergeCell ref="AX21:AX22"/>
    <mergeCell ref="BC21:BC22"/>
    <mergeCell ref="BD21:BD22"/>
    <mergeCell ref="AO21:AO22"/>
    <mergeCell ref="AP21:AP22"/>
    <mergeCell ref="AQ21:AQ22"/>
    <mergeCell ref="AR21:AR22"/>
    <mergeCell ref="AS21:AS22"/>
    <mergeCell ref="AT21:AT22"/>
    <mergeCell ref="BK19:BK20"/>
    <mergeCell ref="BL19:BL20"/>
    <mergeCell ref="BM19:BM20"/>
    <mergeCell ref="BN19:BN20"/>
    <mergeCell ref="A21:A22"/>
    <mergeCell ref="C21:C22"/>
    <mergeCell ref="AK21:AK22"/>
    <mergeCell ref="AL21:AL22"/>
    <mergeCell ref="AM21:AM22"/>
    <mergeCell ref="AN21:AN22"/>
    <mergeCell ref="BE19:BE20"/>
    <mergeCell ref="BF19:BF20"/>
    <mergeCell ref="BG19:BG20"/>
    <mergeCell ref="BH19:BH20"/>
    <mergeCell ref="BI19:BI20"/>
    <mergeCell ref="BJ19:BJ20"/>
    <mergeCell ref="AU19:AU20"/>
    <mergeCell ref="AV19:AV20"/>
    <mergeCell ref="AW19:AW20"/>
    <mergeCell ref="AX19:AX20"/>
    <mergeCell ref="BC19:BC20"/>
    <mergeCell ref="BD19:BD20"/>
    <mergeCell ref="AO19:AO20"/>
    <mergeCell ref="AP19:AP20"/>
    <mergeCell ref="AQ19:AQ20"/>
    <mergeCell ref="AR19:AR20"/>
    <mergeCell ref="AS19:AS20"/>
    <mergeCell ref="AT19:AT20"/>
    <mergeCell ref="BK17:BK18"/>
    <mergeCell ref="BL17:BL18"/>
    <mergeCell ref="BM17:BM18"/>
    <mergeCell ref="BN17:BN18"/>
    <mergeCell ref="A19:A20"/>
    <mergeCell ref="C19:C20"/>
    <mergeCell ref="AK19:AK20"/>
    <mergeCell ref="AL19:AL20"/>
    <mergeCell ref="AM19:AM20"/>
    <mergeCell ref="AN19:AN20"/>
    <mergeCell ref="BE17:BE18"/>
    <mergeCell ref="BF17:BF18"/>
    <mergeCell ref="BG17:BG18"/>
    <mergeCell ref="BH17:BH18"/>
    <mergeCell ref="BI17:BI18"/>
    <mergeCell ref="BJ17:BJ18"/>
    <mergeCell ref="AU17:AU18"/>
    <mergeCell ref="AV17:AV18"/>
    <mergeCell ref="AW17:AW18"/>
    <mergeCell ref="AX17:AX18"/>
    <mergeCell ref="BC17:BC18"/>
    <mergeCell ref="BD17:BD18"/>
    <mergeCell ref="AO17:AO18"/>
    <mergeCell ref="AP17:AP18"/>
    <mergeCell ref="AQ17:AQ18"/>
    <mergeCell ref="AR17:AR18"/>
    <mergeCell ref="AS17:AS18"/>
    <mergeCell ref="AT17:AT18"/>
    <mergeCell ref="A17:A18"/>
    <mergeCell ref="C17:C18"/>
    <mergeCell ref="AK17:AK18"/>
    <mergeCell ref="AL17:AL18"/>
    <mergeCell ref="AM17:AM18"/>
    <mergeCell ref="AN17:AN18"/>
    <mergeCell ref="BI15:BI16"/>
    <mergeCell ref="BJ15:BJ16"/>
    <mergeCell ref="BK15:BK16"/>
    <mergeCell ref="BL15:BL16"/>
    <mergeCell ref="BM15:BM16"/>
    <mergeCell ref="BN15:BN16"/>
    <mergeCell ref="BC15:BC16"/>
    <mergeCell ref="BD15:BD16"/>
    <mergeCell ref="BE15:BE16"/>
    <mergeCell ref="BF15:BF16"/>
    <mergeCell ref="BG15:BG16"/>
    <mergeCell ref="BH15:BH16"/>
    <mergeCell ref="AS15:AS16"/>
    <mergeCell ref="AT15:AT16"/>
    <mergeCell ref="AU15:AU16"/>
    <mergeCell ref="AV15:AV16"/>
    <mergeCell ref="AW15:AW16"/>
    <mergeCell ref="AX15:AX16"/>
    <mergeCell ref="AM15:AM16"/>
    <mergeCell ref="AN15:AN16"/>
    <mergeCell ref="AO15:AO16"/>
    <mergeCell ref="AP15:AP16"/>
    <mergeCell ref="AQ15:AQ16"/>
    <mergeCell ref="AR15:AR16"/>
    <mergeCell ref="D14:R14"/>
    <mergeCell ref="T14:AI14"/>
    <mergeCell ref="A15:A16"/>
    <mergeCell ref="C15:C16"/>
    <mergeCell ref="AK15:AK16"/>
    <mergeCell ref="AL15:AL16"/>
    <mergeCell ref="AO12:AO13"/>
    <mergeCell ref="AP12:AU12"/>
    <mergeCell ref="AV12:AV13"/>
    <mergeCell ref="AW12:AW13"/>
    <mergeCell ref="AX12:AX13"/>
    <mergeCell ref="AY12:AZ12"/>
    <mergeCell ref="AI12:AI13"/>
    <mergeCell ref="AJ12:AJ13"/>
    <mergeCell ref="AK12:AK13"/>
    <mergeCell ref="AL12:AL13"/>
    <mergeCell ref="AM12:AM13"/>
    <mergeCell ref="AN12:AN13"/>
    <mergeCell ref="AC12:AC13"/>
    <mergeCell ref="AD12:AD13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AX11:AZ11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11:A13"/>
    <mergeCell ref="B11:B13"/>
    <mergeCell ref="C11:C13"/>
    <mergeCell ref="D11:AJ11"/>
    <mergeCell ref="AK11:AU11"/>
    <mergeCell ref="AV11:AW11"/>
    <mergeCell ref="M12:M13"/>
    <mergeCell ref="N12:N13"/>
    <mergeCell ref="O12:O13"/>
    <mergeCell ref="P12:P13"/>
    <mergeCell ref="B6:AL6"/>
    <mergeCell ref="AQ6:AS7"/>
    <mergeCell ref="AU6:AW6"/>
    <mergeCell ref="AX6:AZ6"/>
    <mergeCell ref="B7:AL7"/>
    <mergeCell ref="AU7:AW7"/>
    <mergeCell ref="AX7:AZ7"/>
    <mergeCell ref="AS1:AZ1"/>
    <mergeCell ref="AJ2:AZ2"/>
    <mergeCell ref="AJ3:AZ3"/>
    <mergeCell ref="B4:AL4"/>
    <mergeCell ref="B5:AL5"/>
    <mergeCell ref="AN5:AP5"/>
    <mergeCell ref="AQ5:AS5"/>
    <mergeCell ref="AU5:AZ5"/>
  </mergeCells>
  <conditionalFormatting sqref="AK15:AZ15 AK16 AO16 AR16:AU16 AX16:AZ22">
    <cfRule type="cellIs" dxfId="8" priority="8" operator="equal">
      <formula>0</formula>
    </cfRule>
  </conditionalFormatting>
  <conditionalFormatting sqref="AK17:AW17 AK18 AO18 AR18:AU18">
    <cfRule type="cellIs" dxfId="7" priority="7" operator="equal">
      <formula>0</formula>
    </cfRule>
  </conditionalFormatting>
  <conditionalFormatting sqref="AK19:AW19 AK20 AO20 AR20:AU20">
    <cfRule type="cellIs" dxfId="6" priority="6" operator="equal">
      <formula>0</formula>
    </cfRule>
  </conditionalFormatting>
  <conditionalFormatting sqref="AK21:AW21 AK22 AO22 AR22:AU22">
    <cfRule type="cellIs" dxfId="5" priority="5" operator="equal">
      <formula>0</formula>
    </cfRule>
  </conditionalFormatting>
  <conditionalFormatting sqref="D12:R13 T12:AI13">
    <cfRule type="expression" dxfId="0" priority="9">
      <formula>OR(BU$17=1,BU$17=7)</formula>
    </cfRule>
  </conditionalFormatting>
  <dataValidations count="2">
    <dataValidation type="list" allowBlank="1" showInputMessage="1" showErrorMessage="1" sqref="AN6">
      <formula1>$BP$15:$BP$22</formula1>
    </dataValidation>
    <dataValidation type="list" allowBlank="1" showInputMessage="1" showErrorMessage="1" sqref="BR14">
      <formula1>$BR$15:$BR$22</formula1>
    </dataValidation>
  </dataValidations>
  <printOptions horizontalCentered="1" verticalCentered="1"/>
  <pageMargins left="0.39370078740157483" right="0.39370078740157483" top="0.35433070866141736" bottom="0.23622047244094491" header="0" footer="0"/>
  <pageSetup paperSize="9" scale="55" orientation="landscape" r:id="rId1"/>
  <headerFooter differentFirst="1" alignWithMargins="0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749BF6-85F9-4270-8713-455A159F7F97}">
            <xm:f>COUNTIF(календарь!$D$3:$D$25,D$12)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" id="{4E8A63E3-3E08-4E17-992B-2CE03710BFBA}">
            <xm:f>ISNUMBER(MATCH(D12,календарь!$C$3:$C$25,0))</xm:f>
            <x14:dxf>
              <font>
                <b/>
                <i val="0"/>
              </font>
              <numFmt numFmtId="165" formatCode="dd/mm/yyyy\ &quot;*&quot;"/>
            </x14:dxf>
          </x14:cfRule>
          <x14:cfRule type="expression" priority="3" id="{6DF6DA34-DC13-40B6-ACB2-3E19EBB6789A}">
            <xm:f>COUNTIF(календарь!$B$3:$B$25,D$12)</xm:f>
            <x14:dxf>
              <fill>
                <patternFill patternType="gray125"/>
              </fill>
            </x14:dxf>
          </x14:cfRule>
          <x14:cfRule type="expression" priority="4" id="{BEFE6D59-F33A-47D7-87CE-6D6C3273589E}">
            <xm:f>COUNTIF(календарь!$A$3:$A$25,D$12)</xm:f>
            <x14:dxf>
              <fill>
                <patternFill patternType="mediumGray"/>
              </fill>
            </x14:dxf>
          </x14:cfRule>
          <xm:sqref>D12:R13 T12:AI13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календарь</vt:lpstr>
      <vt:lpstr>табель январь</vt:lpstr>
      <vt:lpstr>табель февраль</vt:lpstr>
      <vt:lpstr>ВД</vt:lpstr>
      <vt:lpstr>'табель февраль'!Заголовки_для_печати</vt:lpstr>
      <vt:lpstr>'табель январь'!Заголовки_для_печати</vt:lpstr>
      <vt:lpstr>Месяцы</vt:lpstr>
      <vt:lpstr>'табель февраль'!Область_печати</vt:lpstr>
      <vt:lpstr>'табель январь'!Область_печати</vt:lpstr>
      <vt:lpstr>ПД</vt:lpstr>
      <vt:lpstr>ППД</vt:lpstr>
      <vt:lpstr>ПР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Молдаванцев Юрий Борисович</cp:lastModifiedBy>
  <cp:lastPrinted>2017-12-14T10:08:11Z</cp:lastPrinted>
  <dcterms:created xsi:type="dcterms:W3CDTF">1996-10-08T23:32:33Z</dcterms:created>
  <dcterms:modified xsi:type="dcterms:W3CDTF">2017-12-27T08:39:53Z</dcterms:modified>
</cp:coreProperties>
</file>