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751" activeTab="1"/>
  </bookViews>
  <sheets>
    <sheet name="Праздники" sheetId="1" r:id="rId1"/>
    <sheet name="апрель" sheetId="2" r:id="rId2"/>
    <sheet name="июнь" sheetId="3" r:id="rId3"/>
    <sheet name="декабрь" sheetId="4" r:id="rId4"/>
  </sheets>
  <definedNames>
    <definedName name="Месяцы">'Праздники'!$B$1:$B$12</definedName>
    <definedName name="Праздники">'Праздники'!$A$1:$A$17</definedName>
  </definedNames>
  <calcPr fullCalcOnLoad="1"/>
</workbook>
</file>

<file path=xl/sharedStrings.xml><?xml version="1.0" encoding="utf-8"?>
<sst xmlns="http://schemas.openxmlformats.org/spreadsheetml/2006/main" count="63" uniqueCount="32">
  <si>
    <t>ЧАСЫ ЯВОК</t>
  </si>
  <si>
    <t>ЧАСЫ НЕЯВОК</t>
  </si>
  <si>
    <t>№ п/п</t>
  </si>
  <si>
    <t>Фамилия Имя Отчество</t>
  </si>
  <si>
    <t>должность</t>
  </si>
  <si>
    <t>отп</t>
  </si>
  <si>
    <t>б/л</t>
  </si>
  <si>
    <t>всего, факт</t>
  </si>
  <si>
    <t>всего, норма</t>
  </si>
  <si>
    <t>нараст.,часы</t>
  </si>
  <si>
    <t>(пер)недораб.</t>
  </si>
  <si>
    <t>ночные</t>
  </si>
  <si>
    <t>праздничные</t>
  </si>
  <si>
    <t>количество БД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</si>
  <si>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</si>
  <si>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</si>
  <si>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</si>
  <si>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</si>
  <si>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</si>
  <si>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</si>
  <si>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</si>
  <si>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</si>
  <si>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</si>
  <si>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</si>
  <si>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</si>
  <si>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</si>
  <si>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рабочие дни</t>
  </si>
  <si>
    <t>предпраздничные</t>
  </si>
  <si>
    <t>нараст. на 01.05. 2018</t>
  </si>
  <si>
    <t>нараст. на 01.07. 2018</t>
  </si>
  <si>
    <t>нараст. на 01.01. 2019</t>
  </si>
  <si>
    <t>24 декабря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</si>
</sst>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dd"/>
    <numFmt numFmtId="168" formatCode="mmm/yyyy"/>
    <numFmt numFmtId="169" formatCode="mmmm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7"/>
      <name val="Arial Cyr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hair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22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0" borderId="23" xfId="0" applyNumberFormat="1" applyFont="1" applyFill="1" applyBorder="1" applyAlignment="1">
      <alignment horizontal="center" vertical="center"/>
    </xf>
    <xf numFmtId="1" fontId="31" fillId="0" borderId="24" xfId="0" applyNumberFormat="1" applyFont="1" applyFill="1" applyBorder="1" applyAlignment="1">
      <alignment horizontal="center" vertical="center"/>
    </xf>
    <xf numFmtId="1" fontId="31" fillId="0" borderId="2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" fontId="31" fillId="0" borderId="26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" fontId="40" fillId="33" borderId="11" xfId="0" applyNumberFormat="1" applyFont="1" applyFill="1" applyBorder="1" applyAlignment="1">
      <alignment horizontal="center" vertical="center"/>
    </xf>
    <xf numFmtId="1" fontId="40" fillId="33" borderId="12" xfId="0" applyNumberFormat="1" applyFont="1" applyFill="1" applyBorder="1" applyAlignment="1">
      <alignment horizontal="center" vertical="center"/>
    </xf>
    <xf numFmtId="1" fontId="40" fillId="33" borderId="31" xfId="0" applyNumberFormat="1" applyFont="1" applyFill="1" applyBorder="1" applyAlignment="1">
      <alignment horizontal="center" vertical="center"/>
    </xf>
    <xf numFmtId="1" fontId="31" fillId="33" borderId="22" xfId="0" applyNumberFormat="1" applyFont="1" applyFill="1" applyBorder="1" applyAlignment="1">
      <alignment horizontal="center" vertical="center"/>
    </xf>
    <xf numFmtId="1" fontId="31" fillId="33" borderId="23" xfId="0" applyNumberFormat="1" applyFont="1" applyFill="1" applyBorder="1" applyAlignment="1">
      <alignment horizontal="center" vertical="center"/>
    </xf>
    <xf numFmtId="1" fontId="31" fillId="33" borderId="2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69" fontId="2" fillId="0" borderId="19" xfId="0" applyNumberFormat="1" applyFont="1" applyBorder="1" applyAlignment="1">
      <alignment horizontal="center" vertical="center"/>
    </xf>
    <xf numFmtId="169" fontId="2" fillId="0" borderId="3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5" fontId="3" fillId="0" borderId="32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165" fontId="3" fillId="0" borderId="33" xfId="0" applyNumberFormat="1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0.140625" style="0" bestFit="1" customWidth="1"/>
    <col min="3" max="3" width="23.140625" style="0" customWidth="1"/>
    <col min="4" max="4" width="21.7109375" style="0" customWidth="1"/>
  </cols>
  <sheetData>
    <row r="1" spans="1:4" ht="14.25">
      <c r="A1" s="20">
        <v>43101</v>
      </c>
      <c r="B1" t="s">
        <v>14</v>
      </c>
      <c r="C1" t="s">
        <v>27</v>
      </c>
      <c r="D1" t="s">
        <v>26</v>
      </c>
    </row>
    <row r="2" spans="1:4" ht="14.25">
      <c r="A2" s="20">
        <v>43102</v>
      </c>
      <c r="B2" t="s">
        <v>15</v>
      </c>
      <c r="C2" s="20">
        <v>43153</v>
      </c>
      <c r="D2" s="20">
        <v>43218</v>
      </c>
    </row>
    <row r="3" spans="1:4" ht="14.25">
      <c r="A3" s="20">
        <v>43103</v>
      </c>
      <c r="B3" t="s">
        <v>16</v>
      </c>
      <c r="C3" s="20">
        <v>43166</v>
      </c>
      <c r="D3" s="20">
        <v>43260</v>
      </c>
    </row>
    <row r="4" spans="1:4" ht="14.25">
      <c r="A4" s="20">
        <v>43104</v>
      </c>
      <c r="B4" t="s">
        <v>17</v>
      </c>
      <c r="C4" s="20">
        <v>43218</v>
      </c>
      <c r="D4" s="20">
        <v>43463</v>
      </c>
    </row>
    <row r="5" spans="1:3" ht="14.25">
      <c r="A5" s="20">
        <v>43105</v>
      </c>
      <c r="B5" t="s">
        <v>18</v>
      </c>
      <c r="C5" s="20">
        <v>43228</v>
      </c>
    </row>
    <row r="6" spans="1:4" ht="14.25">
      <c r="A6" s="20">
        <v>43409</v>
      </c>
      <c r="B6" t="s">
        <v>19</v>
      </c>
      <c r="C6" s="20">
        <v>43260</v>
      </c>
      <c r="D6" s="20"/>
    </row>
    <row r="7" spans="1:3" ht="14.25">
      <c r="A7" s="20">
        <v>43465</v>
      </c>
      <c r="B7" t="s">
        <v>20</v>
      </c>
      <c r="C7" s="20">
        <v>43463</v>
      </c>
    </row>
    <row r="8" spans="1:3" ht="14.25">
      <c r="A8" s="20">
        <v>43108</v>
      </c>
      <c r="B8" t="s">
        <v>21</v>
      </c>
      <c r="C8" s="20"/>
    </row>
    <row r="9" spans="1:2" ht="14.25">
      <c r="A9" s="20">
        <v>43154</v>
      </c>
      <c r="B9" t="s">
        <v>22</v>
      </c>
    </row>
    <row r="10" spans="1:2" ht="14.25">
      <c r="A10" s="20">
        <v>43167</v>
      </c>
      <c r="B10" t="s">
        <v>23</v>
      </c>
    </row>
    <row r="11" spans="1:2" ht="14.25">
      <c r="A11" s="20">
        <v>43168</v>
      </c>
      <c r="B11" t="s">
        <v>24</v>
      </c>
    </row>
    <row r="12" spans="1:2" ht="14.25">
      <c r="A12" s="20">
        <v>43221</v>
      </c>
      <c r="B12" t="s">
        <v>25</v>
      </c>
    </row>
    <row r="13" ht="14.25">
      <c r="A13" s="20">
        <v>43222</v>
      </c>
    </row>
    <row r="14" ht="14.25">
      <c r="A14" s="20">
        <v>43220</v>
      </c>
    </row>
    <row r="15" ht="14.25">
      <c r="A15" s="20">
        <v>43229</v>
      </c>
    </row>
    <row r="16" ht="14.25">
      <c r="A16" s="20">
        <v>43263</v>
      </c>
    </row>
    <row r="17" ht="14.25">
      <c r="A17" s="20">
        <v>43408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29"/>
  <sheetViews>
    <sheetView tabSelected="1" zoomScalePageLayoutView="0" workbookViewId="0" topLeftCell="B1">
      <selection activeCell="G29" sqref="G29:AJ29"/>
    </sheetView>
  </sheetViews>
  <sheetFormatPr defaultColWidth="9.140625" defaultRowHeight="15"/>
  <cols>
    <col min="1" max="1" width="3.00390625" style="0" customWidth="1"/>
    <col min="2" max="2" width="4.8515625" style="0" customWidth="1"/>
    <col min="3" max="3" width="12.8515625" style="0" customWidth="1"/>
    <col min="4" max="4" width="8.57421875" style="0" customWidth="1"/>
    <col min="5" max="5" width="3.00390625" style="0" customWidth="1"/>
    <col min="6" max="6" width="2.8515625" style="0" customWidth="1"/>
    <col min="7" max="7" width="3.00390625" style="0" customWidth="1"/>
    <col min="8" max="10" width="2.8515625" style="0" customWidth="1"/>
    <col min="11" max="11" width="3.140625" style="0" customWidth="1"/>
    <col min="12" max="12" width="3.28125" style="0" customWidth="1"/>
    <col min="13" max="13" width="3.140625" style="0" customWidth="1"/>
    <col min="14" max="18" width="3.00390625" style="0" customWidth="1"/>
    <col min="19" max="21" width="2.8515625" style="0" customWidth="1"/>
    <col min="22" max="23" width="2.7109375" style="0" customWidth="1"/>
    <col min="24" max="24" width="2.8515625" style="0" customWidth="1"/>
    <col min="25" max="25" width="2.7109375" style="0" customWidth="1"/>
    <col min="26" max="26" width="2.8515625" style="0" customWidth="1"/>
    <col min="27" max="27" width="3.00390625" style="0" customWidth="1"/>
    <col min="28" max="29" width="2.8515625" style="0" customWidth="1"/>
    <col min="30" max="30" width="2.7109375" style="0" customWidth="1"/>
    <col min="31" max="31" width="2.8515625" style="0" customWidth="1"/>
    <col min="32" max="32" width="3.00390625" style="0" customWidth="1"/>
    <col min="33" max="34" width="2.7109375" style="0" customWidth="1"/>
    <col min="35" max="36" width="5.140625" style="0" customWidth="1"/>
    <col min="37" max="37" width="5.8515625" style="0" customWidth="1"/>
    <col min="38" max="39" width="5.140625" style="0" customWidth="1"/>
    <col min="40" max="40" width="5.8515625" style="0" customWidth="1"/>
    <col min="41" max="41" width="5.140625" style="0" customWidth="1"/>
    <col min="42" max="42" width="5.00390625" style="0" customWidth="1"/>
    <col min="43" max="43" width="6.140625" style="0" customWidth="1"/>
  </cols>
  <sheetData>
    <row r="1" ht="15" thickBot="1"/>
    <row r="2" spans="1:43" ht="15" thickBot="1">
      <c r="A2" s="36" t="s">
        <v>2</v>
      </c>
      <c r="B2" s="36" t="s">
        <v>9</v>
      </c>
      <c r="C2" s="36" t="s">
        <v>3</v>
      </c>
      <c r="D2" s="36" t="s">
        <v>4</v>
      </c>
      <c r="E2" s="40" t="s">
        <v>17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 t="s">
        <v>0</v>
      </c>
      <c r="AJ2" s="43"/>
      <c r="AK2" s="43"/>
      <c r="AL2" s="43"/>
      <c r="AM2" s="43"/>
      <c r="AN2" s="44"/>
      <c r="AO2" s="45" t="s">
        <v>1</v>
      </c>
      <c r="AP2" s="46"/>
      <c r="AQ2" s="36" t="s">
        <v>28</v>
      </c>
    </row>
    <row r="3" spans="1:43" ht="30.75" thickBot="1">
      <c r="A3" s="37"/>
      <c r="B3" s="37"/>
      <c r="C3" s="37"/>
      <c r="D3" s="37"/>
      <c r="E3" s="13">
        <f>DATE(2018,MATCH($E$2,Месяцы,0),1)</f>
        <v>43191</v>
      </c>
      <c r="F3" s="13">
        <f>E3+1</f>
        <v>43192</v>
      </c>
      <c r="G3" s="13">
        <f aca="true" t="shared" si="0" ref="G3:AG3">F3+1</f>
        <v>43193</v>
      </c>
      <c r="H3" s="13">
        <f t="shared" si="0"/>
        <v>43194</v>
      </c>
      <c r="I3" s="13">
        <f t="shared" si="0"/>
        <v>43195</v>
      </c>
      <c r="J3" s="13">
        <f t="shared" si="0"/>
        <v>43196</v>
      </c>
      <c r="K3" s="13">
        <f t="shared" si="0"/>
        <v>43197</v>
      </c>
      <c r="L3" s="13">
        <f t="shared" si="0"/>
        <v>43198</v>
      </c>
      <c r="M3" s="13">
        <f t="shared" si="0"/>
        <v>43199</v>
      </c>
      <c r="N3" s="13">
        <f t="shared" si="0"/>
        <v>43200</v>
      </c>
      <c r="O3" s="13">
        <f t="shared" si="0"/>
        <v>43201</v>
      </c>
      <c r="P3" s="13">
        <f t="shared" si="0"/>
        <v>43202</v>
      </c>
      <c r="Q3" s="13">
        <f t="shared" si="0"/>
        <v>43203</v>
      </c>
      <c r="R3" s="13">
        <f t="shared" si="0"/>
        <v>43204</v>
      </c>
      <c r="S3" s="13">
        <f t="shared" si="0"/>
        <v>43205</v>
      </c>
      <c r="T3" s="13">
        <f t="shared" si="0"/>
        <v>43206</v>
      </c>
      <c r="U3" s="13">
        <f t="shared" si="0"/>
        <v>43207</v>
      </c>
      <c r="V3" s="13">
        <f t="shared" si="0"/>
        <v>43208</v>
      </c>
      <c r="W3" s="13">
        <f t="shared" si="0"/>
        <v>43209</v>
      </c>
      <c r="X3" s="13">
        <f t="shared" si="0"/>
        <v>43210</v>
      </c>
      <c r="Y3" s="13">
        <f t="shared" si="0"/>
        <v>43211</v>
      </c>
      <c r="Z3" s="13">
        <f t="shared" si="0"/>
        <v>43212</v>
      </c>
      <c r="AA3" s="13">
        <f t="shared" si="0"/>
        <v>43213</v>
      </c>
      <c r="AB3" s="13">
        <f t="shared" si="0"/>
        <v>43214</v>
      </c>
      <c r="AC3" s="13">
        <f t="shared" si="0"/>
        <v>43215</v>
      </c>
      <c r="AD3" s="13">
        <f t="shared" si="0"/>
        <v>43216</v>
      </c>
      <c r="AE3" s="13">
        <f t="shared" si="0"/>
        <v>43217</v>
      </c>
      <c r="AF3" s="13">
        <f t="shared" si="0"/>
        <v>43218</v>
      </c>
      <c r="AG3" s="13">
        <f t="shared" si="0"/>
        <v>43219</v>
      </c>
      <c r="AH3" s="13">
        <f>AG3+1</f>
        <v>43220</v>
      </c>
      <c r="AI3" s="1" t="s">
        <v>7</v>
      </c>
      <c r="AJ3" s="1" t="s">
        <v>8</v>
      </c>
      <c r="AK3" s="23" t="s">
        <v>11</v>
      </c>
      <c r="AL3" s="23" t="s">
        <v>12</v>
      </c>
      <c r="AM3" s="1" t="s">
        <v>13</v>
      </c>
      <c r="AN3" s="1" t="s">
        <v>10</v>
      </c>
      <c r="AO3" s="1" t="s">
        <v>5</v>
      </c>
      <c r="AP3" s="10" t="s">
        <v>6</v>
      </c>
      <c r="AQ3" s="37"/>
    </row>
    <row r="4" spans="1:43" ht="14.25">
      <c r="A4" s="49">
        <v>1</v>
      </c>
      <c r="B4" s="53" t="e">
        <f>#REF!</f>
        <v>#REF!</v>
      </c>
      <c r="C4" s="38"/>
      <c r="D4" s="6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32"/>
      <c r="AG4" s="15"/>
      <c r="AH4" s="24"/>
      <c r="AI4" s="8">
        <f>SUM(E4:AH4)</f>
        <v>0</v>
      </c>
      <c r="AJ4" s="2">
        <f>SUM(150.2,-AO5,-AP5)</f>
        <v>150.2</v>
      </c>
      <c r="AK4" s="2"/>
      <c r="AL4" s="2"/>
      <c r="AM4" s="29"/>
      <c r="AN4" s="27">
        <f>AI4-AJ4</f>
        <v>-150.2</v>
      </c>
      <c r="AO4" s="4"/>
      <c r="AP4" s="12"/>
      <c r="AQ4" s="47" t="e">
        <f>B4+AN4</f>
        <v>#REF!</v>
      </c>
    </row>
    <row r="5" spans="1:43" ht="15" thickBot="1">
      <c r="A5" s="50"/>
      <c r="B5" s="54"/>
      <c r="C5" s="39"/>
      <c r="D5" s="7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33"/>
      <c r="AG5" s="17"/>
      <c r="AH5" s="25"/>
      <c r="AI5" s="9"/>
      <c r="AJ5" s="3"/>
      <c r="AK5" s="3">
        <f>COUNTIF(E5:AH5,"2н")*2+COUNTIF(E5:AH5,"6н")*6+COUNTIF(E5:AH5,"8Н")*8</f>
        <v>0</v>
      </c>
      <c r="AL5" s="3"/>
      <c r="AM5" s="30"/>
      <c r="AN5" s="28"/>
      <c r="AO5" s="5">
        <f>SUMPRODUCT(--(((WEEKDAY($E$3:$AH$3,2)&lt;6)+(ISNUMBER(MATCH($E$3:$AH$3,Праздники!$D$4:$D$18,0))))*ISNA(MATCH($E$3:$AH$3,(Праздники),0))*($E5:$AH5="О")))*7.2-SUMPRODUCT(ISNUMBER(MATCH($E$3:$AH$3,Праздники!$D$2:$D$18,0))*($E5:$AH5="О"))</f>
        <v>0</v>
      </c>
      <c r="AP5" s="11">
        <f>SUMPRODUCT(--(((WEEKDAY($E$3:$AH$3,2)&lt;6)+(ISNUMBER(MATCH($E$3:$AH$3,Праздники!$D$4:$D$15,0))))*ISNA(MATCH($E$3:$AH$3,(Праздники),0))*($E5:$AH5="Б")))*7.2-SUMPRODUCT(ISNUMBER(MATCH($E$3:$AH$3,Праздники!$C$2:$C$18,0))*($E5:$AH5="Б"))</f>
        <v>0</v>
      </c>
      <c r="AQ5" s="48"/>
    </row>
    <row r="6" spans="1:43" ht="14.25">
      <c r="A6" s="49">
        <v>2</v>
      </c>
      <c r="B6" s="53" t="e">
        <f>#REF!</f>
        <v>#REF!</v>
      </c>
      <c r="C6" s="38"/>
      <c r="D6" s="6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34"/>
      <c r="AG6" s="19"/>
      <c r="AH6" s="26"/>
      <c r="AI6" s="8">
        <f>SUM(E6:AH6)</f>
        <v>0</v>
      </c>
      <c r="AJ6" s="2">
        <f>SUM(150.2,-AO7,-AP7)</f>
        <v>150.2</v>
      </c>
      <c r="AK6" s="2"/>
      <c r="AL6" s="2"/>
      <c r="AM6" s="31"/>
      <c r="AN6" s="27">
        <f>AI6-AJ6</f>
        <v>-150.2</v>
      </c>
      <c r="AO6" s="4"/>
      <c r="AP6" s="12"/>
      <c r="AQ6" s="47" t="e">
        <f>B6+AN6</f>
        <v>#REF!</v>
      </c>
    </row>
    <row r="7" spans="1:43" ht="15" thickBot="1">
      <c r="A7" s="50"/>
      <c r="B7" s="54"/>
      <c r="C7" s="39"/>
      <c r="D7" s="7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33"/>
      <c r="AG7" s="17"/>
      <c r="AH7" s="25"/>
      <c r="AI7" s="9"/>
      <c r="AJ7" s="3"/>
      <c r="AK7" s="3">
        <f>COUNTIF(E7:AH7,"2н")*2+COUNTIF(E7:AH7,"6н")*6+COUNTIF(E7:AH7,"8Н")*8</f>
        <v>0</v>
      </c>
      <c r="AL7" s="3"/>
      <c r="AM7" s="30"/>
      <c r="AN7" s="28"/>
      <c r="AO7" s="5">
        <f>SUMPRODUCT(--(((WEEKDAY($E$3:$AH$3,2)&lt;6)+(ISNUMBER(MATCH($E$3:$AH$3,Праздники!$D$4:$D$15,0))))*ISNA(MATCH($E$3:$AH$3,(Праздники),0))*($E7:$AH7="О")))*7.2-SUMPRODUCT(ISNUMBER(MATCH($E$3:$AH$3,Праздники!$C$2:$C$18,0))*($E7:$AH7="О"))</f>
        <v>0</v>
      </c>
      <c r="AP7" s="11">
        <f>SUMPRODUCT(--(((WEEKDAY($E$3:$AH$3,2)&lt;6)+(ISNUMBER(MATCH($E$3:$AH$3,Праздники!$D$4:$D$15,0))))*ISNA(MATCH($E$3:$AH$3,(Праздники),0))*($E7:$AH7="Б")))*7.2-SUMPRODUCT(ISNUMBER(MATCH($E$3:$AH$3,Праздники!$C$2:$C$18,0))*($E7:$AH7="Б"))</f>
        <v>0</v>
      </c>
      <c r="AQ7" s="51"/>
    </row>
    <row r="8" spans="1:43" ht="14.25">
      <c r="A8" s="49">
        <v>3</v>
      </c>
      <c r="B8" s="53" t="e">
        <f>#REF!</f>
        <v>#REF!</v>
      </c>
      <c r="C8" s="38"/>
      <c r="D8" s="6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34"/>
      <c r="AG8" s="19"/>
      <c r="AH8" s="26"/>
      <c r="AI8" s="8">
        <f>SUM(E8:AH8)</f>
        <v>0</v>
      </c>
      <c r="AJ8" s="2">
        <f>SUM(150.2,-AO9,-AP9)</f>
        <v>150.2</v>
      </c>
      <c r="AK8" s="2"/>
      <c r="AL8" s="2"/>
      <c r="AM8" s="31"/>
      <c r="AN8" s="27">
        <f>AI8-AJ8</f>
        <v>-150.2</v>
      </c>
      <c r="AO8" s="4"/>
      <c r="AP8" s="12"/>
      <c r="AQ8" s="47" t="e">
        <f>B8+AN8</f>
        <v>#REF!</v>
      </c>
    </row>
    <row r="9" spans="1:43" ht="15" thickBot="1">
      <c r="A9" s="50"/>
      <c r="B9" s="54"/>
      <c r="C9" s="39"/>
      <c r="D9" s="7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3"/>
      <c r="AG9" s="17"/>
      <c r="AH9" s="25"/>
      <c r="AI9" s="9"/>
      <c r="AJ9" s="3"/>
      <c r="AK9" s="3">
        <f>COUNTIF(E9:AH9,"2н")*2+COUNTIF(E9:AH9,"6н")*6+COUNTIF(E9:AH9,"8Н")*8</f>
        <v>0</v>
      </c>
      <c r="AL9" s="3"/>
      <c r="AM9" s="30"/>
      <c r="AN9" s="28"/>
      <c r="AO9" s="5">
        <f>SUMPRODUCT(--(((WEEKDAY($E$3:$AH$3,2)&lt;6)+(ISNUMBER(MATCH($E$3:$AH$3,Праздники!$D$4:$D$15,0))))*ISNA(MATCH($E$3:$AH$3,(Праздники),0))*($E9:$AH9="О")))*7.2-SUMPRODUCT(ISNUMBER(MATCH($E$3:$AH$3,Праздники!$C$2:$C$18,0))*($E9:$AH9="О"))</f>
        <v>0</v>
      </c>
      <c r="AP9" s="11">
        <f>SUMPRODUCT(--(((WEEKDAY($E$3:$AH$3,2)&lt;6)+(ISNUMBER(MATCH($E$3:$AH$3,Праздники!$D$4:$D$15,0))))*ISNA(MATCH($E$3:$AH$3,(Праздники),0))*($E9:$AH9="Б")))*7.2-SUMPRODUCT(ISNUMBER(MATCH($E$3:$AH$3,Праздники!$C$2:$C$18,0))*($E9:$AH9="Б"))</f>
        <v>0</v>
      </c>
      <c r="AQ9" s="51"/>
    </row>
    <row r="10" spans="1:43" ht="14.25">
      <c r="A10" s="49">
        <v>4</v>
      </c>
      <c r="B10" s="53" t="e">
        <f>#REF!</f>
        <v>#REF!</v>
      </c>
      <c r="C10" s="38"/>
      <c r="D10" s="6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32"/>
      <c r="AG10" s="15"/>
      <c r="AH10" s="24"/>
      <c r="AI10" s="8">
        <f>SUM(E10:AH10)</f>
        <v>0</v>
      </c>
      <c r="AJ10" s="2">
        <f>SUM(150.2,-AO11,-AP11)</f>
        <v>150.2</v>
      </c>
      <c r="AK10" s="2"/>
      <c r="AL10" s="2"/>
      <c r="AM10" s="31"/>
      <c r="AN10" s="27">
        <f>AI10-AJ10</f>
        <v>-150.2</v>
      </c>
      <c r="AO10" s="4"/>
      <c r="AP10" s="12"/>
      <c r="AQ10" s="47" t="e">
        <f>B10+AN10</f>
        <v>#REF!</v>
      </c>
    </row>
    <row r="11" spans="1:43" ht="15" thickBot="1">
      <c r="A11" s="50"/>
      <c r="B11" s="54"/>
      <c r="C11" s="39"/>
      <c r="D11" s="7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33"/>
      <c r="AG11" s="17"/>
      <c r="AH11" s="25"/>
      <c r="AI11" s="9"/>
      <c r="AJ11" s="3"/>
      <c r="AK11" s="3">
        <f>COUNTIF(E11:AH11,"2н")*2+COUNTIF(E11:AH11,"6н")*6+COUNTIF(E11:AH11,"8Н")*8</f>
        <v>0</v>
      </c>
      <c r="AL11" s="3"/>
      <c r="AM11" s="30"/>
      <c r="AN11" s="28"/>
      <c r="AO11" s="5">
        <f>SUMPRODUCT(--(((WEEKDAY($E$3:$AH$3,2)&lt;6)+(ISNUMBER(MATCH($E$3:$AH$3,Праздники!$D$4:$D$15,0))))*ISNA(MATCH($E$3:$AH$3,(Праздники),0))*($E11:$AH11="О")))*7.2-SUMPRODUCT(ISNUMBER(MATCH($E$3:$AH$3,Праздники!$C$2:$C$18,0))*($E11:$AH11="О"))</f>
        <v>0</v>
      </c>
      <c r="AP11" s="11">
        <f>SUMPRODUCT(--(((WEEKDAY($E$3:$AH$3,2)&lt;6)+(ISNUMBER(MATCH($E$3:$AH$3,Праздники!$D$4:$D$15,0))))*ISNA(MATCH($E$3:$AH$3,(Праздники),0))*($E11:$AH11="Б")))*7.2-SUMPRODUCT(ISNUMBER(MATCH($E$3:$AH$3,Праздники!$C$2:$C$18,0))*($E11:$AH11="Б"))</f>
        <v>0</v>
      </c>
      <c r="AQ11" s="48"/>
    </row>
    <row r="12" spans="1:43" ht="14.25">
      <c r="A12" s="49">
        <v>5</v>
      </c>
      <c r="B12" s="53" t="e">
        <f>#REF!</f>
        <v>#REF!</v>
      </c>
      <c r="C12" s="38"/>
      <c r="D12" s="6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4"/>
      <c r="AG12" s="19"/>
      <c r="AH12" s="26"/>
      <c r="AI12" s="8">
        <f>SUM(E12:AH12)</f>
        <v>0</v>
      </c>
      <c r="AJ12" s="2">
        <f>SUM(150.2,-AO13,-AP13)</f>
        <v>150.2</v>
      </c>
      <c r="AK12" s="2"/>
      <c r="AL12" s="2"/>
      <c r="AM12" s="31"/>
      <c r="AN12" s="27">
        <f>AI12-AJ12</f>
        <v>-150.2</v>
      </c>
      <c r="AO12" s="4"/>
      <c r="AP12" s="12"/>
      <c r="AQ12" s="47" t="e">
        <f>B12+AN12</f>
        <v>#REF!</v>
      </c>
    </row>
    <row r="13" spans="1:43" ht="15" thickBot="1">
      <c r="A13" s="50"/>
      <c r="B13" s="54"/>
      <c r="C13" s="39"/>
      <c r="D13" s="7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33"/>
      <c r="AG13" s="17"/>
      <c r="AH13" s="25"/>
      <c r="AI13" s="9"/>
      <c r="AJ13" s="3"/>
      <c r="AK13" s="3">
        <f>COUNTIF(E13:AH13,"2н")*2+COUNTIF(E13:AH13,"6н")*6+COUNTIF(E13:AH13,"8Н")*8</f>
        <v>0</v>
      </c>
      <c r="AL13" s="3"/>
      <c r="AM13" s="30"/>
      <c r="AN13" s="28"/>
      <c r="AO13" s="5">
        <f>SUMPRODUCT(--(((WEEKDAY($E$3:$AH$3,2)&lt;6)+(ISNUMBER(MATCH($E$3:$AH$3,Праздники!$D$4:$D$15,0))))*ISNA(MATCH($E$3:$AH$3,(Праздники),0))*($E13:$AH13="О")))*7.2-SUMPRODUCT(ISNUMBER(MATCH($E$3:$AH$3,Праздники!$C$2:$C$18,0))*($E13:$AH13="О"))</f>
        <v>0</v>
      </c>
      <c r="AP13" s="11">
        <f>SUMPRODUCT(--(((WEEKDAY($E$3:$AH$3,2)&lt;6)+(ISNUMBER(MATCH($E$3:$AH$3,Праздники!$D$4:$D$15,0))))*ISNA(MATCH($E$3:$AH$3,(Праздники),0))*($E13:$AH13="Б")))*7.2-SUMPRODUCT(ISNUMBER(MATCH($E$3:$AH$3,Праздники!$C$2:$C$18,0))*($E13:$AH13="Б"))</f>
        <v>0</v>
      </c>
      <c r="AQ13" s="51"/>
    </row>
    <row r="14" spans="1:43" ht="14.25">
      <c r="A14" s="49">
        <v>6</v>
      </c>
      <c r="B14" s="53" t="e">
        <f>#REF!</f>
        <v>#REF!</v>
      </c>
      <c r="C14" s="38"/>
      <c r="D14" s="6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4"/>
      <c r="AG14" s="19"/>
      <c r="AH14" s="26"/>
      <c r="AI14" s="8">
        <f>SUM(E14:AH14)</f>
        <v>0</v>
      </c>
      <c r="AJ14" s="2">
        <f>SUM(150.2,-AO15,-AP15)</f>
        <v>150.2</v>
      </c>
      <c r="AK14" s="2"/>
      <c r="AL14" s="2"/>
      <c r="AM14" s="31"/>
      <c r="AN14" s="27">
        <f>AI14-AJ14</f>
        <v>-150.2</v>
      </c>
      <c r="AO14" s="4"/>
      <c r="AP14" s="12"/>
      <c r="AQ14" s="47" t="e">
        <f>B14+AN14</f>
        <v>#REF!</v>
      </c>
    </row>
    <row r="15" spans="1:43" ht="15" thickBot="1">
      <c r="A15" s="50"/>
      <c r="B15" s="54"/>
      <c r="C15" s="39"/>
      <c r="D15" s="7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33"/>
      <c r="AG15" s="17"/>
      <c r="AH15" s="25"/>
      <c r="AI15" s="9"/>
      <c r="AJ15" s="3"/>
      <c r="AK15" s="3">
        <f>COUNTIF(E15:AH15,"2н")*2+COUNTIF(E15:AH15,"6н")*6+COUNTIF(E15:AH15,"8Н")*8</f>
        <v>0</v>
      </c>
      <c r="AL15" s="3"/>
      <c r="AM15" s="30"/>
      <c r="AN15" s="28"/>
      <c r="AO15" s="5">
        <f>SUMPRODUCT(--(((WEEKDAY($E$3:$AH$3,2)&lt;6)+(ISNUMBER(MATCH($E$3:$AH$3,Праздники!$D$4:$D$15,0))))*ISNA(MATCH($E$3:$AH$3,(Праздники),0))*($E15:$AH15="О")))*7.2-SUMPRODUCT(ISNUMBER(MATCH($E$3:$AH$3,Праздники!$C$2:$C$18,0))*($E15:$AH15="О"))</f>
        <v>0</v>
      </c>
      <c r="AP15" s="11">
        <f>SUMPRODUCT(--(((WEEKDAY($E$3:$AH$3,2)&lt;6)+(ISNUMBER(MATCH($E$3:$AH$3,Праздники!$D$4:$D$15,0))))*ISNA(MATCH($E$3:$AH$3,(Праздники),0))*($E15:$AH15="Б")))*7.2-SUMPRODUCT(ISNUMBER(MATCH($E$3:$AH$3,Праздники!$C$2:$C$18,0))*($E15:$AH15="Б"))</f>
        <v>0</v>
      </c>
      <c r="AQ15" s="51"/>
    </row>
    <row r="16" spans="1:43" ht="14.25">
      <c r="A16" s="49">
        <v>7</v>
      </c>
      <c r="B16" s="53" t="e">
        <f>#REF!</f>
        <v>#REF!</v>
      </c>
      <c r="C16" s="38"/>
      <c r="D16" s="6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2"/>
      <c r="AG16" s="15"/>
      <c r="AH16" s="24"/>
      <c r="AI16" s="8">
        <f>SUM(E16:AH16)</f>
        <v>0</v>
      </c>
      <c r="AJ16" s="2">
        <f>SUM(150.2,-AO17,-AP17)</f>
        <v>150.2</v>
      </c>
      <c r="AK16" s="2"/>
      <c r="AL16" s="2"/>
      <c r="AM16" s="31"/>
      <c r="AN16" s="27">
        <f>AI16-AJ16</f>
        <v>-150.2</v>
      </c>
      <c r="AO16" s="4"/>
      <c r="AP16" s="12"/>
      <c r="AQ16" s="47" t="e">
        <f>B16+AN16</f>
        <v>#REF!</v>
      </c>
    </row>
    <row r="17" spans="1:43" ht="15" thickBot="1">
      <c r="A17" s="50"/>
      <c r="B17" s="54"/>
      <c r="C17" s="39"/>
      <c r="D17" s="7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33"/>
      <c r="AG17" s="17"/>
      <c r="AH17" s="25"/>
      <c r="AI17" s="9"/>
      <c r="AJ17" s="3"/>
      <c r="AK17" s="3">
        <f>COUNTIF(E17:AH17,"2н")*2+COUNTIF(E17:AH17,"6н")*6+COUNTIF(E17:AH17,"8Н")*8</f>
        <v>0</v>
      </c>
      <c r="AL17" s="3"/>
      <c r="AM17" s="30"/>
      <c r="AN17" s="28"/>
      <c r="AO17" s="5">
        <f>SUMPRODUCT(--(((WEEKDAY($E$3:$AH$3,2)&lt;6)+(ISNUMBER(MATCH($E$3:$AH$3,Праздники!$D$4:$D$15,0))))*ISNA(MATCH($E$3:$AH$3,(Праздники),0))*($E17:$AH17="О")))*7.2-SUMPRODUCT(ISNUMBER(MATCH($E$3:$AH$3,Праздники!$C$2:$C$18,0))*($E17:$AH17="О"))</f>
        <v>0</v>
      </c>
      <c r="AP17" s="11">
        <f>SUMPRODUCT(--(((WEEKDAY($E$3:$AH$3,2)&lt;6)+(ISNUMBER(MATCH($E$3:$AH$3,Праздники!$D$4:$D$15,0))))*ISNA(MATCH($E$3:$AH$3,(Праздники),0))*($E17:$AH17="Б")))*7.2-SUMPRODUCT(ISNUMBER(MATCH($E$3:$AH$3,Праздники!$C$2:$C$18,0))*($E17:$AH17="Б"))</f>
        <v>0</v>
      </c>
      <c r="AQ17" s="48"/>
    </row>
    <row r="18" spans="1:43" ht="14.25">
      <c r="A18" s="49">
        <v>8</v>
      </c>
      <c r="B18" s="53" t="e">
        <f>#REF!</f>
        <v>#REF!</v>
      </c>
      <c r="C18" s="38"/>
      <c r="D18" s="6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4"/>
      <c r="AG18" s="19"/>
      <c r="AH18" s="26"/>
      <c r="AI18" s="8">
        <f>SUM(E18:AH18)</f>
        <v>0</v>
      </c>
      <c r="AJ18" s="2">
        <f>SUM(150.2,-AO19,-AP19)</f>
        <v>150.2</v>
      </c>
      <c r="AK18" s="2"/>
      <c r="AL18" s="2"/>
      <c r="AM18" s="31"/>
      <c r="AN18" s="27">
        <f>AI18-AJ18</f>
        <v>-150.2</v>
      </c>
      <c r="AO18" s="4"/>
      <c r="AP18" s="12"/>
      <c r="AQ18" s="47" t="e">
        <f>B18+AN18</f>
        <v>#REF!</v>
      </c>
    </row>
    <row r="19" spans="1:43" ht="15" thickBot="1">
      <c r="A19" s="50"/>
      <c r="B19" s="54"/>
      <c r="C19" s="39"/>
      <c r="D19" s="7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33"/>
      <c r="AG19" s="17"/>
      <c r="AH19" s="25"/>
      <c r="AI19" s="9"/>
      <c r="AJ19" s="3"/>
      <c r="AK19" s="3">
        <f>COUNTIF(E19:AH19,"2н")*2+COUNTIF(E19:AH19,"6н")*6+COUNTIF(E19:AH19,"8Н")*8</f>
        <v>0</v>
      </c>
      <c r="AL19" s="3"/>
      <c r="AM19" s="30"/>
      <c r="AN19" s="28"/>
      <c r="AO19" s="5">
        <f>SUMPRODUCT(--(((WEEKDAY($E$3:$AH$3,2)&lt;6)+(ISNUMBER(MATCH($E$3:$AH$3,Праздники!$D$4:$D$15,0))))*ISNA(MATCH($E$3:$AH$3,(Праздники),0))*($E19:$AH19="О")))*7.2-SUMPRODUCT(ISNUMBER(MATCH($E$3:$AH$3,Праздники!$C$2:$C$18,0))*($E19:$AH19="О"))</f>
        <v>0</v>
      </c>
      <c r="AP19" s="11">
        <f>SUMPRODUCT(--(((WEEKDAY($E$3:$AH$3,2)&lt;6)+(ISNUMBER(MATCH($E$3:$AH$3,Праздники!$D$4:$D$15,0))))*ISNA(MATCH($E$3:$AH$3,(Праздники),0))*($E19:$AH19="Б")))*7.2-SUMPRODUCT(ISNUMBER(MATCH($E$3:$AH$3,Праздники!$C$2:$C$18,0))*($E19:$AH19="Б"))</f>
        <v>0</v>
      </c>
      <c r="AQ19" s="51"/>
    </row>
    <row r="20" spans="1:43" ht="14.25">
      <c r="A20" s="49">
        <v>9</v>
      </c>
      <c r="B20" s="53" t="e">
        <f>#REF!</f>
        <v>#REF!</v>
      </c>
      <c r="C20" s="38"/>
      <c r="D20" s="6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4"/>
      <c r="AG20" s="19"/>
      <c r="AH20" s="26"/>
      <c r="AI20" s="8">
        <f>SUM(E20:AH20)</f>
        <v>0</v>
      </c>
      <c r="AJ20" s="2">
        <f>SUM(150.2,-AO21,-AP21)</f>
        <v>150.2</v>
      </c>
      <c r="AK20" s="2"/>
      <c r="AL20" s="2"/>
      <c r="AM20" s="31"/>
      <c r="AN20" s="27">
        <f>AI20-AJ20</f>
        <v>-150.2</v>
      </c>
      <c r="AO20" s="4"/>
      <c r="AP20" s="12"/>
      <c r="AQ20" s="47" t="e">
        <f>B20+AN20</f>
        <v>#REF!</v>
      </c>
    </row>
    <row r="21" spans="1:43" ht="15" thickBot="1">
      <c r="A21" s="50"/>
      <c r="B21" s="54"/>
      <c r="C21" s="39"/>
      <c r="D21" s="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3"/>
      <c r="AG21" s="17"/>
      <c r="AH21" s="25"/>
      <c r="AI21" s="9"/>
      <c r="AJ21" s="3"/>
      <c r="AK21" s="3">
        <f>COUNTIF(E21:AH21,"2н")*2+COUNTIF(E21:AH21,"6н")*6+COUNTIF(E21:AH21,"8Н")*8</f>
        <v>0</v>
      </c>
      <c r="AL21" s="3"/>
      <c r="AM21" s="30"/>
      <c r="AN21" s="28"/>
      <c r="AO21" s="5">
        <f>SUMPRODUCT(--(((WEEKDAY($E$3:$AH$3,2)&lt;6)+(ISNUMBER(MATCH($E$3:$AH$3,Праздники!$D$4:$D$15,0))))*ISNA(MATCH($E$3:$AH$3,(Праздники),0))*($E21:$AH21="О")))*7.2-SUMPRODUCT(ISNUMBER(MATCH($E$3:$AH$3,Праздники!$C$2:$C$18,0))*($E21:$AH21="О"))</f>
        <v>0</v>
      </c>
      <c r="AP21" s="11">
        <f>SUMPRODUCT(--(((WEEKDAY($E$3:$AH$3,2)&lt;6)+(ISNUMBER(MATCH($E$3:$AH$3,Праздники!$D$4:$D$15,0))))*ISNA(MATCH($E$3:$AH$3,(Праздники),0))*($E21:$AH21="Б")))*7.2-SUMPRODUCT(ISNUMBER(MATCH($E$3:$AH$3,Праздники!$C$2:$C$18,0))*($E21:$AH21="Б"))</f>
        <v>0</v>
      </c>
      <c r="AQ21" s="51"/>
    </row>
    <row r="22" spans="1:43" ht="14.25">
      <c r="A22" s="49">
        <v>10</v>
      </c>
      <c r="B22" s="53" t="e">
        <f>#REF!</f>
        <v>#REF!</v>
      </c>
      <c r="C22" s="38"/>
      <c r="D22" s="6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2"/>
      <c r="AG22" s="15"/>
      <c r="AH22" s="24"/>
      <c r="AI22" s="8">
        <f>SUM(E22:AH22)</f>
        <v>0</v>
      </c>
      <c r="AJ22" s="2">
        <f>SUM(150.2,-AO23,-AP23)</f>
        <v>150.2</v>
      </c>
      <c r="AK22" s="2"/>
      <c r="AL22" s="2"/>
      <c r="AM22" s="31"/>
      <c r="AN22" s="27">
        <f>AI22-AJ22</f>
        <v>-150.2</v>
      </c>
      <c r="AO22" s="4"/>
      <c r="AP22" s="12"/>
      <c r="AQ22" s="47" t="e">
        <f>B22+AN22</f>
        <v>#REF!</v>
      </c>
    </row>
    <row r="23" spans="1:43" ht="15" thickBot="1">
      <c r="A23" s="50"/>
      <c r="B23" s="54"/>
      <c r="C23" s="39"/>
      <c r="D23" s="7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3"/>
      <c r="AG23" s="17"/>
      <c r="AH23" s="25"/>
      <c r="AI23" s="9"/>
      <c r="AJ23" s="3"/>
      <c r="AK23" s="3">
        <f>COUNTIF(E23:AH23,"2н")*2+COUNTIF(E23:AH23,"6н")*6+COUNTIF(E23:AH23,"8Н")*8</f>
        <v>0</v>
      </c>
      <c r="AL23" s="3"/>
      <c r="AM23" s="30"/>
      <c r="AN23" s="28"/>
      <c r="AO23" s="5">
        <f>SUMPRODUCT(--(((WEEKDAY($E$3:$AH$3,2)&lt;6)+(ISNUMBER(MATCH($E$3:$AH$3,Праздники!$D$4:$D$15,0))))*ISNA(MATCH($E$3:$AH$3,(Праздники),0))*($E23:$AH23="О")))*7.2-SUMPRODUCT(ISNUMBER(MATCH($E$3:$AH$3,Праздники!$C$2:$C$18,0))*($E23:$AH23="О"))</f>
        <v>0</v>
      </c>
      <c r="AP23" s="11">
        <f>SUMPRODUCT(--(((WEEKDAY($E$3:$AH$3,2)&lt;6)+(ISNUMBER(MATCH($E$3:$AH$3,Праздники!$D$4:$D$15,0))))*ISNA(MATCH($E$3:$AH$3,(Праздники),0))*($E23:$AH23="Б")))*7.2-SUMPRODUCT(ISNUMBER(MATCH($E$3:$AH$3,Праздники!$C$2:$C$18,0))*($E23:$AH23="Б"))</f>
        <v>0</v>
      </c>
      <c r="AQ23" s="48"/>
    </row>
    <row r="24" spans="1:43" ht="14.25">
      <c r="A24" s="49">
        <v>11</v>
      </c>
      <c r="B24" s="53" t="e">
        <f>#REF!</f>
        <v>#REF!</v>
      </c>
      <c r="C24" s="38"/>
      <c r="D24" s="6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34"/>
      <c r="AG24" s="19"/>
      <c r="AH24" s="26"/>
      <c r="AI24" s="8">
        <f>SUM(E24:AH24)</f>
        <v>0</v>
      </c>
      <c r="AJ24" s="2">
        <f>SUM(150.2,-AO25,-AP25)</f>
        <v>150.2</v>
      </c>
      <c r="AK24" s="2"/>
      <c r="AL24" s="2"/>
      <c r="AM24" s="31"/>
      <c r="AN24" s="27">
        <f>AI24-AJ24</f>
        <v>-150.2</v>
      </c>
      <c r="AO24" s="4"/>
      <c r="AP24" s="12"/>
      <c r="AQ24" s="47" t="e">
        <f>B24+AN24</f>
        <v>#REF!</v>
      </c>
    </row>
    <row r="25" spans="1:43" ht="15" thickBot="1">
      <c r="A25" s="50"/>
      <c r="B25" s="54"/>
      <c r="C25" s="39"/>
      <c r="D25" s="7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3"/>
      <c r="AG25" s="17"/>
      <c r="AH25" s="25"/>
      <c r="AI25" s="9"/>
      <c r="AJ25" s="3"/>
      <c r="AK25" s="3">
        <f>COUNTIF(E25:AH25,"2н")*2+COUNTIF(E25:AH25,"6н")*6+COUNTIF(E25:AH25,"8Н")*8</f>
        <v>0</v>
      </c>
      <c r="AL25" s="3"/>
      <c r="AM25" s="30"/>
      <c r="AN25" s="28"/>
      <c r="AO25" s="5">
        <f>SUMPRODUCT(--(((WEEKDAY($E$3:$AH$3,2)&lt;6)+(ISNUMBER(MATCH($E$3:$AH$3,Праздники!$D$4:$D$15,0))))*ISNA(MATCH($E$3:$AH$3,(Праздники),0))*($E25:$AH25="О")))*7.2-SUMPRODUCT(ISNUMBER(MATCH($E$3:$AH$3,Праздники!$C$2:$C$18,0))*($E25:$AH25="О"))</f>
        <v>0</v>
      </c>
      <c r="AP25" s="11">
        <f>SUMPRODUCT(--(((WEEKDAY($E$3:$AH$3,2)&lt;6)+(ISNUMBER(MATCH($E$3:$AH$3,Праздники!$D$4:$D$15,0))))*ISNA(MATCH($E$3:$AH$3,(Праздники),0))*($E25:$AH25="Б")))*7.2-SUMPRODUCT(ISNUMBER(MATCH($E$3:$AH$3,Праздники!$C$2:$C$18,0))*($E25:$AH25="Б"))</f>
        <v>0</v>
      </c>
      <c r="AQ25" s="51"/>
    </row>
    <row r="29" spans="7:36" ht="14.25"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</sheetData>
  <sheetProtection/>
  <mergeCells count="53">
    <mergeCell ref="A24:A25"/>
    <mergeCell ref="A20:A21"/>
    <mergeCell ref="B20:B21"/>
    <mergeCell ref="C20:C21"/>
    <mergeCell ref="AQ20:AQ21"/>
    <mergeCell ref="A22:A23"/>
    <mergeCell ref="B22:B23"/>
    <mergeCell ref="C22:C23"/>
    <mergeCell ref="AQ22:AQ23"/>
    <mergeCell ref="B24:B25"/>
    <mergeCell ref="C24:C25"/>
    <mergeCell ref="AQ24:AQ25"/>
    <mergeCell ref="A16:A17"/>
    <mergeCell ref="B16:B17"/>
    <mergeCell ref="C16:C17"/>
    <mergeCell ref="AQ16:AQ17"/>
    <mergeCell ref="A18:A19"/>
    <mergeCell ref="B18:B19"/>
    <mergeCell ref="C18:C19"/>
    <mergeCell ref="AQ18:AQ19"/>
    <mergeCell ref="A12:A13"/>
    <mergeCell ref="B12:B13"/>
    <mergeCell ref="C12:C13"/>
    <mergeCell ref="AQ12:AQ13"/>
    <mergeCell ref="A14:A15"/>
    <mergeCell ref="B14:B15"/>
    <mergeCell ref="C14:C15"/>
    <mergeCell ref="AQ14:AQ15"/>
    <mergeCell ref="A8:A9"/>
    <mergeCell ref="B8:B9"/>
    <mergeCell ref="C8:C9"/>
    <mergeCell ref="AQ8:AQ9"/>
    <mergeCell ref="A10:A11"/>
    <mergeCell ref="B10:B11"/>
    <mergeCell ref="C10:C11"/>
    <mergeCell ref="AQ10:AQ11"/>
    <mergeCell ref="AQ6:AQ7"/>
    <mergeCell ref="E2:AH2"/>
    <mergeCell ref="AI2:AN2"/>
    <mergeCell ref="AO2:AP2"/>
    <mergeCell ref="AQ2:AQ3"/>
    <mergeCell ref="A4:A5"/>
    <mergeCell ref="B4:B5"/>
    <mergeCell ref="G29:AJ29"/>
    <mergeCell ref="C4:C5"/>
    <mergeCell ref="AQ4:AQ5"/>
    <mergeCell ref="A2:A3"/>
    <mergeCell ref="B2:B3"/>
    <mergeCell ref="C2:C3"/>
    <mergeCell ref="D2:D3"/>
    <mergeCell ref="A6:A7"/>
    <mergeCell ref="B6:B7"/>
    <mergeCell ref="C6:C7"/>
  </mergeCells>
  <conditionalFormatting sqref="AG3:AH25 E3:AE25">
    <cfRule type="expression" priority="3" dxfId="0" stopIfTrue="1">
      <formula>OR(WEEKDAY(E$3,2)&gt;5,ISNUMBER(MATCH(E$3,Праздники,0)))</formula>
    </cfRule>
  </conditionalFormatting>
  <conditionalFormatting sqref="AL29">
    <cfRule type="expression" priority="2" dxfId="3" stopIfTrue="1">
      <formula>OR(WEEKDAY(E$3,2)&gt;6,ISNUMBER(MATCH(E$3,Праздники,0)))</formula>
    </cfRule>
  </conditionalFormatting>
  <dataValidations count="1">
    <dataValidation type="list" allowBlank="1" showInputMessage="1" showErrorMessage="1" sqref="E2:AH2">
      <formula1>Месяцы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29"/>
  <sheetViews>
    <sheetView zoomScalePageLayoutView="0" workbookViewId="0" topLeftCell="A1">
      <selection activeCell="G29" sqref="G29:AJ29"/>
    </sheetView>
  </sheetViews>
  <sheetFormatPr defaultColWidth="9.140625" defaultRowHeight="15"/>
  <cols>
    <col min="1" max="1" width="3.00390625" style="0" customWidth="1"/>
    <col min="2" max="2" width="4.8515625" style="0" customWidth="1"/>
    <col min="3" max="3" width="13.8515625" style="0" customWidth="1"/>
    <col min="4" max="4" width="8.57421875" style="0" customWidth="1"/>
    <col min="5" max="34" width="3.28125" style="0" customWidth="1"/>
    <col min="35" max="36" width="5.140625" style="0" customWidth="1"/>
    <col min="37" max="37" width="5.8515625" style="0" customWidth="1"/>
    <col min="38" max="39" width="5.140625" style="0" customWidth="1"/>
    <col min="40" max="40" width="5.8515625" style="0" customWidth="1"/>
    <col min="41" max="42" width="5.421875" style="0" customWidth="1"/>
    <col min="43" max="43" width="6.140625" style="0" customWidth="1"/>
  </cols>
  <sheetData>
    <row r="1" ht="15" thickBot="1"/>
    <row r="2" spans="1:43" ht="15.75" customHeight="1" thickBot="1">
      <c r="A2" s="36" t="s">
        <v>2</v>
      </c>
      <c r="B2" s="36" t="s">
        <v>9</v>
      </c>
      <c r="C2" s="36" t="s">
        <v>3</v>
      </c>
      <c r="D2" s="36" t="s">
        <v>4</v>
      </c>
      <c r="E2" s="40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 t="s">
        <v>0</v>
      </c>
      <c r="AJ2" s="43"/>
      <c r="AK2" s="43"/>
      <c r="AL2" s="43"/>
      <c r="AM2" s="43"/>
      <c r="AN2" s="44"/>
      <c r="AO2" s="55" t="s">
        <v>1</v>
      </c>
      <c r="AP2" s="56"/>
      <c r="AQ2" s="36" t="s">
        <v>29</v>
      </c>
    </row>
    <row r="3" spans="1:43" ht="34.5" customHeight="1" thickBot="1">
      <c r="A3" s="37"/>
      <c r="B3" s="37"/>
      <c r="C3" s="37"/>
      <c r="D3" s="37"/>
      <c r="E3" s="13">
        <f>DATE(2018,MATCH($E$2,Месяцы,0),1)</f>
        <v>43252</v>
      </c>
      <c r="F3" s="13">
        <f>E3+1</f>
        <v>43253</v>
      </c>
      <c r="G3" s="13">
        <f aca="true" t="shared" si="0" ref="G3:AG3">F3+1</f>
        <v>43254</v>
      </c>
      <c r="H3" s="13">
        <f t="shared" si="0"/>
        <v>43255</v>
      </c>
      <c r="I3" s="13">
        <f t="shared" si="0"/>
        <v>43256</v>
      </c>
      <c r="J3" s="13">
        <f t="shared" si="0"/>
        <v>43257</v>
      </c>
      <c r="K3" s="13">
        <f t="shared" si="0"/>
        <v>43258</v>
      </c>
      <c r="L3" s="13">
        <f t="shared" si="0"/>
        <v>43259</v>
      </c>
      <c r="M3" s="13">
        <f t="shared" si="0"/>
        <v>43260</v>
      </c>
      <c r="N3" s="13">
        <f t="shared" si="0"/>
        <v>43261</v>
      </c>
      <c r="O3" s="13">
        <f t="shared" si="0"/>
        <v>43262</v>
      </c>
      <c r="P3" s="13">
        <f t="shared" si="0"/>
        <v>43263</v>
      </c>
      <c r="Q3" s="13">
        <f t="shared" si="0"/>
        <v>43264</v>
      </c>
      <c r="R3" s="13">
        <f t="shared" si="0"/>
        <v>43265</v>
      </c>
      <c r="S3" s="13">
        <f t="shared" si="0"/>
        <v>43266</v>
      </c>
      <c r="T3" s="13">
        <f t="shared" si="0"/>
        <v>43267</v>
      </c>
      <c r="U3" s="13">
        <f t="shared" si="0"/>
        <v>43268</v>
      </c>
      <c r="V3" s="13">
        <f t="shared" si="0"/>
        <v>43269</v>
      </c>
      <c r="W3" s="13">
        <f t="shared" si="0"/>
        <v>43270</v>
      </c>
      <c r="X3" s="13">
        <f t="shared" si="0"/>
        <v>43271</v>
      </c>
      <c r="Y3" s="13">
        <f t="shared" si="0"/>
        <v>43272</v>
      </c>
      <c r="Z3" s="13">
        <f t="shared" si="0"/>
        <v>43273</v>
      </c>
      <c r="AA3" s="13">
        <f t="shared" si="0"/>
        <v>43274</v>
      </c>
      <c r="AB3" s="13">
        <f t="shared" si="0"/>
        <v>43275</v>
      </c>
      <c r="AC3" s="13">
        <f t="shared" si="0"/>
        <v>43276</v>
      </c>
      <c r="AD3" s="13">
        <f t="shared" si="0"/>
        <v>43277</v>
      </c>
      <c r="AE3" s="13">
        <f t="shared" si="0"/>
        <v>43278</v>
      </c>
      <c r="AF3" s="13">
        <f t="shared" si="0"/>
        <v>43279</v>
      </c>
      <c r="AG3" s="13">
        <f t="shared" si="0"/>
        <v>43280</v>
      </c>
      <c r="AH3" s="13">
        <f>AG3+1</f>
        <v>43281</v>
      </c>
      <c r="AI3" s="1" t="s">
        <v>7</v>
      </c>
      <c r="AJ3" s="1" t="s">
        <v>8</v>
      </c>
      <c r="AK3" s="23" t="s">
        <v>11</v>
      </c>
      <c r="AL3" s="23" t="s">
        <v>12</v>
      </c>
      <c r="AM3" s="1" t="s">
        <v>13</v>
      </c>
      <c r="AN3" s="1" t="s">
        <v>10</v>
      </c>
      <c r="AO3" s="1" t="s">
        <v>5</v>
      </c>
      <c r="AP3" s="10" t="s">
        <v>6</v>
      </c>
      <c r="AQ3" s="37"/>
    </row>
    <row r="4" spans="1:43" ht="15" customHeight="1">
      <c r="A4" s="49">
        <v>1</v>
      </c>
      <c r="B4" s="53" t="e">
        <f>#REF!</f>
        <v>#REF!</v>
      </c>
      <c r="C4" s="38"/>
      <c r="D4" s="6"/>
      <c r="E4" s="14"/>
      <c r="F4" s="15"/>
      <c r="G4" s="15"/>
      <c r="H4" s="15"/>
      <c r="I4" s="15"/>
      <c r="J4" s="19"/>
      <c r="K4" s="19"/>
      <c r="L4" s="15"/>
      <c r="M4" s="15"/>
      <c r="N4" s="15"/>
      <c r="O4" s="19"/>
      <c r="P4" s="19"/>
      <c r="Q4" s="15"/>
      <c r="R4" s="15"/>
      <c r="S4" s="19"/>
      <c r="T4" s="19"/>
      <c r="U4" s="15"/>
      <c r="V4" s="15"/>
      <c r="W4" s="19"/>
      <c r="X4" s="19"/>
      <c r="Y4" s="15"/>
      <c r="Z4" s="15"/>
      <c r="AA4" s="19"/>
      <c r="AB4" s="19"/>
      <c r="AC4" s="15"/>
      <c r="AD4" s="15"/>
      <c r="AE4" s="15"/>
      <c r="AF4" s="15"/>
      <c r="AG4" s="15"/>
      <c r="AH4" s="24"/>
      <c r="AI4" s="8">
        <f>SUM(E4:AH4)</f>
        <v>0</v>
      </c>
      <c r="AJ4" s="2">
        <f>SUM(143,-AO5,-AP5)</f>
        <v>143</v>
      </c>
      <c r="AK4" s="2"/>
      <c r="AL4" s="2"/>
      <c r="AM4" s="29"/>
      <c r="AN4" s="27">
        <f>AI4-AJ4</f>
        <v>-143</v>
      </c>
      <c r="AO4" s="4"/>
      <c r="AP4" s="12"/>
      <c r="AQ4" s="47" t="e">
        <f>B4+AN4</f>
        <v>#REF!</v>
      </c>
    </row>
    <row r="5" spans="1:43" ht="15" thickBot="1">
      <c r="A5" s="50"/>
      <c r="B5" s="54"/>
      <c r="C5" s="39"/>
      <c r="D5" s="7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5"/>
      <c r="AI5" s="9"/>
      <c r="AJ5" s="3"/>
      <c r="AK5" s="3">
        <f>COUNTIF(E5:AH5,"2н")*2+COUNTIF(E5:AH5,"6н")*6+COUNTIF(E5:AH5,"8Н")*8</f>
        <v>0</v>
      </c>
      <c r="AL5" s="3">
        <f>P4</f>
        <v>0</v>
      </c>
      <c r="AM5" s="30"/>
      <c r="AN5" s="28"/>
      <c r="AO5" s="5">
        <f>SUMPRODUCT(--(((WEEKDAY($E$3:$AH$3,2)&lt;6)+(ISNUMBER(MATCH($E$3:$AH$3,Праздники!$D$4:$D$15,0))))*ISNA(MATCH($E$3:$AH$3,(Праздники),0))*($E5:$AH5="О")))*7.2-SUMPRODUCT(ISNUMBER(MATCH($E$3:$AH$3,Праздники!$C$2:$C$18,0))*($E5:$AH5="О"))</f>
        <v>0</v>
      </c>
      <c r="AP5" s="11">
        <f>SUMPRODUCT(--(((WEEKDAY($E$3:$AH$3,2)&lt;6)+(ISNUMBER(MATCH($E$3:$AH$3,Праздники!$D$4:$D$15,0))))*ISNA(MATCH($E$3:$AH$3,(Праздники),0))*($E5:$AH5="Б")))*7.2-SUMPRODUCT(ISNUMBER(MATCH($E$3:$AH$3,Праздники!$C$2:$C$18,0))*($E5:$AH5="Б"))</f>
        <v>0</v>
      </c>
      <c r="AQ5" s="48"/>
    </row>
    <row r="6" spans="1:43" ht="15" customHeight="1">
      <c r="A6" s="49">
        <v>2</v>
      </c>
      <c r="B6" s="53" t="e">
        <f>#REF!</f>
        <v>#REF!</v>
      </c>
      <c r="C6" s="38"/>
      <c r="D6" s="6"/>
      <c r="E6" s="18"/>
      <c r="F6" s="19"/>
      <c r="G6" s="19"/>
      <c r="H6" s="15"/>
      <c r="I6" s="19"/>
      <c r="J6" s="19"/>
      <c r="K6" s="19"/>
      <c r="L6" s="19"/>
      <c r="M6" s="15"/>
      <c r="N6" s="19"/>
      <c r="O6" s="19"/>
      <c r="P6" s="19"/>
      <c r="Q6" s="19"/>
      <c r="R6" s="15"/>
      <c r="S6" s="19"/>
      <c r="T6" s="19"/>
      <c r="U6" s="19"/>
      <c r="V6" s="15"/>
      <c r="W6" s="19"/>
      <c r="X6" s="19"/>
      <c r="Y6" s="19"/>
      <c r="Z6" s="15"/>
      <c r="AA6" s="19"/>
      <c r="AB6" s="19"/>
      <c r="AC6" s="19"/>
      <c r="AD6" s="19"/>
      <c r="AE6" s="19"/>
      <c r="AF6" s="19"/>
      <c r="AG6" s="19"/>
      <c r="AH6" s="26"/>
      <c r="AI6" s="8">
        <f>SUM(E6:AH6)</f>
        <v>0</v>
      </c>
      <c r="AJ6" s="2">
        <f>SUM(143,-AO7,-AP7)</f>
        <v>143</v>
      </c>
      <c r="AK6" s="2"/>
      <c r="AL6" s="2"/>
      <c r="AM6" s="31"/>
      <c r="AN6" s="27">
        <f>AI6-AJ6</f>
        <v>-143</v>
      </c>
      <c r="AO6" s="4"/>
      <c r="AP6" s="12"/>
      <c r="AQ6" s="47" t="e">
        <f>B6+AN6</f>
        <v>#REF!</v>
      </c>
    </row>
    <row r="7" spans="1:43" ht="15" thickBot="1">
      <c r="A7" s="50"/>
      <c r="B7" s="54"/>
      <c r="C7" s="39"/>
      <c r="D7" s="7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5"/>
      <c r="AI7" s="9"/>
      <c r="AJ7" s="3"/>
      <c r="AK7" s="3">
        <f>COUNTIF(E7:AH7,"2н")*2+COUNTIF(E7:AH7,"6н")*6+COUNTIF(E7:AH7,"8Н")*8</f>
        <v>0</v>
      </c>
      <c r="AL7" s="3">
        <f>P6</f>
        <v>0</v>
      </c>
      <c r="AM7" s="30"/>
      <c r="AN7" s="28"/>
      <c r="AO7" s="5">
        <f>SUMPRODUCT(--(((WEEKDAY($E$3:$AH$3,2)&lt;6)+(ISNUMBER(MATCH($E$3:$AH$3,Праздники!$D$4:$D$15,0))))*ISNA(MATCH($E$3:$AH$3,(Праздники),0))*($E7:$AH7="О")))*7.2-SUMPRODUCT(ISNUMBER(MATCH($E$3:$AH$3,Праздники!$C$2:$C$18,0))*($E7:$AH7="О"))</f>
        <v>0</v>
      </c>
      <c r="AP7" s="11">
        <f>SUMPRODUCT(--(((WEEKDAY($E$3:$AH$3,2)&lt;6)+(ISNUMBER(MATCH($E$3:$AH$3,Праздники!$D$4:$D$15,0))))*ISNA(MATCH($E$3:$AH$3,(Праздники),0))*($E7:$AH7="Б")))*7.2-SUMPRODUCT(ISNUMBER(MATCH($E$3:$AH$3,Праздники!$C$2:$C$18,0))*($E7:$AH7="Б"))</f>
        <v>0</v>
      </c>
      <c r="AQ7" s="51"/>
    </row>
    <row r="8" spans="1:43" ht="15" customHeight="1">
      <c r="A8" s="49">
        <v>3</v>
      </c>
      <c r="B8" s="53" t="e">
        <f>#REF!</f>
        <v>#REF!</v>
      </c>
      <c r="C8" s="38"/>
      <c r="D8" s="6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34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6"/>
      <c r="AI8" s="8">
        <f>SUM(E8:AH8)</f>
        <v>0</v>
      </c>
      <c r="AJ8" s="2">
        <f>SUM(143,-AO9,-AP9)</f>
        <v>143</v>
      </c>
      <c r="AK8" s="2"/>
      <c r="AL8" s="2"/>
      <c r="AM8" s="31"/>
      <c r="AN8" s="27">
        <f>AI8-AJ8</f>
        <v>-143</v>
      </c>
      <c r="AO8" s="4"/>
      <c r="AP8" s="12"/>
      <c r="AQ8" s="47" t="e">
        <f>B8+AN8</f>
        <v>#REF!</v>
      </c>
    </row>
    <row r="9" spans="1:43" ht="15" thickBot="1">
      <c r="A9" s="50"/>
      <c r="B9" s="54"/>
      <c r="C9" s="39"/>
      <c r="D9" s="7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33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5"/>
      <c r="AI9" s="9"/>
      <c r="AJ9" s="3"/>
      <c r="AK9" s="3">
        <f>COUNTIF(E9:AH9,"2н")*2+COUNTIF(E9:AH9,"6н")*6+COUNTIF(E9:AH9,"8Н")*8</f>
        <v>0</v>
      </c>
      <c r="AL9" s="3">
        <f>P8</f>
        <v>0</v>
      </c>
      <c r="AM9" s="30"/>
      <c r="AN9" s="28"/>
      <c r="AO9" s="5">
        <f>SUMPRODUCT(--(((WEEKDAY($E$3:$AH$3,2)&lt;6)+(ISNUMBER(MATCH($E$3:$AH$3,Праздники!$D$4:$D$15,0))))*ISNA(MATCH($E$3:$AH$3,(Праздники),0))*($E9:$AH9="О")))*7.2-SUMPRODUCT(ISNUMBER(MATCH($E$3:$AH$3,Праздники!$C$2:$C$18,0))*($E9:$AH9="О"))</f>
        <v>0</v>
      </c>
      <c r="AP9" s="11">
        <f>SUMPRODUCT(--(((WEEKDAY($E$3:$AH$3,2)&lt;6)+(ISNUMBER(MATCH($E$3:$AH$3,Праздники!$D$4:$D$15,0))))*ISNA(MATCH($E$3:$AH$3,(Праздники),0))*($E9:$AH9="Б")))*7.2-SUMPRODUCT(ISNUMBER(MATCH($E$3:$AH$3,Праздники!$C$2:$C$18,0))*($E9:$AH9="Б"))</f>
        <v>0</v>
      </c>
      <c r="AQ9" s="51"/>
    </row>
    <row r="10" spans="1:43" ht="15" customHeight="1">
      <c r="A10" s="49">
        <v>4</v>
      </c>
      <c r="B10" s="53" t="e">
        <f>#REF!</f>
        <v>#REF!</v>
      </c>
      <c r="C10" s="38"/>
      <c r="D10" s="6"/>
      <c r="E10" s="14"/>
      <c r="F10" s="15"/>
      <c r="G10" s="15"/>
      <c r="H10" s="19"/>
      <c r="I10" s="19"/>
      <c r="J10" s="15"/>
      <c r="K10" s="15"/>
      <c r="L10" s="15"/>
      <c r="M10" s="19"/>
      <c r="N10" s="19"/>
      <c r="O10" s="15"/>
      <c r="P10" s="15"/>
      <c r="Q10" s="19"/>
      <c r="R10" s="19"/>
      <c r="S10" s="15"/>
      <c r="T10" s="15"/>
      <c r="U10" s="19"/>
      <c r="V10" s="19"/>
      <c r="W10" s="15"/>
      <c r="X10" s="15"/>
      <c r="Y10" s="19"/>
      <c r="Z10" s="19"/>
      <c r="AA10" s="15"/>
      <c r="AB10" s="15"/>
      <c r="AC10" s="19"/>
      <c r="AD10" s="19"/>
      <c r="AE10" s="15"/>
      <c r="AF10" s="15"/>
      <c r="AG10" s="15"/>
      <c r="AH10" s="24"/>
      <c r="AI10" s="8">
        <f>SUM(E10:AH10)</f>
        <v>0</v>
      </c>
      <c r="AJ10" s="2">
        <f>SUM(143,-AO11,-AP11)</f>
        <v>143</v>
      </c>
      <c r="AK10" s="2"/>
      <c r="AL10" s="2"/>
      <c r="AM10" s="31"/>
      <c r="AN10" s="27">
        <f>AI10-AJ10</f>
        <v>-143</v>
      </c>
      <c r="AO10" s="4"/>
      <c r="AP10" s="12"/>
      <c r="AQ10" s="47" t="e">
        <f>B10+AN10</f>
        <v>#REF!</v>
      </c>
    </row>
    <row r="11" spans="1:43" ht="15" thickBot="1">
      <c r="A11" s="50"/>
      <c r="B11" s="54"/>
      <c r="C11" s="39"/>
      <c r="D11" s="7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5"/>
      <c r="AI11" s="9"/>
      <c r="AJ11" s="3"/>
      <c r="AK11" s="3">
        <f>COUNTIF(E11:AH11,"2н")*2+COUNTIF(E11:AH11,"6н")*6+COUNTIF(E11:AH11,"8Н")*8</f>
        <v>0</v>
      </c>
      <c r="AL11" s="3">
        <f>P10</f>
        <v>0</v>
      </c>
      <c r="AM11" s="30"/>
      <c r="AN11" s="28"/>
      <c r="AO11" s="5">
        <f>SUMPRODUCT(--(((WEEKDAY($E$3:$AH$3,2)&lt;6)+(ISNUMBER(MATCH($E$3:$AH$3,Праздники!$D$4:$D$15,0))))*ISNA(MATCH($E$3:$AH$3,(Праздники),0))*($E11:$AH11="О")))*7.2-SUMPRODUCT(ISNUMBER(MATCH($E$3:$AH$3,Праздники!$C$2:$C$18,0))*($E11:$AH11="О"))</f>
        <v>0</v>
      </c>
      <c r="AP11" s="11">
        <f>SUMPRODUCT(--(((WEEKDAY($E$3:$AH$3,2)&lt;6)+(ISNUMBER(MATCH($E$3:$AH$3,Праздники!$D$4:$D$15,0))))*ISNA(MATCH($E$3:$AH$3,(Праздники),0))*($E11:$AH11="Б")))*7.2-SUMPRODUCT(ISNUMBER(MATCH($E$3:$AH$3,Праздники!$C$2:$C$18,0))*($E11:$AH11="Б"))</f>
        <v>0</v>
      </c>
      <c r="AQ11" s="48"/>
    </row>
    <row r="12" spans="1:43" ht="15" customHeight="1">
      <c r="A12" s="49">
        <v>5</v>
      </c>
      <c r="B12" s="53" t="e">
        <f>#REF!</f>
        <v>#REF!</v>
      </c>
      <c r="C12" s="38"/>
      <c r="D12" s="6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6"/>
      <c r="AI12" s="8">
        <f>SUM(E12:AH12)</f>
        <v>0</v>
      </c>
      <c r="AJ12" s="2">
        <f>SUM(143,-AO13,-AP13)</f>
        <v>143</v>
      </c>
      <c r="AK12" s="2"/>
      <c r="AL12" s="2"/>
      <c r="AM12" s="31"/>
      <c r="AN12" s="27">
        <f>AI12-AJ12</f>
        <v>-143</v>
      </c>
      <c r="AO12" s="4"/>
      <c r="AP12" s="12"/>
      <c r="AQ12" s="47" t="e">
        <f>B12+AN12</f>
        <v>#REF!</v>
      </c>
    </row>
    <row r="13" spans="1:43" ht="15" thickBot="1">
      <c r="A13" s="50"/>
      <c r="B13" s="54"/>
      <c r="C13" s="39"/>
      <c r="D13" s="7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3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5"/>
      <c r="AI13" s="9"/>
      <c r="AJ13" s="3"/>
      <c r="AK13" s="3">
        <f>COUNTIF(E13:AH13,"2н")*2+COUNTIF(E13:AH13,"6н")*6+COUNTIF(E13:AH13,"8Н")*8</f>
        <v>0</v>
      </c>
      <c r="AL13" s="3">
        <f>P12</f>
        <v>0</v>
      </c>
      <c r="AM13" s="30"/>
      <c r="AN13" s="28"/>
      <c r="AO13" s="5">
        <f>SUMPRODUCT(--(((WEEKDAY($E$3:$AH$3,2)&lt;6)+(ISNUMBER(MATCH($E$3:$AH$3,Праздники!$D$4:$D$15,0))))*ISNA(MATCH($E$3:$AH$3,(Праздники),0))*($E13:$AH13="О")))*7.2-SUMPRODUCT(ISNUMBER(MATCH($E$3:$AH$3,Праздники!$C$2:$C$18,0))*($E13:$AH13="О"))</f>
        <v>0</v>
      </c>
      <c r="AP13" s="11">
        <f>SUMPRODUCT(--(((WEEKDAY($E$3:$AH$3,2)&lt;6)+(ISNUMBER(MATCH($E$3:$AH$3,Праздники!$D$4:$D$15,0))))*ISNA(MATCH($E$3:$AH$3,(Праздники),0))*($E13:$AH13="Б")))*7.2-SUMPRODUCT(ISNUMBER(MATCH($E$3:$AH$3,Праздники!$C$2:$C$18,0))*($E13:$AH13="Б"))</f>
        <v>0</v>
      </c>
      <c r="AQ13" s="51"/>
    </row>
    <row r="14" spans="1:43" ht="15" customHeight="1">
      <c r="A14" s="49">
        <v>6</v>
      </c>
      <c r="B14" s="53" t="e">
        <f>#REF!</f>
        <v>#REF!</v>
      </c>
      <c r="C14" s="38"/>
      <c r="D14" s="6"/>
      <c r="E14" s="19"/>
      <c r="F14" s="15"/>
      <c r="G14" s="19"/>
      <c r="H14" s="19"/>
      <c r="I14" s="19"/>
      <c r="J14" s="19"/>
      <c r="K14" s="15"/>
      <c r="L14" s="19"/>
      <c r="M14" s="19"/>
      <c r="N14" s="19"/>
      <c r="O14" s="19"/>
      <c r="P14" s="15"/>
      <c r="Q14" s="34"/>
      <c r="R14" s="19"/>
      <c r="S14" s="19"/>
      <c r="T14" s="15"/>
      <c r="U14" s="19"/>
      <c r="V14" s="19"/>
      <c r="W14" s="19"/>
      <c r="X14" s="15"/>
      <c r="Y14" s="19"/>
      <c r="Z14" s="19"/>
      <c r="AA14" s="19"/>
      <c r="AB14" s="15"/>
      <c r="AC14" s="19"/>
      <c r="AD14" s="15"/>
      <c r="AE14" s="19"/>
      <c r="AF14" s="19"/>
      <c r="AG14" s="19"/>
      <c r="AH14" s="26"/>
      <c r="AI14" s="8">
        <f>SUM(E14:AH14)</f>
        <v>0</v>
      </c>
      <c r="AJ14" s="2">
        <f>SUM(143,-AO15,-AP15)</f>
        <v>143</v>
      </c>
      <c r="AK14" s="2"/>
      <c r="AL14" s="2"/>
      <c r="AM14" s="31"/>
      <c r="AN14" s="27">
        <f>AI14-AJ14</f>
        <v>-143</v>
      </c>
      <c r="AO14" s="4"/>
      <c r="AP14" s="12"/>
      <c r="AQ14" s="47" t="e">
        <f>B14+AN14</f>
        <v>#REF!</v>
      </c>
    </row>
    <row r="15" spans="1:43" ht="15" thickBot="1">
      <c r="A15" s="50"/>
      <c r="B15" s="54"/>
      <c r="C15" s="39"/>
      <c r="D15" s="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3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5"/>
      <c r="AI15" s="9"/>
      <c r="AJ15" s="3"/>
      <c r="AK15" s="3">
        <f>COUNTIF(E15:AH15,"2н")*2+COUNTIF(E15:AH15,"6н")*6+COUNTIF(E15:AH15,"8Н")*8</f>
        <v>0</v>
      </c>
      <c r="AL15" s="3">
        <f>P14</f>
        <v>0</v>
      </c>
      <c r="AM15" s="30"/>
      <c r="AN15" s="28"/>
      <c r="AO15" s="5">
        <f>SUMPRODUCT(--(((WEEKDAY($E$3:$AH$3,2)&lt;6)+(ISNUMBER(MATCH($E$3:$AH$3,Праздники!$D$4:$D$15,0))))*ISNA(MATCH($E$3:$AH$3,(Праздники),0))*($E15:$AH15="О")))*7.2-SUMPRODUCT(ISNUMBER(MATCH($E$3:$AH$3,Праздники!$C$2:$C$18,0))*($E15:$AH15="О"))</f>
        <v>0</v>
      </c>
      <c r="AP15" s="11">
        <f>SUMPRODUCT(--(((WEEKDAY($E$3:$AH$3,2)&lt;6)+(ISNUMBER(MATCH($E$3:$AH$3,Праздники!$D$4:$D$15,0))))*ISNA(MATCH($E$3:$AH$3,(Праздники),0))*($E15:$AH15="Б")))*7.2-SUMPRODUCT(ISNUMBER(MATCH($E$3:$AH$3,Праздники!$C$2:$C$18,0))*($E15:$AH15="Б"))</f>
        <v>0</v>
      </c>
      <c r="AQ15" s="51"/>
    </row>
    <row r="16" spans="1:43" ht="15" customHeight="1">
      <c r="A16" s="49">
        <v>7</v>
      </c>
      <c r="B16" s="53" t="e">
        <f>#REF!</f>
        <v>#REF!</v>
      </c>
      <c r="C16" s="38"/>
      <c r="D16" s="6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2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4"/>
      <c r="AI16" s="8">
        <f>SUM(E16:AH16)</f>
        <v>0</v>
      </c>
      <c r="AJ16" s="2">
        <f>SUM(143,-AO17,-AP17)</f>
        <v>143</v>
      </c>
      <c r="AK16" s="2"/>
      <c r="AL16" s="2"/>
      <c r="AM16" s="31"/>
      <c r="AN16" s="27">
        <f>AI16-AJ16</f>
        <v>-143</v>
      </c>
      <c r="AO16" s="4"/>
      <c r="AP16" s="12"/>
      <c r="AQ16" s="47" t="e">
        <f>B16+AN16</f>
        <v>#REF!</v>
      </c>
    </row>
    <row r="17" spans="1:43" ht="15" thickBot="1">
      <c r="A17" s="50"/>
      <c r="B17" s="54"/>
      <c r="C17" s="39"/>
      <c r="D17" s="7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3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5"/>
      <c r="AI17" s="9"/>
      <c r="AJ17" s="3"/>
      <c r="AK17" s="3">
        <f>COUNTIF(E17:AH17,"2н")*2+COUNTIF(E17:AH17,"6н")*6+COUNTIF(E17:AH17,"8Н")*8</f>
        <v>0</v>
      </c>
      <c r="AL17" s="3">
        <f>P16</f>
        <v>0</v>
      </c>
      <c r="AM17" s="30"/>
      <c r="AN17" s="28"/>
      <c r="AO17" s="5">
        <f>SUMPRODUCT(--(((WEEKDAY($E$3:$AH$3,2)&lt;6)+(ISNUMBER(MATCH($E$3:$AH$3,Праздники!$D$4:$D$15,0))))*ISNA(MATCH($E$3:$AH$3,(Праздники),0))*($E17:$AH17="О")))*7.2-SUMPRODUCT(ISNUMBER(MATCH($E$3:$AH$3,Праздники!$C$2:$C$18,0))*($E17:$AH17="О"))</f>
        <v>0</v>
      </c>
      <c r="AP17" s="11">
        <f>SUMPRODUCT(--(((WEEKDAY($E$3:$AH$3,2)&lt;6)+(ISNUMBER(MATCH($E$3:$AH$3,Праздники!$D$4:$D$15,0))))*ISNA(MATCH($E$3:$AH$3,(Праздники),0))*($E17:$AH17="Б")))*7.2-SUMPRODUCT(ISNUMBER(MATCH($E$3:$AH$3,Праздники!$C$2:$C$18,0))*($E17:$AH17="Б"))</f>
        <v>0</v>
      </c>
      <c r="AQ17" s="48"/>
    </row>
    <row r="18" spans="1:43" ht="15" customHeight="1">
      <c r="A18" s="49">
        <v>8</v>
      </c>
      <c r="B18" s="53" t="e">
        <f>#REF!</f>
        <v>#REF!</v>
      </c>
      <c r="C18" s="38"/>
      <c r="D18" s="6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6"/>
      <c r="AI18" s="8">
        <f>SUM(E18:AH18)</f>
        <v>0</v>
      </c>
      <c r="AJ18" s="2">
        <f>SUM(143,-AO19,-AP19)</f>
        <v>143</v>
      </c>
      <c r="AK18" s="2"/>
      <c r="AL18" s="2"/>
      <c r="AM18" s="31"/>
      <c r="AN18" s="27">
        <f>AI18-AJ18</f>
        <v>-143</v>
      </c>
      <c r="AO18" s="4"/>
      <c r="AP18" s="12"/>
      <c r="AQ18" s="47" t="e">
        <f>B18+AN18</f>
        <v>#REF!</v>
      </c>
    </row>
    <row r="19" spans="1:43" ht="15" thickBot="1">
      <c r="A19" s="50"/>
      <c r="B19" s="54"/>
      <c r="C19" s="39"/>
      <c r="D19" s="7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3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5"/>
      <c r="AI19" s="9"/>
      <c r="AJ19" s="3"/>
      <c r="AK19" s="3">
        <f>COUNTIF(E19:AH19,"2н")*2+COUNTIF(E19:AH19,"6н")*6+COUNTIF(E19:AH19,"8Н")*8</f>
        <v>0</v>
      </c>
      <c r="AL19" s="3">
        <f>P18</f>
        <v>0</v>
      </c>
      <c r="AM19" s="30"/>
      <c r="AN19" s="28"/>
      <c r="AO19" s="5">
        <f>SUMPRODUCT(--(((WEEKDAY($E$3:$AH$3,2)&lt;6)+(ISNUMBER(MATCH($E$3:$AH$3,Праздники!$D$4:$D$15,0))))*ISNA(MATCH($E$3:$AH$3,(Праздники),0))*($E19:$AH19="О")))*7.2-SUMPRODUCT(ISNUMBER(MATCH($E$3:$AH$3,Праздники!$C$2:$C$18,0))*($E19:$AH19="О"))</f>
        <v>0</v>
      </c>
      <c r="AP19" s="11">
        <f>SUMPRODUCT(--(((WEEKDAY($E$3:$AH$3,2)&lt;6)+(ISNUMBER(MATCH($E$3:$AH$3,Праздники!$D$4:$D$15,0))))*ISNA(MATCH($E$3:$AH$3,(Праздники),0))*($E19:$AH19="Б")))*7.2-SUMPRODUCT(ISNUMBER(MATCH($E$3:$AH$3,Праздники!$C$2:$C$18,0))*($E19:$AH19="Б"))</f>
        <v>0</v>
      </c>
      <c r="AQ19" s="51"/>
    </row>
    <row r="20" spans="1:43" ht="15" customHeight="1">
      <c r="A20" s="49">
        <v>9</v>
      </c>
      <c r="B20" s="53" t="e">
        <f>#REF!</f>
        <v>#REF!</v>
      </c>
      <c r="C20" s="38"/>
      <c r="D20" s="6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3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6"/>
      <c r="AI20" s="8">
        <f>SUM(E20:AH20)</f>
        <v>0</v>
      </c>
      <c r="AJ20" s="2">
        <f>SUM(143,-AO21,-AP21)</f>
        <v>143</v>
      </c>
      <c r="AK20" s="2"/>
      <c r="AL20" s="2"/>
      <c r="AM20" s="31"/>
      <c r="AN20" s="27">
        <f>AI20-AJ20</f>
        <v>-143</v>
      </c>
      <c r="AO20" s="4"/>
      <c r="AP20" s="12"/>
      <c r="AQ20" s="47" t="e">
        <f>B20+AN20</f>
        <v>#REF!</v>
      </c>
    </row>
    <row r="21" spans="1:43" ht="15" thickBot="1">
      <c r="A21" s="50"/>
      <c r="B21" s="54"/>
      <c r="C21" s="39"/>
      <c r="D21" s="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3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5"/>
      <c r="AI21" s="9"/>
      <c r="AJ21" s="3"/>
      <c r="AK21" s="3">
        <f>COUNTIF(E21:AH21,"2н")*2+COUNTIF(E21:AH21,"6н")*6+COUNTIF(E21:AH21,"8Н")*8</f>
        <v>0</v>
      </c>
      <c r="AL21" s="3">
        <f>P20</f>
        <v>0</v>
      </c>
      <c r="AM21" s="30"/>
      <c r="AN21" s="28"/>
      <c r="AO21" s="5">
        <f>SUMPRODUCT(--(((WEEKDAY($E$3:$AH$3,2)&lt;6)+(ISNUMBER(MATCH($E$3:$AH$3,Праздники!$D$4:$D$15,0))))*ISNA(MATCH($E$3:$AH$3,(Праздники),0))*($E21:$AH21="О")))*7.2-SUMPRODUCT(ISNUMBER(MATCH($E$3:$AH$3,Праздники!$C$2:$C$18,0))*($E21:$AH21="О"))</f>
        <v>0</v>
      </c>
      <c r="AP21" s="11">
        <f>SUMPRODUCT(--(((WEEKDAY($E$3:$AH$3,2)&lt;6)+(ISNUMBER(MATCH($E$3:$AH$3,Праздники!$D$4:$D$15,0))))*ISNA(MATCH($E$3:$AH$3,(Праздники),0))*($E21:$AH21="Б")))*7.2-SUMPRODUCT(ISNUMBER(MATCH($E$3:$AH$3,Праздники!$C$2:$C$18,0))*($E21:$AH21="Б"))</f>
        <v>0</v>
      </c>
      <c r="AQ21" s="51"/>
    </row>
    <row r="22" spans="1:43" ht="15" customHeight="1">
      <c r="A22" s="49">
        <v>10</v>
      </c>
      <c r="B22" s="53" t="e">
        <f>#REF!</f>
        <v>#REF!</v>
      </c>
      <c r="C22" s="38"/>
      <c r="D22" s="6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4"/>
      <c r="AI22" s="8">
        <f>SUM(E22:AH22)</f>
        <v>0</v>
      </c>
      <c r="AJ22" s="2">
        <f>SUM(143,-AO23,-AP23)</f>
        <v>143</v>
      </c>
      <c r="AK22" s="2"/>
      <c r="AL22" s="2"/>
      <c r="AM22" s="31"/>
      <c r="AN22" s="27">
        <f>AI22-AJ22</f>
        <v>-143</v>
      </c>
      <c r="AO22" s="4"/>
      <c r="AP22" s="12"/>
      <c r="AQ22" s="47" t="e">
        <f>B22+AN22</f>
        <v>#REF!</v>
      </c>
    </row>
    <row r="23" spans="1:43" ht="15" thickBot="1">
      <c r="A23" s="50"/>
      <c r="B23" s="54"/>
      <c r="C23" s="39"/>
      <c r="D23" s="7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3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5"/>
      <c r="AI23" s="9"/>
      <c r="AJ23" s="3"/>
      <c r="AK23" s="3">
        <f>COUNTIF(E23:AH23,"2н")*2+COUNTIF(E23:AH23,"6н")*6+COUNTIF(E23:AH23,"8Н")*8</f>
        <v>0</v>
      </c>
      <c r="AL23" s="3">
        <f>P22</f>
        <v>0</v>
      </c>
      <c r="AM23" s="30"/>
      <c r="AN23" s="28"/>
      <c r="AO23" s="5">
        <f>SUMPRODUCT(--(((WEEKDAY($E$3:$AH$3,2)&lt;6)+(ISNUMBER(MATCH($E$3:$AH$3,Праздники!$D$4:$D$15,0))))*ISNA(MATCH($E$3:$AH$3,(Праздники),0))*($E23:$AH23="О")))*7.2-SUMPRODUCT(ISNUMBER(MATCH($E$3:$AH$3,Праздники!$C$2:$C$18,0))*($E23:$AH23="О"))</f>
        <v>0</v>
      </c>
      <c r="AP23" s="11">
        <f>SUMPRODUCT(--(((WEEKDAY($E$3:$AH$3,2)&lt;6)+(ISNUMBER(MATCH($E$3:$AH$3,Праздники!$D$4:$D$15,0))))*ISNA(MATCH($E$3:$AH$3,(Праздники),0))*($E23:$AH23="Б")))*7.2-SUMPRODUCT(ISNUMBER(MATCH($E$3:$AH$3,Праздники!$C$2:$C$18,0))*($E23:$AH23="Б"))</f>
        <v>0</v>
      </c>
      <c r="AQ23" s="48"/>
    </row>
    <row r="24" spans="1:43" ht="15" customHeight="1">
      <c r="A24" s="49">
        <v>11</v>
      </c>
      <c r="B24" s="53" t="e">
        <f>#REF!</f>
        <v>#REF!</v>
      </c>
      <c r="C24" s="38"/>
      <c r="D24" s="6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3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6"/>
      <c r="AI24" s="8">
        <f>SUM(E24:AH24)</f>
        <v>0</v>
      </c>
      <c r="AJ24" s="2">
        <f>SUM(143,-AO25,-AP25)</f>
        <v>143</v>
      </c>
      <c r="AK24" s="2"/>
      <c r="AL24" s="2"/>
      <c r="AM24" s="31"/>
      <c r="AN24" s="27">
        <f>AI24-AJ24</f>
        <v>-143</v>
      </c>
      <c r="AO24" s="4"/>
      <c r="AP24" s="12"/>
      <c r="AQ24" s="47" t="e">
        <f>B24+AN24</f>
        <v>#REF!</v>
      </c>
    </row>
    <row r="25" spans="1:43" ht="15" thickBot="1">
      <c r="A25" s="50"/>
      <c r="B25" s="54"/>
      <c r="C25" s="39"/>
      <c r="D25" s="7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3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5"/>
      <c r="AI25" s="9"/>
      <c r="AJ25" s="3"/>
      <c r="AK25" s="3">
        <f>COUNTIF(E25:AH25,"2н")*2+COUNTIF(E25:AH25,"6н")*6+COUNTIF(E25:AH25,"8Н")*8</f>
        <v>0</v>
      </c>
      <c r="AL25" s="3">
        <f>P24</f>
        <v>0</v>
      </c>
      <c r="AM25" s="30"/>
      <c r="AN25" s="28"/>
      <c r="AO25" s="5">
        <f>SUMPRODUCT(--(((WEEKDAY($E$3:$AH$3,2)&lt;6)+(ISNUMBER(MATCH($E$3:$AH$3,Праздники!$D$4:$D$15,0))))*ISNA(MATCH($E$3:$AH$3,(Праздники),0))*($E25:$AH25="О")))*7.2-SUMPRODUCT(ISNUMBER(MATCH($E$3:$AH$3,Праздники!$C$2:$C$18,0))*($E25:$AH25="О"))</f>
        <v>0</v>
      </c>
      <c r="AP25" s="11">
        <f>SUMPRODUCT(--(((WEEKDAY($E$3:$AH$3,2)&lt;6)+(ISNUMBER(MATCH($E$3:$AH$3,Праздники!$D$4:$D$15,0))))*ISNA(MATCH($E$3:$AH$3,(Праздники),0))*($E25:$AH25="Б")))*7.2-SUMPRODUCT(ISNUMBER(MATCH($E$3:$AH$3,Праздники!$C$2:$C$18,0))*($E25:$AH25="Б"))</f>
        <v>0</v>
      </c>
      <c r="AQ25" s="51"/>
    </row>
    <row r="29" spans="7:36" ht="14.25"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</sheetData>
  <sheetProtection/>
  <mergeCells count="53">
    <mergeCell ref="G29:AJ29"/>
    <mergeCell ref="AQ18:AQ19"/>
    <mergeCell ref="C20:C21"/>
    <mergeCell ref="AQ20:AQ21"/>
    <mergeCell ref="C22:C23"/>
    <mergeCell ref="AQ22:AQ23"/>
    <mergeCell ref="C24:C25"/>
    <mergeCell ref="AQ24:AQ25"/>
    <mergeCell ref="AQ10:AQ11"/>
    <mergeCell ref="C12:C13"/>
    <mergeCell ref="AQ12:AQ13"/>
    <mergeCell ref="C14:C15"/>
    <mergeCell ref="AQ14:AQ15"/>
    <mergeCell ref="C16:C17"/>
    <mergeCell ref="AQ16:AQ17"/>
    <mergeCell ref="AQ2:AQ3"/>
    <mergeCell ref="C4:C5"/>
    <mergeCell ref="AQ4:AQ5"/>
    <mergeCell ref="C6:C7"/>
    <mergeCell ref="AQ6:AQ7"/>
    <mergeCell ref="C8:C9"/>
    <mergeCell ref="AQ8:AQ9"/>
    <mergeCell ref="C2:C3"/>
    <mergeCell ref="A24:A25"/>
    <mergeCell ref="B24:B25"/>
    <mergeCell ref="D2:D3"/>
    <mergeCell ref="E2:AH2"/>
    <mergeCell ref="AI2:AN2"/>
    <mergeCell ref="AO2:AP2"/>
    <mergeCell ref="C10:C11"/>
    <mergeCell ref="C18:C19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8:A9"/>
    <mergeCell ref="B8:B9"/>
    <mergeCell ref="A10:A11"/>
    <mergeCell ref="B10:B11"/>
    <mergeCell ref="A4:A5"/>
    <mergeCell ref="B4:B5"/>
    <mergeCell ref="A6:A7"/>
    <mergeCell ref="B6:B7"/>
    <mergeCell ref="A2:A3"/>
    <mergeCell ref="B2:B3"/>
  </mergeCells>
  <conditionalFormatting sqref="E3:AH25">
    <cfRule type="expression" priority="1" dxfId="0" stopIfTrue="1">
      <formula>OR(WEEKDAY(E$3,2)&gt;5,ISNUMBER(MATCH(E$3,Праздники,0)))</formula>
    </cfRule>
  </conditionalFormatting>
  <dataValidations count="1">
    <dataValidation type="list" allowBlank="1" showInputMessage="1" showErrorMessage="1" sqref="E2:AH2">
      <formula1>Месяцы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29"/>
  <sheetViews>
    <sheetView zoomScale="110" zoomScaleNormal="110" zoomScalePageLayoutView="0" workbookViewId="0" topLeftCell="A1">
      <selection activeCell="G29" sqref="G29:AB29"/>
    </sheetView>
  </sheetViews>
  <sheetFormatPr defaultColWidth="9.140625" defaultRowHeight="15"/>
  <cols>
    <col min="1" max="1" width="2.421875" style="0" customWidth="1"/>
    <col min="2" max="2" width="6.00390625" style="0" customWidth="1"/>
    <col min="3" max="3" width="12.8515625" style="0" customWidth="1"/>
    <col min="4" max="4" width="8.57421875" style="0" customWidth="1"/>
    <col min="5" max="5" width="3.00390625" style="0" customWidth="1"/>
    <col min="6" max="6" width="2.8515625" style="0" customWidth="1"/>
    <col min="7" max="7" width="3.00390625" style="0" customWidth="1"/>
    <col min="8" max="10" width="2.8515625" style="0" customWidth="1"/>
    <col min="11" max="11" width="3.140625" style="0" customWidth="1"/>
    <col min="12" max="12" width="3.28125" style="0" customWidth="1"/>
    <col min="13" max="13" width="3.140625" style="0" customWidth="1"/>
    <col min="14" max="18" width="3.00390625" style="0" customWidth="1"/>
    <col min="19" max="21" width="2.8515625" style="0" customWidth="1"/>
    <col min="22" max="23" width="2.7109375" style="0" customWidth="1"/>
    <col min="24" max="24" width="2.8515625" style="0" customWidth="1"/>
    <col min="25" max="25" width="2.7109375" style="0" customWidth="1"/>
    <col min="26" max="26" width="2.8515625" style="0" customWidth="1"/>
    <col min="27" max="27" width="3.00390625" style="0" customWidth="1"/>
    <col min="28" max="29" width="2.8515625" style="0" customWidth="1"/>
    <col min="30" max="30" width="2.7109375" style="0" customWidth="1"/>
    <col min="31" max="31" width="2.8515625" style="0" customWidth="1"/>
    <col min="32" max="32" width="3.00390625" style="0" customWidth="1"/>
    <col min="33" max="35" width="2.7109375" style="0" customWidth="1"/>
    <col min="36" max="37" width="5.140625" style="0" customWidth="1"/>
    <col min="38" max="38" width="5.8515625" style="0" customWidth="1"/>
    <col min="39" max="40" width="5.140625" style="0" customWidth="1"/>
    <col min="41" max="41" width="5.8515625" style="0" customWidth="1"/>
    <col min="42" max="42" width="5.140625" style="0" customWidth="1"/>
    <col min="43" max="43" width="5.00390625" style="0" customWidth="1"/>
    <col min="44" max="44" width="6.140625" style="0" customWidth="1"/>
  </cols>
  <sheetData>
    <row r="1" ht="15" thickBot="1"/>
    <row r="2" spans="1:44" ht="15" thickBot="1">
      <c r="A2" s="36" t="s">
        <v>2</v>
      </c>
      <c r="B2" s="36" t="s">
        <v>9</v>
      </c>
      <c r="C2" s="36" t="s">
        <v>3</v>
      </c>
      <c r="D2" s="36" t="s">
        <v>4</v>
      </c>
      <c r="E2" s="40" t="s">
        <v>25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2" t="s">
        <v>0</v>
      </c>
      <c r="AK2" s="43"/>
      <c r="AL2" s="43"/>
      <c r="AM2" s="43"/>
      <c r="AN2" s="43"/>
      <c r="AO2" s="44"/>
      <c r="AP2" s="45" t="s">
        <v>1</v>
      </c>
      <c r="AQ2" s="46"/>
      <c r="AR2" s="36" t="s">
        <v>30</v>
      </c>
    </row>
    <row r="3" spans="1:44" ht="30.75" thickBot="1">
      <c r="A3" s="37"/>
      <c r="B3" s="37"/>
      <c r="C3" s="37"/>
      <c r="D3" s="37"/>
      <c r="E3" s="13">
        <f>DATE(2018,MATCH($E$2,Месяцы,0),1)</f>
        <v>43435</v>
      </c>
      <c r="F3" s="13">
        <f>E3+1</f>
        <v>43436</v>
      </c>
      <c r="G3" s="13">
        <f aca="true" t="shared" si="0" ref="G3:AG3">F3+1</f>
        <v>43437</v>
      </c>
      <c r="H3" s="13">
        <f t="shared" si="0"/>
        <v>43438</v>
      </c>
      <c r="I3" s="13">
        <f t="shared" si="0"/>
        <v>43439</v>
      </c>
      <c r="J3" s="13">
        <f t="shared" si="0"/>
        <v>43440</v>
      </c>
      <c r="K3" s="13">
        <f t="shared" si="0"/>
        <v>43441</v>
      </c>
      <c r="L3" s="13">
        <f t="shared" si="0"/>
        <v>43442</v>
      </c>
      <c r="M3" s="13">
        <f t="shared" si="0"/>
        <v>43443</v>
      </c>
      <c r="N3" s="13">
        <f t="shared" si="0"/>
        <v>43444</v>
      </c>
      <c r="O3" s="13">
        <f t="shared" si="0"/>
        <v>43445</v>
      </c>
      <c r="P3" s="13">
        <f t="shared" si="0"/>
        <v>43446</v>
      </c>
      <c r="Q3" s="13">
        <f t="shared" si="0"/>
        <v>43447</v>
      </c>
      <c r="R3" s="13">
        <f t="shared" si="0"/>
        <v>43448</v>
      </c>
      <c r="S3" s="13">
        <f t="shared" si="0"/>
        <v>43449</v>
      </c>
      <c r="T3" s="13">
        <f t="shared" si="0"/>
        <v>43450</v>
      </c>
      <c r="U3" s="13">
        <f t="shared" si="0"/>
        <v>43451</v>
      </c>
      <c r="V3" s="13">
        <f t="shared" si="0"/>
        <v>43452</v>
      </c>
      <c r="W3" s="13">
        <f t="shared" si="0"/>
        <v>43453</v>
      </c>
      <c r="X3" s="13">
        <f t="shared" si="0"/>
        <v>43454</v>
      </c>
      <c r="Y3" s="13">
        <f t="shared" si="0"/>
        <v>43455</v>
      </c>
      <c r="Z3" s="13">
        <f t="shared" si="0"/>
        <v>43456</v>
      </c>
      <c r="AA3" s="13">
        <f t="shared" si="0"/>
        <v>43457</v>
      </c>
      <c r="AB3" s="13">
        <f t="shared" si="0"/>
        <v>43458</v>
      </c>
      <c r="AC3" s="13">
        <f t="shared" si="0"/>
        <v>43459</v>
      </c>
      <c r="AD3" s="13">
        <f t="shared" si="0"/>
        <v>43460</v>
      </c>
      <c r="AE3" s="13">
        <f t="shared" si="0"/>
        <v>43461</v>
      </c>
      <c r="AF3" s="13">
        <f t="shared" si="0"/>
        <v>43462</v>
      </c>
      <c r="AG3" s="13">
        <f t="shared" si="0"/>
        <v>43463</v>
      </c>
      <c r="AH3" s="13">
        <f>AG3+1</f>
        <v>43464</v>
      </c>
      <c r="AI3" s="13">
        <f>AH3+1</f>
        <v>43465</v>
      </c>
      <c r="AJ3" s="1" t="s">
        <v>7</v>
      </c>
      <c r="AK3" s="1" t="s">
        <v>8</v>
      </c>
      <c r="AL3" s="23" t="s">
        <v>11</v>
      </c>
      <c r="AM3" s="23" t="s">
        <v>12</v>
      </c>
      <c r="AN3" s="1" t="s">
        <v>13</v>
      </c>
      <c r="AO3" s="1" t="s">
        <v>10</v>
      </c>
      <c r="AP3" s="1" t="s">
        <v>5</v>
      </c>
      <c r="AQ3" s="10" t="s">
        <v>6</v>
      </c>
      <c r="AR3" s="37"/>
    </row>
    <row r="4" spans="1:44" ht="14.25">
      <c r="A4" s="49">
        <v>1</v>
      </c>
      <c r="B4" s="53" t="e">
        <f>#REF!</f>
        <v>#REF!</v>
      </c>
      <c r="C4" s="38"/>
      <c r="D4" s="6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24"/>
      <c r="AJ4" s="8">
        <f>SUM(E4:AI4)</f>
        <v>0</v>
      </c>
      <c r="AK4" s="2">
        <f>SUM(150.2,-AP5,-AQ5)</f>
        <v>150.2</v>
      </c>
      <c r="AL4" s="2"/>
      <c r="AM4" s="2"/>
      <c r="AN4" s="29"/>
      <c r="AO4" s="27">
        <f>AJ4-AK4</f>
        <v>-150.2</v>
      </c>
      <c r="AP4" s="4"/>
      <c r="AQ4" s="12"/>
      <c r="AR4" s="52" t="e">
        <f>B4+AO4</f>
        <v>#REF!</v>
      </c>
    </row>
    <row r="5" spans="1:44" ht="15" thickBot="1">
      <c r="A5" s="50"/>
      <c r="B5" s="54"/>
      <c r="C5" s="39"/>
      <c r="D5" s="7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25"/>
      <c r="AJ5" s="9"/>
      <c r="AK5" s="3"/>
      <c r="AL5" s="3">
        <f>COUNTIF(E5:AI5,"2н")*2+COUNTIF(E5:AI5,"6н")*6+COUNTIF(E5:AI5,"8Н")*8</f>
        <v>0</v>
      </c>
      <c r="AM5" s="3"/>
      <c r="AN5" s="30"/>
      <c r="AO5" s="28"/>
      <c r="AP5" s="5">
        <f>SUMPRODUCT(--(((WEEKDAY($E$3:$AI$3,2)&lt;6)+(ISNUMBER(MATCH($E$3:$AI$3,Праздники!$D$4:$D$15,0))))*ISNA(MATCH($E$3:$AI$3,(Праздники),0))*($E5:$AI5="О")))*7.2-SUMPRODUCT(ISNUMBER(MATCH($E$3:$AI$3,Праздники!$C$2:$C$18,0))*($E5:$AI5="О"))</f>
        <v>0</v>
      </c>
      <c r="AQ5" s="11">
        <f>SUMPRODUCT(--(((WEEKDAY($E$3:$AI$3,2)&lt;6)+(ISNUMBER(MATCH($E$3:$AI$3,Праздники!$D$4:$D$15,0))))*ISNA(MATCH($E$3:$AI$3,(Праздники),0))*($E5:$AI5="Б")))*7.2-SUMPRODUCT(ISNUMBER(MATCH($E$3:$AI$3,Праздники!$C$2:$C$18,0))*($E5:$AI5="Б"))</f>
        <v>0</v>
      </c>
      <c r="AR5" s="57"/>
    </row>
    <row r="6" spans="1:44" ht="14.25">
      <c r="A6" s="49">
        <v>2</v>
      </c>
      <c r="B6" s="53" t="e">
        <f>#REF!</f>
        <v>#REF!</v>
      </c>
      <c r="C6" s="38"/>
      <c r="D6" s="6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6"/>
      <c r="AJ6" s="8">
        <f>SUM(E6:AI6)</f>
        <v>0</v>
      </c>
      <c r="AK6" s="2">
        <f>SUM(150.2,-AP7,-AQ7)</f>
        <v>150.2</v>
      </c>
      <c r="AL6" s="2"/>
      <c r="AM6" s="2"/>
      <c r="AN6" s="31"/>
      <c r="AO6" s="27">
        <f>AJ6-AK6</f>
        <v>-150.2</v>
      </c>
      <c r="AP6" s="4"/>
      <c r="AQ6" s="12"/>
      <c r="AR6" s="52" t="e">
        <f>B6+AO6</f>
        <v>#REF!</v>
      </c>
    </row>
    <row r="7" spans="1:44" ht="15" thickBot="1">
      <c r="A7" s="50"/>
      <c r="B7" s="58"/>
      <c r="C7" s="39"/>
      <c r="D7" s="7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25"/>
      <c r="AJ7" s="9"/>
      <c r="AK7" s="3"/>
      <c r="AL7" s="3">
        <f>COUNTIF(E7:AI7,"2н")*2+COUNTIF(E7:AI7,"6н")*6+COUNTIF(E7:AI7,"8Н")*8</f>
        <v>0</v>
      </c>
      <c r="AM7" s="3"/>
      <c r="AN7" s="30"/>
      <c r="AO7" s="28"/>
      <c r="AP7" s="5">
        <f>SUMPRODUCT(--(((WEEKDAY($E$3:$AI$3,2)&lt;6)+(ISNUMBER(MATCH($E$3:$AI$3,Праздники!$D$4:$D$15,0))))*ISNA(MATCH($E$3:$AI$3,(Праздники),0))*($E7:$AI7="О")))*7.2-SUMPRODUCT(ISNUMBER(MATCH($E$3:$AI$3,Праздники!$C$2:$C$18,0))*($E7:$AI7="О"))</f>
        <v>0</v>
      </c>
      <c r="AQ7" s="11">
        <f>SUMPRODUCT(--(((WEEKDAY($E$3:$AI$3,2)&lt;6)+(ISNUMBER(MATCH($E$3:$AI$3,Праздники!$D$4:$D$15,0))))*ISNA(MATCH($E$3:$AI$3,(Праздники),0))*($E7:$AI7="Б")))*7.2-SUMPRODUCT(ISNUMBER(MATCH($E$3:$AI$3,Праздники!$C$2:$C$18,0))*($E7:$AI7="Б"))</f>
        <v>0</v>
      </c>
      <c r="AR7" s="37"/>
    </row>
    <row r="8" spans="1:44" ht="14.25">
      <c r="A8" s="49">
        <v>3</v>
      </c>
      <c r="B8" s="53" t="e">
        <f>#REF!</f>
        <v>#REF!</v>
      </c>
      <c r="C8" s="38"/>
      <c r="D8" s="6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6"/>
      <c r="AJ8" s="8">
        <f>SUM(E8:AI8)</f>
        <v>0</v>
      </c>
      <c r="AK8" s="2">
        <f>SUM(150.2,-AP9,-AQ9)</f>
        <v>150.2</v>
      </c>
      <c r="AL8" s="2"/>
      <c r="AM8" s="2"/>
      <c r="AN8" s="31"/>
      <c r="AO8" s="27">
        <f>AJ8-AK8</f>
        <v>-150.2</v>
      </c>
      <c r="AP8" s="4"/>
      <c r="AQ8" s="12"/>
      <c r="AR8" s="52" t="e">
        <f>B8+AO8</f>
        <v>#REF!</v>
      </c>
    </row>
    <row r="9" spans="1:44" ht="15" thickBot="1">
      <c r="A9" s="50"/>
      <c r="B9" s="58"/>
      <c r="C9" s="39"/>
      <c r="D9" s="7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5"/>
      <c r="AJ9" s="9"/>
      <c r="AK9" s="3"/>
      <c r="AL9" s="3">
        <f>COUNTIF(E9:AI9,"2н")*2+COUNTIF(E9:AI9,"6н")*6+COUNTIF(E9:AI9,"8Н")*8</f>
        <v>0</v>
      </c>
      <c r="AM9" s="3"/>
      <c r="AN9" s="30"/>
      <c r="AO9" s="28"/>
      <c r="AP9" s="5">
        <f>SUMPRODUCT(--(((WEEKDAY($E$3:$AI$3,2)&lt;6)+(ISNUMBER(MATCH($E$3:$AI$3,Праздники!$D$4:$D$15,0))))*ISNA(MATCH($E$3:$AI$3,(Праздники),0))*($E9:$AI9="О")))*7.2-SUMPRODUCT(ISNUMBER(MATCH($E$3:$AI$3,Праздники!$C$2:$C$18,0))*($E9:$AI9="О"))</f>
        <v>0</v>
      </c>
      <c r="AQ9" s="11">
        <f>SUMPRODUCT(--(((WEEKDAY($E$3:$AI$3,2)&lt;6)+(ISNUMBER(MATCH($E$3:$AI$3,Праздники!$D$4:$D$15,0))))*ISNA(MATCH($E$3:$AI$3,(Праздники),0))*($E9:$AI9="Б")))*7.2-SUMPRODUCT(ISNUMBER(MATCH($E$3:$AI$3,Праздники!$C$2:$C$18,0))*($E9:$AI9="Б"))</f>
        <v>0</v>
      </c>
      <c r="AR9" s="37"/>
    </row>
    <row r="10" spans="1:44" ht="14.25">
      <c r="A10" s="49">
        <v>4</v>
      </c>
      <c r="B10" s="53" t="e">
        <f>#REF!</f>
        <v>#REF!</v>
      </c>
      <c r="C10" s="38"/>
      <c r="D10" s="6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24"/>
      <c r="AJ10" s="8">
        <f>SUM(E10:AI10)</f>
        <v>0</v>
      </c>
      <c r="AK10" s="2">
        <f>SUM(150.2,-AP11,-AQ11)</f>
        <v>150.2</v>
      </c>
      <c r="AL10" s="2"/>
      <c r="AM10" s="2"/>
      <c r="AN10" s="31"/>
      <c r="AO10" s="27">
        <f>AJ10-AK10</f>
        <v>-150.2</v>
      </c>
      <c r="AP10" s="4"/>
      <c r="AQ10" s="12"/>
      <c r="AR10" s="52" t="e">
        <f>B10+AO10</f>
        <v>#REF!</v>
      </c>
    </row>
    <row r="11" spans="1:44" ht="15" thickBot="1">
      <c r="A11" s="50"/>
      <c r="B11" s="58"/>
      <c r="C11" s="39"/>
      <c r="D11" s="7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5"/>
      <c r="AJ11" s="9"/>
      <c r="AK11" s="3"/>
      <c r="AL11" s="3">
        <f>COUNTIF(E11:AI11,"2н")*2+COUNTIF(E11:AI11,"6н")*6+COUNTIF(E11:AI11,"8Н")*8</f>
        <v>0</v>
      </c>
      <c r="AM11" s="3"/>
      <c r="AN11" s="30"/>
      <c r="AO11" s="28"/>
      <c r="AP11" s="5">
        <f>SUMPRODUCT(--(((WEEKDAY($E$3:$AI$3,2)&lt;6)+(ISNUMBER(MATCH($E$3:$AI$3,Праздники!$D$4:$D$15,0))))*ISNA(MATCH($E$3:$AI$3,(Праздники),0))*($E11:$AI11="О")))*7.2-SUMPRODUCT(ISNUMBER(MATCH($E$3:$AI$3,Праздники!$C$2:$C$18,0))*($E11:$AI11="О"))</f>
        <v>0</v>
      </c>
      <c r="AQ11" s="11">
        <f>SUMPRODUCT(--(((WEEKDAY($E$3:$AI$3,2)&lt;6)+(ISNUMBER(MATCH($E$3:$AI$3,Праздники!$D$4:$D$15,0))))*ISNA(MATCH($E$3:$AI$3,(Праздники),0))*($E11:$AI11="Б")))*7.2-SUMPRODUCT(ISNUMBER(MATCH($E$3:$AI$3,Праздники!$C$2:$C$18,0))*($E11:$AI11="Б"))</f>
        <v>0</v>
      </c>
      <c r="AR11" s="57"/>
    </row>
    <row r="12" spans="1:44" ht="14.25">
      <c r="A12" s="49">
        <v>5</v>
      </c>
      <c r="B12" s="53" t="e">
        <f>#REF!</f>
        <v>#REF!</v>
      </c>
      <c r="C12" s="38"/>
      <c r="D12" s="6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6"/>
      <c r="AJ12" s="8">
        <f>SUM(E12:AI12)</f>
        <v>0</v>
      </c>
      <c r="AK12" s="2">
        <f>SUM(150.2,-AP13,-AQ13)</f>
        <v>150.2</v>
      </c>
      <c r="AL12" s="2"/>
      <c r="AM12" s="2"/>
      <c r="AN12" s="31"/>
      <c r="AO12" s="27">
        <f>AJ12-AK12</f>
        <v>-150.2</v>
      </c>
      <c r="AP12" s="4"/>
      <c r="AQ12" s="12"/>
      <c r="AR12" s="52" t="e">
        <f>B12+AO12</f>
        <v>#REF!</v>
      </c>
    </row>
    <row r="13" spans="1:44" ht="15" thickBot="1">
      <c r="A13" s="50"/>
      <c r="B13" s="58"/>
      <c r="C13" s="39"/>
      <c r="D13" s="7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5"/>
      <c r="AJ13" s="9"/>
      <c r="AK13" s="3"/>
      <c r="AL13" s="3">
        <f>COUNTIF(E13:AI13,"2н")*2+COUNTIF(E13:AI13,"6н")*6+COUNTIF(E13:AI13,"8Н")*8</f>
        <v>0</v>
      </c>
      <c r="AM13" s="3"/>
      <c r="AN13" s="30"/>
      <c r="AO13" s="28"/>
      <c r="AP13" s="5">
        <f>SUMPRODUCT(--(((WEEKDAY($E$3:$AI$3,2)&lt;6)+(ISNUMBER(MATCH($E$3:$AI$3,Праздники!$D$4:$D$15,0))))*ISNA(MATCH($E$3:$AI$3,(Праздники),0))*($E13:$AI13="О")))*7.2-SUMPRODUCT(ISNUMBER(MATCH($E$3:$AI$3,Праздники!$C$2:$C$18,0))*($E13:$AI13="О"))</f>
        <v>0</v>
      </c>
      <c r="AQ13" s="11">
        <f>SUMPRODUCT(--(((WEEKDAY($E$3:$AI$3,2)&lt;6)+(ISNUMBER(MATCH($E$3:$AI$3,Праздники!$D$4:$D$15,0))))*ISNA(MATCH($E$3:$AI$3,(Праздники),0))*($E13:$AI13="Б")))*7.2-SUMPRODUCT(ISNUMBER(MATCH($E$3:$AI$3,Праздники!$C$2:$C$18,0))*($E13:$AI13="Б"))</f>
        <v>0</v>
      </c>
      <c r="AR13" s="37"/>
    </row>
    <row r="14" spans="1:44" ht="14.25">
      <c r="A14" s="49">
        <v>6</v>
      </c>
      <c r="B14" s="53" t="e">
        <f>#REF!</f>
        <v>#REF!</v>
      </c>
      <c r="C14" s="38"/>
      <c r="D14" s="6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6"/>
      <c r="AJ14" s="8">
        <f>SUM(E14:AI14)</f>
        <v>0</v>
      </c>
      <c r="AK14" s="2">
        <f>SUM(150.2,-AP15,-AQ15)</f>
        <v>150.2</v>
      </c>
      <c r="AL14" s="2"/>
      <c r="AM14" s="2"/>
      <c r="AN14" s="31"/>
      <c r="AO14" s="27">
        <f>AJ14-AK14</f>
        <v>-150.2</v>
      </c>
      <c r="AP14" s="4"/>
      <c r="AQ14" s="12"/>
      <c r="AR14" s="52" t="e">
        <f>B14+AO14</f>
        <v>#REF!</v>
      </c>
    </row>
    <row r="15" spans="1:44" ht="15" thickBot="1">
      <c r="A15" s="50"/>
      <c r="B15" s="58"/>
      <c r="C15" s="39"/>
      <c r="D15" s="7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5"/>
      <c r="AJ15" s="9"/>
      <c r="AK15" s="3"/>
      <c r="AL15" s="3">
        <f>COUNTIF(E15:AI15,"2н")*2+COUNTIF(E15:AI15,"6н")*6+COUNTIF(E15:AI15,"8Н")*8</f>
        <v>0</v>
      </c>
      <c r="AM15" s="3"/>
      <c r="AN15" s="30"/>
      <c r="AO15" s="28"/>
      <c r="AP15" s="5">
        <f>SUMPRODUCT(--(((WEEKDAY($E$3:$AI$3,2)&lt;6)+(ISNUMBER(MATCH($E$3:$AI$3,Праздники!$D$4:$D$15,0))))*ISNA(MATCH($E$3:$AI$3,(Праздники),0))*($E15:$AI15="О")))*7.2-SUMPRODUCT(ISNUMBER(MATCH($E$3:$AI$3,Праздники!$C$2:$C$18,0))*($E15:$AI15="О"))</f>
        <v>0</v>
      </c>
      <c r="AQ15" s="11">
        <f>SUMPRODUCT(--(((WEEKDAY($E$3:$AI$3,2)&lt;6)+(ISNUMBER(MATCH($E$3:$AI$3,Праздники!$D$4:$D$15,0))))*ISNA(MATCH($E$3:$AI$3,(Праздники),0))*($E15:$AI15="Б")))*7.2-SUMPRODUCT(ISNUMBER(MATCH($E$3:$AI$3,Праздники!$C$2:$C$18,0))*($E15:$AI15="Б"))</f>
        <v>0</v>
      </c>
      <c r="AR15" s="37"/>
    </row>
    <row r="16" spans="1:44" ht="14.25">
      <c r="A16" s="49">
        <v>7</v>
      </c>
      <c r="B16" s="53" t="e">
        <f>#REF!</f>
        <v>#REF!</v>
      </c>
      <c r="C16" s="38"/>
      <c r="D16" s="6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24"/>
      <c r="AJ16" s="8">
        <f>SUM(E16:AI16)</f>
        <v>0</v>
      </c>
      <c r="AK16" s="2">
        <f>SUM(150.2,-AP17,-AQ17)</f>
        <v>150.2</v>
      </c>
      <c r="AL16" s="2"/>
      <c r="AM16" s="2"/>
      <c r="AN16" s="31"/>
      <c r="AO16" s="27">
        <f>AJ16-AK16</f>
        <v>-150.2</v>
      </c>
      <c r="AP16" s="4"/>
      <c r="AQ16" s="12"/>
      <c r="AR16" s="52" t="e">
        <f>B16+AO16</f>
        <v>#REF!</v>
      </c>
    </row>
    <row r="17" spans="1:44" ht="15" thickBot="1">
      <c r="A17" s="50"/>
      <c r="B17" s="58"/>
      <c r="C17" s="39"/>
      <c r="D17" s="7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25"/>
      <c r="AJ17" s="9"/>
      <c r="AK17" s="3"/>
      <c r="AL17" s="3">
        <f>COUNTIF(E17:AI17,"2н")*2+COUNTIF(E17:AI17,"6н")*6+COUNTIF(E17:AI17,"8Н")*8</f>
        <v>0</v>
      </c>
      <c r="AM17" s="3"/>
      <c r="AN17" s="30"/>
      <c r="AO17" s="28"/>
      <c r="AP17" s="5">
        <f>SUMPRODUCT(--(((WEEKDAY($E$3:$AI$3,2)&lt;6)+(ISNUMBER(MATCH($E$3:$AI$3,Праздники!$D$4:$D$15,0))))*ISNA(MATCH($E$3:$AI$3,(Праздники),0))*($E17:$AI17="О")))*7.2-SUMPRODUCT(ISNUMBER(MATCH($E$3:$AI$3,Праздники!$C$2:$C$18,0))*($E17:$AI17="О"))</f>
        <v>0</v>
      </c>
      <c r="AQ17" s="11">
        <f>SUMPRODUCT(--(((WEEKDAY($E$3:$AI$3,2)&lt;6)+(ISNUMBER(MATCH($E$3:$AI$3,Праздники!$D$4:$D$15,0))))*ISNA(MATCH($E$3:$AI$3,(Праздники),0))*($E17:$AI17="Б")))*7.2-SUMPRODUCT(ISNUMBER(MATCH($E$3:$AI$3,Праздники!$C$2:$C$18,0))*($E17:$AI17="Б"))</f>
        <v>0</v>
      </c>
      <c r="AR17" s="57"/>
    </row>
    <row r="18" spans="1:44" ht="14.25">
      <c r="A18" s="49">
        <v>8</v>
      </c>
      <c r="B18" s="53" t="e">
        <f>#REF!</f>
        <v>#REF!</v>
      </c>
      <c r="C18" s="38"/>
      <c r="D18" s="6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6"/>
      <c r="AJ18" s="8">
        <f>SUM(E18:AI18)</f>
        <v>0</v>
      </c>
      <c r="AK18" s="2">
        <f>SUM(150.2,-AP19,-AQ19)</f>
        <v>150.2</v>
      </c>
      <c r="AL18" s="2"/>
      <c r="AM18" s="2"/>
      <c r="AN18" s="31"/>
      <c r="AO18" s="27">
        <f>AJ18-AK18</f>
        <v>-150.2</v>
      </c>
      <c r="AP18" s="4"/>
      <c r="AQ18" s="12"/>
      <c r="AR18" s="52" t="e">
        <f>B18+AO18</f>
        <v>#REF!</v>
      </c>
    </row>
    <row r="19" spans="1:44" ht="15" thickBot="1">
      <c r="A19" s="50"/>
      <c r="B19" s="58"/>
      <c r="C19" s="39"/>
      <c r="D19" s="7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5"/>
      <c r="AJ19" s="9"/>
      <c r="AK19" s="3"/>
      <c r="AL19" s="3">
        <f>COUNTIF(E19:AI19,"2н")*2+COUNTIF(E19:AI19,"6н")*6+COUNTIF(E19:AI19,"8Н")*8</f>
        <v>0</v>
      </c>
      <c r="AM19" s="3"/>
      <c r="AN19" s="30"/>
      <c r="AO19" s="28"/>
      <c r="AP19" s="5">
        <f>SUMPRODUCT(--(((WEEKDAY($E$3:$AI$3,2)&lt;6)+(ISNUMBER(MATCH($E$3:$AI$3,Праздники!$D$4:$D$15,0))))*ISNA(MATCH($E$3:$AI$3,(Праздники),0))*($E19:$AI19="О")))*7.2-SUMPRODUCT(ISNUMBER(MATCH($E$3:$AI$3,Праздники!$C$2:$C$18,0))*($E19:$AI19="О"))</f>
        <v>0</v>
      </c>
      <c r="AQ19" s="11">
        <f>SUMPRODUCT(--(((WEEKDAY($E$3:$AI$3,2)&lt;6)+(ISNUMBER(MATCH($E$3:$AI$3,Праздники!$D$4:$D$15,0))))*ISNA(MATCH($E$3:$AI$3,(Праздники),0))*($E19:$AI19="Б")))*7.2-SUMPRODUCT(ISNUMBER(MATCH($E$3:$AI$3,Праздники!$C$2:$C$18,0))*($E19:$AI19="Б"))</f>
        <v>0</v>
      </c>
      <c r="AR19" s="37"/>
    </row>
    <row r="20" spans="1:44" ht="14.25">
      <c r="A20" s="49">
        <v>9</v>
      </c>
      <c r="B20" s="53" t="e">
        <f>#REF!</f>
        <v>#REF!</v>
      </c>
      <c r="C20" s="38"/>
      <c r="D20" s="6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6"/>
      <c r="AJ20" s="8">
        <f>SUM(E20:AI20)</f>
        <v>0</v>
      </c>
      <c r="AK20" s="2">
        <f>SUM(150.2,-AP21,-AQ21)</f>
        <v>150.2</v>
      </c>
      <c r="AL20" s="2"/>
      <c r="AM20" s="2"/>
      <c r="AN20" s="31"/>
      <c r="AO20" s="27">
        <f>AJ20-AK20</f>
        <v>-150.2</v>
      </c>
      <c r="AP20" s="4"/>
      <c r="AQ20" s="12"/>
      <c r="AR20" s="52" t="e">
        <f>B20+AO20</f>
        <v>#REF!</v>
      </c>
    </row>
    <row r="21" spans="1:44" ht="15" thickBot="1">
      <c r="A21" s="50"/>
      <c r="B21" s="58"/>
      <c r="C21" s="39"/>
      <c r="D21" s="7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5"/>
      <c r="AJ21" s="9"/>
      <c r="AK21" s="3"/>
      <c r="AL21" s="3">
        <f>COUNTIF(E21:AI21,"2н")*2+COUNTIF(E21:AI21,"6н")*6+COUNTIF(E21:AI21,"8Н")*8</f>
        <v>0</v>
      </c>
      <c r="AM21" s="3"/>
      <c r="AN21" s="30"/>
      <c r="AO21" s="28"/>
      <c r="AP21" s="5">
        <f>SUMPRODUCT(--(((WEEKDAY($E$3:$AI$3,2)&lt;6)+(ISNUMBER(MATCH($E$3:$AI$3,Праздники!$D$4:$D$15,0))))*ISNA(MATCH($E$3:$AI$3,(Праздники),0))*($E21:$AI21="О")))*7.2-SUMPRODUCT(ISNUMBER(MATCH($E$3:$AI$3,Праздники!$C$2:$C$18,0))*($E21:$AI21="О"))</f>
        <v>0</v>
      </c>
      <c r="AQ21" s="11">
        <f>SUMPRODUCT(--(((WEEKDAY($E$3:$AI$3,2)&lt;6)+(ISNUMBER(MATCH($E$3:$AI$3,Праздники!$D$4:$D$15,0))))*ISNA(MATCH($E$3:$AI$3,(Праздники),0))*($E21:$AI21="Б")))*7.2-SUMPRODUCT(ISNUMBER(MATCH($E$3:$AI$3,Праздники!$C$2:$C$18,0))*($E21:$AI21="Б"))</f>
        <v>0</v>
      </c>
      <c r="AR21" s="37"/>
    </row>
    <row r="22" spans="1:44" ht="14.25">
      <c r="A22" s="49">
        <v>10</v>
      </c>
      <c r="B22" s="53" t="e">
        <f>#REF!</f>
        <v>#REF!</v>
      </c>
      <c r="C22" s="38"/>
      <c r="D22" s="6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24"/>
      <c r="AJ22" s="8">
        <f>SUM(E22:AI22)</f>
        <v>0</v>
      </c>
      <c r="AK22" s="2">
        <f>SUM(150.2,-AP23,-AQ23)</f>
        <v>150.2</v>
      </c>
      <c r="AL22" s="2"/>
      <c r="AM22" s="2"/>
      <c r="AN22" s="31"/>
      <c r="AO22" s="27">
        <f>AJ22-AK22</f>
        <v>-150.2</v>
      </c>
      <c r="AP22" s="4"/>
      <c r="AQ22" s="12"/>
      <c r="AR22" s="52" t="e">
        <f>B22+AO22</f>
        <v>#REF!</v>
      </c>
    </row>
    <row r="23" spans="1:44" ht="15" thickBot="1">
      <c r="A23" s="50"/>
      <c r="B23" s="58"/>
      <c r="C23" s="39"/>
      <c r="D23" s="7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25"/>
      <c r="AJ23" s="9"/>
      <c r="AK23" s="3"/>
      <c r="AL23" s="3">
        <f>COUNTIF(E23:AI23,"2н")*2+COUNTIF(E23:AI23,"6н")*6+COUNTIF(E23:AI23,"8Н")*8</f>
        <v>0</v>
      </c>
      <c r="AM23" s="3"/>
      <c r="AN23" s="30"/>
      <c r="AO23" s="28"/>
      <c r="AP23" s="5">
        <f>SUMPRODUCT(--(((WEEKDAY($E$3:$AI$3,2)&lt;6)+(ISNUMBER(MATCH($E$3:$AI$3,Праздники!$D$4:$D$15,0))))*ISNA(MATCH($E$3:$AI$3,(Праздники),0))*($E23:$AI23="О")))*7.2-SUMPRODUCT(ISNUMBER(MATCH($E$3:$AI$3,Праздники!$C$2:$C$18,0))*($E23:$AI23="О"))</f>
        <v>0</v>
      </c>
      <c r="AQ23" s="11">
        <f>SUMPRODUCT(--(((WEEKDAY($E$3:$AI$3,2)&lt;6)+(ISNUMBER(MATCH($E$3:$AI$3,Праздники!$D$4:$D$15,0))))*ISNA(MATCH($E$3:$AI$3,(Праздники),0))*($E23:$AI23="Б")))*7.2-SUMPRODUCT(ISNUMBER(MATCH($E$3:$AI$3,Праздники!$C$2:$C$18,0))*($E23:$AI23="Б"))</f>
        <v>0</v>
      </c>
      <c r="AR23" s="57"/>
    </row>
    <row r="24" spans="1:44" ht="14.25">
      <c r="A24" s="49">
        <v>11</v>
      </c>
      <c r="B24" s="53" t="e">
        <f>#REF!</f>
        <v>#REF!</v>
      </c>
      <c r="C24" s="38"/>
      <c r="D24" s="6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6"/>
      <c r="AJ24" s="8">
        <f>SUM(E24:AI24)</f>
        <v>0</v>
      </c>
      <c r="AK24" s="2">
        <f>SUM(150.2,-AP25,-AQ25)</f>
        <v>150.2</v>
      </c>
      <c r="AL24" s="2"/>
      <c r="AM24" s="2"/>
      <c r="AN24" s="31"/>
      <c r="AO24" s="27">
        <f>AJ24-AK24</f>
        <v>-150.2</v>
      </c>
      <c r="AP24" s="4"/>
      <c r="AQ24" s="12"/>
      <c r="AR24" s="52" t="e">
        <f>B24+AO24</f>
        <v>#REF!</v>
      </c>
    </row>
    <row r="25" spans="1:44" ht="15" thickBot="1">
      <c r="A25" s="50"/>
      <c r="B25" s="58"/>
      <c r="C25" s="39"/>
      <c r="D25" s="7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25"/>
      <c r="AJ25" s="9"/>
      <c r="AK25" s="3"/>
      <c r="AL25" s="3">
        <f>COUNTIF(E25:AI25,"2н")*2+COUNTIF(E25:AI25,"6н")*6+COUNTIF(E25:AI25,"8Н")*8</f>
        <v>0</v>
      </c>
      <c r="AM25" s="3"/>
      <c r="AN25" s="30"/>
      <c r="AO25" s="28"/>
      <c r="AP25" s="5">
        <f>SUMPRODUCT(--(((WEEKDAY($E$3:$AI$3,2)&lt;6)+(ISNUMBER(MATCH($E$3:$AI$3,Праздники!$D$4:$D$15,0))))*ISNA(MATCH($E$3:$AI$3,(Праздники),0))*($E25:$AI25="О")))*7.2-SUMPRODUCT(ISNUMBER(MATCH($E$3:$AI$3,Праздники!$C$2:$C$18,0))*($E25:$AI25="О"))</f>
        <v>0</v>
      </c>
      <c r="AQ25" s="11">
        <f>SUMPRODUCT(--(((WEEKDAY($E$3:$AI$3,2)&lt;6)+(ISNUMBER(MATCH($E$3:$AI$3,Праздники!$D$4:$D$15,0))))*ISNA(MATCH($E$3:$AI$3,(Праздники),0))*($E25:$AI25="Б")))*7.2-SUMPRODUCT(ISNUMBER(MATCH($E$3:$AI$3,Праздники!$C$2:$C$18,0))*($E25:$AI25="Б"))</f>
        <v>0</v>
      </c>
      <c r="AR25" s="37"/>
    </row>
    <row r="29" spans="7:37" ht="14.25"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22"/>
      <c r="AD29" s="22"/>
      <c r="AE29" s="21"/>
      <c r="AF29" s="35" t="s">
        <v>31</v>
      </c>
      <c r="AG29" s="35"/>
      <c r="AH29" s="35"/>
      <c r="AI29" s="35"/>
      <c r="AJ29" s="35"/>
      <c r="AK29" s="35"/>
    </row>
  </sheetData>
  <sheetProtection/>
  <mergeCells count="54">
    <mergeCell ref="A24:A25"/>
    <mergeCell ref="A20:A21"/>
    <mergeCell ref="B20:B21"/>
    <mergeCell ref="C20:C21"/>
    <mergeCell ref="AR20:AR21"/>
    <mergeCell ref="A22:A23"/>
    <mergeCell ref="B22:B23"/>
    <mergeCell ref="C22:C23"/>
    <mergeCell ref="AR22:AR23"/>
    <mergeCell ref="A16:A17"/>
    <mergeCell ref="B16:B17"/>
    <mergeCell ref="C16:C17"/>
    <mergeCell ref="AR16:AR17"/>
    <mergeCell ref="A18:A19"/>
    <mergeCell ref="B18:B19"/>
    <mergeCell ref="C18:C19"/>
    <mergeCell ref="B14:B15"/>
    <mergeCell ref="C14:C15"/>
    <mergeCell ref="AR14:AR15"/>
    <mergeCell ref="B24:B25"/>
    <mergeCell ref="C24:C25"/>
    <mergeCell ref="AR24:AR25"/>
    <mergeCell ref="A10:A11"/>
    <mergeCell ref="B10:B11"/>
    <mergeCell ref="C10:C11"/>
    <mergeCell ref="AR10:AR11"/>
    <mergeCell ref="AR18:AR19"/>
    <mergeCell ref="A12:A13"/>
    <mergeCell ref="B12:B13"/>
    <mergeCell ref="C12:C13"/>
    <mergeCell ref="AR12:AR13"/>
    <mergeCell ref="A14:A15"/>
    <mergeCell ref="A8:A9"/>
    <mergeCell ref="B8:B9"/>
    <mergeCell ref="C8:C9"/>
    <mergeCell ref="AR8:AR9"/>
    <mergeCell ref="C6:C7"/>
    <mergeCell ref="AR6:AR7"/>
    <mergeCell ref="E2:AI2"/>
    <mergeCell ref="AJ2:AO2"/>
    <mergeCell ref="AP2:AQ2"/>
    <mergeCell ref="AR2:AR3"/>
    <mergeCell ref="G29:AB29"/>
    <mergeCell ref="AF29:AK29"/>
    <mergeCell ref="AR4:AR5"/>
    <mergeCell ref="A2:A3"/>
    <mergeCell ref="B2:B3"/>
    <mergeCell ref="C2:C3"/>
    <mergeCell ref="D2:D3"/>
    <mergeCell ref="A6:A7"/>
    <mergeCell ref="B6:B7"/>
    <mergeCell ref="A4:A5"/>
    <mergeCell ref="B4:B5"/>
    <mergeCell ref="C4:C5"/>
  </mergeCells>
  <conditionalFormatting sqref="E3:AI25">
    <cfRule type="expression" priority="2" dxfId="0" stopIfTrue="1">
      <formula>OR(WEEKDAY(E$3,2)&gt;5,ISNUMBER(MATCH(E$3,Праздники,0)))</formula>
    </cfRule>
  </conditionalFormatting>
  <conditionalFormatting sqref="AI3:AI25">
    <cfRule type="expression" priority="1" dxfId="0" stopIfTrue="1">
      <formula>OR(WEEKDAY(E$3,2)&gt;5,ISNUMBER(MATCH(E$3,Праздники,0)))</formula>
    </cfRule>
  </conditionalFormatting>
  <dataValidations count="1">
    <dataValidation type="list" allowBlank="1" showInputMessage="1" showErrorMessage="1" sqref="E2:AI2">
      <formula1>Месяцы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2012-12-12T10:02:23Z</cp:lastPrinted>
  <dcterms:created xsi:type="dcterms:W3CDTF">2006-09-28T05:33:49Z</dcterms:created>
  <dcterms:modified xsi:type="dcterms:W3CDTF">2017-12-11T16:54:58Z</dcterms:modified>
  <cp:category/>
  <cp:version/>
  <cp:contentType/>
  <cp:contentStatus/>
</cp:coreProperties>
</file>