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Z32" i="1" l="1"/>
  <c r="Z33" i="1" s="1"/>
  <c r="T32" i="1"/>
  <c r="AC31" i="1"/>
  <c r="O31" i="1"/>
  <c r="N31" i="1"/>
  <c r="AL30" i="1"/>
  <c r="AI30" i="1"/>
  <c r="AG30" i="1"/>
  <c r="AF30" i="1"/>
  <c r="U30" i="1"/>
  <c r="T30" i="1"/>
  <c r="AL29" i="1"/>
  <c r="AI29" i="1"/>
  <c r="AG29" i="1"/>
  <c r="AF29" i="1"/>
  <c r="U29" i="1"/>
  <c r="AN29" i="1" s="1"/>
  <c r="T29" i="1"/>
  <c r="AL28" i="1"/>
  <c r="AI28" i="1"/>
  <c r="AG28" i="1"/>
  <c r="AF28" i="1"/>
  <c r="U28" i="1"/>
  <c r="T28" i="1"/>
  <c r="AI27" i="1"/>
  <c r="AF27" i="1"/>
  <c r="AG27" i="1" s="1"/>
  <c r="AN27" i="1" s="1"/>
  <c r="U27" i="1"/>
  <c r="T27" i="1"/>
  <c r="AL26" i="1"/>
  <c r="AI26" i="1"/>
  <c r="AF26" i="1"/>
  <c r="AG26" i="1" s="1"/>
  <c r="U26" i="1"/>
  <c r="AR26" i="1" s="1"/>
  <c r="T26" i="1"/>
  <c r="AL25" i="1"/>
  <c r="AI25" i="1"/>
  <c r="AF25" i="1"/>
  <c r="AG25" i="1" s="1"/>
  <c r="U25" i="1"/>
  <c r="AR25" i="1" s="1"/>
  <c r="T25" i="1"/>
  <c r="AL24" i="1"/>
  <c r="AI24" i="1"/>
  <c r="AF24" i="1"/>
  <c r="AG24" i="1" s="1"/>
  <c r="U24" i="1"/>
  <c r="AR24" i="1" s="1"/>
  <c r="T24" i="1"/>
  <c r="AL23" i="1"/>
  <c r="AI23" i="1"/>
  <c r="AI31" i="1" s="1"/>
  <c r="AF23" i="1"/>
  <c r="AG23" i="1" s="1"/>
  <c r="U23" i="1"/>
  <c r="U31" i="1" s="1"/>
  <c r="T23" i="1"/>
  <c r="AC21" i="1"/>
  <c r="O21" i="1"/>
  <c r="N21" i="1"/>
  <c r="AL20" i="1"/>
  <c r="AL21" i="1" s="1"/>
  <c r="AH20" i="1"/>
  <c r="AI20" i="1" s="1"/>
  <c r="AF20" i="1"/>
  <c r="AG20" i="1" s="1"/>
  <c r="Y20" i="1"/>
  <c r="W20" i="1"/>
  <c r="R20" i="1"/>
  <c r="AL19" i="1"/>
  <c r="AI19" i="1"/>
  <c r="AH19" i="1"/>
  <c r="AG19" i="1"/>
  <c r="AF19" i="1"/>
  <c r="Y19" i="1"/>
  <c r="W19" i="1"/>
  <c r="W21" i="1" s="1"/>
  <c r="R19" i="1"/>
  <c r="AD19" i="1" s="1"/>
  <c r="AL18" i="1"/>
  <c r="AH18" i="1"/>
  <c r="AI18" i="1" s="1"/>
  <c r="AI21" i="1" s="1"/>
  <c r="AF18" i="1"/>
  <c r="AG18" i="1" s="1"/>
  <c r="Y18" i="1"/>
  <c r="W18" i="1"/>
  <c r="R18" i="1"/>
  <c r="AE17" i="1"/>
  <c r="AC17" i="1"/>
  <c r="O17" i="1"/>
  <c r="N17" i="1"/>
  <c r="N32" i="1" s="1"/>
  <c r="AL16" i="1"/>
  <c r="AI16" i="1"/>
  <c r="AH16" i="1"/>
  <c r="AG16" i="1"/>
  <c r="AF16" i="1"/>
  <c r="AD16" i="1"/>
  <c r="Y16" i="1"/>
  <c r="W16" i="1"/>
  <c r="U16" i="1"/>
  <c r="R16" i="1"/>
  <c r="AL15" i="1"/>
  <c r="AH15" i="1"/>
  <c r="AI15" i="1" s="1"/>
  <c r="AF15" i="1"/>
  <c r="AG15" i="1" s="1"/>
  <c r="Y15" i="1"/>
  <c r="W15" i="1"/>
  <c r="U15" i="1"/>
  <c r="AN15" i="1" s="1"/>
  <c r="R15" i="1"/>
  <c r="AD15" i="1" s="1"/>
  <c r="AL14" i="1"/>
  <c r="AH14" i="1"/>
  <c r="AI14" i="1" s="1"/>
  <c r="AF14" i="1"/>
  <c r="AG14" i="1" s="1"/>
  <c r="Y14" i="1"/>
  <c r="W14" i="1"/>
  <c r="U14" i="1"/>
  <c r="R14" i="1"/>
  <c r="AD14" i="1" s="1"/>
  <c r="AL13" i="1"/>
  <c r="AH13" i="1"/>
  <c r="AI13" i="1" s="1"/>
  <c r="AF13" i="1"/>
  <c r="AG13" i="1" s="1"/>
  <c r="Y13" i="1"/>
  <c r="W13" i="1"/>
  <c r="U13" i="1"/>
  <c r="AN13" i="1" s="1"/>
  <c r="R13" i="1"/>
  <c r="AD13" i="1" s="1"/>
  <c r="AL12" i="1"/>
  <c r="AL17" i="1" s="1"/>
  <c r="AH12" i="1"/>
  <c r="AI12" i="1" s="1"/>
  <c r="AF12" i="1"/>
  <c r="AG12" i="1" s="1"/>
  <c r="Y12" i="1"/>
  <c r="W12" i="1"/>
  <c r="R12" i="1"/>
  <c r="AD12" i="1" s="1"/>
  <c r="AL11" i="1"/>
  <c r="AI11" i="1"/>
  <c r="AH11" i="1"/>
  <c r="AG11" i="1"/>
  <c r="AF11" i="1"/>
  <c r="Y11" i="1"/>
  <c r="W11" i="1"/>
  <c r="R11" i="1"/>
  <c r="U11" i="1" s="1"/>
  <c r="AL10" i="1"/>
  <c r="AI10" i="1"/>
  <c r="AH10" i="1"/>
  <c r="AG10" i="1"/>
  <c r="AF10" i="1"/>
  <c r="Y10" i="1"/>
  <c r="Y17" i="1" s="1"/>
  <c r="W10" i="1"/>
  <c r="W17" i="1" s="1"/>
  <c r="R10" i="1"/>
  <c r="R17" i="1" s="1"/>
  <c r="AE9" i="1"/>
  <c r="O9" i="1"/>
  <c r="N9" i="1"/>
  <c r="AL8" i="1"/>
  <c r="AH8" i="1"/>
  <c r="AI8" i="1" s="1"/>
  <c r="AF8" i="1"/>
  <c r="AG8" i="1" s="1"/>
  <c r="AA8" i="1"/>
  <c r="Y8" i="1"/>
  <c r="Y9" i="1" s="1"/>
  <c r="W8" i="1"/>
  <c r="U8" i="1"/>
  <c r="R8" i="1"/>
  <c r="AL7" i="1"/>
  <c r="AL9" i="1" s="1"/>
  <c r="AH7" i="1"/>
  <c r="AI7" i="1" s="1"/>
  <c r="AI9" i="1" s="1"/>
  <c r="AF7" i="1"/>
  <c r="AG7" i="1" s="1"/>
  <c r="AG9" i="1" s="1"/>
  <c r="AA7" i="1"/>
  <c r="AA9" i="1" s="1"/>
  <c r="Y7" i="1"/>
  <c r="W7" i="1"/>
  <c r="W9" i="1" s="1"/>
  <c r="R7" i="1"/>
  <c r="R9" i="1" s="1"/>
  <c r="AG21" i="1" l="1"/>
  <c r="U19" i="1"/>
  <c r="Y21" i="1"/>
  <c r="AG31" i="1"/>
  <c r="AR23" i="1"/>
  <c r="AO13" i="1"/>
  <c r="AO15" i="1"/>
  <c r="Y32" i="1"/>
  <c r="AL32" i="1"/>
  <c r="AO27" i="1"/>
  <c r="AG17" i="1"/>
  <c r="AG32" i="1" s="1"/>
  <c r="AG33" i="1" s="1"/>
  <c r="AI17" i="1"/>
  <c r="AN11" i="1"/>
  <c r="AR11" i="1"/>
  <c r="AN14" i="1"/>
  <c r="AN8" i="1"/>
  <c r="AD10" i="1"/>
  <c r="AD11" i="1"/>
  <c r="U7" i="1"/>
  <c r="AD7" i="1"/>
  <c r="AR8" i="1"/>
  <c r="AW8" i="1" s="1"/>
  <c r="AX8" i="1" s="1"/>
  <c r="U10" i="1"/>
  <c r="U12" i="1"/>
  <c r="AR13" i="1"/>
  <c r="AR14" i="1"/>
  <c r="AR15" i="1"/>
  <c r="AB16" i="1"/>
  <c r="AN16" i="1"/>
  <c r="AE32" i="1"/>
  <c r="AE33" i="1" s="1"/>
  <c r="R21" i="1"/>
  <c r="AD18" i="1"/>
  <c r="U18" i="1"/>
  <c r="W32" i="1"/>
  <c r="AR19" i="1"/>
  <c r="AW19" i="1" s="1"/>
  <c r="AX19" i="1" s="1"/>
  <c r="O32" i="1"/>
  <c r="O33" i="1" s="1"/>
  <c r="T31" i="1"/>
  <c r="T33" i="1" s="1"/>
  <c r="AL31" i="1"/>
  <c r="AL33" i="1" s="1"/>
  <c r="AR30" i="1"/>
  <c r="W30" i="1"/>
  <c r="Y30" i="1"/>
  <c r="Y31" i="1" s="1"/>
  <c r="Y33" i="1" s="1"/>
  <c r="AR16" i="1"/>
  <c r="AI32" i="1"/>
  <c r="AI33" i="1" s="1"/>
  <c r="AN19" i="1"/>
  <c r="AB19" i="1"/>
  <c r="AD20" i="1"/>
  <c r="U20" i="1"/>
  <c r="AS23" i="1"/>
  <c r="AW23" i="1"/>
  <c r="AX23" i="1" s="1"/>
  <c r="AW28" i="1"/>
  <c r="AX28" i="1" s="1"/>
  <c r="AR28" i="1"/>
  <c r="AN28" i="1"/>
  <c r="AO29" i="1"/>
  <c r="AC32" i="1"/>
  <c r="AC33" i="1" s="1"/>
  <c r="AN23" i="1"/>
  <c r="AN24" i="1"/>
  <c r="AS24" i="1"/>
  <c r="AW24" i="1"/>
  <c r="AX24" i="1" s="1"/>
  <c r="AN25" i="1"/>
  <c r="AS25" i="1"/>
  <c r="AW25" i="1"/>
  <c r="AX25" i="1" s="1"/>
  <c r="AN26" i="1"/>
  <c r="AS26" i="1"/>
  <c r="AW26" i="1"/>
  <c r="AX26" i="1" s="1"/>
  <c r="AR29" i="1"/>
  <c r="AT29" i="1" s="1"/>
  <c r="N33" i="1"/>
  <c r="AR27" i="1"/>
  <c r="AT27" i="1" s="1"/>
  <c r="AM27" i="1" l="1"/>
  <c r="AM29" i="1"/>
  <c r="AR31" i="1"/>
  <c r="AS16" i="1"/>
  <c r="AQ16" i="1"/>
  <c r="AS30" i="1"/>
  <c r="AS15" i="1"/>
  <c r="AS14" i="1"/>
  <c r="AS13" i="1"/>
  <c r="AU13" i="1" s="1"/>
  <c r="U17" i="1"/>
  <c r="AN10" i="1"/>
  <c r="AR10" i="1"/>
  <c r="AW10" i="1" s="1"/>
  <c r="AX10" i="1" s="1"/>
  <c r="AW16" i="1"/>
  <c r="AX16" i="1" s="1"/>
  <c r="AS11" i="1"/>
  <c r="AT15" i="1"/>
  <c r="AW29" i="1"/>
  <c r="AX29" i="1" s="1"/>
  <c r="AT23" i="1"/>
  <c r="AM23" i="1" s="1"/>
  <c r="AO23" i="1"/>
  <c r="AS28" i="1"/>
  <c r="AR20" i="1"/>
  <c r="AW20" i="1" s="1"/>
  <c r="AX20" i="1" s="1"/>
  <c r="AN20" i="1"/>
  <c r="AB20" i="1"/>
  <c r="W31" i="1"/>
  <c r="W33" i="1" s="1"/>
  <c r="AN30" i="1"/>
  <c r="AW30" i="1"/>
  <c r="AX30" i="1" s="1"/>
  <c r="AS19" i="1"/>
  <c r="AW18" i="1"/>
  <c r="AX18" i="1" s="1"/>
  <c r="AR18" i="1"/>
  <c r="U21" i="1"/>
  <c r="U32" i="1" s="1"/>
  <c r="U33" i="1" s="1"/>
  <c r="AN18" i="1"/>
  <c r="AB18" i="1"/>
  <c r="AT16" i="1"/>
  <c r="AO16" i="1"/>
  <c r="AU16" i="1" s="1"/>
  <c r="AZ16" i="1" s="1"/>
  <c r="AM16" i="1"/>
  <c r="AW15" i="1"/>
  <c r="AX15" i="1" s="1"/>
  <c r="AW14" i="1"/>
  <c r="AX14" i="1" s="1"/>
  <c r="AW13" i="1"/>
  <c r="AX13" i="1" s="1"/>
  <c r="AN12" i="1"/>
  <c r="AB12" i="1"/>
  <c r="AR12" i="1"/>
  <c r="AW12" i="1" s="1"/>
  <c r="AX12" i="1" s="1"/>
  <c r="AS8" i="1"/>
  <c r="AR7" i="1"/>
  <c r="AW7" i="1" s="1"/>
  <c r="AX7" i="1" s="1"/>
  <c r="U9" i="1"/>
  <c r="AN7" i="1"/>
  <c r="AT8" i="1"/>
  <c r="AY8" i="1" s="1"/>
  <c r="AO8" i="1"/>
  <c r="AM8" i="1"/>
  <c r="AT14" i="1"/>
  <c r="AY14" i="1" s="1"/>
  <c r="AO14" i="1"/>
  <c r="AU14" i="1" s="1"/>
  <c r="AZ14" i="1" s="1"/>
  <c r="AM14" i="1"/>
  <c r="AW11" i="1"/>
  <c r="AX11" i="1" s="1"/>
  <c r="AU15" i="1"/>
  <c r="AT13" i="1"/>
  <c r="AQ27" i="1"/>
  <c r="AS27" i="1"/>
  <c r="AQ29" i="1"/>
  <c r="AS29" i="1"/>
  <c r="AU29" i="1" s="1"/>
  <c r="AZ29" i="1" s="1"/>
  <c r="AW27" i="1"/>
  <c r="AX27" i="1" s="1"/>
  <c r="AT26" i="1"/>
  <c r="AM26" i="1" s="1"/>
  <c r="AO26" i="1"/>
  <c r="AU26" i="1" s="1"/>
  <c r="AZ26" i="1" s="1"/>
  <c r="AT25" i="1"/>
  <c r="AM25" i="1" s="1"/>
  <c r="AO25" i="1"/>
  <c r="AU25" i="1" s="1"/>
  <c r="AZ25" i="1" s="1"/>
  <c r="AM24" i="1"/>
  <c r="AT24" i="1"/>
  <c r="AO24" i="1"/>
  <c r="AU24" i="1" s="1"/>
  <c r="AZ24" i="1" s="1"/>
  <c r="AT28" i="1"/>
  <c r="AY28" i="1" s="1"/>
  <c r="AO28" i="1"/>
  <c r="AM28" i="1"/>
  <c r="AT19" i="1"/>
  <c r="AY19" i="1" s="1"/>
  <c r="AO19" i="1"/>
  <c r="AU19" i="1" s="1"/>
  <c r="AZ19" i="1" s="1"/>
  <c r="AM19" i="1"/>
  <c r="AO11" i="1"/>
  <c r="AU11" i="1" s="1"/>
  <c r="AZ11" i="1" s="1"/>
  <c r="AT11" i="1"/>
  <c r="AY11" i="1" s="1"/>
  <c r="AY29" i="1" l="1"/>
  <c r="AU8" i="1"/>
  <c r="AZ8" i="1" s="1"/>
  <c r="AM11" i="1"/>
  <c r="AS31" i="1"/>
  <c r="AQ8" i="1"/>
  <c r="AY16" i="1"/>
  <c r="AZ13" i="1"/>
  <c r="AY27" i="1"/>
  <c r="AY13" i="1"/>
  <c r="AM13" i="1"/>
  <c r="AU27" i="1"/>
  <c r="AZ27" i="1" s="1"/>
  <c r="AT7" i="1"/>
  <c r="AO7" i="1"/>
  <c r="AM7" i="1"/>
  <c r="AN9" i="1"/>
  <c r="AU28" i="1"/>
  <c r="AZ28" i="1" s="1"/>
  <c r="AY24" i="1"/>
  <c r="AQ24" i="1"/>
  <c r="AY26" i="1"/>
  <c r="AQ26" i="1"/>
  <c r="AZ15" i="1"/>
  <c r="AT12" i="1"/>
  <c r="AY12" i="1" s="1"/>
  <c r="AO12" i="1"/>
  <c r="AM12" i="1"/>
  <c r="AT18" i="1"/>
  <c r="AO18" i="1"/>
  <c r="AM18" i="1"/>
  <c r="AN21" i="1"/>
  <c r="AR21" i="1"/>
  <c r="AS18" i="1"/>
  <c r="AQ18" i="1"/>
  <c r="AQ19" i="1"/>
  <c r="AT20" i="1"/>
  <c r="AY20" i="1" s="1"/>
  <c r="AO20" i="1"/>
  <c r="AM20" i="1"/>
  <c r="AQ28" i="1"/>
  <c r="AU23" i="1"/>
  <c r="AZ23" i="1" s="1"/>
  <c r="AQ11" i="1"/>
  <c r="AQ13" i="1"/>
  <c r="AY25" i="1"/>
  <c r="AQ25" i="1"/>
  <c r="AR9" i="1"/>
  <c r="AQ7" i="1"/>
  <c r="AS7" i="1"/>
  <c r="AS9" i="1" s="1"/>
  <c r="AS12" i="1"/>
  <c r="AT30" i="1"/>
  <c r="AO30" i="1"/>
  <c r="AU30" i="1" s="1"/>
  <c r="AZ30" i="1" s="1"/>
  <c r="AM30" i="1"/>
  <c r="AQ20" i="1"/>
  <c r="AS20" i="1"/>
  <c r="AY23" i="1"/>
  <c r="AQ23" i="1"/>
  <c r="AN31" i="1"/>
  <c r="AY15" i="1"/>
  <c r="AM15" i="1"/>
  <c r="AR17" i="1"/>
  <c r="AS10" i="1"/>
  <c r="AS17" i="1" s="1"/>
  <c r="AN17" i="1"/>
  <c r="AT10" i="1"/>
  <c r="AM10" i="1" s="1"/>
  <c r="AO10" i="1"/>
  <c r="AQ14" i="1"/>
  <c r="AQ15" i="1"/>
  <c r="AY30" i="1" l="1"/>
  <c r="AQ30" i="1"/>
  <c r="AZ31" i="1"/>
  <c r="AU20" i="1"/>
  <c r="AZ20" i="1" s="1"/>
  <c r="AS21" i="1"/>
  <c r="AS32" i="1" s="1"/>
  <c r="AS33" i="1" s="1"/>
  <c r="AN32" i="1"/>
  <c r="AN33" i="1" s="1"/>
  <c r="AO21" i="1"/>
  <c r="AU18" i="1"/>
  <c r="AZ18" i="1" s="1"/>
  <c r="AY7" i="1"/>
  <c r="AT9" i="1"/>
  <c r="AO17" i="1"/>
  <c r="AU17" i="1" s="1"/>
  <c r="AU10" i="1"/>
  <c r="AZ10" i="1" s="1"/>
  <c r="AT17" i="1"/>
  <c r="AM17" i="1" s="1"/>
  <c r="AY10" i="1"/>
  <c r="AQ10" i="1"/>
  <c r="AT31" i="1"/>
  <c r="AQ12" i="1"/>
  <c r="AO31" i="1"/>
  <c r="AR32" i="1"/>
  <c r="AR33" i="1" s="1"/>
  <c r="AY18" i="1"/>
  <c r="AT21" i="1"/>
  <c r="AU12" i="1"/>
  <c r="AZ12" i="1" s="1"/>
  <c r="AU7" i="1"/>
  <c r="AO9" i="1"/>
  <c r="AZ7" i="1" l="1"/>
  <c r="AU9" i="1"/>
  <c r="AT32" i="1"/>
  <c r="AT33" i="1" s="1"/>
  <c r="AQ17" i="1"/>
  <c r="AY17" i="1"/>
  <c r="AZ17" i="1"/>
  <c r="AZ21" i="1"/>
  <c r="AM21" i="1"/>
  <c r="AY21" i="1"/>
  <c r="AU31" i="1"/>
  <c r="AY9" i="1"/>
  <c r="AO32" i="1"/>
  <c r="AO33" i="1" s="1"/>
  <c r="AU21" i="1"/>
  <c r="AY31" i="1"/>
  <c r="AU32" i="1" l="1"/>
  <c r="AU33" i="1" s="1"/>
  <c r="AY32" i="1"/>
  <c r="AZ9" i="1"/>
  <c r="AZ32" i="1" s="1"/>
  <c r="AY33" i="1"/>
  <c r="AZ33" i="1" l="1"/>
</calcChain>
</file>

<file path=xl/comments1.xml><?xml version="1.0" encoding="utf-8"?>
<comments xmlns="http://schemas.openxmlformats.org/spreadsheetml/2006/main">
  <authors>
    <author>Автор</author>
  </authors>
  <commentList>
    <comment ref="V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1784,1775-по балансу рабочего времени на 2014год</t>
        </r>
      </text>
    </comment>
    <comment ref="V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1784,1775-по балансу рабочего времени на 2014год</t>
        </r>
      </text>
    </comment>
    <comment ref="V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1784,1775-по балансу рабочего времени на 2014год</t>
        </r>
      </text>
    </comment>
    <comment ref="V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1784,1775-по балансу рабочего времени на 2014год</t>
        </r>
      </text>
    </comment>
    <comment ref="V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1784,1775-по балансу рабочего времени на 2014год</t>
        </r>
      </text>
    </comment>
    <comment ref="V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1784,1775-по балансу рабочего времени на 2014год</t>
        </r>
      </text>
    </comment>
    <comment ref="V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1784,1775-по балансу рабочего времени на 2014год</t>
        </r>
      </text>
    </comment>
    <comment ref="V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1784,1775-по балансу рабочего времени на 2014год</t>
        </r>
      </text>
    </comment>
    <comment ref="V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1784,1775-по балансу рабочего времени на 2014год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1784,1775-по балансу рабочего времени на 2014год</t>
        </r>
      </text>
    </comment>
    <comment ref="V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1784,1775-по балансу рабочего времени на 2014год</t>
        </r>
      </text>
    </comment>
    <comment ref="V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1784,1775-по балансу рабочего времени на 2014год</t>
        </r>
      </text>
    </comment>
  </commentList>
</comments>
</file>

<file path=xl/sharedStrings.xml><?xml version="1.0" encoding="utf-8"?>
<sst xmlns="http://schemas.openxmlformats.org/spreadsheetml/2006/main" count="282" uniqueCount="110">
  <si>
    <t>№ п/п</t>
  </si>
  <si>
    <t>Вид деятельности</t>
  </si>
  <si>
    <t>Источник финансирования</t>
  </si>
  <si>
    <t>Расход для себестоимости</t>
  </si>
  <si>
    <t>Уровень</t>
  </si>
  <si>
    <t>Код занятия</t>
  </si>
  <si>
    <t>Код профессий</t>
  </si>
  <si>
    <t>Наименование должности</t>
  </si>
  <si>
    <t>Характе-ристика работ, виды оборудо-вания</t>
  </si>
  <si>
    <t>Категория персонала</t>
  </si>
  <si>
    <t>Разряд</t>
  </si>
  <si>
    <t>Система  оплаты</t>
  </si>
  <si>
    <t>Плановая числен-ность</t>
  </si>
  <si>
    <t>Плановая отработка, час.</t>
  </si>
  <si>
    <t>Группа ставок</t>
  </si>
  <si>
    <t>Часовая тарифная ставка</t>
  </si>
  <si>
    <t>Месячный тариф (оклад), для сдельной группы сдельный заработок</t>
  </si>
  <si>
    <t>РПК</t>
  </si>
  <si>
    <t>Месячный тариф (оклад)</t>
  </si>
  <si>
    <t>Доплаты</t>
  </si>
  <si>
    <t>Надбавка</t>
  </si>
  <si>
    <t>Всего</t>
  </si>
  <si>
    <t>Премия</t>
  </si>
  <si>
    <t>ФОТ</t>
  </si>
  <si>
    <t>ночные - 01300</t>
  </si>
  <si>
    <t>Праздничные - 02600</t>
  </si>
  <si>
    <t>Экологическая  - 05700</t>
  </si>
  <si>
    <t>Бригадирские    -  01200</t>
  </si>
  <si>
    <t>Доплата до cуществующей ЗП - 10700</t>
  </si>
  <si>
    <t>Доплата согласно положения "ДФ"</t>
  </si>
  <si>
    <t>вахтовая надбавка - 05800</t>
  </si>
  <si>
    <t>дорожная надбавка - 10800</t>
  </si>
  <si>
    <t>надбавка дефицитным профессиям - 10900</t>
  </si>
  <si>
    <t xml:space="preserve">Надбавка за ПЗР - 00110 </t>
  </si>
  <si>
    <t>% от оклада</t>
  </si>
  <si>
    <t>Доля % от ФОТ 1 работника</t>
  </si>
  <si>
    <t>Сумма на 1 работника</t>
  </si>
  <si>
    <t>Всего по штату</t>
  </si>
  <si>
    <t>на одного работника</t>
  </si>
  <si>
    <t>Всего на штат, тыс.тн</t>
  </si>
  <si>
    <t>%</t>
  </si>
  <si>
    <t>на 1-го работника</t>
  </si>
  <si>
    <t>min</t>
  </si>
  <si>
    <t>max</t>
  </si>
  <si>
    <t>часы</t>
  </si>
  <si>
    <t>Сумма</t>
  </si>
  <si>
    <t>Сумма за 1 день</t>
  </si>
  <si>
    <t>Сумма за дни вахты</t>
  </si>
  <si>
    <t>дни в пути</t>
  </si>
  <si>
    <t>на одного</t>
  </si>
  <si>
    <t>по штату</t>
  </si>
  <si>
    <t xml:space="preserve"> </t>
  </si>
  <si>
    <t>Горно-капитальный участок №25 "Шатыркуль"</t>
  </si>
  <si>
    <t/>
  </si>
  <si>
    <t xml:space="preserve">Рабочие </t>
  </si>
  <si>
    <t>ШП</t>
  </si>
  <si>
    <t>ОПП</t>
  </si>
  <si>
    <t xml:space="preserve">Проходчик  </t>
  </si>
  <si>
    <t>Бурение, взрывание, крепление СПК. Мономатик (2бр)</t>
  </si>
  <si>
    <t>01</t>
  </si>
  <si>
    <t>СПТ</t>
  </si>
  <si>
    <t>1-1.1 "а" (36 часов)</t>
  </si>
  <si>
    <t>Крепильщик (торкретчики)</t>
  </si>
  <si>
    <t>Крепление торерет-бетонной смесью, БМ-60</t>
  </si>
  <si>
    <t>1-1.2 "а" (36 часов)</t>
  </si>
  <si>
    <t xml:space="preserve">Итого рабочие(сдельно) </t>
  </si>
  <si>
    <t>Машинист погрузочно-доставочной машины (занятые на погрузке и транспортировке горной массы)</t>
  </si>
  <si>
    <t>02</t>
  </si>
  <si>
    <t>ППТ</t>
  </si>
  <si>
    <t>Горнорабочий подземный</t>
  </si>
  <si>
    <t>1-2 "б" (36 часов)</t>
  </si>
  <si>
    <t>Электросварщик ручной сварки</t>
  </si>
  <si>
    <t>1-1.2 "б" (36 часов)</t>
  </si>
  <si>
    <t>Электрослесарь по обслуживанию и ремонту оборудования</t>
  </si>
  <si>
    <t>Машинист насосных установок</t>
  </si>
  <si>
    <t>Машинист подземных самоходных машин(МПЛГ, УАЗ, Минка, SWT)</t>
  </si>
  <si>
    <t xml:space="preserve">Итого рабочие(повременно) </t>
  </si>
  <si>
    <t>Кладовщик</t>
  </si>
  <si>
    <t>1-4.3 "б" (40 часов)</t>
  </si>
  <si>
    <t>Ламповщик</t>
  </si>
  <si>
    <t xml:space="preserve">Горнорабочий на маркшейдерских работах </t>
  </si>
  <si>
    <t>1-2 "б" (40 часов)</t>
  </si>
  <si>
    <t>Итого поверхн. повременно</t>
  </si>
  <si>
    <t>РСС</t>
  </si>
  <si>
    <t>1222*</t>
  </si>
  <si>
    <t>Начальник участка</t>
  </si>
  <si>
    <t>03</t>
  </si>
  <si>
    <t>Оклад</t>
  </si>
  <si>
    <t>216216-240000</t>
  </si>
  <si>
    <t>Заместитель начальника участка</t>
  </si>
  <si>
    <t>207207-230000</t>
  </si>
  <si>
    <t>Механик подземного участка</t>
  </si>
  <si>
    <t>05</t>
  </si>
  <si>
    <t>Энергетик подземного участка</t>
  </si>
  <si>
    <t xml:space="preserve">Инженер по охране труда и техники безопасности </t>
  </si>
  <si>
    <t>153153-170000</t>
  </si>
  <si>
    <t>Участковый маркшейдер</t>
  </si>
  <si>
    <t>Участковый геолог</t>
  </si>
  <si>
    <t>Мастер горный подземного участка</t>
  </si>
  <si>
    <t>157658-175000</t>
  </si>
  <si>
    <t>Итого РСС по ГКУ №25 "Шатыркуль"</t>
  </si>
  <si>
    <t>Итого рабочие по ГКУ №25 "Шатыркуль"</t>
  </si>
  <si>
    <t>Итого по ГКУ №25 "Шатыркуль"</t>
  </si>
  <si>
    <t>Как можно прописать итого Суммы ( столбец N*на столбец O) так чтобы при протягивании она просчитывалась по строке , чтобы без конца ее не вводить?</t>
  </si>
  <si>
    <t>Постоянная часть</t>
  </si>
  <si>
    <t>Переменная часть</t>
  </si>
  <si>
    <t>Итоговая часть</t>
  </si>
  <si>
    <t>Бонус (ПЭО, ФЭС)</t>
  </si>
  <si>
    <t>ФОТ с Бонусами</t>
  </si>
  <si>
    <t>Статус по ТД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</si>
</sst>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name val="Arial Cyr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0"/>
      </bottom>
      <diagonal/>
    </border>
    <border>
      <left/>
      <right/>
      <top style="medium">
        <color indexed="64"/>
      </top>
      <bottom style="medium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0"/>
      </bottom>
      <diagonal/>
    </border>
    <border>
      <left style="thin">
        <color indexed="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4" fillId="0" borderId="0"/>
    <xf numFmtId="0" fontId="6" fillId="0" borderId="0"/>
    <xf numFmtId="0" fontId="6" fillId="0" borderId="0"/>
    <xf numFmtId="0" fontId="15" fillId="0" borderId="0"/>
  </cellStyleXfs>
  <cellXfs count="165">
    <xf numFmtId="0" fontId="0" fillId="0" borderId="0" xfId="0"/>
    <xf numFmtId="0" fontId="3" fillId="2" borderId="0" xfId="1" applyFont="1" applyFill="1" applyBorder="1"/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3" fillId="2" borderId="0" xfId="1" applyFont="1" applyFill="1"/>
    <xf numFmtId="0" fontId="3" fillId="0" borderId="0" xfId="1" applyFont="1" applyFill="1"/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textRotation="90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textRotation="90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textRotation="90" wrapText="1"/>
    </xf>
    <xf numFmtId="0" fontId="3" fillId="3" borderId="1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textRotation="90" wrapText="1"/>
    </xf>
    <xf numFmtId="0" fontId="0" fillId="0" borderId="0" xfId="0" applyFill="1"/>
    <xf numFmtId="0" fontId="4" fillId="0" borderId="0" xfId="1" applyNumberFormat="1" applyFont="1" applyFill="1" applyAlignment="1">
      <alignment horizontal="left" vertical="top"/>
    </xf>
    <xf numFmtId="0" fontId="4" fillId="0" borderId="0" xfId="1" applyFont="1" applyFill="1"/>
    <xf numFmtId="0" fontId="7" fillId="0" borderId="0" xfId="1" applyFont="1" applyFill="1" applyAlignment="1">
      <alignment horizontal="center" vertical="center"/>
    </xf>
    <xf numFmtId="0" fontId="9" fillId="0" borderId="18" xfId="3" applyFont="1" applyFill="1" applyBorder="1" applyAlignment="1">
      <alignment horizontal="left" vertical="center" wrapText="1"/>
    </xf>
    <xf numFmtId="49" fontId="7" fillId="0" borderId="18" xfId="2" applyNumberFormat="1" applyFont="1" applyFill="1" applyBorder="1" applyAlignment="1">
      <alignment horizontal="center" vertical="center" wrapText="1"/>
    </xf>
    <xf numFmtId="49" fontId="9" fillId="0" borderId="18" xfId="2" applyNumberFormat="1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1" fontId="9" fillId="0" borderId="18" xfId="2" applyNumberFormat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/>
    </xf>
    <xf numFmtId="1" fontId="7" fillId="0" borderId="18" xfId="1" applyNumberFormat="1" applyFont="1" applyFill="1" applyBorder="1" applyAlignment="1">
      <alignment horizontal="center" vertical="center" wrapText="1"/>
    </xf>
    <xf numFmtId="2" fontId="7" fillId="0" borderId="18" xfId="2" applyNumberFormat="1" applyFont="1" applyFill="1" applyBorder="1" applyAlignment="1">
      <alignment horizontal="center" vertical="center" wrapText="1"/>
    </xf>
    <xf numFmtId="2" fontId="7" fillId="0" borderId="18" xfId="1" applyNumberFormat="1" applyFont="1" applyFill="1" applyBorder="1" applyAlignment="1">
      <alignment horizontal="center" vertical="center" wrapText="1"/>
    </xf>
    <xf numFmtId="164" fontId="7" fillId="0" borderId="18" xfId="1" applyNumberFormat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/>
    </xf>
    <xf numFmtId="2" fontId="9" fillId="0" borderId="18" xfId="4" applyNumberFormat="1" applyFont="1" applyFill="1" applyBorder="1" applyAlignment="1">
      <alignment horizontal="center" vertical="center" wrapText="1"/>
    </xf>
    <xf numFmtId="3" fontId="9" fillId="0" borderId="18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1" fontId="7" fillId="0" borderId="18" xfId="2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3" fontId="9" fillId="0" borderId="18" xfId="0" applyNumberFormat="1" applyFont="1" applyFill="1" applyBorder="1" applyAlignment="1">
      <alignment horizontal="left" vertical="center" wrapText="1"/>
    </xf>
    <xf numFmtId="4" fontId="9" fillId="0" borderId="18" xfId="0" applyNumberFormat="1" applyFont="1" applyFill="1" applyBorder="1" applyAlignment="1">
      <alignment horizontal="center" vertical="center"/>
    </xf>
    <xf numFmtId="0" fontId="11" fillId="0" borderId="0" xfId="1" applyNumberFormat="1" applyFont="1" applyFill="1" applyAlignment="1">
      <alignment horizontal="left" vertical="top"/>
    </xf>
    <xf numFmtId="0" fontId="13" fillId="0" borderId="0" xfId="0" applyFont="1" applyFill="1"/>
    <xf numFmtId="0" fontId="9" fillId="0" borderId="18" xfId="0" applyFont="1" applyFill="1" applyBorder="1" applyAlignment="1">
      <alignment horizontal="left" vertical="center"/>
    </xf>
    <xf numFmtId="0" fontId="9" fillId="0" borderId="18" xfId="4" applyFont="1" applyFill="1" applyBorder="1" applyAlignment="1">
      <alignment horizontal="left" vertical="center" wrapText="1"/>
    </xf>
    <xf numFmtId="0" fontId="9" fillId="0" borderId="18" xfId="6" applyFont="1" applyFill="1" applyBorder="1" applyAlignment="1">
      <alignment horizontal="left" vertical="center"/>
    </xf>
    <xf numFmtId="1" fontId="9" fillId="0" borderId="18" xfId="0" applyNumberFormat="1" applyFont="1" applyFill="1" applyBorder="1" applyAlignment="1">
      <alignment horizontal="left" vertical="center"/>
    </xf>
    <xf numFmtId="49" fontId="9" fillId="0" borderId="18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left" vertical="center"/>
    </xf>
    <xf numFmtId="0" fontId="9" fillId="0" borderId="18" xfId="4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18" xfId="7" applyFont="1" applyFill="1" applyBorder="1" applyAlignment="1">
      <alignment horizontal="left" vertical="center" wrapText="1"/>
    </xf>
    <xf numFmtId="0" fontId="9" fillId="0" borderId="18" xfId="7" applyFont="1" applyFill="1" applyBorder="1" applyAlignment="1">
      <alignment horizontal="center" vertical="center"/>
    </xf>
    <xf numFmtId="164" fontId="7" fillId="0" borderId="18" xfId="2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3" fillId="0" borderId="18" xfId="1" applyFont="1" applyFill="1" applyBorder="1" applyAlignment="1">
      <alignment vertical="center" wrapText="1"/>
    </xf>
    <xf numFmtId="164" fontId="8" fillId="0" borderId="18" xfId="2" applyNumberFormat="1" applyFont="1" applyFill="1" applyBorder="1" applyAlignment="1">
      <alignment horizontal="center" vertical="center" wrapText="1"/>
    </xf>
    <xf numFmtId="2" fontId="8" fillId="0" borderId="18" xfId="2" applyNumberFormat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left" vertical="center" wrapText="1"/>
    </xf>
    <xf numFmtId="1" fontId="4" fillId="0" borderId="18" xfId="1" applyNumberFormat="1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vertical="center" wrapText="1"/>
    </xf>
    <xf numFmtId="2" fontId="7" fillId="0" borderId="18" xfId="2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Alignment="1">
      <alignment horizontal="left" vertical="top"/>
    </xf>
    <xf numFmtId="0" fontId="1" fillId="0" borderId="0" xfId="0" applyFont="1" applyFill="1"/>
    <xf numFmtId="0" fontId="3" fillId="0" borderId="18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left" vertical="top" wrapText="1"/>
    </xf>
    <xf numFmtId="0" fontId="5" fillId="0" borderId="18" xfId="1" applyFont="1" applyFill="1" applyBorder="1" applyAlignment="1">
      <alignment horizontal="left" vertical="center" wrapText="1"/>
    </xf>
    <xf numFmtId="49" fontId="7" fillId="0" borderId="18" xfId="2" applyNumberFormat="1" applyFont="1" applyFill="1" applyBorder="1" applyAlignment="1">
      <alignment horizontal="left" vertical="top" wrapText="1"/>
    </xf>
    <xf numFmtId="0" fontId="5" fillId="0" borderId="18" xfId="1" applyFont="1" applyFill="1" applyBorder="1" applyAlignment="1">
      <alignment vertical="center" wrapText="1"/>
    </xf>
    <xf numFmtId="49" fontId="7" fillId="0" borderId="18" xfId="2" applyNumberFormat="1" applyFont="1" applyFill="1" applyBorder="1" applyAlignment="1">
      <alignment horizontal="center" vertical="top" wrapText="1"/>
    </xf>
    <xf numFmtId="2" fontId="7" fillId="0" borderId="18" xfId="2" applyNumberFormat="1" applyFont="1" applyFill="1" applyBorder="1" applyAlignment="1">
      <alignment horizontal="center" vertical="top" wrapText="1"/>
    </xf>
    <xf numFmtId="0" fontId="5" fillId="0" borderId="18" xfId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/>
    </xf>
    <xf numFmtId="1" fontId="7" fillId="0" borderId="18" xfId="2" applyNumberFormat="1" applyFont="1" applyFill="1" applyBorder="1" applyAlignment="1">
      <alignment horizontal="center" vertical="top" wrapText="1"/>
    </xf>
    <xf numFmtId="49" fontId="3" fillId="0" borderId="18" xfId="1" applyNumberFormat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wrapText="1"/>
    </xf>
    <xf numFmtId="2" fontId="8" fillId="0" borderId="18" xfId="2" applyNumberFormat="1" applyFont="1" applyFill="1" applyBorder="1" applyAlignment="1">
      <alignment horizontal="center" vertical="top" wrapText="1"/>
    </xf>
    <xf numFmtId="3" fontId="5" fillId="0" borderId="18" xfId="1" applyNumberFormat="1" applyFont="1" applyFill="1" applyBorder="1" applyAlignment="1">
      <alignment vertical="center" wrapText="1"/>
    </xf>
    <xf numFmtId="2" fontId="5" fillId="0" borderId="18" xfId="1" applyNumberFormat="1" applyFont="1" applyFill="1" applyBorder="1" applyAlignment="1">
      <alignment vertical="center" wrapText="1"/>
    </xf>
    <xf numFmtId="4" fontId="5" fillId="0" borderId="18" xfId="1" applyNumberFormat="1" applyFont="1" applyFill="1" applyBorder="1" applyAlignment="1">
      <alignment vertical="center" wrapText="1"/>
    </xf>
    <xf numFmtId="0" fontId="3" fillId="0" borderId="18" xfId="1" applyFont="1" applyFill="1" applyBorder="1" applyAlignment="1">
      <alignment horizontal="center" wrapText="1"/>
    </xf>
    <xf numFmtId="49" fontId="7" fillId="0" borderId="18" xfId="1" applyNumberFormat="1" applyFont="1" applyFill="1" applyBorder="1" applyAlignment="1">
      <alignment horizontal="left" vertical="center" wrapText="1"/>
    </xf>
    <xf numFmtId="0" fontId="8" fillId="0" borderId="18" xfId="1" applyFont="1" applyFill="1" applyBorder="1" applyAlignment="1">
      <alignment horizontal="left" vertical="center" wrapText="1"/>
    </xf>
    <xf numFmtId="0" fontId="12" fillId="0" borderId="18" xfId="1" applyFont="1" applyFill="1" applyBorder="1" applyAlignment="1">
      <alignment horizontal="left" vertical="center"/>
    </xf>
    <xf numFmtId="49" fontId="11" fillId="0" borderId="18" xfId="1" applyNumberFormat="1" applyFont="1" applyFill="1" applyBorder="1" applyAlignment="1">
      <alignment horizontal="left" vertical="top" wrapText="1"/>
    </xf>
    <xf numFmtId="49" fontId="11" fillId="0" borderId="18" xfId="2" applyNumberFormat="1" applyFont="1" applyFill="1" applyBorder="1" applyAlignment="1">
      <alignment horizontal="left" vertical="top" wrapText="1"/>
    </xf>
    <xf numFmtId="0" fontId="12" fillId="0" borderId="18" xfId="1" applyFont="1" applyFill="1" applyBorder="1" applyAlignment="1">
      <alignment vertical="center"/>
    </xf>
    <xf numFmtId="49" fontId="11" fillId="0" borderId="18" xfId="2" applyNumberFormat="1" applyFont="1" applyFill="1" applyBorder="1" applyAlignment="1">
      <alignment horizontal="center" vertical="top" wrapText="1"/>
    </xf>
    <xf numFmtId="1" fontId="12" fillId="0" borderId="18" xfId="1" applyNumberFormat="1" applyFont="1" applyFill="1" applyBorder="1" applyAlignment="1">
      <alignment horizontal="center" vertical="center"/>
    </xf>
    <xf numFmtId="2" fontId="11" fillId="0" borderId="18" xfId="2" applyNumberFormat="1" applyFont="1" applyFill="1" applyBorder="1" applyAlignment="1">
      <alignment horizontal="center" vertical="top" wrapText="1"/>
    </xf>
    <xf numFmtId="0" fontId="12" fillId="0" borderId="18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/>
    </xf>
    <xf numFmtId="1" fontId="11" fillId="0" borderId="18" xfId="2" applyNumberFormat="1" applyFont="1" applyFill="1" applyBorder="1" applyAlignment="1">
      <alignment horizontal="center" vertical="top" wrapText="1"/>
    </xf>
    <xf numFmtId="164" fontId="11" fillId="0" borderId="18" xfId="2" applyNumberFormat="1" applyFont="1" applyFill="1" applyBorder="1" applyAlignment="1">
      <alignment horizontal="center" vertical="top" wrapText="1"/>
    </xf>
    <xf numFmtId="2" fontId="11" fillId="0" borderId="18" xfId="2" applyNumberFormat="1" applyFont="1" applyFill="1" applyBorder="1" applyAlignment="1">
      <alignment horizontal="left" vertical="top" wrapText="1"/>
    </xf>
    <xf numFmtId="0" fontId="4" fillId="0" borderId="18" xfId="1" applyFont="1" applyFill="1" applyBorder="1" applyAlignment="1">
      <alignment horizontal="center" wrapText="1"/>
    </xf>
    <xf numFmtId="3" fontId="9" fillId="0" borderId="18" xfId="5" applyNumberFormat="1" applyFont="1" applyFill="1" applyBorder="1" applyAlignment="1">
      <alignment horizontal="left" vertical="center" wrapText="1"/>
    </xf>
    <xf numFmtId="1" fontId="9" fillId="0" borderId="18" xfId="5" applyNumberFormat="1" applyFont="1" applyFill="1" applyBorder="1" applyAlignment="1">
      <alignment horizontal="left" vertical="center" wrapText="1"/>
    </xf>
    <xf numFmtId="0" fontId="3" fillId="0" borderId="18" xfId="1" applyFont="1" applyFill="1" applyBorder="1" applyAlignment="1">
      <alignment horizontal="left" wrapText="1"/>
    </xf>
    <xf numFmtId="0" fontId="9" fillId="0" borderId="18" xfId="0" applyFont="1" applyFill="1" applyBorder="1" applyAlignment="1">
      <alignment horizontal="left" vertical="center" wrapText="1"/>
    </xf>
    <xf numFmtId="1" fontId="12" fillId="0" borderId="18" xfId="1" applyNumberFormat="1" applyFont="1" applyFill="1" applyBorder="1" applyAlignment="1">
      <alignment horizontal="center" vertical="center" wrapText="1"/>
    </xf>
    <xf numFmtId="1" fontId="11" fillId="0" borderId="18" xfId="2" applyNumberFormat="1" applyFont="1" applyFill="1" applyBorder="1" applyAlignment="1">
      <alignment horizontal="left" vertical="top" wrapText="1"/>
    </xf>
    <xf numFmtId="0" fontId="12" fillId="0" borderId="18" xfId="3" applyFont="1" applyFill="1" applyBorder="1" applyAlignment="1">
      <alignment horizontal="left" vertical="center"/>
    </xf>
    <xf numFmtId="0" fontId="12" fillId="0" borderId="18" xfId="3" applyFont="1" applyFill="1" applyBorder="1" applyAlignment="1">
      <alignment horizontal="left" vertical="center" wrapText="1"/>
    </xf>
    <xf numFmtId="0" fontId="12" fillId="0" borderId="18" xfId="3" applyFont="1" applyFill="1" applyBorder="1" applyAlignment="1">
      <alignment vertical="center" wrapText="1"/>
    </xf>
    <xf numFmtId="164" fontId="7" fillId="0" borderId="18" xfId="2" applyNumberFormat="1" applyFont="1" applyFill="1" applyBorder="1" applyAlignment="1">
      <alignment horizontal="center" vertical="top" wrapText="1"/>
    </xf>
    <xf numFmtId="49" fontId="4" fillId="0" borderId="18" xfId="1" applyNumberFormat="1" applyFont="1" applyFill="1" applyBorder="1" applyAlignment="1">
      <alignment horizontal="left" vertical="center" wrapText="1"/>
    </xf>
    <xf numFmtId="49" fontId="7" fillId="0" borderId="18" xfId="2" applyNumberFormat="1" applyFont="1" applyFill="1" applyBorder="1" applyAlignment="1">
      <alignment horizontal="left" vertical="center" wrapText="1"/>
    </xf>
    <xf numFmtId="49" fontId="3" fillId="0" borderId="18" xfId="1" applyNumberFormat="1" applyFont="1" applyFill="1" applyBorder="1" applyAlignment="1">
      <alignment horizontal="left" vertical="center" wrapText="1"/>
    </xf>
    <xf numFmtId="0" fontId="12" fillId="0" borderId="18" xfId="8" applyFont="1" applyFill="1" applyBorder="1" applyAlignment="1">
      <alignment horizontal="left" vertical="center"/>
    </xf>
    <xf numFmtId="0" fontId="12" fillId="0" borderId="18" xfId="6" applyFont="1" applyFill="1" applyBorder="1" applyAlignment="1">
      <alignment horizontal="left" vertical="center"/>
    </xf>
    <xf numFmtId="0" fontId="12" fillId="0" borderId="18" xfId="8" applyFont="1" applyFill="1" applyBorder="1" applyAlignment="1">
      <alignment horizontal="left" vertical="center" wrapText="1"/>
    </xf>
    <xf numFmtId="1" fontId="12" fillId="0" borderId="18" xfId="2" applyNumberFormat="1" applyFont="1" applyFill="1" applyBorder="1" applyAlignment="1">
      <alignment horizontal="center" vertical="center"/>
    </xf>
    <xf numFmtId="0" fontId="5" fillId="0" borderId="18" xfId="8" applyFont="1" applyFill="1" applyBorder="1" applyAlignment="1">
      <alignment horizontal="left" vertical="center"/>
    </xf>
    <xf numFmtId="0" fontId="5" fillId="0" borderId="18" xfId="6" applyFont="1" applyFill="1" applyBorder="1" applyAlignment="1">
      <alignment horizontal="left" vertical="center"/>
    </xf>
    <xf numFmtId="0" fontId="5" fillId="0" borderId="18" xfId="8" applyFont="1" applyFill="1" applyBorder="1" applyAlignment="1">
      <alignment horizontal="left" vertical="center" wrapText="1"/>
    </xf>
    <xf numFmtId="49" fontId="8" fillId="0" borderId="18" xfId="2" applyNumberFormat="1" applyFont="1" applyFill="1" applyBorder="1" applyAlignment="1">
      <alignment horizontal="left" vertical="top" wrapText="1"/>
    </xf>
    <xf numFmtId="49" fontId="8" fillId="0" borderId="18" xfId="2" applyNumberFormat="1" applyFont="1" applyFill="1" applyBorder="1" applyAlignment="1">
      <alignment horizontal="center" vertical="top" wrapText="1"/>
    </xf>
    <xf numFmtId="1" fontId="5" fillId="0" borderId="18" xfId="2" applyNumberFormat="1" applyFont="1" applyFill="1" applyBorder="1" applyAlignment="1">
      <alignment horizontal="center" vertical="center"/>
    </xf>
    <xf numFmtId="164" fontId="12" fillId="0" borderId="18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left" vertical="top" wrapText="1"/>
    </xf>
    <xf numFmtId="2" fontId="5" fillId="0" borderId="18" xfId="2" applyNumberFormat="1" applyFont="1" applyFill="1" applyBorder="1" applyAlignment="1">
      <alignment horizontal="center" vertical="center"/>
    </xf>
    <xf numFmtId="1" fontId="8" fillId="0" borderId="18" xfId="2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left"/>
    </xf>
    <xf numFmtId="0" fontId="5" fillId="0" borderId="18" xfId="1" applyFont="1" applyFill="1" applyBorder="1" applyAlignment="1">
      <alignment horizontal="left" vertical="center"/>
    </xf>
    <xf numFmtId="0" fontId="8" fillId="0" borderId="18" xfId="1" applyFont="1" applyFill="1" applyBorder="1" applyAlignment="1">
      <alignment horizontal="left" vertical="center"/>
    </xf>
    <xf numFmtId="49" fontId="3" fillId="0" borderId="18" xfId="1" applyNumberFormat="1" applyFont="1" applyFill="1" applyBorder="1" applyAlignment="1">
      <alignment horizontal="left" vertical="top"/>
    </xf>
    <xf numFmtId="0" fontId="3" fillId="0" borderId="18" xfId="1" applyFont="1" applyFill="1" applyBorder="1" applyAlignment="1">
      <alignment horizontal="left"/>
    </xf>
    <xf numFmtId="49" fontId="3" fillId="0" borderId="18" xfId="1" applyNumberFormat="1" applyFont="1" applyFill="1" applyBorder="1" applyAlignment="1">
      <alignment horizontal="left" vertical="center"/>
    </xf>
    <xf numFmtId="0" fontId="3" fillId="0" borderId="18" xfId="1" applyFont="1" applyFill="1" applyBorder="1" applyAlignment="1">
      <alignment horizontal="left" vertical="center"/>
    </xf>
    <xf numFmtId="1" fontId="11" fillId="4" borderId="18" xfId="2" applyNumberFormat="1" applyFont="1" applyFill="1" applyBorder="1" applyAlignment="1">
      <alignment horizontal="center" vertical="top" wrapText="1"/>
    </xf>
    <xf numFmtId="0" fontId="4" fillId="0" borderId="19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/>
    </xf>
    <xf numFmtId="0" fontId="3" fillId="0" borderId="24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25" xfId="1" applyNumberFormat="1" applyFont="1" applyFill="1" applyBorder="1" applyAlignment="1">
      <alignment horizontal="center" vertical="center" wrapText="1"/>
    </xf>
    <xf numFmtId="0" fontId="3" fillId="0" borderId="26" xfId="1" applyNumberFormat="1" applyFont="1" applyFill="1" applyBorder="1" applyAlignment="1">
      <alignment horizontal="center" vertical="center" wrapText="1"/>
    </xf>
    <xf numFmtId="0" fontId="3" fillId="0" borderId="27" xfId="1" applyNumberFormat="1" applyFont="1" applyFill="1" applyBorder="1" applyAlignment="1">
      <alignment horizontal="center" vertical="center" wrapText="1"/>
    </xf>
    <xf numFmtId="0" fontId="18" fillId="0" borderId="0" xfId="0" applyFont="1" applyFill="1"/>
  </cellXfs>
  <cellStyles count="9">
    <cellStyle name="Обычный" xfId="0" builtinId="0"/>
    <cellStyle name="Обычный_Задание. Работа с ШР НОФ на 08.06.11.посл." xfId="4"/>
    <cellStyle name="Обычный_ИТР,НОВЫЙ" xfId="7"/>
    <cellStyle name="Обычный_Копия (2) штатное расписание" xfId="2"/>
    <cellStyle name="Обычный_Лист3" xfId="5"/>
    <cellStyle name="Обычный_ОКК БР на 01.02.2011" xfId="8"/>
    <cellStyle name="Обычный_Раб.под.новый." xfId="3"/>
    <cellStyle name="Обычный_Форма № 1-а приложение В" xfId="1"/>
    <cellStyle name="Обычный_Форма ШР 07 05 12г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35"/>
  <sheetViews>
    <sheetView tabSelected="1" topLeftCell="B1" workbookViewId="0">
      <pane xSplit="11" ySplit="6" topLeftCell="M13" activePane="bottomRight" state="frozen"/>
      <selection activeCell="B1" sqref="B1"/>
      <selection pane="topRight" activeCell="M1" sqref="M1"/>
      <selection pane="bottomLeft" activeCell="B7" sqref="B7"/>
      <selection pane="bottomRight" activeCell="Q38" sqref="Q38"/>
    </sheetView>
  </sheetViews>
  <sheetFormatPr defaultRowHeight="15" x14ac:dyDescent="0.25"/>
  <cols>
    <col min="1" max="1" width="0" style="33" hidden="1" customWidth="1"/>
    <col min="2" max="2" width="5.42578125" style="144" customWidth="1"/>
    <col min="3" max="8" width="0" style="33" hidden="1" customWidth="1"/>
    <col min="9" max="9" width="35" style="33" customWidth="1"/>
    <col min="10" max="10" width="17.5703125" style="33" customWidth="1"/>
    <col min="11" max="11" width="11.7109375" style="33" customWidth="1"/>
    <col min="12" max="12" width="7" style="33" customWidth="1"/>
    <col min="13" max="13" width="7.85546875" style="33" customWidth="1"/>
    <col min="14" max="14" width="9" style="33" customWidth="1"/>
    <col min="15" max="15" width="8.7109375" style="33" customWidth="1"/>
    <col min="16" max="16" width="17" style="33" customWidth="1"/>
    <col min="17" max="17" width="8.42578125" style="33" customWidth="1"/>
    <col min="18" max="18" width="13.5703125" style="33" customWidth="1"/>
    <col min="19" max="19" width="8.42578125" style="33" customWidth="1"/>
    <col min="20" max="20" width="12.28515625" style="33" customWidth="1"/>
    <col min="21" max="21" width="13.28515625" style="33" customWidth="1"/>
    <col min="22" max="22" width="6.28515625" style="33" customWidth="1"/>
    <col min="23" max="23" width="11.85546875" style="33" customWidth="1"/>
    <col min="24" max="24" width="5.85546875" style="33" customWidth="1"/>
    <col min="25" max="25" width="10.85546875" style="33" customWidth="1"/>
    <col min="26" max="26" width="10.5703125" style="33" customWidth="1"/>
    <col min="27" max="27" width="9.42578125" style="33" customWidth="1"/>
    <col min="28" max="28" width="5.85546875" style="33" customWidth="1"/>
    <col min="29" max="29" width="11" style="33" customWidth="1"/>
    <col min="30" max="30" width="8.7109375" style="33" customWidth="1"/>
    <col min="31" max="31" width="11.7109375" style="33" customWidth="1"/>
    <col min="32" max="32" width="6.7109375" style="33" customWidth="1"/>
    <col min="33" max="33" width="8.7109375" style="33" customWidth="1"/>
    <col min="34" max="34" width="4.42578125" style="33" customWidth="1"/>
    <col min="35" max="35" width="7.5703125" style="33" customWidth="1"/>
    <col min="36" max="36" width="6.140625" style="33" customWidth="1"/>
    <col min="37" max="37" width="7.28515625" style="33" customWidth="1"/>
    <col min="38" max="38" width="8.5703125" style="33" customWidth="1"/>
    <col min="39" max="39" width="9.42578125" style="33" customWidth="1"/>
    <col min="40" max="40" width="10.85546875" style="33" customWidth="1"/>
    <col min="41" max="41" width="12.42578125" style="33" customWidth="1"/>
    <col min="42" max="42" width="7.5703125" style="33" customWidth="1"/>
    <col min="43" max="43" width="10.140625" style="33" bestFit="1" customWidth="1"/>
    <col min="44" max="44" width="10" style="33" customWidth="1"/>
    <col min="45" max="45" width="10.28515625" style="33" customWidth="1"/>
    <col min="46" max="46" width="10.42578125" style="33" bestFit="1" customWidth="1"/>
    <col min="47" max="47" width="12" style="33" customWidth="1"/>
    <col min="48" max="48" width="9.140625" style="33"/>
    <col min="49" max="49" width="9.42578125" style="33" bestFit="1" customWidth="1"/>
    <col min="50" max="50" width="9.140625" style="33"/>
    <col min="51" max="51" width="14" style="33" customWidth="1"/>
    <col min="52" max="251" width="9.140625" style="33"/>
    <col min="252" max="252" width="6.85546875" style="33" customWidth="1"/>
    <col min="253" max="253" width="6.28515625" style="33" customWidth="1"/>
    <col min="254" max="254" width="16.42578125" style="33" bestFit="1" customWidth="1"/>
    <col min="255" max="255" width="16.42578125" style="33" customWidth="1"/>
    <col min="256" max="256" width="13.42578125" style="33" customWidth="1"/>
    <col min="257" max="257" width="8.7109375" style="33" customWidth="1"/>
    <col min="258" max="258" width="7.85546875" style="33" customWidth="1"/>
    <col min="259" max="259" width="11.28515625" style="33" customWidth="1"/>
    <col min="260" max="260" width="35" style="33" customWidth="1"/>
    <col min="261" max="261" width="9" style="33" customWidth="1"/>
    <col min="262" max="262" width="11.7109375" style="33" customWidth="1"/>
    <col min="263" max="263" width="7" style="33" customWidth="1"/>
    <col min="264" max="264" width="7.85546875" style="33" customWidth="1"/>
    <col min="265" max="265" width="9" style="33" customWidth="1"/>
    <col min="266" max="266" width="8.7109375" style="33" customWidth="1"/>
    <col min="267" max="267" width="14.85546875" style="33" customWidth="1"/>
    <col min="268" max="268" width="8.42578125" style="33" customWidth="1"/>
    <col min="269" max="269" width="13.5703125" style="33" customWidth="1"/>
    <col min="270" max="270" width="8.42578125" style="33" customWidth="1"/>
    <col min="271" max="271" width="12.28515625" style="33" customWidth="1"/>
    <col min="272" max="272" width="13.28515625" style="33" customWidth="1"/>
    <col min="273" max="273" width="5.28515625" style="33" customWidth="1"/>
    <col min="274" max="274" width="11.85546875" style="33" customWidth="1"/>
    <col min="275" max="275" width="5.85546875" style="33" customWidth="1"/>
    <col min="276" max="276" width="10.85546875" style="33" customWidth="1"/>
    <col min="277" max="277" width="10.5703125" style="33" customWidth="1"/>
    <col min="278" max="278" width="9.42578125" style="33" customWidth="1"/>
    <col min="279" max="279" width="5.85546875" style="33" customWidth="1"/>
    <col min="280" max="280" width="11" style="33" customWidth="1"/>
    <col min="281" max="281" width="7.28515625" style="33" customWidth="1"/>
    <col min="282" max="282" width="11.7109375" style="33" customWidth="1"/>
    <col min="283" max="284" width="6.7109375" style="33" customWidth="1"/>
    <col min="285" max="285" width="4.42578125" style="33" customWidth="1"/>
    <col min="286" max="286" width="7.5703125" style="33" customWidth="1"/>
    <col min="287" max="287" width="6.140625" style="33" customWidth="1"/>
    <col min="288" max="288" width="7.28515625" style="33" customWidth="1"/>
    <col min="289" max="289" width="8.5703125" style="33" customWidth="1"/>
    <col min="290" max="290" width="9.42578125" style="33" customWidth="1"/>
    <col min="291" max="291" width="10.85546875" style="33" customWidth="1"/>
    <col min="292" max="292" width="12.42578125" style="33" customWidth="1"/>
    <col min="293" max="293" width="7.5703125" style="33" customWidth="1"/>
    <col min="294" max="294" width="10.140625" style="33" bestFit="1" customWidth="1"/>
    <col min="295" max="295" width="10" style="33" customWidth="1"/>
    <col min="296" max="296" width="10.28515625" style="33" customWidth="1"/>
    <col min="297" max="297" width="9.7109375" style="33" bestFit="1" customWidth="1"/>
    <col min="298" max="298" width="12" style="33" customWidth="1"/>
    <col min="299" max="301" width="9.140625" style="33"/>
    <col min="302" max="302" width="14" style="33" customWidth="1"/>
    <col min="303" max="507" width="9.140625" style="33"/>
    <col min="508" max="508" width="6.85546875" style="33" customWidth="1"/>
    <col min="509" max="509" width="6.28515625" style="33" customWidth="1"/>
    <col min="510" max="510" width="16.42578125" style="33" bestFit="1" customWidth="1"/>
    <col min="511" max="511" width="16.42578125" style="33" customWidth="1"/>
    <col min="512" max="512" width="13.42578125" style="33" customWidth="1"/>
    <col min="513" max="513" width="8.7109375" style="33" customWidth="1"/>
    <col min="514" max="514" width="7.85546875" style="33" customWidth="1"/>
    <col min="515" max="515" width="11.28515625" style="33" customWidth="1"/>
    <col min="516" max="516" width="35" style="33" customWidth="1"/>
    <col min="517" max="517" width="9" style="33" customWidth="1"/>
    <col min="518" max="518" width="11.7109375" style="33" customWidth="1"/>
    <col min="519" max="519" width="7" style="33" customWidth="1"/>
    <col min="520" max="520" width="7.85546875" style="33" customWidth="1"/>
    <col min="521" max="521" width="9" style="33" customWidth="1"/>
    <col min="522" max="522" width="8.7109375" style="33" customWidth="1"/>
    <col min="523" max="523" width="14.85546875" style="33" customWidth="1"/>
    <col min="524" max="524" width="8.42578125" style="33" customWidth="1"/>
    <col min="525" max="525" width="13.5703125" style="33" customWidth="1"/>
    <col min="526" max="526" width="8.42578125" style="33" customWidth="1"/>
    <col min="527" max="527" width="12.28515625" style="33" customWidth="1"/>
    <col min="528" max="528" width="13.28515625" style="33" customWidth="1"/>
    <col min="529" max="529" width="5.28515625" style="33" customWidth="1"/>
    <col min="530" max="530" width="11.85546875" style="33" customWidth="1"/>
    <col min="531" max="531" width="5.85546875" style="33" customWidth="1"/>
    <col min="532" max="532" width="10.85546875" style="33" customWidth="1"/>
    <col min="533" max="533" width="10.5703125" style="33" customWidth="1"/>
    <col min="534" max="534" width="9.42578125" style="33" customWidth="1"/>
    <col min="535" max="535" width="5.85546875" style="33" customWidth="1"/>
    <col min="536" max="536" width="11" style="33" customWidth="1"/>
    <col min="537" max="537" width="7.28515625" style="33" customWidth="1"/>
    <col min="538" max="538" width="11.7109375" style="33" customWidth="1"/>
    <col min="539" max="540" width="6.7109375" style="33" customWidth="1"/>
    <col min="541" max="541" width="4.42578125" style="33" customWidth="1"/>
    <col min="542" max="542" width="7.5703125" style="33" customWidth="1"/>
    <col min="543" max="543" width="6.140625" style="33" customWidth="1"/>
    <col min="544" max="544" width="7.28515625" style="33" customWidth="1"/>
    <col min="545" max="545" width="8.5703125" style="33" customWidth="1"/>
    <col min="546" max="546" width="9.42578125" style="33" customWidth="1"/>
    <col min="547" max="547" width="10.85546875" style="33" customWidth="1"/>
    <col min="548" max="548" width="12.42578125" style="33" customWidth="1"/>
    <col min="549" max="549" width="7.5703125" style="33" customWidth="1"/>
    <col min="550" max="550" width="10.140625" style="33" bestFit="1" customWidth="1"/>
    <col min="551" max="551" width="10" style="33" customWidth="1"/>
    <col min="552" max="552" width="10.28515625" style="33" customWidth="1"/>
    <col min="553" max="553" width="9.7109375" style="33" bestFit="1" customWidth="1"/>
    <col min="554" max="554" width="12" style="33" customWidth="1"/>
    <col min="555" max="557" width="9.140625" style="33"/>
    <col min="558" max="558" width="14" style="33" customWidth="1"/>
    <col min="559" max="763" width="9.140625" style="33"/>
    <col min="764" max="764" width="6.85546875" style="33" customWidth="1"/>
    <col min="765" max="765" width="6.28515625" style="33" customWidth="1"/>
    <col min="766" max="766" width="16.42578125" style="33" bestFit="1" customWidth="1"/>
    <col min="767" max="767" width="16.42578125" style="33" customWidth="1"/>
    <col min="768" max="768" width="13.42578125" style="33" customWidth="1"/>
    <col min="769" max="769" width="8.7109375" style="33" customWidth="1"/>
    <col min="770" max="770" width="7.85546875" style="33" customWidth="1"/>
    <col min="771" max="771" width="11.28515625" style="33" customWidth="1"/>
    <col min="772" max="772" width="35" style="33" customWidth="1"/>
    <col min="773" max="773" width="9" style="33" customWidth="1"/>
    <col min="774" max="774" width="11.7109375" style="33" customWidth="1"/>
    <col min="775" max="775" width="7" style="33" customWidth="1"/>
    <col min="776" max="776" width="7.85546875" style="33" customWidth="1"/>
    <col min="777" max="777" width="9" style="33" customWidth="1"/>
    <col min="778" max="778" width="8.7109375" style="33" customWidth="1"/>
    <col min="779" max="779" width="14.85546875" style="33" customWidth="1"/>
    <col min="780" max="780" width="8.42578125" style="33" customWidth="1"/>
    <col min="781" max="781" width="13.5703125" style="33" customWidth="1"/>
    <col min="782" max="782" width="8.42578125" style="33" customWidth="1"/>
    <col min="783" max="783" width="12.28515625" style="33" customWidth="1"/>
    <col min="784" max="784" width="13.28515625" style="33" customWidth="1"/>
    <col min="785" max="785" width="5.28515625" style="33" customWidth="1"/>
    <col min="786" max="786" width="11.85546875" style="33" customWidth="1"/>
    <col min="787" max="787" width="5.85546875" style="33" customWidth="1"/>
    <col min="788" max="788" width="10.85546875" style="33" customWidth="1"/>
    <col min="789" max="789" width="10.5703125" style="33" customWidth="1"/>
    <col min="790" max="790" width="9.42578125" style="33" customWidth="1"/>
    <col min="791" max="791" width="5.85546875" style="33" customWidth="1"/>
    <col min="792" max="792" width="11" style="33" customWidth="1"/>
    <col min="793" max="793" width="7.28515625" style="33" customWidth="1"/>
    <col min="794" max="794" width="11.7109375" style="33" customWidth="1"/>
    <col min="795" max="796" width="6.7109375" style="33" customWidth="1"/>
    <col min="797" max="797" width="4.42578125" style="33" customWidth="1"/>
    <col min="798" max="798" width="7.5703125" style="33" customWidth="1"/>
    <col min="799" max="799" width="6.140625" style="33" customWidth="1"/>
    <col min="800" max="800" width="7.28515625" style="33" customWidth="1"/>
    <col min="801" max="801" width="8.5703125" style="33" customWidth="1"/>
    <col min="802" max="802" width="9.42578125" style="33" customWidth="1"/>
    <col min="803" max="803" width="10.85546875" style="33" customWidth="1"/>
    <col min="804" max="804" width="12.42578125" style="33" customWidth="1"/>
    <col min="805" max="805" width="7.5703125" style="33" customWidth="1"/>
    <col min="806" max="806" width="10.140625" style="33" bestFit="1" customWidth="1"/>
    <col min="807" max="807" width="10" style="33" customWidth="1"/>
    <col min="808" max="808" width="10.28515625" style="33" customWidth="1"/>
    <col min="809" max="809" width="9.7109375" style="33" bestFit="1" customWidth="1"/>
    <col min="810" max="810" width="12" style="33" customWidth="1"/>
    <col min="811" max="813" width="9.140625" style="33"/>
    <col min="814" max="814" width="14" style="33" customWidth="1"/>
    <col min="815" max="1019" width="9.140625" style="33"/>
    <col min="1020" max="1020" width="6.85546875" style="33" customWidth="1"/>
    <col min="1021" max="1021" width="6.28515625" style="33" customWidth="1"/>
    <col min="1022" max="1022" width="16.42578125" style="33" bestFit="1" customWidth="1"/>
    <col min="1023" max="1023" width="16.42578125" style="33" customWidth="1"/>
    <col min="1024" max="1024" width="13.42578125" style="33" customWidth="1"/>
    <col min="1025" max="1025" width="8.7109375" style="33" customWidth="1"/>
    <col min="1026" max="1026" width="7.85546875" style="33" customWidth="1"/>
    <col min="1027" max="1027" width="11.28515625" style="33" customWidth="1"/>
    <col min="1028" max="1028" width="35" style="33" customWidth="1"/>
    <col min="1029" max="1029" width="9" style="33" customWidth="1"/>
    <col min="1030" max="1030" width="11.7109375" style="33" customWidth="1"/>
    <col min="1031" max="1031" width="7" style="33" customWidth="1"/>
    <col min="1032" max="1032" width="7.85546875" style="33" customWidth="1"/>
    <col min="1033" max="1033" width="9" style="33" customWidth="1"/>
    <col min="1034" max="1034" width="8.7109375" style="33" customWidth="1"/>
    <col min="1035" max="1035" width="14.85546875" style="33" customWidth="1"/>
    <col min="1036" max="1036" width="8.42578125" style="33" customWidth="1"/>
    <col min="1037" max="1037" width="13.5703125" style="33" customWidth="1"/>
    <col min="1038" max="1038" width="8.42578125" style="33" customWidth="1"/>
    <col min="1039" max="1039" width="12.28515625" style="33" customWidth="1"/>
    <col min="1040" max="1040" width="13.28515625" style="33" customWidth="1"/>
    <col min="1041" max="1041" width="5.28515625" style="33" customWidth="1"/>
    <col min="1042" max="1042" width="11.85546875" style="33" customWidth="1"/>
    <col min="1043" max="1043" width="5.85546875" style="33" customWidth="1"/>
    <col min="1044" max="1044" width="10.85546875" style="33" customWidth="1"/>
    <col min="1045" max="1045" width="10.5703125" style="33" customWidth="1"/>
    <col min="1046" max="1046" width="9.42578125" style="33" customWidth="1"/>
    <col min="1047" max="1047" width="5.85546875" style="33" customWidth="1"/>
    <col min="1048" max="1048" width="11" style="33" customWidth="1"/>
    <col min="1049" max="1049" width="7.28515625" style="33" customWidth="1"/>
    <col min="1050" max="1050" width="11.7109375" style="33" customWidth="1"/>
    <col min="1051" max="1052" width="6.7109375" style="33" customWidth="1"/>
    <col min="1053" max="1053" width="4.42578125" style="33" customWidth="1"/>
    <col min="1054" max="1054" width="7.5703125" style="33" customWidth="1"/>
    <col min="1055" max="1055" width="6.140625" style="33" customWidth="1"/>
    <col min="1056" max="1056" width="7.28515625" style="33" customWidth="1"/>
    <col min="1057" max="1057" width="8.5703125" style="33" customWidth="1"/>
    <col min="1058" max="1058" width="9.42578125" style="33" customWidth="1"/>
    <col min="1059" max="1059" width="10.85546875" style="33" customWidth="1"/>
    <col min="1060" max="1060" width="12.42578125" style="33" customWidth="1"/>
    <col min="1061" max="1061" width="7.5703125" style="33" customWidth="1"/>
    <col min="1062" max="1062" width="10.140625" style="33" bestFit="1" customWidth="1"/>
    <col min="1063" max="1063" width="10" style="33" customWidth="1"/>
    <col min="1064" max="1064" width="10.28515625" style="33" customWidth="1"/>
    <col min="1065" max="1065" width="9.7109375" style="33" bestFit="1" customWidth="1"/>
    <col min="1066" max="1066" width="12" style="33" customWidth="1"/>
    <col min="1067" max="1069" width="9.140625" style="33"/>
    <col min="1070" max="1070" width="14" style="33" customWidth="1"/>
    <col min="1071" max="1275" width="9.140625" style="33"/>
    <col min="1276" max="1276" width="6.85546875" style="33" customWidth="1"/>
    <col min="1277" max="1277" width="6.28515625" style="33" customWidth="1"/>
    <col min="1278" max="1278" width="16.42578125" style="33" bestFit="1" customWidth="1"/>
    <col min="1279" max="1279" width="16.42578125" style="33" customWidth="1"/>
    <col min="1280" max="1280" width="13.42578125" style="33" customWidth="1"/>
    <col min="1281" max="1281" width="8.7109375" style="33" customWidth="1"/>
    <col min="1282" max="1282" width="7.85546875" style="33" customWidth="1"/>
    <col min="1283" max="1283" width="11.28515625" style="33" customWidth="1"/>
    <col min="1284" max="1284" width="35" style="33" customWidth="1"/>
    <col min="1285" max="1285" width="9" style="33" customWidth="1"/>
    <col min="1286" max="1286" width="11.7109375" style="33" customWidth="1"/>
    <col min="1287" max="1287" width="7" style="33" customWidth="1"/>
    <col min="1288" max="1288" width="7.85546875" style="33" customWidth="1"/>
    <col min="1289" max="1289" width="9" style="33" customWidth="1"/>
    <col min="1290" max="1290" width="8.7109375" style="33" customWidth="1"/>
    <col min="1291" max="1291" width="14.85546875" style="33" customWidth="1"/>
    <col min="1292" max="1292" width="8.42578125" style="33" customWidth="1"/>
    <col min="1293" max="1293" width="13.5703125" style="33" customWidth="1"/>
    <col min="1294" max="1294" width="8.42578125" style="33" customWidth="1"/>
    <col min="1295" max="1295" width="12.28515625" style="33" customWidth="1"/>
    <col min="1296" max="1296" width="13.28515625" style="33" customWidth="1"/>
    <col min="1297" max="1297" width="5.28515625" style="33" customWidth="1"/>
    <col min="1298" max="1298" width="11.85546875" style="33" customWidth="1"/>
    <col min="1299" max="1299" width="5.85546875" style="33" customWidth="1"/>
    <col min="1300" max="1300" width="10.85546875" style="33" customWidth="1"/>
    <col min="1301" max="1301" width="10.5703125" style="33" customWidth="1"/>
    <col min="1302" max="1302" width="9.42578125" style="33" customWidth="1"/>
    <col min="1303" max="1303" width="5.85546875" style="33" customWidth="1"/>
    <col min="1304" max="1304" width="11" style="33" customWidth="1"/>
    <col min="1305" max="1305" width="7.28515625" style="33" customWidth="1"/>
    <col min="1306" max="1306" width="11.7109375" style="33" customWidth="1"/>
    <col min="1307" max="1308" width="6.7109375" style="33" customWidth="1"/>
    <col min="1309" max="1309" width="4.42578125" style="33" customWidth="1"/>
    <col min="1310" max="1310" width="7.5703125" style="33" customWidth="1"/>
    <col min="1311" max="1311" width="6.140625" style="33" customWidth="1"/>
    <col min="1312" max="1312" width="7.28515625" style="33" customWidth="1"/>
    <col min="1313" max="1313" width="8.5703125" style="33" customWidth="1"/>
    <col min="1314" max="1314" width="9.42578125" style="33" customWidth="1"/>
    <col min="1315" max="1315" width="10.85546875" style="33" customWidth="1"/>
    <col min="1316" max="1316" width="12.42578125" style="33" customWidth="1"/>
    <col min="1317" max="1317" width="7.5703125" style="33" customWidth="1"/>
    <col min="1318" max="1318" width="10.140625" style="33" bestFit="1" customWidth="1"/>
    <col min="1319" max="1319" width="10" style="33" customWidth="1"/>
    <col min="1320" max="1320" width="10.28515625" style="33" customWidth="1"/>
    <col min="1321" max="1321" width="9.7109375" style="33" bestFit="1" customWidth="1"/>
    <col min="1322" max="1322" width="12" style="33" customWidth="1"/>
    <col min="1323" max="1325" width="9.140625" style="33"/>
    <col min="1326" max="1326" width="14" style="33" customWidth="1"/>
    <col min="1327" max="1531" width="9.140625" style="33"/>
    <col min="1532" max="1532" width="6.85546875" style="33" customWidth="1"/>
    <col min="1533" max="1533" width="6.28515625" style="33" customWidth="1"/>
    <col min="1534" max="1534" width="16.42578125" style="33" bestFit="1" customWidth="1"/>
    <col min="1535" max="1535" width="16.42578125" style="33" customWidth="1"/>
    <col min="1536" max="1536" width="13.42578125" style="33" customWidth="1"/>
    <col min="1537" max="1537" width="8.7109375" style="33" customWidth="1"/>
    <col min="1538" max="1538" width="7.85546875" style="33" customWidth="1"/>
    <col min="1539" max="1539" width="11.28515625" style="33" customWidth="1"/>
    <col min="1540" max="1540" width="35" style="33" customWidth="1"/>
    <col min="1541" max="1541" width="9" style="33" customWidth="1"/>
    <col min="1542" max="1542" width="11.7109375" style="33" customWidth="1"/>
    <col min="1543" max="1543" width="7" style="33" customWidth="1"/>
    <col min="1544" max="1544" width="7.85546875" style="33" customWidth="1"/>
    <col min="1545" max="1545" width="9" style="33" customWidth="1"/>
    <col min="1546" max="1546" width="8.7109375" style="33" customWidth="1"/>
    <col min="1547" max="1547" width="14.85546875" style="33" customWidth="1"/>
    <col min="1548" max="1548" width="8.42578125" style="33" customWidth="1"/>
    <col min="1549" max="1549" width="13.5703125" style="33" customWidth="1"/>
    <col min="1550" max="1550" width="8.42578125" style="33" customWidth="1"/>
    <col min="1551" max="1551" width="12.28515625" style="33" customWidth="1"/>
    <col min="1552" max="1552" width="13.28515625" style="33" customWidth="1"/>
    <col min="1553" max="1553" width="5.28515625" style="33" customWidth="1"/>
    <col min="1554" max="1554" width="11.85546875" style="33" customWidth="1"/>
    <col min="1555" max="1555" width="5.85546875" style="33" customWidth="1"/>
    <col min="1556" max="1556" width="10.85546875" style="33" customWidth="1"/>
    <col min="1557" max="1557" width="10.5703125" style="33" customWidth="1"/>
    <col min="1558" max="1558" width="9.42578125" style="33" customWidth="1"/>
    <col min="1559" max="1559" width="5.85546875" style="33" customWidth="1"/>
    <col min="1560" max="1560" width="11" style="33" customWidth="1"/>
    <col min="1561" max="1561" width="7.28515625" style="33" customWidth="1"/>
    <col min="1562" max="1562" width="11.7109375" style="33" customWidth="1"/>
    <col min="1563" max="1564" width="6.7109375" style="33" customWidth="1"/>
    <col min="1565" max="1565" width="4.42578125" style="33" customWidth="1"/>
    <col min="1566" max="1566" width="7.5703125" style="33" customWidth="1"/>
    <col min="1567" max="1567" width="6.140625" style="33" customWidth="1"/>
    <col min="1568" max="1568" width="7.28515625" style="33" customWidth="1"/>
    <col min="1569" max="1569" width="8.5703125" style="33" customWidth="1"/>
    <col min="1570" max="1570" width="9.42578125" style="33" customWidth="1"/>
    <col min="1571" max="1571" width="10.85546875" style="33" customWidth="1"/>
    <col min="1572" max="1572" width="12.42578125" style="33" customWidth="1"/>
    <col min="1573" max="1573" width="7.5703125" style="33" customWidth="1"/>
    <col min="1574" max="1574" width="10.140625" style="33" bestFit="1" customWidth="1"/>
    <col min="1575" max="1575" width="10" style="33" customWidth="1"/>
    <col min="1576" max="1576" width="10.28515625" style="33" customWidth="1"/>
    <col min="1577" max="1577" width="9.7109375" style="33" bestFit="1" customWidth="1"/>
    <col min="1578" max="1578" width="12" style="33" customWidth="1"/>
    <col min="1579" max="1581" width="9.140625" style="33"/>
    <col min="1582" max="1582" width="14" style="33" customWidth="1"/>
    <col min="1583" max="1787" width="9.140625" style="33"/>
    <col min="1788" max="1788" width="6.85546875" style="33" customWidth="1"/>
    <col min="1789" max="1789" width="6.28515625" style="33" customWidth="1"/>
    <col min="1790" max="1790" width="16.42578125" style="33" bestFit="1" customWidth="1"/>
    <col min="1791" max="1791" width="16.42578125" style="33" customWidth="1"/>
    <col min="1792" max="1792" width="13.42578125" style="33" customWidth="1"/>
    <col min="1793" max="1793" width="8.7109375" style="33" customWidth="1"/>
    <col min="1794" max="1794" width="7.85546875" style="33" customWidth="1"/>
    <col min="1795" max="1795" width="11.28515625" style="33" customWidth="1"/>
    <col min="1796" max="1796" width="35" style="33" customWidth="1"/>
    <col min="1797" max="1797" width="9" style="33" customWidth="1"/>
    <col min="1798" max="1798" width="11.7109375" style="33" customWidth="1"/>
    <col min="1799" max="1799" width="7" style="33" customWidth="1"/>
    <col min="1800" max="1800" width="7.85546875" style="33" customWidth="1"/>
    <col min="1801" max="1801" width="9" style="33" customWidth="1"/>
    <col min="1802" max="1802" width="8.7109375" style="33" customWidth="1"/>
    <col min="1803" max="1803" width="14.85546875" style="33" customWidth="1"/>
    <col min="1804" max="1804" width="8.42578125" style="33" customWidth="1"/>
    <col min="1805" max="1805" width="13.5703125" style="33" customWidth="1"/>
    <col min="1806" max="1806" width="8.42578125" style="33" customWidth="1"/>
    <col min="1807" max="1807" width="12.28515625" style="33" customWidth="1"/>
    <col min="1808" max="1808" width="13.28515625" style="33" customWidth="1"/>
    <col min="1809" max="1809" width="5.28515625" style="33" customWidth="1"/>
    <col min="1810" max="1810" width="11.85546875" style="33" customWidth="1"/>
    <col min="1811" max="1811" width="5.85546875" style="33" customWidth="1"/>
    <col min="1812" max="1812" width="10.85546875" style="33" customWidth="1"/>
    <col min="1813" max="1813" width="10.5703125" style="33" customWidth="1"/>
    <col min="1814" max="1814" width="9.42578125" style="33" customWidth="1"/>
    <col min="1815" max="1815" width="5.85546875" style="33" customWidth="1"/>
    <col min="1816" max="1816" width="11" style="33" customWidth="1"/>
    <col min="1817" max="1817" width="7.28515625" style="33" customWidth="1"/>
    <col min="1818" max="1818" width="11.7109375" style="33" customWidth="1"/>
    <col min="1819" max="1820" width="6.7109375" style="33" customWidth="1"/>
    <col min="1821" max="1821" width="4.42578125" style="33" customWidth="1"/>
    <col min="1822" max="1822" width="7.5703125" style="33" customWidth="1"/>
    <col min="1823" max="1823" width="6.140625" style="33" customWidth="1"/>
    <col min="1824" max="1824" width="7.28515625" style="33" customWidth="1"/>
    <col min="1825" max="1825" width="8.5703125" style="33" customWidth="1"/>
    <col min="1826" max="1826" width="9.42578125" style="33" customWidth="1"/>
    <col min="1827" max="1827" width="10.85546875" style="33" customWidth="1"/>
    <col min="1828" max="1828" width="12.42578125" style="33" customWidth="1"/>
    <col min="1829" max="1829" width="7.5703125" style="33" customWidth="1"/>
    <col min="1830" max="1830" width="10.140625" style="33" bestFit="1" customWidth="1"/>
    <col min="1831" max="1831" width="10" style="33" customWidth="1"/>
    <col min="1832" max="1832" width="10.28515625" style="33" customWidth="1"/>
    <col min="1833" max="1833" width="9.7109375" style="33" bestFit="1" customWidth="1"/>
    <col min="1834" max="1834" width="12" style="33" customWidth="1"/>
    <col min="1835" max="1837" width="9.140625" style="33"/>
    <col min="1838" max="1838" width="14" style="33" customWidth="1"/>
    <col min="1839" max="2043" width="9.140625" style="33"/>
    <col min="2044" max="2044" width="6.85546875" style="33" customWidth="1"/>
    <col min="2045" max="2045" width="6.28515625" style="33" customWidth="1"/>
    <col min="2046" max="2046" width="16.42578125" style="33" bestFit="1" customWidth="1"/>
    <col min="2047" max="2047" width="16.42578125" style="33" customWidth="1"/>
    <col min="2048" max="2048" width="13.42578125" style="33" customWidth="1"/>
    <col min="2049" max="2049" width="8.7109375" style="33" customWidth="1"/>
    <col min="2050" max="2050" width="7.85546875" style="33" customWidth="1"/>
    <col min="2051" max="2051" width="11.28515625" style="33" customWidth="1"/>
    <col min="2052" max="2052" width="35" style="33" customWidth="1"/>
    <col min="2053" max="2053" width="9" style="33" customWidth="1"/>
    <col min="2054" max="2054" width="11.7109375" style="33" customWidth="1"/>
    <col min="2055" max="2055" width="7" style="33" customWidth="1"/>
    <col min="2056" max="2056" width="7.85546875" style="33" customWidth="1"/>
    <col min="2057" max="2057" width="9" style="33" customWidth="1"/>
    <col min="2058" max="2058" width="8.7109375" style="33" customWidth="1"/>
    <col min="2059" max="2059" width="14.85546875" style="33" customWidth="1"/>
    <col min="2060" max="2060" width="8.42578125" style="33" customWidth="1"/>
    <col min="2061" max="2061" width="13.5703125" style="33" customWidth="1"/>
    <col min="2062" max="2062" width="8.42578125" style="33" customWidth="1"/>
    <col min="2063" max="2063" width="12.28515625" style="33" customWidth="1"/>
    <col min="2064" max="2064" width="13.28515625" style="33" customWidth="1"/>
    <col min="2065" max="2065" width="5.28515625" style="33" customWidth="1"/>
    <col min="2066" max="2066" width="11.85546875" style="33" customWidth="1"/>
    <col min="2067" max="2067" width="5.85546875" style="33" customWidth="1"/>
    <col min="2068" max="2068" width="10.85546875" style="33" customWidth="1"/>
    <col min="2069" max="2069" width="10.5703125" style="33" customWidth="1"/>
    <col min="2070" max="2070" width="9.42578125" style="33" customWidth="1"/>
    <col min="2071" max="2071" width="5.85546875" style="33" customWidth="1"/>
    <col min="2072" max="2072" width="11" style="33" customWidth="1"/>
    <col min="2073" max="2073" width="7.28515625" style="33" customWidth="1"/>
    <col min="2074" max="2074" width="11.7109375" style="33" customWidth="1"/>
    <col min="2075" max="2076" width="6.7109375" style="33" customWidth="1"/>
    <col min="2077" max="2077" width="4.42578125" style="33" customWidth="1"/>
    <col min="2078" max="2078" width="7.5703125" style="33" customWidth="1"/>
    <col min="2079" max="2079" width="6.140625" style="33" customWidth="1"/>
    <col min="2080" max="2080" width="7.28515625" style="33" customWidth="1"/>
    <col min="2081" max="2081" width="8.5703125" style="33" customWidth="1"/>
    <col min="2082" max="2082" width="9.42578125" style="33" customWidth="1"/>
    <col min="2083" max="2083" width="10.85546875" style="33" customWidth="1"/>
    <col min="2084" max="2084" width="12.42578125" style="33" customWidth="1"/>
    <col min="2085" max="2085" width="7.5703125" style="33" customWidth="1"/>
    <col min="2086" max="2086" width="10.140625" style="33" bestFit="1" customWidth="1"/>
    <col min="2087" max="2087" width="10" style="33" customWidth="1"/>
    <col min="2088" max="2088" width="10.28515625" style="33" customWidth="1"/>
    <col min="2089" max="2089" width="9.7109375" style="33" bestFit="1" customWidth="1"/>
    <col min="2090" max="2090" width="12" style="33" customWidth="1"/>
    <col min="2091" max="2093" width="9.140625" style="33"/>
    <col min="2094" max="2094" width="14" style="33" customWidth="1"/>
    <col min="2095" max="2299" width="9.140625" style="33"/>
    <col min="2300" max="2300" width="6.85546875" style="33" customWidth="1"/>
    <col min="2301" max="2301" width="6.28515625" style="33" customWidth="1"/>
    <col min="2302" max="2302" width="16.42578125" style="33" bestFit="1" customWidth="1"/>
    <col min="2303" max="2303" width="16.42578125" style="33" customWidth="1"/>
    <col min="2304" max="2304" width="13.42578125" style="33" customWidth="1"/>
    <col min="2305" max="2305" width="8.7109375" style="33" customWidth="1"/>
    <col min="2306" max="2306" width="7.85546875" style="33" customWidth="1"/>
    <col min="2307" max="2307" width="11.28515625" style="33" customWidth="1"/>
    <col min="2308" max="2308" width="35" style="33" customWidth="1"/>
    <col min="2309" max="2309" width="9" style="33" customWidth="1"/>
    <col min="2310" max="2310" width="11.7109375" style="33" customWidth="1"/>
    <col min="2311" max="2311" width="7" style="33" customWidth="1"/>
    <col min="2312" max="2312" width="7.85546875" style="33" customWidth="1"/>
    <col min="2313" max="2313" width="9" style="33" customWidth="1"/>
    <col min="2314" max="2314" width="8.7109375" style="33" customWidth="1"/>
    <col min="2315" max="2315" width="14.85546875" style="33" customWidth="1"/>
    <col min="2316" max="2316" width="8.42578125" style="33" customWidth="1"/>
    <col min="2317" max="2317" width="13.5703125" style="33" customWidth="1"/>
    <col min="2318" max="2318" width="8.42578125" style="33" customWidth="1"/>
    <col min="2319" max="2319" width="12.28515625" style="33" customWidth="1"/>
    <col min="2320" max="2320" width="13.28515625" style="33" customWidth="1"/>
    <col min="2321" max="2321" width="5.28515625" style="33" customWidth="1"/>
    <col min="2322" max="2322" width="11.85546875" style="33" customWidth="1"/>
    <col min="2323" max="2323" width="5.85546875" style="33" customWidth="1"/>
    <col min="2324" max="2324" width="10.85546875" style="33" customWidth="1"/>
    <col min="2325" max="2325" width="10.5703125" style="33" customWidth="1"/>
    <col min="2326" max="2326" width="9.42578125" style="33" customWidth="1"/>
    <col min="2327" max="2327" width="5.85546875" style="33" customWidth="1"/>
    <col min="2328" max="2328" width="11" style="33" customWidth="1"/>
    <col min="2329" max="2329" width="7.28515625" style="33" customWidth="1"/>
    <col min="2330" max="2330" width="11.7109375" style="33" customWidth="1"/>
    <col min="2331" max="2332" width="6.7109375" style="33" customWidth="1"/>
    <col min="2333" max="2333" width="4.42578125" style="33" customWidth="1"/>
    <col min="2334" max="2334" width="7.5703125" style="33" customWidth="1"/>
    <col min="2335" max="2335" width="6.140625" style="33" customWidth="1"/>
    <col min="2336" max="2336" width="7.28515625" style="33" customWidth="1"/>
    <col min="2337" max="2337" width="8.5703125" style="33" customWidth="1"/>
    <col min="2338" max="2338" width="9.42578125" style="33" customWidth="1"/>
    <col min="2339" max="2339" width="10.85546875" style="33" customWidth="1"/>
    <col min="2340" max="2340" width="12.42578125" style="33" customWidth="1"/>
    <col min="2341" max="2341" width="7.5703125" style="33" customWidth="1"/>
    <col min="2342" max="2342" width="10.140625" style="33" bestFit="1" customWidth="1"/>
    <col min="2343" max="2343" width="10" style="33" customWidth="1"/>
    <col min="2344" max="2344" width="10.28515625" style="33" customWidth="1"/>
    <col min="2345" max="2345" width="9.7109375" style="33" bestFit="1" customWidth="1"/>
    <col min="2346" max="2346" width="12" style="33" customWidth="1"/>
    <col min="2347" max="2349" width="9.140625" style="33"/>
    <col min="2350" max="2350" width="14" style="33" customWidth="1"/>
    <col min="2351" max="2555" width="9.140625" style="33"/>
    <col min="2556" max="2556" width="6.85546875" style="33" customWidth="1"/>
    <col min="2557" max="2557" width="6.28515625" style="33" customWidth="1"/>
    <col min="2558" max="2558" width="16.42578125" style="33" bestFit="1" customWidth="1"/>
    <col min="2559" max="2559" width="16.42578125" style="33" customWidth="1"/>
    <col min="2560" max="2560" width="13.42578125" style="33" customWidth="1"/>
    <col min="2561" max="2561" width="8.7109375" style="33" customWidth="1"/>
    <col min="2562" max="2562" width="7.85546875" style="33" customWidth="1"/>
    <col min="2563" max="2563" width="11.28515625" style="33" customWidth="1"/>
    <col min="2564" max="2564" width="35" style="33" customWidth="1"/>
    <col min="2565" max="2565" width="9" style="33" customWidth="1"/>
    <col min="2566" max="2566" width="11.7109375" style="33" customWidth="1"/>
    <col min="2567" max="2567" width="7" style="33" customWidth="1"/>
    <col min="2568" max="2568" width="7.85546875" style="33" customWidth="1"/>
    <col min="2569" max="2569" width="9" style="33" customWidth="1"/>
    <col min="2570" max="2570" width="8.7109375" style="33" customWidth="1"/>
    <col min="2571" max="2571" width="14.85546875" style="33" customWidth="1"/>
    <col min="2572" max="2572" width="8.42578125" style="33" customWidth="1"/>
    <col min="2573" max="2573" width="13.5703125" style="33" customWidth="1"/>
    <col min="2574" max="2574" width="8.42578125" style="33" customWidth="1"/>
    <col min="2575" max="2575" width="12.28515625" style="33" customWidth="1"/>
    <col min="2576" max="2576" width="13.28515625" style="33" customWidth="1"/>
    <col min="2577" max="2577" width="5.28515625" style="33" customWidth="1"/>
    <col min="2578" max="2578" width="11.85546875" style="33" customWidth="1"/>
    <col min="2579" max="2579" width="5.85546875" style="33" customWidth="1"/>
    <col min="2580" max="2580" width="10.85546875" style="33" customWidth="1"/>
    <col min="2581" max="2581" width="10.5703125" style="33" customWidth="1"/>
    <col min="2582" max="2582" width="9.42578125" style="33" customWidth="1"/>
    <col min="2583" max="2583" width="5.85546875" style="33" customWidth="1"/>
    <col min="2584" max="2584" width="11" style="33" customWidth="1"/>
    <col min="2585" max="2585" width="7.28515625" style="33" customWidth="1"/>
    <col min="2586" max="2586" width="11.7109375" style="33" customWidth="1"/>
    <col min="2587" max="2588" width="6.7109375" style="33" customWidth="1"/>
    <col min="2589" max="2589" width="4.42578125" style="33" customWidth="1"/>
    <col min="2590" max="2590" width="7.5703125" style="33" customWidth="1"/>
    <col min="2591" max="2591" width="6.140625" style="33" customWidth="1"/>
    <col min="2592" max="2592" width="7.28515625" style="33" customWidth="1"/>
    <col min="2593" max="2593" width="8.5703125" style="33" customWidth="1"/>
    <col min="2594" max="2594" width="9.42578125" style="33" customWidth="1"/>
    <col min="2595" max="2595" width="10.85546875" style="33" customWidth="1"/>
    <col min="2596" max="2596" width="12.42578125" style="33" customWidth="1"/>
    <col min="2597" max="2597" width="7.5703125" style="33" customWidth="1"/>
    <col min="2598" max="2598" width="10.140625" style="33" bestFit="1" customWidth="1"/>
    <col min="2599" max="2599" width="10" style="33" customWidth="1"/>
    <col min="2600" max="2600" width="10.28515625" style="33" customWidth="1"/>
    <col min="2601" max="2601" width="9.7109375" style="33" bestFit="1" customWidth="1"/>
    <col min="2602" max="2602" width="12" style="33" customWidth="1"/>
    <col min="2603" max="2605" width="9.140625" style="33"/>
    <col min="2606" max="2606" width="14" style="33" customWidth="1"/>
    <col min="2607" max="2811" width="9.140625" style="33"/>
    <col min="2812" max="2812" width="6.85546875" style="33" customWidth="1"/>
    <col min="2813" max="2813" width="6.28515625" style="33" customWidth="1"/>
    <col min="2814" max="2814" width="16.42578125" style="33" bestFit="1" customWidth="1"/>
    <col min="2815" max="2815" width="16.42578125" style="33" customWidth="1"/>
    <col min="2816" max="2816" width="13.42578125" style="33" customWidth="1"/>
    <col min="2817" max="2817" width="8.7109375" style="33" customWidth="1"/>
    <col min="2818" max="2818" width="7.85546875" style="33" customWidth="1"/>
    <col min="2819" max="2819" width="11.28515625" style="33" customWidth="1"/>
    <col min="2820" max="2820" width="35" style="33" customWidth="1"/>
    <col min="2821" max="2821" width="9" style="33" customWidth="1"/>
    <col min="2822" max="2822" width="11.7109375" style="33" customWidth="1"/>
    <col min="2823" max="2823" width="7" style="33" customWidth="1"/>
    <col min="2824" max="2824" width="7.85546875" style="33" customWidth="1"/>
    <col min="2825" max="2825" width="9" style="33" customWidth="1"/>
    <col min="2826" max="2826" width="8.7109375" style="33" customWidth="1"/>
    <col min="2827" max="2827" width="14.85546875" style="33" customWidth="1"/>
    <col min="2828" max="2828" width="8.42578125" style="33" customWidth="1"/>
    <col min="2829" max="2829" width="13.5703125" style="33" customWidth="1"/>
    <col min="2830" max="2830" width="8.42578125" style="33" customWidth="1"/>
    <col min="2831" max="2831" width="12.28515625" style="33" customWidth="1"/>
    <col min="2832" max="2832" width="13.28515625" style="33" customWidth="1"/>
    <col min="2833" max="2833" width="5.28515625" style="33" customWidth="1"/>
    <col min="2834" max="2834" width="11.85546875" style="33" customWidth="1"/>
    <col min="2835" max="2835" width="5.85546875" style="33" customWidth="1"/>
    <col min="2836" max="2836" width="10.85546875" style="33" customWidth="1"/>
    <col min="2837" max="2837" width="10.5703125" style="33" customWidth="1"/>
    <col min="2838" max="2838" width="9.42578125" style="33" customWidth="1"/>
    <col min="2839" max="2839" width="5.85546875" style="33" customWidth="1"/>
    <col min="2840" max="2840" width="11" style="33" customWidth="1"/>
    <col min="2841" max="2841" width="7.28515625" style="33" customWidth="1"/>
    <col min="2842" max="2842" width="11.7109375" style="33" customWidth="1"/>
    <col min="2843" max="2844" width="6.7109375" style="33" customWidth="1"/>
    <col min="2845" max="2845" width="4.42578125" style="33" customWidth="1"/>
    <col min="2846" max="2846" width="7.5703125" style="33" customWidth="1"/>
    <col min="2847" max="2847" width="6.140625" style="33" customWidth="1"/>
    <col min="2848" max="2848" width="7.28515625" style="33" customWidth="1"/>
    <col min="2849" max="2849" width="8.5703125" style="33" customWidth="1"/>
    <col min="2850" max="2850" width="9.42578125" style="33" customWidth="1"/>
    <col min="2851" max="2851" width="10.85546875" style="33" customWidth="1"/>
    <col min="2852" max="2852" width="12.42578125" style="33" customWidth="1"/>
    <col min="2853" max="2853" width="7.5703125" style="33" customWidth="1"/>
    <col min="2854" max="2854" width="10.140625" style="33" bestFit="1" customWidth="1"/>
    <col min="2855" max="2855" width="10" style="33" customWidth="1"/>
    <col min="2856" max="2856" width="10.28515625" style="33" customWidth="1"/>
    <col min="2857" max="2857" width="9.7109375" style="33" bestFit="1" customWidth="1"/>
    <col min="2858" max="2858" width="12" style="33" customWidth="1"/>
    <col min="2859" max="2861" width="9.140625" style="33"/>
    <col min="2862" max="2862" width="14" style="33" customWidth="1"/>
    <col min="2863" max="3067" width="9.140625" style="33"/>
    <col min="3068" max="3068" width="6.85546875" style="33" customWidth="1"/>
    <col min="3069" max="3069" width="6.28515625" style="33" customWidth="1"/>
    <col min="3070" max="3070" width="16.42578125" style="33" bestFit="1" customWidth="1"/>
    <col min="3071" max="3071" width="16.42578125" style="33" customWidth="1"/>
    <col min="3072" max="3072" width="13.42578125" style="33" customWidth="1"/>
    <col min="3073" max="3073" width="8.7109375" style="33" customWidth="1"/>
    <col min="3074" max="3074" width="7.85546875" style="33" customWidth="1"/>
    <col min="3075" max="3075" width="11.28515625" style="33" customWidth="1"/>
    <col min="3076" max="3076" width="35" style="33" customWidth="1"/>
    <col min="3077" max="3077" width="9" style="33" customWidth="1"/>
    <col min="3078" max="3078" width="11.7109375" style="33" customWidth="1"/>
    <col min="3079" max="3079" width="7" style="33" customWidth="1"/>
    <col min="3080" max="3080" width="7.85546875" style="33" customWidth="1"/>
    <col min="3081" max="3081" width="9" style="33" customWidth="1"/>
    <col min="3082" max="3082" width="8.7109375" style="33" customWidth="1"/>
    <col min="3083" max="3083" width="14.85546875" style="33" customWidth="1"/>
    <col min="3084" max="3084" width="8.42578125" style="33" customWidth="1"/>
    <col min="3085" max="3085" width="13.5703125" style="33" customWidth="1"/>
    <col min="3086" max="3086" width="8.42578125" style="33" customWidth="1"/>
    <col min="3087" max="3087" width="12.28515625" style="33" customWidth="1"/>
    <col min="3088" max="3088" width="13.28515625" style="33" customWidth="1"/>
    <col min="3089" max="3089" width="5.28515625" style="33" customWidth="1"/>
    <col min="3090" max="3090" width="11.85546875" style="33" customWidth="1"/>
    <col min="3091" max="3091" width="5.85546875" style="33" customWidth="1"/>
    <col min="3092" max="3092" width="10.85546875" style="33" customWidth="1"/>
    <col min="3093" max="3093" width="10.5703125" style="33" customWidth="1"/>
    <col min="3094" max="3094" width="9.42578125" style="33" customWidth="1"/>
    <col min="3095" max="3095" width="5.85546875" style="33" customWidth="1"/>
    <col min="3096" max="3096" width="11" style="33" customWidth="1"/>
    <col min="3097" max="3097" width="7.28515625" style="33" customWidth="1"/>
    <col min="3098" max="3098" width="11.7109375" style="33" customWidth="1"/>
    <col min="3099" max="3100" width="6.7109375" style="33" customWidth="1"/>
    <col min="3101" max="3101" width="4.42578125" style="33" customWidth="1"/>
    <col min="3102" max="3102" width="7.5703125" style="33" customWidth="1"/>
    <col min="3103" max="3103" width="6.140625" style="33" customWidth="1"/>
    <col min="3104" max="3104" width="7.28515625" style="33" customWidth="1"/>
    <col min="3105" max="3105" width="8.5703125" style="33" customWidth="1"/>
    <col min="3106" max="3106" width="9.42578125" style="33" customWidth="1"/>
    <col min="3107" max="3107" width="10.85546875" style="33" customWidth="1"/>
    <col min="3108" max="3108" width="12.42578125" style="33" customWidth="1"/>
    <col min="3109" max="3109" width="7.5703125" style="33" customWidth="1"/>
    <col min="3110" max="3110" width="10.140625" style="33" bestFit="1" customWidth="1"/>
    <col min="3111" max="3111" width="10" style="33" customWidth="1"/>
    <col min="3112" max="3112" width="10.28515625" style="33" customWidth="1"/>
    <col min="3113" max="3113" width="9.7109375" style="33" bestFit="1" customWidth="1"/>
    <col min="3114" max="3114" width="12" style="33" customWidth="1"/>
    <col min="3115" max="3117" width="9.140625" style="33"/>
    <col min="3118" max="3118" width="14" style="33" customWidth="1"/>
    <col min="3119" max="3323" width="9.140625" style="33"/>
    <col min="3324" max="3324" width="6.85546875" style="33" customWidth="1"/>
    <col min="3325" max="3325" width="6.28515625" style="33" customWidth="1"/>
    <col min="3326" max="3326" width="16.42578125" style="33" bestFit="1" customWidth="1"/>
    <col min="3327" max="3327" width="16.42578125" style="33" customWidth="1"/>
    <col min="3328" max="3328" width="13.42578125" style="33" customWidth="1"/>
    <col min="3329" max="3329" width="8.7109375" style="33" customWidth="1"/>
    <col min="3330" max="3330" width="7.85546875" style="33" customWidth="1"/>
    <col min="3331" max="3331" width="11.28515625" style="33" customWidth="1"/>
    <col min="3332" max="3332" width="35" style="33" customWidth="1"/>
    <col min="3333" max="3333" width="9" style="33" customWidth="1"/>
    <col min="3334" max="3334" width="11.7109375" style="33" customWidth="1"/>
    <col min="3335" max="3335" width="7" style="33" customWidth="1"/>
    <col min="3336" max="3336" width="7.85546875" style="33" customWidth="1"/>
    <col min="3337" max="3337" width="9" style="33" customWidth="1"/>
    <col min="3338" max="3338" width="8.7109375" style="33" customWidth="1"/>
    <col min="3339" max="3339" width="14.85546875" style="33" customWidth="1"/>
    <col min="3340" max="3340" width="8.42578125" style="33" customWidth="1"/>
    <col min="3341" max="3341" width="13.5703125" style="33" customWidth="1"/>
    <col min="3342" max="3342" width="8.42578125" style="33" customWidth="1"/>
    <col min="3343" max="3343" width="12.28515625" style="33" customWidth="1"/>
    <col min="3344" max="3344" width="13.28515625" style="33" customWidth="1"/>
    <col min="3345" max="3345" width="5.28515625" style="33" customWidth="1"/>
    <col min="3346" max="3346" width="11.85546875" style="33" customWidth="1"/>
    <col min="3347" max="3347" width="5.85546875" style="33" customWidth="1"/>
    <col min="3348" max="3348" width="10.85546875" style="33" customWidth="1"/>
    <col min="3349" max="3349" width="10.5703125" style="33" customWidth="1"/>
    <col min="3350" max="3350" width="9.42578125" style="33" customWidth="1"/>
    <col min="3351" max="3351" width="5.85546875" style="33" customWidth="1"/>
    <col min="3352" max="3352" width="11" style="33" customWidth="1"/>
    <col min="3353" max="3353" width="7.28515625" style="33" customWidth="1"/>
    <col min="3354" max="3354" width="11.7109375" style="33" customWidth="1"/>
    <col min="3355" max="3356" width="6.7109375" style="33" customWidth="1"/>
    <col min="3357" max="3357" width="4.42578125" style="33" customWidth="1"/>
    <col min="3358" max="3358" width="7.5703125" style="33" customWidth="1"/>
    <col min="3359" max="3359" width="6.140625" style="33" customWidth="1"/>
    <col min="3360" max="3360" width="7.28515625" style="33" customWidth="1"/>
    <col min="3361" max="3361" width="8.5703125" style="33" customWidth="1"/>
    <col min="3362" max="3362" width="9.42578125" style="33" customWidth="1"/>
    <col min="3363" max="3363" width="10.85546875" style="33" customWidth="1"/>
    <col min="3364" max="3364" width="12.42578125" style="33" customWidth="1"/>
    <col min="3365" max="3365" width="7.5703125" style="33" customWidth="1"/>
    <col min="3366" max="3366" width="10.140625" style="33" bestFit="1" customWidth="1"/>
    <col min="3367" max="3367" width="10" style="33" customWidth="1"/>
    <col min="3368" max="3368" width="10.28515625" style="33" customWidth="1"/>
    <col min="3369" max="3369" width="9.7109375" style="33" bestFit="1" customWidth="1"/>
    <col min="3370" max="3370" width="12" style="33" customWidth="1"/>
    <col min="3371" max="3373" width="9.140625" style="33"/>
    <col min="3374" max="3374" width="14" style="33" customWidth="1"/>
    <col min="3375" max="3579" width="9.140625" style="33"/>
    <col min="3580" max="3580" width="6.85546875" style="33" customWidth="1"/>
    <col min="3581" max="3581" width="6.28515625" style="33" customWidth="1"/>
    <col min="3582" max="3582" width="16.42578125" style="33" bestFit="1" customWidth="1"/>
    <col min="3583" max="3583" width="16.42578125" style="33" customWidth="1"/>
    <col min="3584" max="3584" width="13.42578125" style="33" customWidth="1"/>
    <col min="3585" max="3585" width="8.7109375" style="33" customWidth="1"/>
    <col min="3586" max="3586" width="7.85546875" style="33" customWidth="1"/>
    <col min="3587" max="3587" width="11.28515625" style="33" customWidth="1"/>
    <col min="3588" max="3588" width="35" style="33" customWidth="1"/>
    <col min="3589" max="3589" width="9" style="33" customWidth="1"/>
    <col min="3590" max="3590" width="11.7109375" style="33" customWidth="1"/>
    <col min="3591" max="3591" width="7" style="33" customWidth="1"/>
    <col min="3592" max="3592" width="7.85546875" style="33" customWidth="1"/>
    <col min="3593" max="3593" width="9" style="33" customWidth="1"/>
    <col min="3594" max="3594" width="8.7109375" style="33" customWidth="1"/>
    <col min="3595" max="3595" width="14.85546875" style="33" customWidth="1"/>
    <col min="3596" max="3596" width="8.42578125" style="33" customWidth="1"/>
    <col min="3597" max="3597" width="13.5703125" style="33" customWidth="1"/>
    <col min="3598" max="3598" width="8.42578125" style="33" customWidth="1"/>
    <col min="3599" max="3599" width="12.28515625" style="33" customWidth="1"/>
    <col min="3600" max="3600" width="13.28515625" style="33" customWidth="1"/>
    <col min="3601" max="3601" width="5.28515625" style="33" customWidth="1"/>
    <col min="3602" max="3602" width="11.85546875" style="33" customWidth="1"/>
    <col min="3603" max="3603" width="5.85546875" style="33" customWidth="1"/>
    <col min="3604" max="3604" width="10.85546875" style="33" customWidth="1"/>
    <col min="3605" max="3605" width="10.5703125" style="33" customWidth="1"/>
    <col min="3606" max="3606" width="9.42578125" style="33" customWidth="1"/>
    <col min="3607" max="3607" width="5.85546875" style="33" customWidth="1"/>
    <col min="3608" max="3608" width="11" style="33" customWidth="1"/>
    <col min="3609" max="3609" width="7.28515625" style="33" customWidth="1"/>
    <col min="3610" max="3610" width="11.7109375" style="33" customWidth="1"/>
    <col min="3611" max="3612" width="6.7109375" style="33" customWidth="1"/>
    <col min="3613" max="3613" width="4.42578125" style="33" customWidth="1"/>
    <col min="3614" max="3614" width="7.5703125" style="33" customWidth="1"/>
    <col min="3615" max="3615" width="6.140625" style="33" customWidth="1"/>
    <col min="3616" max="3616" width="7.28515625" style="33" customWidth="1"/>
    <col min="3617" max="3617" width="8.5703125" style="33" customWidth="1"/>
    <col min="3618" max="3618" width="9.42578125" style="33" customWidth="1"/>
    <col min="3619" max="3619" width="10.85546875" style="33" customWidth="1"/>
    <col min="3620" max="3620" width="12.42578125" style="33" customWidth="1"/>
    <col min="3621" max="3621" width="7.5703125" style="33" customWidth="1"/>
    <col min="3622" max="3622" width="10.140625" style="33" bestFit="1" customWidth="1"/>
    <col min="3623" max="3623" width="10" style="33" customWidth="1"/>
    <col min="3624" max="3624" width="10.28515625" style="33" customWidth="1"/>
    <col min="3625" max="3625" width="9.7109375" style="33" bestFit="1" customWidth="1"/>
    <col min="3626" max="3626" width="12" style="33" customWidth="1"/>
    <col min="3627" max="3629" width="9.140625" style="33"/>
    <col min="3630" max="3630" width="14" style="33" customWidth="1"/>
    <col min="3631" max="3835" width="9.140625" style="33"/>
    <col min="3836" max="3836" width="6.85546875" style="33" customWidth="1"/>
    <col min="3837" max="3837" width="6.28515625" style="33" customWidth="1"/>
    <col min="3838" max="3838" width="16.42578125" style="33" bestFit="1" customWidth="1"/>
    <col min="3839" max="3839" width="16.42578125" style="33" customWidth="1"/>
    <col min="3840" max="3840" width="13.42578125" style="33" customWidth="1"/>
    <col min="3841" max="3841" width="8.7109375" style="33" customWidth="1"/>
    <col min="3842" max="3842" width="7.85546875" style="33" customWidth="1"/>
    <col min="3843" max="3843" width="11.28515625" style="33" customWidth="1"/>
    <col min="3844" max="3844" width="35" style="33" customWidth="1"/>
    <col min="3845" max="3845" width="9" style="33" customWidth="1"/>
    <col min="3846" max="3846" width="11.7109375" style="33" customWidth="1"/>
    <col min="3847" max="3847" width="7" style="33" customWidth="1"/>
    <col min="3848" max="3848" width="7.85546875" style="33" customWidth="1"/>
    <col min="3849" max="3849" width="9" style="33" customWidth="1"/>
    <col min="3850" max="3850" width="8.7109375" style="33" customWidth="1"/>
    <col min="3851" max="3851" width="14.85546875" style="33" customWidth="1"/>
    <col min="3852" max="3852" width="8.42578125" style="33" customWidth="1"/>
    <col min="3853" max="3853" width="13.5703125" style="33" customWidth="1"/>
    <col min="3854" max="3854" width="8.42578125" style="33" customWidth="1"/>
    <col min="3855" max="3855" width="12.28515625" style="33" customWidth="1"/>
    <col min="3856" max="3856" width="13.28515625" style="33" customWidth="1"/>
    <col min="3857" max="3857" width="5.28515625" style="33" customWidth="1"/>
    <col min="3858" max="3858" width="11.85546875" style="33" customWidth="1"/>
    <col min="3859" max="3859" width="5.85546875" style="33" customWidth="1"/>
    <col min="3860" max="3860" width="10.85546875" style="33" customWidth="1"/>
    <col min="3861" max="3861" width="10.5703125" style="33" customWidth="1"/>
    <col min="3862" max="3862" width="9.42578125" style="33" customWidth="1"/>
    <col min="3863" max="3863" width="5.85546875" style="33" customWidth="1"/>
    <col min="3864" max="3864" width="11" style="33" customWidth="1"/>
    <col min="3865" max="3865" width="7.28515625" style="33" customWidth="1"/>
    <col min="3866" max="3866" width="11.7109375" style="33" customWidth="1"/>
    <col min="3867" max="3868" width="6.7109375" style="33" customWidth="1"/>
    <col min="3869" max="3869" width="4.42578125" style="33" customWidth="1"/>
    <col min="3870" max="3870" width="7.5703125" style="33" customWidth="1"/>
    <col min="3871" max="3871" width="6.140625" style="33" customWidth="1"/>
    <col min="3872" max="3872" width="7.28515625" style="33" customWidth="1"/>
    <col min="3873" max="3873" width="8.5703125" style="33" customWidth="1"/>
    <col min="3874" max="3874" width="9.42578125" style="33" customWidth="1"/>
    <col min="3875" max="3875" width="10.85546875" style="33" customWidth="1"/>
    <col min="3876" max="3876" width="12.42578125" style="33" customWidth="1"/>
    <col min="3877" max="3877" width="7.5703125" style="33" customWidth="1"/>
    <col min="3878" max="3878" width="10.140625" style="33" bestFit="1" customWidth="1"/>
    <col min="3879" max="3879" width="10" style="33" customWidth="1"/>
    <col min="3880" max="3880" width="10.28515625" style="33" customWidth="1"/>
    <col min="3881" max="3881" width="9.7109375" style="33" bestFit="1" customWidth="1"/>
    <col min="3882" max="3882" width="12" style="33" customWidth="1"/>
    <col min="3883" max="3885" width="9.140625" style="33"/>
    <col min="3886" max="3886" width="14" style="33" customWidth="1"/>
    <col min="3887" max="4091" width="9.140625" style="33"/>
    <col min="4092" max="4092" width="6.85546875" style="33" customWidth="1"/>
    <col min="4093" max="4093" width="6.28515625" style="33" customWidth="1"/>
    <col min="4094" max="4094" width="16.42578125" style="33" bestFit="1" customWidth="1"/>
    <col min="4095" max="4095" width="16.42578125" style="33" customWidth="1"/>
    <col min="4096" max="4096" width="13.42578125" style="33" customWidth="1"/>
    <col min="4097" max="4097" width="8.7109375" style="33" customWidth="1"/>
    <col min="4098" max="4098" width="7.85546875" style="33" customWidth="1"/>
    <col min="4099" max="4099" width="11.28515625" style="33" customWidth="1"/>
    <col min="4100" max="4100" width="35" style="33" customWidth="1"/>
    <col min="4101" max="4101" width="9" style="33" customWidth="1"/>
    <col min="4102" max="4102" width="11.7109375" style="33" customWidth="1"/>
    <col min="4103" max="4103" width="7" style="33" customWidth="1"/>
    <col min="4104" max="4104" width="7.85546875" style="33" customWidth="1"/>
    <col min="4105" max="4105" width="9" style="33" customWidth="1"/>
    <col min="4106" max="4106" width="8.7109375" style="33" customWidth="1"/>
    <col min="4107" max="4107" width="14.85546875" style="33" customWidth="1"/>
    <col min="4108" max="4108" width="8.42578125" style="33" customWidth="1"/>
    <col min="4109" max="4109" width="13.5703125" style="33" customWidth="1"/>
    <col min="4110" max="4110" width="8.42578125" style="33" customWidth="1"/>
    <col min="4111" max="4111" width="12.28515625" style="33" customWidth="1"/>
    <col min="4112" max="4112" width="13.28515625" style="33" customWidth="1"/>
    <col min="4113" max="4113" width="5.28515625" style="33" customWidth="1"/>
    <col min="4114" max="4114" width="11.85546875" style="33" customWidth="1"/>
    <col min="4115" max="4115" width="5.85546875" style="33" customWidth="1"/>
    <col min="4116" max="4116" width="10.85546875" style="33" customWidth="1"/>
    <col min="4117" max="4117" width="10.5703125" style="33" customWidth="1"/>
    <col min="4118" max="4118" width="9.42578125" style="33" customWidth="1"/>
    <col min="4119" max="4119" width="5.85546875" style="33" customWidth="1"/>
    <col min="4120" max="4120" width="11" style="33" customWidth="1"/>
    <col min="4121" max="4121" width="7.28515625" style="33" customWidth="1"/>
    <col min="4122" max="4122" width="11.7109375" style="33" customWidth="1"/>
    <col min="4123" max="4124" width="6.7109375" style="33" customWidth="1"/>
    <col min="4125" max="4125" width="4.42578125" style="33" customWidth="1"/>
    <col min="4126" max="4126" width="7.5703125" style="33" customWidth="1"/>
    <col min="4127" max="4127" width="6.140625" style="33" customWidth="1"/>
    <col min="4128" max="4128" width="7.28515625" style="33" customWidth="1"/>
    <col min="4129" max="4129" width="8.5703125" style="33" customWidth="1"/>
    <col min="4130" max="4130" width="9.42578125" style="33" customWidth="1"/>
    <col min="4131" max="4131" width="10.85546875" style="33" customWidth="1"/>
    <col min="4132" max="4132" width="12.42578125" style="33" customWidth="1"/>
    <col min="4133" max="4133" width="7.5703125" style="33" customWidth="1"/>
    <col min="4134" max="4134" width="10.140625" style="33" bestFit="1" customWidth="1"/>
    <col min="4135" max="4135" width="10" style="33" customWidth="1"/>
    <col min="4136" max="4136" width="10.28515625" style="33" customWidth="1"/>
    <col min="4137" max="4137" width="9.7109375" style="33" bestFit="1" customWidth="1"/>
    <col min="4138" max="4138" width="12" style="33" customWidth="1"/>
    <col min="4139" max="4141" width="9.140625" style="33"/>
    <col min="4142" max="4142" width="14" style="33" customWidth="1"/>
    <col min="4143" max="4347" width="9.140625" style="33"/>
    <col min="4348" max="4348" width="6.85546875" style="33" customWidth="1"/>
    <col min="4349" max="4349" width="6.28515625" style="33" customWidth="1"/>
    <col min="4350" max="4350" width="16.42578125" style="33" bestFit="1" customWidth="1"/>
    <col min="4351" max="4351" width="16.42578125" style="33" customWidth="1"/>
    <col min="4352" max="4352" width="13.42578125" style="33" customWidth="1"/>
    <col min="4353" max="4353" width="8.7109375" style="33" customWidth="1"/>
    <col min="4354" max="4354" width="7.85546875" style="33" customWidth="1"/>
    <col min="4355" max="4355" width="11.28515625" style="33" customWidth="1"/>
    <col min="4356" max="4356" width="35" style="33" customWidth="1"/>
    <col min="4357" max="4357" width="9" style="33" customWidth="1"/>
    <col min="4358" max="4358" width="11.7109375" style="33" customWidth="1"/>
    <col min="4359" max="4359" width="7" style="33" customWidth="1"/>
    <col min="4360" max="4360" width="7.85546875" style="33" customWidth="1"/>
    <col min="4361" max="4361" width="9" style="33" customWidth="1"/>
    <col min="4362" max="4362" width="8.7109375" style="33" customWidth="1"/>
    <col min="4363" max="4363" width="14.85546875" style="33" customWidth="1"/>
    <col min="4364" max="4364" width="8.42578125" style="33" customWidth="1"/>
    <col min="4365" max="4365" width="13.5703125" style="33" customWidth="1"/>
    <col min="4366" max="4366" width="8.42578125" style="33" customWidth="1"/>
    <col min="4367" max="4367" width="12.28515625" style="33" customWidth="1"/>
    <col min="4368" max="4368" width="13.28515625" style="33" customWidth="1"/>
    <col min="4369" max="4369" width="5.28515625" style="33" customWidth="1"/>
    <col min="4370" max="4370" width="11.85546875" style="33" customWidth="1"/>
    <col min="4371" max="4371" width="5.85546875" style="33" customWidth="1"/>
    <col min="4372" max="4372" width="10.85546875" style="33" customWidth="1"/>
    <col min="4373" max="4373" width="10.5703125" style="33" customWidth="1"/>
    <col min="4374" max="4374" width="9.42578125" style="33" customWidth="1"/>
    <col min="4375" max="4375" width="5.85546875" style="33" customWidth="1"/>
    <col min="4376" max="4376" width="11" style="33" customWidth="1"/>
    <col min="4377" max="4377" width="7.28515625" style="33" customWidth="1"/>
    <col min="4378" max="4378" width="11.7109375" style="33" customWidth="1"/>
    <col min="4379" max="4380" width="6.7109375" style="33" customWidth="1"/>
    <col min="4381" max="4381" width="4.42578125" style="33" customWidth="1"/>
    <col min="4382" max="4382" width="7.5703125" style="33" customWidth="1"/>
    <col min="4383" max="4383" width="6.140625" style="33" customWidth="1"/>
    <col min="4384" max="4384" width="7.28515625" style="33" customWidth="1"/>
    <col min="4385" max="4385" width="8.5703125" style="33" customWidth="1"/>
    <col min="4386" max="4386" width="9.42578125" style="33" customWidth="1"/>
    <col min="4387" max="4387" width="10.85546875" style="33" customWidth="1"/>
    <col min="4388" max="4388" width="12.42578125" style="33" customWidth="1"/>
    <col min="4389" max="4389" width="7.5703125" style="33" customWidth="1"/>
    <col min="4390" max="4390" width="10.140625" style="33" bestFit="1" customWidth="1"/>
    <col min="4391" max="4391" width="10" style="33" customWidth="1"/>
    <col min="4392" max="4392" width="10.28515625" style="33" customWidth="1"/>
    <col min="4393" max="4393" width="9.7109375" style="33" bestFit="1" customWidth="1"/>
    <col min="4394" max="4394" width="12" style="33" customWidth="1"/>
    <col min="4395" max="4397" width="9.140625" style="33"/>
    <col min="4398" max="4398" width="14" style="33" customWidth="1"/>
    <col min="4399" max="4603" width="9.140625" style="33"/>
    <col min="4604" max="4604" width="6.85546875" style="33" customWidth="1"/>
    <col min="4605" max="4605" width="6.28515625" style="33" customWidth="1"/>
    <col min="4606" max="4606" width="16.42578125" style="33" bestFit="1" customWidth="1"/>
    <col min="4607" max="4607" width="16.42578125" style="33" customWidth="1"/>
    <col min="4608" max="4608" width="13.42578125" style="33" customWidth="1"/>
    <col min="4609" max="4609" width="8.7109375" style="33" customWidth="1"/>
    <col min="4610" max="4610" width="7.85546875" style="33" customWidth="1"/>
    <col min="4611" max="4611" width="11.28515625" style="33" customWidth="1"/>
    <col min="4612" max="4612" width="35" style="33" customWidth="1"/>
    <col min="4613" max="4613" width="9" style="33" customWidth="1"/>
    <col min="4614" max="4614" width="11.7109375" style="33" customWidth="1"/>
    <col min="4615" max="4615" width="7" style="33" customWidth="1"/>
    <col min="4616" max="4616" width="7.85546875" style="33" customWidth="1"/>
    <col min="4617" max="4617" width="9" style="33" customWidth="1"/>
    <col min="4618" max="4618" width="8.7109375" style="33" customWidth="1"/>
    <col min="4619" max="4619" width="14.85546875" style="33" customWidth="1"/>
    <col min="4620" max="4620" width="8.42578125" style="33" customWidth="1"/>
    <col min="4621" max="4621" width="13.5703125" style="33" customWidth="1"/>
    <col min="4622" max="4622" width="8.42578125" style="33" customWidth="1"/>
    <col min="4623" max="4623" width="12.28515625" style="33" customWidth="1"/>
    <col min="4624" max="4624" width="13.28515625" style="33" customWidth="1"/>
    <col min="4625" max="4625" width="5.28515625" style="33" customWidth="1"/>
    <col min="4626" max="4626" width="11.85546875" style="33" customWidth="1"/>
    <col min="4627" max="4627" width="5.85546875" style="33" customWidth="1"/>
    <col min="4628" max="4628" width="10.85546875" style="33" customWidth="1"/>
    <col min="4629" max="4629" width="10.5703125" style="33" customWidth="1"/>
    <col min="4630" max="4630" width="9.42578125" style="33" customWidth="1"/>
    <col min="4631" max="4631" width="5.85546875" style="33" customWidth="1"/>
    <col min="4632" max="4632" width="11" style="33" customWidth="1"/>
    <col min="4633" max="4633" width="7.28515625" style="33" customWidth="1"/>
    <col min="4634" max="4634" width="11.7109375" style="33" customWidth="1"/>
    <col min="4635" max="4636" width="6.7109375" style="33" customWidth="1"/>
    <col min="4637" max="4637" width="4.42578125" style="33" customWidth="1"/>
    <col min="4638" max="4638" width="7.5703125" style="33" customWidth="1"/>
    <col min="4639" max="4639" width="6.140625" style="33" customWidth="1"/>
    <col min="4640" max="4640" width="7.28515625" style="33" customWidth="1"/>
    <col min="4641" max="4641" width="8.5703125" style="33" customWidth="1"/>
    <col min="4642" max="4642" width="9.42578125" style="33" customWidth="1"/>
    <col min="4643" max="4643" width="10.85546875" style="33" customWidth="1"/>
    <col min="4644" max="4644" width="12.42578125" style="33" customWidth="1"/>
    <col min="4645" max="4645" width="7.5703125" style="33" customWidth="1"/>
    <col min="4646" max="4646" width="10.140625" style="33" bestFit="1" customWidth="1"/>
    <col min="4647" max="4647" width="10" style="33" customWidth="1"/>
    <col min="4648" max="4648" width="10.28515625" style="33" customWidth="1"/>
    <col min="4649" max="4649" width="9.7109375" style="33" bestFit="1" customWidth="1"/>
    <col min="4650" max="4650" width="12" style="33" customWidth="1"/>
    <col min="4651" max="4653" width="9.140625" style="33"/>
    <col min="4654" max="4654" width="14" style="33" customWidth="1"/>
    <col min="4655" max="4859" width="9.140625" style="33"/>
    <col min="4860" max="4860" width="6.85546875" style="33" customWidth="1"/>
    <col min="4861" max="4861" width="6.28515625" style="33" customWidth="1"/>
    <col min="4862" max="4862" width="16.42578125" style="33" bestFit="1" customWidth="1"/>
    <col min="4863" max="4863" width="16.42578125" style="33" customWidth="1"/>
    <col min="4864" max="4864" width="13.42578125" style="33" customWidth="1"/>
    <col min="4865" max="4865" width="8.7109375" style="33" customWidth="1"/>
    <col min="4866" max="4866" width="7.85546875" style="33" customWidth="1"/>
    <col min="4867" max="4867" width="11.28515625" style="33" customWidth="1"/>
    <col min="4868" max="4868" width="35" style="33" customWidth="1"/>
    <col min="4869" max="4869" width="9" style="33" customWidth="1"/>
    <col min="4870" max="4870" width="11.7109375" style="33" customWidth="1"/>
    <col min="4871" max="4871" width="7" style="33" customWidth="1"/>
    <col min="4872" max="4872" width="7.85546875" style="33" customWidth="1"/>
    <col min="4873" max="4873" width="9" style="33" customWidth="1"/>
    <col min="4874" max="4874" width="8.7109375" style="33" customWidth="1"/>
    <col min="4875" max="4875" width="14.85546875" style="33" customWidth="1"/>
    <col min="4876" max="4876" width="8.42578125" style="33" customWidth="1"/>
    <col min="4877" max="4877" width="13.5703125" style="33" customWidth="1"/>
    <col min="4878" max="4878" width="8.42578125" style="33" customWidth="1"/>
    <col min="4879" max="4879" width="12.28515625" style="33" customWidth="1"/>
    <col min="4880" max="4880" width="13.28515625" style="33" customWidth="1"/>
    <col min="4881" max="4881" width="5.28515625" style="33" customWidth="1"/>
    <col min="4882" max="4882" width="11.85546875" style="33" customWidth="1"/>
    <col min="4883" max="4883" width="5.85546875" style="33" customWidth="1"/>
    <col min="4884" max="4884" width="10.85546875" style="33" customWidth="1"/>
    <col min="4885" max="4885" width="10.5703125" style="33" customWidth="1"/>
    <col min="4886" max="4886" width="9.42578125" style="33" customWidth="1"/>
    <col min="4887" max="4887" width="5.85546875" style="33" customWidth="1"/>
    <col min="4888" max="4888" width="11" style="33" customWidth="1"/>
    <col min="4889" max="4889" width="7.28515625" style="33" customWidth="1"/>
    <col min="4890" max="4890" width="11.7109375" style="33" customWidth="1"/>
    <col min="4891" max="4892" width="6.7109375" style="33" customWidth="1"/>
    <col min="4893" max="4893" width="4.42578125" style="33" customWidth="1"/>
    <col min="4894" max="4894" width="7.5703125" style="33" customWidth="1"/>
    <col min="4895" max="4895" width="6.140625" style="33" customWidth="1"/>
    <col min="4896" max="4896" width="7.28515625" style="33" customWidth="1"/>
    <col min="4897" max="4897" width="8.5703125" style="33" customWidth="1"/>
    <col min="4898" max="4898" width="9.42578125" style="33" customWidth="1"/>
    <col min="4899" max="4899" width="10.85546875" style="33" customWidth="1"/>
    <col min="4900" max="4900" width="12.42578125" style="33" customWidth="1"/>
    <col min="4901" max="4901" width="7.5703125" style="33" customWidth="1"/>
    <col min="4902" max="4902" width="10.140625" style="33" bestFit="1" customWidth="1"/>
    <col min="4903" max="4903" width="10" style="33" customWidth="1"/>
    <col min="4904" max="4904" width="10.28515625" style="33" customWidth="1"/>
    <col min="4905" max="4905" width="9.7109375" style="33" bestFit="1" customWidth="1"/>
    <col min="4906" max="4906" width="12" style="33" customWidth="1"/>
    <col min="4907" max="4909" width="9.140625" style="33"/>
    <col min="4910" max="4910" width="14" style="33" customWidth="1"/>
    <col min="4911" max="5115" width="9.140625" style="33"/>
    <col min="5116" max="5116" width="6.85546875" style="33" customWidth="1"/>
    <col min="5117" max="5117" width="6.28515625" style="33" customWidth="1"/>
    <col min="5118" max="5118" width="16.42578125" style="33" bestFit="1" customWidth="1"/>
    <col min="5119" max="5119" width="16.42578125" style="33" customWidth="1"/>
    <col min="5120" max="5120" width="13.42578125" style="33" customWidth="1"/>
    <col min="5121" max="5121" width="8.7109375" style="33" customWidth="1"/>
    <col min="5122" max="5122" width="7.85546875" style="33" customWidth="1"/>
    <col min="5123" max="5123" width="11.28515625" style="33" customWidth="1"/>
    <col min="5124" max="5124" width="35" style="33" customWidth="1"/>
    <col min="5125" max="5125" width="9" style="33" customWidth="1"/>
    <col min="5126" max="5126" width="11.7109375" style="33" customWidth="1"/>
    <col min="5127" max="5127" width="7" style="33" customWidth="1"/>
    <col min="5128" max="5128" width="7.85546875" style="33" customWidth="1"/>
    <col min="5129" max="5129" width="9" style="33" customWidth="1"/>
    <col min="5130" max="5130" width="8.7109375" style="33" customWidth="1"/>
    <col min="5131" max="5131" width="14.85546875" style="33" customWidth="1"/>
    <col min="5132" max="5132" width="8.42578125" style="33" customWidth="1"/>
    <col min="5133" max="5133" width="13.5703125" style="33" customWidth="1"/>
    <col min="5134" max="5134" width="8.42578125" style="33" customWidth="1"/>
    <col min="5135" max="5135" width="12.28515625" style="33" customWidth="1"/>
    <col min="5136" max="5136" width="13.28515625" style="33" customWidth="1"/>
    <col min="5137" max="5137" width="5.28515625" style="33" customWidth="1"/>
    <col min="5138" max="5138" width="11.85546875" style="33" customWidth="1"/>
    <col min="5139" max="5139" width="5.85546875" style="33" customWidth="1"/>
    <col min="5140" max="5140" width="10.85546875" style="33" customWidth="1"/>
    <col min="5141" max="5141" width="10.5703125" style="33" customWidth="1"/>
    <col min="5142" max="5142" width="9.42578125" style="33" customWidth="1"/>
    <col min="5143" max="5143" width="5.85546875" style="33" customWidth="1"/>
    <col min="5144" max="5144" width="11" style="33" customWidth="1"/>
    <col min="5145" max="5145" width="7.28515625" style="33" customWidth="1"/>
    <col min="5146" max="5146" width="11.7109375" style="33" customWidth="1"/>
    <col min="5147" max="5148" width="6.7109375" style="33" customWidth="1"/>
    <col min="5149" max="5149" width="4.42578125" style="33" customWidth="1"/>
    <col min="5150" max="5150" width="7.5703125" style="33" customWidth="1"/>
    <col min="5151" max="5151" width="6.140625" style="33" customWidth="1"/>
    <col min="5152" max="5152" width="7.28515625" style="33" customWidth="1"/>
    <col min="5153" max="5153" width="8.5703125" style="33" customWidth="1"/>
    <col min="5154" max="5154" width="9.42578125" style="33" customWidth="1"/>
    <col min="5155" max="5155" width="10.85546875" style="33" customWidth="1"/>
    <col min="5156" max="5156" width="12.42578125" style="33" customWidth="1"/>
    <col min="5157" max="5157" width="7.5703125" style="33" customWidth="1"/>
    <col min="5158" max="5158" width="10.140625" style="33" bestFit="1" customWidth="1"/>
    <col min="5159" max="5159" width="10" style="33" customWidth="1"/>
    <col min="5160" max="5160" width="10.28515625" style="33" customWidth="1"/>
    <col min="5161" max="5161" width="9.7109375" style="33" bestFit="1" customWidth="1"/>
    <col min="5162" max="5162" width="12" style="33" customWidth="1"/>
    <col min="5163" max="5165" width="9.140625" style="33"/>
    <col min="5166" max="5166" width="14" style="33" customWidth="1"/>
    <col min="5167" max="5371" width="9.140625" style="33"/>
    <col min="5372" max="5372" width="6.85546875" style="33" customWidth="1"/>
    <col min="5373" max="5373" width="6.28515625" style="33" customWidth="1"/>
    <col min="5374" max="5374" width="16.42578125" style="33" bestFit="1" customWidth="1"/>
    <col min="5375" max="5375" width="16.42578125" style="33" customWidth="1"/>
    <col min="5376" max="5376" width="13.42578125" style="33" customWidth="1"/>
    <col min="5377" max="5377" width="8.7109375" style="33" customWidth="1"/>
    <col min="5378" max="5378" width="7.85546875" style="33" customWidth="1"/>
    <col min="5379" max="5379" width="11.28515625" style="33" customWidth="1"/>
    <col min="5380" max="5380" width="35" style="33" customWidth="1"/>
    <col min="5381" max="5381" width="9" style="33" customWidth="1"/>
    <col min="5382" max="5382" width="11.7109375" style="33" customWidth="1"/>
    <col min="5383" max="5383" width="7" style="33" customWidth="1"/>
    <col min="5384" max="5384" width="7.85546875" style="33" customWidth="1"/>
    <col min="5385" max="5385" width="9" style="33" customWidth="1"/>
    <col min="5386" max="5386" width="8.7109375" style="33" customWidth="1"/>
    <col min="5387" max="5387" width="14.85546875" style="33" customWidth="1"/>
    <col min="5388" max="5388" width="8.42578125" style="33" customWidth="1"/>
    <col min="5389" max="5389" width="13.5703125" style="33" customWidth="1"/>
    <col min="5390" max="5390" width="8.42578125" style="33" customWidth="1"/>
    <col min="5391" max="5391" width="12.28515625" style="33" customWidth="1"/>
    <col min="5392" max="5392" width="13.28515625" style="33" customWidth="1"/>
    <col min="5393" max="5393" width="5.28515625" style="33" customWidth="1"/>
    <col min="5394" max="5394" width="11.85546875" style="33" customWidth="1"/>
    <col min="5395" max="5395" width="5.85546875" style="33" customWidth="1"/>
    <col min="5396" max="5396" width="10.85546875" style="33" customWidth="1"/>
    <col min="5397" max="5397" width="10.5703125" style="33" customWidth="1"/>
    <col min="5398" max="5398" width="9.42578125" style="33" customWidth="1"/>
    <col min="5399" max="5399" width="5.85546875" style="33" customWidth="1"/>
    <col min="5400" max="5400" width="11" style="33" customWidth="1"/>
    <col min="5401" max="5401" width="7.28515625" style="33" customWidth="1"/>
    <col min="5402" max="5402" width="11.7109375" style="33" customWidth="1"/>
    <col min="5403" max="5404" width="6.7109375" style="33" customWidth="1"/>
    <col min="5405" max="5405" width="4.42578125" style="33" customWidth="1"/>
    <col min="5406" max="5406" width="7.5703125" style="33" customWidth="1"/>
    <col min="5407" max="5407" width="6.140625" style="33" customWidth="1"/>
    <col min="5408" max="5408" width="7.28515625" style="33" customWidth="1"/>
    <col min="5409" max="5409" width="8.5703125" style="33" customWidth="1"/>
    <col min="5410" max="5410" width="9.42578125" style="33" customWidth="1"/>
    <col min="5411" max="5411" width="10.85546875" style="33" customWidth="1"/>
    <col min="5412" max="5412" width="12.42578125" style="33" customWidth="1"/>
    <col min="5413" max="5413" width="7.5703125" style="33" customWidth="1"/>
    <col min="5414" max="5414" width="10.140625" style="33" bestFit="1" customWidth="1"/>
    <col min="5415" max="5415" width="10" style="33" customWidth="1"/>
    <col min="5416" max="5416" width="10.28515625" style="33" customWidth="1"/>
    <col min="5417" max="5417" width="9.7109375" style="33" bestFit="1" customWidth="1"/>
    <col min="5418" max="5418" width="12" style="33" customWidth="1"/>
    <col min="5419" max="5421" width="9.140625" style="33"/>
    <col min="5422" max="5422" width="14" style="33" customWidth="1"/>
    <col min="5423" max="5627" width="9.140625" style="33"/>
    <col min="5628" max="5628" width="6.85546875" style="33" customWidth="1"/>
    <col min="5629" max="5629" width="6.28515625" style="33" customWidth="1"/>
    <col min="5630" max="5630" width="16.42578125" style="33" bestFit="1" customWidth="1"/>
    <col min="5631" max="5631" width="16.42578125" style="33" customWidth="1"/>
    <col min="5632" max="5632" width="13.42578125" style="33" customWidth="1"/>
    <col min="5633" max="5633" width="8.7109375" style="33" customWidth="1"/>
    <col min="5634" max="5634" width="7.85546875" style="33" customWidth="1"/>
    <col min="5635" max="5635" width="11.28515625" style="33" customWidth="1"/>
    <col min="5636" max="5636" width="35" style="33" customWidth="1"/>
    <col min="5637" max="5637" width="9" style="33" customWidth="1"/>
    <col min="5638" max="5638" width="11.7109375" style="33" customWidth="1"/>
    <col min="5639" max="5639" width="7" style="33" customWidth="1"/>
    <col min="5640" max="5640" width="7.85546875" style="33" customWidth="1"/>
    <col min="5641" max="5641" width="9" style="33" customWidth="1"/>
    <col min="5642" max="5642" width="8.7109375" style="33" customWidth="1"/>
    <col min="5643" max="5643" width="14.85546875" style="33" customWidth="1"/>
    <col min="5644" max="5644" width="8.42578125" style="33" customWidth="1"/>
    <col min="5645" max="5645" width="13.5703125" style="33" customWidth="1"/>
    <col min="5646" max="5646" width="8.42578125" style="33" customWidth="1"/>
    <col min="5647" max="5647" width="12.28515625" style="33" customWidth="1"/>
    <col min="5648" max="5648" width="13.28515625" style="33" customWidth="1"/>
    <col min="5649" max="5649" width="5.28515625" style="33" customWidth="1"/>
    <col min="5650" max="5650" width="11.85546875" style="33" customWidth="1"/>
    <col min="5651" max="5651" width="5.85546875" style="33" customWidth="1"/>
    <col min="5652" max="5652" width="10.85546875" style="33" customWidth="1"/>
    <col min="5653" max="5653" width="10.5703125" style="33" customWidth="1"/>
    <col min="5654" max="5654" width="9.42578125" style="33" customWidth="1"/>
    <col min="5655" max="5655" width="5.85546875" style="33" customWidth="1"/>
    <col min="5656" max="5656" width="11" style="33" customWidth="1"/>
    <col min="5657" max="5657" width="7.28515625" style="33" customWidth="1"/>
    <col min="5658" max="5658" width="11.7109375" style="33" customWidth="1"/>
    <col min="5659" max="5660" width="6.7109375" style="33" customWidth="1"/>
    <col min="5661" max="5661" width="4.42578125" style="33" customWidth="1"/>
    <col min="5662" max="5662" width="7.5703125" style="33" customWidth="1"/>
    <col min="5663" max="5663" width="6.140625" style="33" customWidth="1"/>
    <col min="5664" max="5664" width="7.28515625" style="33" customWidth="1"/>
    <col min="5665" max="5665" width="8.5703125" style="33" customWidth="1"/>
    <col min="5666" max="5666" width="9.42578125" style="33" customWidth="1"/>
    <col min="5667" max="5667" width="10.85546875" style="33" customWidth="1"/>
    <col min="5668" max="5668" width="12.42578125" style="33" customWidth="1"/>
    <col min="5669" max="5669" width="7.5703125" style="33" customWidth="1"/>
    <col min="5670" max="5670" width="10.140625" style="33" bestFit="1" customWidth="1"/>
    <col min="5671" max="5671" width="10" style="33" customWidth="1"/>
    <col min="5672" max="5672" width="10.28515625" style="33" customWidth="1"/>
    <col min="5673" max="5673" width="9.7109375" style="33" bestFit="1" customWidth="1"/>
    <col min="5674" max="5674" width="12" style="33" customWidth="1"/>
    <col min="5675" max="5677" width="9.140625" style="33"/>
    <col min="5678" max="5678" width="14" style="33" customWidth="1"/>
    <col min="5679" max="5883" width="9.140625" style="33"/>
    <col min="5884" max="5884" width="6.85546875" style="33" customWidth="1"/>
    <col min="5885" max="5885" width="6.28515625" style="33" customWidth="1"/>
    <col min="5886" max="5886" width="16.42578125" style="33" bestFit="1" customWidth="1"/>
    <col min="5887" max="5887" width="16.42578125" style="33" customWidth="1"/>
    <col min="5888" max="5888" width="13.42578125" style="33" customWidth="1"/>
    <col min="5889" max="5889" width="8.7109375" style="33" customWidth="1"/>
    <col min="5890" max="5890" width="7.85546875" style="33" customWidth="1"/>
    <col min="5891" max="5891" width="11.28515625" style="33" customWidth="1"/>
    <col min="5892" max="5892" width="35" style="33" customWidth="1"/>
    <col min="5893" max="5893" width="9" style="33" customWidth="1"/>
    <col min="5894" max="5894" width="11.7109375" style="33" customWidth="1"/>
    <col min="5895" max="5895" width="7" style="33" customWidth="1"/>
    <col min="5896" max="5896" width="7.85546875" style="33" customWidth="1"/>
    <col min="5897" max="5897" width="9" style="33" customWidth="1"/>
    <col min="5898" max="5898" width="8.7109375" style="33" customWidth="1"/>
    <col min="5899" max="5899" width="14.85546875" style="33" customWidth="1"/>
    <col min="5900" max="5900" width="8.42578125" style="33" customWidth="1"/>
    <col min="5901" max="5901" width="13.5703125" style="33" customWidth="1"/>
    <col min="5902" max="5902" width="8.42578125" style="33" customWidth="1"/>
    <col min="5903" max="5903" width="12.28515625" style="33" customWidth="1"/>
    <col min="5904" max="5904" width="13.28515625" style="33" customWidth="1"/>
    <col min="5905" max="5905" width="5.28515625" style="33" customWidth="1"/>
    <col min="5906" max="5906" width="11.85546875" style="33" customWidth="1"/>
    <col min="5907" max="5907" width="5.85546875" style="33" customWidth="1"/>
    <col min="5908" max="5908" width="10.85546875" style="33" customWidth="1"/>
    <col min="5909" max="5909" width="10.5703125" style="33" customWidth="1"/>
    <col min="5910" max="5910" width="9.42578125" style="33" customWidth="1"/>
    <col min="5911" max="5911" width="5.85546875" style="33" customWidth="1"/>
    <col min="5912" max="5912" width="11" style="33" customWidth="1"/>
    <col min="5913" max="5913" width="7.28515625" style="33" customWidth="1"/>
    <col min="5914" max="5914" width="11.7109375" style="33" customWidth="1"/>
    <col min="5915" max="5916" width="6.7109375" style="33" customWidth="1"/>
    <col min="5917" max="5917" width="4.42578125" style="33" customWidth="1"/>
    <col min="5918" max="5918" width="7.5703125" style="33" customWidth="1"/>
    <col min="5919" max="5919" width="6.140625" style="33" customWidth="1"/>
    <col min="5920" max="5920" width="7.28515625" style="33" customWidth="1"/>
    <col min="5921" max="5921" width="8.5703125" style="33" customWidth="1"/>
    <col min="5922" max="5922" width="9.42578125" style="33" customWidth="1"/>
    <col min="5923" max="5923" width="10.85546875" style="33" customWidth="1"/>
    <col min="5924" max="5924" width="12.42578125" style="33" customWidth="1"/>
    <col min="5925" max="5925" width="7.5703125" style="33" customWidth="1"/>
    <col min="5926" max="5926" width="10.140625" style="33" bestFit="1" customWidth="1"/>
    <col min="5927" max="5927" width="10" style="33" customWidth="1"/>
    <col min="5928" max="5928" width="10.28515625" style="33" customWidth="1"/>
    <col min="5929" max="5929" width="9.7109375" style="33" bestFit="1" customWidth="1"/>
    <col min="5930" max="5930" width="12" style="33" customWidth="1"/>
    <col min="5931" max="5933" width="9.140625" style="33"/>
    <col min="5934" max="5934" width="14" style="33" customWidth="1"/>
    <col min="5935" max="6139" width="9.140625" style="33"/>
    <col min="6140" max="6140" width="6.85546875" style="33" customWidth="1"/>
    <col min="6141" max="6141" width="6.28515625" style="33" customWidth="1"/>
    <col min="6142" max="6142" width="16.42578125" style="33" bestFit="1" customWidth="1"/>
    <col min="6143" max="6143" width="16.42578125" style="33" customWidth="1"/>
    <col min="6144" max="6144" width="13.42578125" style="33" customWidth="1"/>
    <col min="6145" max="6145" width="8.7109375" style="33" customWidth="1"/>
    <col min="6146" max="6146" width="7.85546875" style="33" customWidth="1"/>
    <col min="6147" max="6147" width="11.28515625" style="33" customWidth="1"/>
    <col min="6148" max="6148" width="35" style="33" customWidth="1"/>
    <col min="6149" max="6149" width="9" style="33" customWidth="1"/>
    <col min="6150" max="6150" width="11.7109375" style="33" customWidth="1"/>
    <col min="6151" max="6151" width="7" style="33" customWidth="1"/>
    <col min="6152" max="6152" width="7.85546875" style="33" customWidth="1"/>
    <col min="6153" max="6153" width="9" style="33" customWidth="1"/>
    <col min="6154" max="6154" width="8.7109375" style="33" customWidth="1"/>
    <col min="6155" max="6155" width="14.85546875" style="33" customWidth="1"/>
    <col min="6156" max="6156" width="8.42578125" style="33" customWidth="1"/>
    <col min="6157" max="6157" width="13.5703125" style="33" customWidth="1"/>
    <col min="6158" max="6158" width="8.42578125" style="33" customWidth="1"/>
    <col min="6159" max="6159" width="12.28515625" style="33" customWidth="1"/>
    <col min="6160" max="6160" width="13.28515625" style="33" customWidth="1"/>
    <col min="6161" max="6161" width="5.28515625" style="33" customWidth="1"/>
    <col min="6162" max="6162" width="11.85546875" style="33" customWidth="1"/>
    <col min="6163" max="6163" width="5.85546875" style="33" customWidth="1"/>
    <col min="6164" max="6164" width="10.85546875" style="33" customWidth="1"/>
    <col min="6165" max="6165" width="10.5703125" style="33" customWidth="1"/>
    <col min="6166" max="6166" width="9.42578125" style="33" customWidth="1"/>
    <col min="6167" max="6167" width="5.85546875" style="33" customWidth="1"/>
    <col min="6168" max="6168" width="11" style="33" customWidth="1"/>
    <col min="6169" max="6169" width="7.28515625" style="33" customWidth="1"/>
    <col min="6170" max="6170" width="11.7109375" style="33" customWidth="1"/>
    <col min="6171" max="6172" width="6.7109375" style="33" customWidth="1"/>
    <col min="6173" max="6173" width="4.42578125" style="33" customWidth="1"/>
    <col min="6174" max="6174" width="7.5703125" style="33" customWidth="1"/>
    <col min="6175" max="6175" width="6.140625" style="33" customWidth="1"/>
    <col min="6176" max="6176" width="7.28515625" style="33" customWidth="1"/>
    <col min="6177" max="6177" width="8.5703125" style="33" customWidth="1"/>
    <col min="6178" max="6178" width="9.42578125" style="33" customWidth="1"/>
    <col min="6179" max="6179" width="10.85546875" style="33" customWidth="1"/>
    <col min="6180" max="6180" width="12.42578125" style="33" customWidth="1"/>
    <col min="6181" max="6181" width="7.5703125" style="33" customWidth="1"/>
    <col min="6182" max="6182" width="10.140625" style="33" bestFit="1" customWidth="1"/>
    <col min="6183" max="6183" width="10" style="33" customWidth="1"/>
    <col min="6184" max="6184" width="10.28515625" style="33" customWidth="1"/>
    <col min="6185" max="6185" width="9.7109375" style="33" bestFit="1" customWidth="1"/>
    <col min="6186" max="6186" width="12" style="33" customWidth="1"/>
    <col min="6187" max="6189" width="9.140625" style="33"/>
    <col min="6190" max="6190" width="14" style="33" customWidth="1"/>
    <col min="6191" max="6395" width="9.140625" style="33"/>
    <col min="6396" max="6396" width="6.85546875" style="33" customWidth="1"/>
    <col min="6397" max="6397" width="6.28515625" style="33" customWidth="1"/>
    <col min="6398" max="6398" width="16.42578125" style="33" bestFit="1" customWidth="1"/>
    <col min="6399" max="6399" width="16.42578125" style="33" customWidth="1"/>
    <col min="6400" max="6400" width="13.42578125" style="33" customWidth="1"/>
    <col min="6401" max="6401" width="8.7109375" style="33" customWidth="1"/>
    <col min="6402" max="6402" width="7.85546875" style="33" customWidth="1"/>
    <col min="6403" max="6403" width="11.28515625" style="33" customWidth="1"/>
    <col min="6404" max="6404" width="35" style="33" customWidth="1"/>
    <col min="6405" max="6405" width="9" style="33" customWidth="1"/>
    <col min="6406" max="6406" width="11.7109375" style="33" customWidth="1"/>
    <col min="6407" max="6407" width="7" style="33" customWidth="1"/>
    <col min="6408" max="6408" width="7.85546875" style="33" customWidth="1"/>
    <col min="6409" max="6409" width="9" style="33" customWidth="1"/>
    <col min="6410" max="6410" width="8.7109375" style="33" customWidth="1"/>
    <col min="6411" max="6411" width="14.85546875" style="33" customWidth="1"/>
    <col min="6412" max="6412" width="8.42578125" style="33" customWidth="1"/>
    <col min="6413" max="6413" width="13.5703125" style="33" customWidth="1"/>
    <col min="6414" max="6414" width="8.42578125" style="33" customWidth="1"/>
    <col min="6415" max="6415" width="12.28515625" style="33" customWidth="1"/>
    <col min="6416" max="6416" width="13.28515625" style="33" customWidth="1"/>
    <col min="6417" max="6417" width="5.28515625" style="33" customWidth="1"/>
    <col min="6418" max="6418" width="11.85546875" style="33" customWidth="1"/>
    <col min="6419" max="6419" width="5.85546875" style="33" customWidth="1"/>
    <col min="6420" max="6420" width="10.85546875" style="33" customWidth="1"/>
    <col min="6421" max="6421" width="10.5703125" style="33" customWidth="1"/>
    <col min="6422" max="6422" width="9.42578125" style="33" customWidth="1"/>
    <col min="6423" max="6423" width="5.85546875" style="33" customWidth="1"/>
    <col min="6424" max="6424" width="11" style="33" customWidth="1"/>
    <col min="6425" max="6425" width="7.28515625" style="33" customWidth="1"/>
    <col min="6426" max="6426" width="11.7109375" style="33" customWidth="1"/>
    <col min="6427" max="6428" width="6.7109375" style="33" customWidth="1"/>
    <col min="6429" max="6429" width="4.42578125" style="33" customWidth="1"/>
    <col min="6430" max="6430" width="7.5703125" style="33" customWidth="1"/>
    <col min="6431" max="6431" width="6.140625" style="33" customWidth="1"/>
    <col min="6432" max="6432" width="7.28515625" style="33" customWidth="1"/>
    <col min="6433" max="6433" width="8.5703125" style="33" customWidth="1"/>
    <col min="6434" max="6434" width="9.42578125" style="33" customWidth="1"/>
    <col min="6435" max="6435" width="10.85546875" style="33" customWidth="1"/>
    <col min="6436" max="6436" width="12.42578125" style="33" customWidth="1"/>
    <col min="6437" max="6437" width="7.5703125" style="33" customWidth="1"/>
    <col min="6438" max="6438" width="10.140625" style="33" bestFit="1" customWidth="1"/>
    <col min="6439" max="6439" width="10" style="33" customWidth="1"/>
    <col min="6440" max="6440" width="10.28515625" style="33" customWidth="1"/>
    <col min="6441" max="6441" width="9.7109375" style="33" bestFit="1" customWidth="1"/>
    <col min="6442" max="6442" width="12" style="33" customWidth="1"/>
    <col min="6443" max="6445" width="9.140625" style="33"/>
    <col min="6446" max="6446" width="14" style="33" customWidth="1"/>
    <col min="6447" max="6651" width="9.140625" style="33"/>
    <col min="6652" max="6652" width="6.85546875" style="33" customWidth="1"/>
    <col min="6653" max="6653" width="6.28515625" style="33" customWidth="1"/>
    <col min="6654" max="6654" width="16.42578125" style="33" bestFit="1" customWidth="1"/>
    <col min="6655" max="6655" width="16.42578125" style="33" customWidth="1"/>
    <col min="6656" max="6656" width="13.42578125" style="33" customWidth="1"/>
    <col min="6657" max="6657" width="8.7109375" style="33" customWidth="1"/>
    <col min="6658" max="6658" width="7.85546875" style="33" customWidth="1"/>
    <col min="6659" max="6659" width="11.28515625" style="33" customWidth="1"/>
    <col min="6660" max="6660" width="35" style="33" customWidth="1"/>
    <col min="6661" max="6661" width="9" style="33" customWidth="1"/>
    <col min="6662" max="6662" width="11.7109375" style="33" customWidth="1"/>
    <col min="6663" max="6663" width="7" style="33" customWidth="1"/>
    <col min="6664" max="6664" width="7.85546875" style="33" customWidth="1"/>
    <col min="6665" max="6665" width="9" style="33" customWidth="1"/>
    <col min="6666" max="6666" width="8.7109375" style="33" customWidth="1"/>
    <col min="6667" max="6667" width="14.85546875" style="33" customWidth="1"/>
    <col min="6668" max="6668" width="8.42578125" style="33" customWidth="1"/>
    <col min="6669" max="6669" width="13.5703125" style="33" customWidth="1"/>
    <col min="6670" max="6670" width="8.42578125" style="33" customWidth="1"/>
    <col min="6671" max="6671" width="12.28515625" style="33" customWidth="1"/>
    <col min="6672" max="6672" width="13.28515625" style="33" customWidth="1"/>
    <col min="6673" max="6673" width="5.28515625" style="33" customWidth="1"/>
    <col min="6674" max="6674" width="11.85546875" style="33" customWidth="1"/>
    <col min="6675" max="6675" width="5.85546875" style="33" customWidth="1"/>
    <col min="6676" max="6676" width="10.85546875" style="33" customWidth="1"/>
    <col min="6677" max="6677" width="10.5703125" style="33" customWidth="1"/>
    <col min="6678" max="6678" width="9.42578125" style="33" customWidth="1"/>
    <col min="6679" max="6679" width="5.85546875" style="33" customWidth="1"/>
    <col min="6680" max="6680" width="11" style="33" customWidth="1"/>
    <col min="6681" max="6681" width="7.28515625" style="33" customWidth="1"/>
    <col min="6682" max="6682" width="11.7109375" style="33" customWidth="1"/>
    <col min="6683" max="6684" width="6.7109375" style="33" customWidth="1"/>
    <col min="6685" max="6685" width="4.42578125" style="33" customWidth="1"/>
    <col min="6686" max="6686" width="7.5703125" style="33" customWidth="1"/>
    <col min="6687" max="6687" width="6.140625" style="33" customWidth="1"/>
    <col min="6688" max="6688" width="7.28515625" style="33" customWidth="1"/>
    <col min="6689" max="6689" width="8.5703125" style="33" customWidth="1"/>
    <col min="6690" max="6690" width="9.42578125" style="33" customWidth="1"/>
    <col min="6691" max="6691" width="10.85546875" style="33" customWidth="1"/>
    <col min="6692" max="6692" width="12.42578125" style="33" customWidth="1"/>
    <col min="6693" max="6693" width="7.5703125" style="33" customWidth="1"/>
    <col min="6694" max="6694" width="10.140625" style="33" bestFit="1" customWidth="1"/>
    <col min="6695" max="6695" width="10" style="33" customWidth="1"/>
    <col min="6696" max="6696" width="10.28515625" style="33" customWidth="1"/>
    <col min="6697" max="6697" width="9.7109375" style="33" bestFit="1" customWidth="1"/>
    <col min="6698" max="6698" width="12" style="33" customWidth="1"/>
    <col min="6699" max="6701" width="9.140625" style="33"/>
    <col min="6702" max="6702" width="14" style="33" customWidth="1"/>
    <col min="6703" max="6907" width="9.140625" style="33"/>
    <col min="6908" max="6908" width="6.85546875" style="33" customWidth="1"/>
    <col min="6909" max="6909" width="6.28515625" style="33" customWidth="1"/>
    <col min="6910" max="6910" width="16.42578125" style="33" bestFit="1" customWidth="1"/>
    <col min="6911" max="6911" width="16.42578125" style="33" customWidth="1"/>
    <col min="6912" max="6912" width="13.42578125" style="33" customWidth="1"/>
    <col min="6913" max="6913" width="8.7109375" style="33" customWidth="1"/>
    <col min="6914" max="6914" width="7.85546875" style="33" customWidth="1"/>
    <col min="6915" max="6915" width="11.28515625" style="33" customWidth="1"/>
    <col min="6916" max="6916" width="35" style="33" customWidth="1"/>
    <col min="6917" max="6917" width="9" style="33" customWidth="1"/>
    <col min="6918" max="6918" width="11.7109375" style="33" customWidth="1"/>
    <col min="6919" max="6919" width="7" style="33" customWidth="1"/>
    <col min="6920" max="6920" width="7.85546875" style="33" customWidth="1"/>
    <col min="6921" max="6921" width="9" style="33" customWidth="1"/>
    <col min="6922" max="6922" width="8.7109375" style="33" customWidth="1"/>
    <col min="6923" max="6923" width="14.85546875" style="33" customWidth="1"/>
    <col min="6924" max="6924" width="8.42578125" style="33" customWidth="1"/>
    <col min="6925" max="6925" width="13.5703125" style="33" customWidth="1"/>
    <col min="6926" max="6926" width="8.42578125" style="33" customWidth="1"/>
    <col min="6927" max="6927" width="12.28515625" style="33" customWidth="1"/>
    <col min="6928" max="6928" width="13.28515625" style="33" customWidth="1"/>
    <col min="6929" max="6929" width="5.28515625" style="33" customWidth="1"/>
    <col min="6930" max="6930" width="11.85546875" style="33" customWidth="1"/>
    <col min="6931" max="6931" width="5.85546875" style="33" customWidth="1"/>
    <col min="6932" max="6932" width="10.85546875" style="33" customWidth="1"/>
    <col min="6933" max="6933" width="10.5703125" style="33" customWidth="1"/>
    <col min="6934" max="6934" width="9.42578125" style="33" customWidth="1"/>
    <col min="6935" max="6935" width="5.85546875" style="33" customWidth="1"/>
    <col min="6936" max="6936" width="11" style="33" customWidth="1"/>
    <col min="6937" max="6937" width="7.28515625" style="33" customWidth="1"/>
    <col min="6938" max="6938" width="11.7109375" style="33" customWidth="1"/>
    <col min="6939" max="6940" width="6.7109375" style="33" customWidth="1"/>
    <col min="6941" max="6941" width="4.42578125" style="33" customWidth="1"/>
    <col min="6942" max="6942" width="7.5703125" style="33" customWidth="1"/>
    <col min="6943" max="6943" width="6.140625" style="33" customWidth="1"/>
    <col min="6944" max="6944" width="7.28515625" style="33" customWidth="1"/>
    <col min="6945" max="6945" width="8.5703125" style="33" customWidth="1"/>
    <col min="6946" max="6946" width="9.42578125" style="33" customWidth="1"/>
    <col min="6947" max="6947" width="10.85546875" style="33" customWidth="1"/>
    <col min="6948" max="6948" width="12.42578125" style="33" customWidth="1"/>
    <col min="6949" max="6949" width="7.5703125" style="33" customWidth="1"/>
    <col min="6950" max="6950" width="10.140625" style="33" bestFit="1" customWidth="1"/>
    <col min="6951" max="6951" width="10" style="33" customWidth="1"/>
    <col min="6952" max="6952" width="10.28515625" style="33" customWidth="1"/>
    <col min="6953" max="6953" width="9.7109375" style="33" bestFit="1" customWidth="1"/>
    <col min="6954" max="6954" width="12" style="33" customWidth="1"/>
    <col min="6955" max="6957" width="9.140625" style="33"/>
    <col min="6958" max="6958" width="14" style="33" customWidth="1"/>
    <col min="6959" max="7163" width="9.140625" style="33"/>
    <col min="7164" max="7164" width="6.85546875" style="33" customWidth="1"/>
    <col min="7165" max="7165" width="6.28515625" style="33" customWidth="1"/>
    <col min="7166" max="7166" width="16.42578125" style="33" bestFit="1" customWidth="1"/>
    <col min="7167" max="7167" width="16.42578125" style="33" customWidth="1"/>
    <col min="7168" max="7168" width="13.42578125" style="33" customWidth="1"/>
    <col min="7169" max="7169" width="8.7109375" style="33" customWidth="1"/>
    <col min="7170" max="7170" width="7.85546875" style="33" customWidth="1"/>
    <col min="7171" max="7171" width="11.28515625" style="33" customWidth="1"/>
    <col min="7172" max="7172" width="35" style="33" customWidth="1"/>
    <col min="7173" max="7173" width="9" style="33" customWidth="1"/>
    <col min="7174" max="7174" width="11.7109375" style="33" customWidth="1"/>
    <col min="7175" max="7175" width="7" style="33" customWidth="1"/>
    <col min="7176" max="7176" width="7.85546875" style="33" customWidth="1"/>
    <col min="7177" max="7177" width="9" style="33" customWidth="1"/>
    <col min="7178" max="7178" width="8.7109375" style="33" customWidth="1"/>
    <col min="7179" max="7179" width="14.85546875" style="33" customWidth="1"/>
    <col min="7180" max="7180" width="8.42578125" style="33" customWidth="1"/>
    <col min="7181" max="7181" width="13.5703125" style="33" customWidth="1"/>
    <col min="7182" max="7182" width="8.42578125" style="33" customWidth="1"/>
    <col min="7183" max="7183" width="12.28515625" style="33" customWidth="1"/>
    <col min="7184" max="7184" width="13.28515625" style="33" customWidth="1"/>
    <col min="7185" max="7185" width="5.28515625" style="33" customWidth="1"/>
    <col min="7186" max="7186" width="11.85546875" style="33" customWidth="1"/>
    <col min="7187" max="7187" width="5.85546875" style="33" customWidth="1"/>
    <col min="7188" max="7188" width="10.85546875" style="33" customWidth="1"/>
    <col min="7189" max="7189" width="10.5703125" style="33" customWidth="1"/>
    <col min="7190" max="7190" width="9.42578125" style="33" customWidth="1"/>
    <col min="7191" max="7191" width="5.85546875" style="33" customWidth="1"/>
    <col min="7192" max="7192" width="11" style="33" customWidth="1"/>
    <col min="7193" max="7193" width="7.28515625" style="33" customWidth="1"/>
    <col min="7194" max="7194" width="11.7109375" style="33" customWidth="1"/>
    <col min="7195" max="7196" width="6.7109375" style="33" customWidth="1"/>
    <col min="7197" max="7197" width="4.42578125" style="33" customWidth="1"/>
    <col min="7198" max="7198" width="7.5703125" style="33" customWidth="1"/>
    <col min="7199" max="7199" width="6.140625" style="33" customWidth="1"/>
    <col min="7200" max="7200" width="7.28515625" style="33" customWidth="1"/>
    <col min="7201" max="7201" width="8.5703125" style="33" customWidth="1"/>
    <col min="7202" max="7202" width="9.42578125" style="33" customWidth="1"/>
    <col min="7203" max="7203" width="10.85546875" style="33" customWidth="1"/>
    <col min="7204" max="7204" width="12.42578125" style="33" customWidth="1"/>
    <col min="7205" max="7205" width="7.5703125" style="33" customWidth="1"/>
    <col min="7206" max="7206" width="10.140625" style="33" bestFit="1" customWidth="1"/>
    <col min="7207" max="7207" width="10" style="33" customWidth="1"/>
    <col min="7208" max="7208" width="10.28515625" style="33" customWidth="1"/>
    <col min="7209" max="7209" width="9.7109375" style="33" bestFit="1" customWidth="1"/>
    <col min="7210" max="7210" width="12" style="33" customWidth="1"/>
    <col min="7211" max="7213" width="9.140625" style="33"/>
    <col min="7214" max="7214" width="14" style="33" customWidth="1"/>
    <col min="7215" max="7419" width="9.140625" style="33"/>
    <col min="7420" max="7420" width="6.85546875" style="33" customWidth="1"/>
    <col min="7421" max="7421" width="6.28515625" style="33" customWidth="1"/>
    <col min="7422" max="7422" width="16.42578125" style="33" bestFit="1" customWidth="1"/>
    <col min="7423" max="7423" width="16.42578125" style="33" customWidth="1"/>
    <col min="7424" max="7424" width="13.42578125" style="33" customWidth="1"/>
    <col min="7425" max="7425" width="8.7109375" style="33" customWidth="1"/>
    <col min="7426" max="7426" width="7.85546875" style="33" customWidth="1"/>
    <col min="7427" max="7427" width="11.28515625" style="33" customWidth="1"/>
    <col min="7428" max="7428" width="35" style="33" customWidth="1"/>
    <col min="7429" max="7429" width="9" style="33" customWidth="1"/>
    <col min="7430" max="7430" width="11.7109375" style="33" customWidth="1"/>
    <col min="7431" max="7431" width="7" style="33" customWidth="1"/>
    <col min="7432" max="7432" width="7.85546875" style="33" customWidth="1"/>
    <col min="7433" max="7433" width="9" style="33" customWidth="1"/>
    <col min="7434" max="7434" width="8.7109375" style="33" customWidth="1"/>
    <col min="7435" max="7435" width="14.85546875" style="33" customWidth="1"/>
    <col min="7436" max="7436" width="8.42578125" style="33" customWidth="1"/>
    <col min="7437" max="7437" width="13.5703125" style="33" customWidth="1"/>
    <col min="7438" max="7438" width="8.42578125" style="33" customWidth="1"/>
    <col min="7439" max="7439" width="12.28515625" style="33" customWidth="1"/>
    <col min="7440" max="7440" width="13.28515625" style="33" customWidth="1"/>
    <col min="7441" max="7441" width="5.28515625" style="33" customWidth="1"/>
    <col min="7442" max="7442" width="11.85546875" style="33" customWidth="1"/>
    <col min="7443" max="7443" width="5.85546875" style="33" customWidth="1"/>
    <col min="7444" max="7444" width="10.85546875" style="33" customWidth="1"/>
    <col min="7445" max="7445" width="10.5703125" style="33" customWidth="1"/>
    <col min="7446" max="7446" width="9.42578125" style="33" customWidth="1"/>
    <col min="7447" max="7447" width="5.85546875" style="33" customWidth="1"/>
    <col min="7448" max="7448" width="11" style="33" customWidth="1"/>
    <col min="7449" max="7449" width="7.28515625" style="33" customWidth="1"/>
    <col min="7450" max="7450" width="11.7109375" style="33" customWidth="1"/>
    <col min="7451" max="7452" width="6.7109375" style="33" customWidth="1"/>
    <col min="7453" max="7453" width="4.42578125" style="33" customWidth="1"/>
    <col min="7454" max="7454" width="7.5703125" style="33" customWidth="1"/>
    <col min="7455" max="7455" width="6.140625" style="33" customWidth="1"/>
    <col min="7456" max="7456" width="7.28515625" style="33" customWidth="1"/>
    <col min="7457" max="7457" width="8.5703125" style="33" customWidth="1"/>
    <col min="7458" max="7458" width="9.42578125" style="33" customWidth="1"/>
    <col min="7459" max="7459" width="10.85546875" style="33" customWidth="1"/>
    <col min="7460" max="7460" width="12.42578125" style="33" customWidth="1"/>
    <col min="7461" max="7461" width="7.5703125" style="33" customWidth="1"/>
    <col min="7462" max="7462" width="10.140625" style="33" bestFit="1" customWidth="1"/>
    <col min="7463" max="7463" width="10" style="33" customWidth="1"/>
    <col min="7464" max="7464" width="10.28515625" style="33" customWidth="1"/>
    <col min="7465" max="7465" width="9.7109375" style="33" bestFit="1" customWidth="1"/>
    <col min="7466" max="7466" width="12" style="33" customWidth="1"/>
    <col min="7467" max="7469" width="9.140625" style="33"/>
    <col min="7470" max="7470" width="14" style="33" customWidth="1"/>
    <col min="7471" max="7675" width="9.140625" style="33"/>
    <col min="7676" max="7676" width="6.85546875" style="33" customWidth="1"/>
    <col min="7677" max="7677" width="6.28515625" style="33" customWidth="1"/>
    <col min="7678" max="7678" width="16.42578125" style="33" bestFit="1" customWidth="1"/>
    <col min="7679" max="7679" width="16.42578125" style="33" customWidth="1"/>
    <col min="7680" max="7680" width="13.42578125" style="33" customWidth="1"/>
    <col min="7681" max="7681" width="8.7109375" style="33" customWidth="1"/>
    <col min="7682" max="7682" width="7.85546875" style="33" customWidth="1"/>
    <col min="7683" max="7683" width="11.28515625" style="33" customWidth="1"/>
    <col min="7684" max="7684" width="35" style="33" customWidth="1"/>
    <col min="7685" max="7685" width="9" style="33" customWidth="1"/>
    <col min="7686" max="7686" width="11.7109375" style="33" customWidth="1"/>
    <col min="7687" max="7687" width="7" style="33" customWidth="1"/>
    <col min="7688" max="7688" width="7.85546875" style="33" customWidth="1"/>
    <col min="7689" max="7689" width="9" style="33" customWidth="1"/>
    <col min="7690" max="7690" width="8.7109375" style="33" customWidth="1"/>
    <col min="7691" max="7691" width="14.85546875" style="33" customWidth="1"/>
    <col min="7692" max="7692" width="8.42578125" style="33" customWidth="1"/>
    <col min="7693" max="7693" width="13.5703125" style="33" customWidth="1"/>
    <col min="7694" max="7694" width="8.42578125" style="33" customWidth="1"/>
    <col min="7695" max="7695" width="12.28515625" style="33" customWidth="1"/>
    <col min="7696" max="7696" width="13.28515625" style="33" customWidth="1"/>
    <col min="7697" max="7697" width="5.28515625" style="33" customWidth="1"/>
    <col min="7698" max="7698" width="11.85546875" style="33" customWidth="1"/>
    <col min="7699" max="7699" width="5.85546875" style="33" customWidth="1"/>
    <col min="7700" max="7700" width="10.85546875" style="33" customWidth="1"/>
    <col min="7701" max="7701" width="10.5703125" style="33" customWidth="1"/>
    <col min="7702" max="7702" width="9.42578125" style="33" customWidth="1"/>
    <col min="7703" max="7703" width="5.85546875" style="33" customWidth="1"/>
    <col min="7704" max="7704" width="11" style="33" customWidth="1"/>
    <col min="7705" max="7705" width="7.28515625" style="33" customWidth="1"/>
    <col min="7706" max="7706" width="11.7109375" style="33" customWidth="1"/>
    <col min="7707" max="7708" width="6.7109375" style="33" customWidth="1"/>
    <col min="7709" max="7709" width="4.42578125" style="33" customWidth="1"/>
    <col min="7710" max="7710" width="7.5703125" style="33" customWidth="1"/>
    <col min="7711" max="7711" width="6.140625" style="33" customWidth="1"/>
    <col min="7712" max="7712" width="7.28515625" style="33" customWidth="1"/>
    <col min="7713" max="7713" width="8.5703125" style="33" customWidth="1"/>
    <col min="7714" max="7714" width="9.42578125" style="33" customWidth="1"/>
    <col min="7715" max="7715" width="10.85546875" style="33" customWidth="1"/>
    <col min="7716" max="7716" width="12.42578125" style="33" customWidth="1"/>
    <col min="7717" max="7717" width="7.5703125" style="33" customWidth="1"/>
    <col min="7718" max="7718" width="10.140625" style="33" bestFit="1" customWidth="1"/>
    <col min="7719" max="7719" width="10" style="33" customWidth="1"/>
    <col min="7720" max="7720" width="10.28515625" style="33" customWidth="1"/>
    <col min="7721" max="7721" width="9.7109375" style="33" bestFit="1" customWidth="1"/>
    <col min="7722" max="7722" width="12" style="33" customWidth="1"/>
    <col min="7723" max="7725" width="9.140625" style="33"/>
    <col min="7726" max="7726" width="14" style="33" customWidth="1"/>
    <col min="7727" max="7931" width="9.140625" style="33"/>
    <col min="7932" max="7932" width="6.85546875" style="33" customWidth="1"/>
    <col min="7933" max="7933" width="6.28515625" style="33" customWidth="1"/>
    <col min="7934" max="7934" width="16.42578125" style="33" bestFit="1" customWidth="1"/>
    <col min="7935" max="7935" width="16.42578125" style="33" customWidth="1"/>
    <col min="7936" max="7936" width="13.42578125" style="33" customWidth="1"/>
    <col min="7937" max="7937" width="8.7109375" style="33" customWidth="1"/>
    <col min="7938" max="7938" width="7.85546875" style="33" customWidth="1"/>
    <col min="7939" max="7939" width="11.28515625" style="33" customWidth="1"/>
    <col min="7940" max="7940" width="35" style="33" customWidth="1"/>
    <col min="7941" max="7941" width="9" style="33" customWidth="1"/>
    <col min="7942" max="7942" width="11.7109375" style="33" customWidth="1"/>
    <col min="7943" max="7943" width="7" style="33" customWidth="1"/>
    <col min="7944" max="7944" width="7.85546875" style="33" customWidth="1"/>
    <col min="7945" max="7945" width="9" style="33" customWidth="1"/>
    <col min="7946" max="7946" width="8.7109375" style="33" customWidth="1"/>
    <col min="7947" max="7947" width="14.85546875" style="33" customWidth="1"/>
    <col min="7948" max="7948" width="8.42578125" style="33" customWidth="1"/>
    <col min="7949" max="7949" width="13.5703125" style="33" customWidth="1"/>
    <col min="7950" max="7950" width="8.42578125" style="33" customWidth="1"/>
    <col min="7951" max="7951" width="12.28515625" style="33" customWidth="1"/>
    <col min="7952" max="7952" width="13.28515625" style="33" customWidth="1"/>
    <col min="7953" max="7953" width="5.28515625" style="33" customWidth="1"/>
    <col min="7954" max="7954" width="11.85546875" style="33" customWidth="1"/>
    <col min="7955" max="7955" width="5.85546875" style="33" customWidth="1"/>
    <col min="7956" max="7956" width="10.85546875" style="33" customWidth="1"/>
    <col min="7957" max="7957" width="10.5703125" style="33" customWidth="1"/>
    <col min="7958" max="7958" width="9.42578125" style="33" customWidth="1"/>
    <col min="7959" max="7959" width="5.85546875" style="33" customWidth="1"/>
    <col min="7960" max="7960" width="11" style="33" customWidth="1"/>
    <col min="7961" max="7961" width="7.28515625" style="33" customWidth="1"/>
    <col min="7962" max="7962" width="11.7109375" style="33" customWidth="1"/>
    <col min="7963" max="7964" width="6.7109375" style="33" customWidth="1"/>
    <col min="7965" max="7965" width="4.42578125" style="33" customWidth="1"/>
    <col min="7966" max="7966" width="7.5703125" style="33" customWidth="1"/>
    <col min="7967" max="7967" width="6.140625" style="33" customWidth="1"/>
    <col min="7968" max="7968" width="7.28515625" style="33" customWidth="1"/>
    <col min="7969" max="7969" width="8.5703125" style="33" customWidth="1"/>
    <col min="7970" max="7970" width="9.42578125" style="33" customWidth="1"/>
    <col min="7971" max="7971" width="10.85546875" style="33" customWidth="1"/>
    <col min="7972" max="7972" width="12.42578125" style="33" customWidth="1"/>
    <col min="7973" max="7973" width="7.5703125" style="33" customWidth="1"/>
    <col min="7974" max="7974" width="10.140625" style="33" bestFit="1" customWidth="1"/>
    <col min="7975" max="7975" width="10" style="33" customWidth="1"/>
    <col min="7976" max="7976" width="10.28515625" style="33" customWidth="1"/>
    <col min="7977" max="7977" width="9.7109375" style="33" bestFit="1" customWidth="1"/>
    <col min="7978" max="7978" width="12" style="33" customWidth="1"/>
    <col min="7979" max="7981" width="9.140625" style="33"/>
    <col min="7982" max="7982" width="14" style="33" customWidth="1"/>
    <col min="7983" max="8187" width="9.140625" style="33"/>
    <col min="8188" max="8188" width="6.85546875" style="33" customWidth="1"/>
    <col min="8189" max="8189" width="6.28515625" style="33" customWidth="1"/>
    <col min="8190" max="8190" width="16.42578125" style="33" bestFit="1" customWidth="1"/>
    <col min="8191" max="8191" width="16.42578125" style="33" customWidth="1"/>
    <col min="8192" max="8192" width="13.42578125" style="33" customWidth="1"/>
    <col min="8193" max="8193" width="8.7109375" style="33" customWidth="1"/>
    <col min="8194" max="8194" width="7.85546875" style="33" customWidth="1"/>
    <col min="8195" max="8195" width="11.28515625" style="33" customWidth="1"/>
    <col min="8196" max="8196" width="35" style="33" customWidth="1"/>
    <col min="8197" max="8197" width="9" style="33" customWidth="1"/>
    <col min="8198" max="8198" width="11.7109375" style="33" customWidth="1"/>
    <col min="8199" max="8199" width="7" style="33" customWidth="1"/>
    <col min="8200" max="8200" width="7.85546875" style="33" customWidth="1"/>
    <col min="8201" max="8201" width="9" style="33" customWidth="1"/>
    <col min="8202" max="8202" width="8.7109375" style="33" customWidth="1"/>
    <col min="8203" max="8203" width="14.85546875" style="33" customWidth="1"/>
    <col min="8204" max="8204" width="8.42578125" style="33" customWidth="1"/>
    <col min="8205" max="8205" width="13.5703125" style="33" customWidth="1"/>
    <col min="8206" max="8206" width="8.42578125" style="33" customWidth="1"/>
    <col min="8207" max="8207" width="12.28515625" style="33" customWidth="1"/>
    <col min="8208" max="8208" width="13.28515625" style="33" customWidth="1"/>
    <col min="8209" max="8209" width="5.28515625" style="33" customWidth="1"/>
    <col min="8210" max="8210" width="11.85546875" style="33" customWidth="1"/>
    <col min="8211" max="8211" width="5.85546875" style="33" customWidth="1"/>
    <col min="8212" max="8212" width="10.85546875" style="33" customWidth="1"/>
    <col min="8213" max="8213" width="10.5703125" style="33" customWidth="1"/>
    <col min="8214" max="8214" width="9.42578125" style="33" customWidth="1"/>
    <col min="8215" max="8215" width="5.85546875" style="33" customWidth="1"/>
    <col min="8216" max="8216" width="11" style="33" customWidth="1"/>
    <col min="8217" max="8217" width="7.28515625" style="33" customWidth="1"/>
    <col min="8218" max="8218" width="11.7109375" style="33" customWidth="1"/>
    <col min="8219" max="8220" width="6.7109375" style="33" customWidth="1"/>
    <col min="8221" max="8221" width="4.42578125" style="33" customWidth="1"/>
    <col min="8222" max="8222" width="7.5703125" style="33" customWidth="1"/>
    <col min="8223" max="8223" width="6.140625" style="33" customWidth="1"/>
    <col min="8224" max="8224" width="7.28515625" style="33" customWidth="1"/>
    <col min="8225" max="8225" width="8.5703125" style="33" customWidth="1"/>
    <col min="8226" max="8226" width="9.42578125" style="33" customWidth="1"/>
    <col min="8227" max="8227" width="10.85546875" style="33" customWidth="1"/>
    <col min="8228" max="8228" width="12.42578125" style="33" customWidth="1"/>
    <col min="8229" max="8229" width="7.5703125" style="33" customWidth="1"/>
    <col min="8230" max="8230" width="10.140625" style="33" bestFit="1" customWidth="1"/>
    <col min="8231" max="8231" width="10" style="33" customWidth="1"/>
    <col min="8232" max="8232" width="10.28515625" style="33" customWidth="1"/>
    <col min="8233" max="8233" width="9.7109375" style="33" bestFit="1" customWidth="1"/>
    <col min="8234" max="8234" width="12" style="33" customWidth="1"/>
    <col min="8235" max="8237" width="9.140625" style="33"/>
    <col min="8238" max="8238" width="14" style="33" customWidth="1"/>
    <col min="8239" max="8443" width="9.140625" style="33"/>
    <col min="8444" max="8444" width="6.85546875" style="33" customWidth="1"/>
    <col min="8445" max="8445" width="6.28515625" style="33" customWidth="1"/>
    <col min="8446" max="8446" width="16.42578125" style="33" bestFit="1" customWidth="1"/>
    <col min="8447" max="8447" width="16.42578125" style="33" customWidth="1"/>
    <col min="8448" max="8448" width="13.42578125" style="33" customWidth="1"/>
    <col min="8449" max="8449" width="8.7109375" style="33" customWidth="1"/>
    <col min="8450" max="8450" width="7.85546875" style="33" customWidth="1"/>
    <col min="8451" max="8451" width="11.28515625" style="33" customWidth="1"/>
    <col min="8452" max="8452" width="35" style="33" customWidth="1"/>
    <col min="8453" max="8453" width="9" style="33" customWidth="1"/>
    <col min="8454" max="8454" width="11.7109375" style="33" customWidth="1"/>
    <col min="8455" max="8455" width="7" style="33" customWidth="1"/>
    <col min="8456" max="8456" width="7.85546875" style="33" customWidth="1"/>
    <col min="8457" max="8457" width="9" style="33" customWidth="1"/>
    <col min="8458" max="8458" width="8.7109375" style="33" customWidth="1"/>
    <col min="8459" max="8459" width="14.85546875" style="33" customWidth="1"/>
    <col min="8460" max="8460" width="8.42578125" style="33" customWidth="1"/>
    <col min="8461" max="8461" width="13.5703125" style="33" customWidth="1"/>
    <col min="8462" max="8462" width="8.42578125" style="33" customWidth="1"/>
    <col min="8463" max="8463" width="12.28515625" style="33" customWidth="1"/>
    <col min="8464" max="8464" width="13.28515625" style="33" customWidth="1"/>
    <col min="8465" max="8465" width="5.28515625" style="33" customWidth="1"/>
    <col min="8466" max="8466" width="11.85546875" style="33" customWidth="1"/>
    <col min="8467" max="8467" width="5.85546875" style="33" customWidth="1"/>
    <col min="8468" max="8468" width="10.85546875" style="33" customWidth="1"/>
    <col min="8469" max="8469" width="10.5703125" style="33" customWidth="1"/>
    <col min="8470" max="8470" width="9.42578125" style="33" customWidth="1"/>
    <col min="8471" max="8471" width="5.85546875" style="33" customWidth="1"/>
    <col min="8472" max="8472" width="11" style="33" customWidth="1"/>
    <col min="8473" max="8473" width="7.28515625" style="33" customWidth="1"/>
    <col min="8474" max="8474" width="11.7109375" style="33" customWidth="1"/>
    <col min="8475" max="8476" width="6.7109375" style="33" customWidth="1"/>
    <col min="8477" max="8477" width="4.42578125" style="33" customWidth="1"/>
    <col min="8478" max="8478" width="7.5703125" style="33" customWidth="1"/>
    <col min="8479" max="8479" width="6.140625" style="33" customWidth="1"/>
    <col min="8480" max="8480" width="7.28515625" style="33" customWidth="1"/>
    <col min="8481" max="8481" width="8.5703125" style="33" customWidth="1"/>
    <col min="8482" max="8482" width="9.42578125" style="33" customWidth="1"/>
    <col min="8483" max="8483" width="10.85546875" style="33" customWidth="1"/>
    <col min="8484" max="8484" width="12.42578125" style="33" customWidth="1"/>
    <col min="8485" max="8485" width="7.5703125" style="33" customWidth="1"/>
    <col min="8486" max="8486" width="10.140625" style="33" bestFit="1" customWidth="1"/>
    <col min="8487" max="8487" width="10" style="33" customWidth="1"/>
    <col min="8488" max="8488" width="10.28515625" style="33" customWidth="1"/>
    <col min="8489" max="8489" width="9.7109375" style="33" bestFit="1" customWidth="1"/>
    <col min="8490" max="8490" width="12" style="33" customWidth="1"/>
    <col min="8491" max="8493" width="9.140625" style="33"/>
    <col min="8494" max="8494" width="14" style="33" customWidth="1"/>
    <col min="8495" max="8699" width="9.140625" style="33"/>
    <col min="8700" max="8700" width="6.85546875" style="33" customWidth="1"/>
    <col min="8701" max="8701" width="6.28515625" style="33" customWidth="1"/>
    <col min="8702" max="8702" width="16.42578125" style="33" bestFit="1" customWidth="1"/>
    <col min="8703" max="8703" width="16.42578125" style="33" customWidth="1"/>
    <col min="8704" max="8704" width="13.42578125" style="33" customWidth="1"/>
    <col min="8705" max="8705" width="8.7109375" style="33" customWidth="1"/>
    <col min="8706" max="8706" width="7.85546875" style="33" customWidth="1"/>
    <col min="8707" max="8707" width="11.28515625" style="33" customWidth="1"/>
    <col min="8708" max="8708" width="35" style="33" customWidth="1"/>
    <col min="8709" max="8709" width="9" style="33" customWidth="1"/>
    <col min="8710" max="8710" width="11.7109375" style="33" customWidth="1"/>
    <col min="8711" max="8711" width="7" style="33" customWidth="1"/>
    <col min="8712" max="8712" width="7.85546875" style="33" customWidth="1"/>
    <col min="8713" max="8713" width="9" style="33" customWidth="1"/>
    <col min="8714" max="8714" width="8.7109375" style="33" customWidth="1"/>
    <col min="8715" max="8715" width="14.85546875" style="33" customWidth="1"/>
    <col min="8716" max="8716" width="8.42578125" style="33" customWidth="1"/>
    <col min="8717" max="8717" width="13.5703125" style="33" customWidth="1"/>
    <col min="8718" max="8718" width="8.42578125" style="33" customWidth="1"/>
    <col min="8719" max="8719" width="12.28515625" style="33" customWidth="1"/>
    <col min="8720" max="8720" width="13.28515625" style="33" customWidth="1"/>
    <col min="8721" max="8721" width="5.28515625" style="33" customWidth="1"/>
    <col min="8722" max="8722" width="11.85546875" style="33" customWidth="1"/>
    <col min="8723" max="8723" width="5.85546875" style="33" customWidth="1"/>
    <col min="8724" max="8724" width="10.85546875" style="33" customWidth="1"/>
    <col min="8725" max="8725" width="10.5703125" style="33" customWidth="1"/>
    <col min="8726" max="8726" width="9.42578125" style="33" customWidth="1"/>
    <col min="8727" max="8727" width="5.85546875" style="33" customWidth="1"/>
    <col min="8728" max="8728" width="11" style="33" customWidth="1"/>
    <col min="8729" max="8729" width="7.28515625" style="33" customWidth="1"/>
    <col min="8730" max="8730" width="11.7109375" style="33" customWidth="1"/>
    <col min="8731" max="8732" width="6.7109375" style="33" customWidth="1"/>
    <col min="8733" max="8733" width="4.42578125" style="33" customWidth="1"/>
    <col min="8734" max="8734" width="7.5703125" style="33" customWidth="1"/>
    <col min="8735" max="8735" width="6.140625" style="33" customWidth="1"/>
    <col min="8736" max="8736" width="7.28515625" style="33" customWidth="1"/>
    <col min="8737" max="8737" width="8.5703125" style="33" customWidth="1"/>
    <col min="8738" max="8738" width="9.42578125" style="33" customWidth="1"/>
    <col min="8739" max="8739" width="10.85546875" style="33" customWidth="1"/>
    <col min="8740" max="8740" width="12.42578125" style="33" customWidth="1"/>
    <col min="8741" max="8741" width="7.5703125" style="33" customWidth="1"/>
    <col min="8742" max="8742" width="10.140625" style="33" bestFit="1" customWidth="1"/>
    <col min="8743" max="8743" width="10" style="33" customWidth="1"/>
    <col min="8744" max="8744" width="10.28515625" style="33" customWidth="1"/>
    <col min="8745" max="8745" width="9.7109375" style="33" bestFit="1" customWidth="1"/>
    <col min="8746" max="8746" width="12" style="33" customWidth="1"/>
    <col min="8747" max="8749" width="9.140625" style="33"/>
    <col min="8750" max="8750" width="14" style="33" customWidth="1"/>
    <col min="8751" max="8955" width="9.140625" style="33"/>
    <col min="8956" max="8956" width="6.85546875" style="33" customWidth="1"/>
    <col min="8957" max="8957" width="6.28515625" style="33" customWidth="1"/>
    <col min="8958" max="8958" width="16.42578125" style="33" bestFit="1" customWidth="1"/>
    <col min="8959" max="8959" width="16.42578125" style="33" customWidth="1"/>
    <col min="8960" max="8960" width="13.42578125" style="33" customWidth="1"/>
    <col min="8961" max="8961" width="8.7109375" style="33" customWidth="1"/>
    <col min="8962" max="8962" width="7.85546875" style="33" customWidth="1"/>
    <col min="8963" max="8963" width="11.28515625" style="33" customWidth="1"/>
    <col min="8964" max="8964" width="35" style="33" customWidth="1"/>
    <col min="8965" max="8965" width="9" style="33" customWidth="1"/>
    <col min="8966" max="8966" width="11.7109375" style="33" customWidth="1"/>
    <col min="8967" max="8967" width="7" style="33" customWidth="1"/>
    <col min="8968" max="8968" width="7.85546875" style="33" customWidth="1"/>
    <col min="8969" max="8969" width="9" style="33" customWidth="1"/>
    <col min="8970" max="8970" width="8.7109375" style="33" customWidth="1"/>
    <col min="8971" max="8971" width="14.85546875" style="33" customWidth="1"/>
    <col min="8972" max="8972" width="8.42578125" style="33" customWidth="1"/>
    <col min="8973" max="8973" width="13.5703125" style="33" customWidth="1"/>
    <col min="8974" max="8974" width="8.42578125" style="33" customWidth="1"/>
    <col min="8975" max="8975" width="12.28515625" style="33" customWidth="1"/>
    <col min="8976" max="8976" width="13.28515625" style="33" customWidth="1"/>
    <col min="8977" max="8977" width="5.28515625" style="33" customWidth="1"/>
    <col min="8978" max="8978" width="11.85546875" style="33" customWidth="1"/>
    <col min="8979" max="8979" width="5.85546875" style="33" customWidth="1"/>
    <col min="8980" max="8980" width="10.85546875" style="33" customWidth="1"/>
    <col min="8981" max="8981" width="10.5703125" style="33" customWidth="1"/>
    <col min="8982" max="8982" width="9.42578125" style="33" customWidth="1"/>
    <col min="8983" max="8983" width="5.85546875" style="33" customWidth="1"/>
    <col min="8984" max="8984" width="11" style="33" customWidth="1"/>
    <col min="8985" max="8985" width="7.28515625" style="33" customWidth="1"/>
    <col min="8986" max="8986" width="11.7109375" style="33" customWidth="1"/>
    <col min="8987" max="8988" width="6.7109375" style="33" customWidth="1"/>
    <col min="8989" max="8989" width="4.42578125" style="33" customWidth="1"/>
    <col min="8990" max="8990" width="7.5703125" style="33" customWidth="1"/>
    <col min="8991" max="8991" width="6.140625" style="33" customWidth="1"/>
    <col min="8992" max="8992" width="7.28515625" style="33" customWidth="1"/>
    <col min="8993" max="8993" width="8.5703125" style="33" customWidth="1"/>
    <col min="8994" max="8994" width="9.42578125" style="33" customWidth="1"/>
    <col min="8995" max="8995" width="10.85546875" style="33" customWidth="1"/>
    <col min="8996" max="8996" width="12.42578125" style="33" customWidth="1"/>
    <col min="8997" max="8997" width="7.5703125" style="33" customWidth="1"/>
    <col min="8998" max="8998" width="10.140625" style="33" bestFit="1" customWidth="1"/>
    <col min="8999" max="8999" width="10" style="33" customWidth="1"/>
    <col min="9000" max="9000" width="10.28515625" style="33" customWidth="1"/>
    <col min="9001" max="9001" width="9.7109375" style="33" bestFit="1" customWidth="1"/>
    <col min="9002" max="9002" width="12" style="33" customWidth="1"/>
    <col min="9003" max="9005" width="9.140625" style="33"/>
    <col min="9006" max="9006" width="14" style="33" customWidth="1"/>
    <col min="9007" max="9211" width="9.140625" style="33"/>
    <col min="9212" max="9212" width="6.85546875" style="33" customWidth="1"/>
    <col min="9213" max="9213" width="6.28515625" style="33" customWidth="1"/>
    <col min="9214" max="9214" width="16.42578125" style="33" bestFit="1" customWidth="1"/>
    <col min="9215" max="9215" width="16.42578125" style="33" customWidth="1"/>
    <col min="9216" max="9216" width="13.42578125" style="33" customWidth="1"/>
    <col min="9217" max="9217" width="8.7109375" style="33" customWidth="1"/>
    <col min="9218" max="9218" width="7.85546875" style="33" customWidth="1"/>
    <col min="9219" max="9219" width="11.28515625" style="33" customWidth="1"/>
    <col min="9220" max="9220" width="35" style="33" customWidth="1"/>
    <col min="9221" max="9221" width="9" style="33" customWidth="1"/>
    <col min="9222" max="9222" width="11.7109375" style="33" customWidth="1"/>
    <col min="9223" max="9223" width="7" style="33" customWidth="1"/>
    <col min="9224" max="9224" width="7.85546875" style="33" customWidth="1"/>
    <col min="9225" max="9225" width="9" style="33" customWidth="1"/>
    <col min="9226" max="9226" width="8.7109375" style="33" customWidth="1"/>
    <col min="9227" max="9227" width="14.85546875" style="33" customWidth="1"/>
    <col min="9228" max="9228" width="8.42578125" style="33" customWidth="1"/>
    <col min="9229" max="9229" width="13.5703125" style="33" customWidth="1"/>
    <col min="9230" max="9230" width="8.42578125" style="33" customWidth="1"/>
    <col min="9231" max="9231" width="12.28515625" style="33" customWidth="1"/>
    <col min="9232" max="9232" width="13.28515625" style="33" customWidth="1"/>
    <col min="9233" max="9233" width="5.28515625" style="33" customWidth="1"/>
    <col min="9234" max="9234" width="11.85546875" style="33" customWidth="1"/>
    <col min="9235" max="9235" width="5.85546875" style="33" customWidth="1"/>
    <col min="9236" max="9236" width="10.85546875" style="33" customWidth="1"/>
    <col min="9237" max="9237" width="10.5703125" style="33" customWidth="1"/>
    <col min="9238" max="9238" width="9.42578125" style="33" customWidth="1"/>
    <col min="9239" max="9239" width="5.85546875" style="33" customWidth="1"/>
    <col min="9240" max="9240" width="11" style="33" customWidth="1"/>
    <col min="9241" max="9241" width="7.28515625" style="33" customWidth="1"/>
    <col min="9242" max="9242" width="11.7109375" style="33" customWidth="1"/>
    <col min="9243" max="9244" width="6.7109375" style="33" customWidth="1"/>
    <col min="9245" max="9245" width="4.42578125" style="33" customWidth="1"/>
    <col min="9246" max="9246" width="7.5703125" style="33" customWidth="1"/>
    <col min="9247" max="9247" width="6.140625" style="33" customWidth="1"/>
    <col min="9248" max="9248" width="7.28515625" style="33" customWidth="1"/>
    <col min="9249" max="9249" width="8.5703125" style="33" customWidth="1"/>
    <col min="9250" max="9250" width="9.42578125" style="33" customWidth="1"/>
    <col min="9251" max="9251" width="10.85546875" style="33" customWidth="1"/>
    <col min="9252" max="9252" width="12.42578125" style="33" customWidth="1"/>
    <col min="9253" max="9253" width="7.5703125" style="33" customWidth="1"/>
    <col min="9254" max="9254" width="10.140625" style="33" bestFit="1" customWidth="1"/>
    <col min="9255" max="9255" width="10" style="33" customWidth="1"/>
    <col min="9256" max="9256" width="10.28515625" style="33" customWidth="1"/>
    <col min="9257" max="9257" width="9.7109375" style="33" bestFit="1" customWidth="1"/>
    <col min="9258" max="9258" width="12" style="33" customWidth="1"/>
    <col min="9259" max="9261" width="9.140625" style="33"/>
    <col min="9262" max="9262" width="14" style="33" customWidth="1"/>
    <col min="9263" max="9467" width="9.140625" style="33"/>
    <col min="9468" max="9468" width="6.85546875" style="33" customWidth="1"/>
    <col min="9469" max="9469" width="6.28515625" style="33" customWidth="1"/>
    <col min="9470" max="9470" width="16.42578125" style="33" bestFit="1" customWidth="1"/>
    <col min="9471" max="9471" width="16.42578125" style="33" customWidth="1"/>
    <col min="9472" max="9472" width="13.42578125" style="33" customWidth="1"/>
    <col min="9473" max="9473" width="8.7109375" style="33" customWidth="1"/>
    <col min="9474" max="9474" width="7.85546875" style="33" customWidth="1"/>
    <col min="9475" max="9475" width="11.28515625" style="33" customWidth="1"/>
    <col min="9476" max="9476" width="35" style="33" customWidth="1"/>
    <col min="9477" max="9477" width="9" style="33" customWidth="1"/>
    <col min="9478" max="9478" width="11.7109375" style="33" customWidth="1"/>
    <col min="9479" max="9479" width="7" style="33" customWidth="1"/>
    <col min="9480" max="9480" width="7.85546875" style="33" customWidth="1"/>
    <col min="9481" max="9481" width="9" style="33" customWidth="1"/>
    <col min="9482" max="9482" width="8.7109375" style="33" customWidth="1"/>
    <col min="9483" max="9483" width="14.85546875" style="33" customWidth="1"/>
    <col min="9484" max="9484" width="8.42578125" style="33" customWidth="1"/>
    <col min="9485" max="9485" width="13.5703125" style="33" customWidth="1"/>
    <col min="9486" max="9486" width="8.42578125" style="33" customWidth="1"/>
    <col min="9487" max="9487" width="12.28515625" style="33" customWidth="1"/>
    <col min="9488" max="9488" width="13.28515625" style="33" customWidth="1"/>
    <col min="9489" max="9489" width="5.28515625" style="33" customWidth="1"/>
    <col min="9490" max="9490" width="11.85546875" style="33" customWidth="1"/>
    <col min="9491" max="9491" width="5.85546875" style="33" customWidth="1"/>
    <col min="9492" max="9492" width="10.85546875" style="33" customWidth="1"/>
    <col min="9493" max="9493" width="10.5703125" style="33" customWidth="1"/>
    <col min="9494" max="9494" width="9.42578125" style="33" customWidth="1"/>
    <col min="9495" max="9495" width="5.85546875" style="33" customWidth="1"/>
    <col min="9496" max="9496" width="11" style="33" customWidth="1"/>
    <col min="9497" max="9497" width="7.28515625" style="33" customWidth="1"/>
    <col min="9498" max="9498" width="11.7109375" style="33" customWidth="1"/>
    <col min="9499" max="9500" width="6.7109375" style="33" customWidth="1"/>
    <col min="9501" max="9501" width="4.42578125" style="33" customWidth="1"/>
    <col min="9502" max="9502" width="7.5703125" style="33" customWidth="1"/>
    <col min="9503" max="9503" width="6.140625" style="33" customWidth="1"/>
    <col min="9504" max="9504" width="7.28515625" style="33" customWidth="1"/>
    <col min="9505" max="9505" width="8.5703125" style="33" customWidth="1"/>
    <col min="9506" max="9506" width="9.42578125" style="33" customWidth="1"/>
    <col min="9507" max="9507" width="10.85546875" style="33" customWidth="1"/>
    <col min="9508" max="9508" width="12.42578125" style="33" customWidth="1"/>
    <col min="9509" max="9509" width="7.5703125" style="33" customWidth="1"/>
    <col min="9510" max="9510" width="10.140625" style="33" bestFit="1" customWidth="1"/>
    <col min="9511" max="9511" width="10" style="33" customWidth="1"/>
    <col min="9512" max="9512" width="10.28515625" style="33" customWidth="1"/>
    <col min="9513" max="9513" width="9.7109375" style="33" bestFit="1" customWidth="1"/>
    <col min="9514" max="9514" width="12" style="33" customWidth="1"/>
    <col min="9515" max="9517" width="9.140625" style="33"/>
    <col min="9518" max="9518" width="14" style="33" customWidth="1"/>
    <col min="9519" max="9723" width="9.140625" style="33"/>
    <col min="9724" max="9724" width="6.85546875" style="33" customWidth="1"/>
    <col min="9725" max="9725" width="6.28515625" style="33" customWidth="1"/>
    <col min="9726" max="9726" width="16.42578125" style="33" bestFit="1" customWidth="1"/>
    <col min="9727" max="9727" width="16.42578125" style="33" customWidth="1"/>
    <col min="9728" max="9728" width="13.42578125" style="33" customWidth="1"/>
    <col min="9729" max="9729" width="8.7109375" style="33" customWidth="1"/>
    <col min="9730" max="9730" width="7.85546875" style="33" customWidth="1"/>
    <col min="9731" max="9731" width="11.28515625" style="33" customWidth="1"/>
    <col min="9732" max="9732" width="35" style="33" customWidth="1"/>
    <col min="9733" max="9733" width="9" style="33" customWidth="1"/>
    <col min="9734" max="9734" width="11.7109375" style="33" customWidth="1"/>
    <col min="9735" max="9735" width="7" style="33" customWidth="1"/>
    <col min="9736" max="9736" width="7.85546875" style="33" customWidth="1"/>
    <col min="9737" max="9737" width="9" style="33" customWidth="1"/>
    <col min="9738" max="9738" width="8.7109375" style="33" customWidth="1"/>
    <col min="9739" max="9739" width="14.85546875" style="33" customWidth="1"/>
    <col min="9740" max="9740" width="8.42578125" style="33" customWidth="1"/>
    <col min="9741" max="9741" width="13.5703125" style="33" customWidth="1"/>
    <col min="9742" max="9742" width="8.42578125" style="33" customWidth="1"/>
    <col min="9743" max="9743" width="12.28515625" style="33" customWidth="1"/>
    <col min="9744" max="9744" width="13.28515625" style="33" customWidth="1"/>
    <col min="9745" max="9745" width="5.28515625" style="33" customWidth="1"/>
    <col min="9746" max="9746" width="11.85546875" style="33" customWidth="1"/>
    <col min="9747" max="9747" width="5.85546875" style="33" customWidth="1"/>
    <col min="9748" max="9748" width="10.85546875" style="33" customWidth="1"/>
    <col min="9749" max="9749" width="10.5703125" style="33" customWidth="1"/>
    <col min="9750" max="9750" width="9.42578125" style="33" customWidth="1"/>
    <col min="9751" max="9751" width="5.85546875" style="33" customWidth="1"/>
    <col min="9752" max="9752" width="11" style="33" customWidth="1"/>
    <col min="9753" max="9753" width="7.28515625" style="33" customWidth="1"/>
    <col min="9754" max="9754" width="11.7109375" style="33" customWidth="1"/>
    <col min="9755" max="9756" width="6.7109375" style="33" customWidth="1"/>
    <col min="9757" max="9757" width="4.42578125" style="33" customWidth="1"/>
    <col min="9758" max="9758" width="7.5703125" style="33" customWidth="1"/>
    <col min="9759" max="9759" width="6.140625" style="33" customWidth="1"/>
    <col min="9760" max="9760" width="7.28515625" style="33" customWidth="1"/>
    <col min="9761" max="9761" width="8.5703125" style="33" customWidth="1"/>
    <col min="9762" max="9762" width="9.42578125" style="33" customWidth="1"/>
    <col min="9763" max="9763" width="10.85546875" style="33" customWidth="1"/>
    <col min="9764" max="9764" width="12.42578125" style="33" customWidth="1"/>
    <col min="9765" max="9765" width="7.5703125" style="33" customWidth="1"/>
    <col min="9766" max="9766" width="10.140625" style="33" bestFit="1" customWidth="1"/>
    <col min="9767" max="9767" width="10" style="33" customWidth="1"/>
    <col min="9768" max="9768" width="10.28515625" style="33" customWidth="1"/>
    <col min="9769" max="9769" width="9.7109375" style="33" bestFit="1" customWidth="1"/>
    <col min="9770" max="9770" width="12" style="33" customWidth="1"/>
    <col min="9771" max="9773" width="9.140625" style="33"/>
    <col min="9774" max="9774" width="14" style="33" customWidth="1"/>
    <col min="9775" max="9979" width="9.140625" style="33"/>
    <col min="9980" max="9980" width="6.85546875" style="33" customWidth="1"/>
    <col min="9981" max="9981" width="6.28515625" style="33" customWidth="1"/>
    <col min="9982" max="9982" width="16.42578125" style="33" bestFit="1" customWidth="1"/>
    <col min="9983" max="9983" width="16.42578125" style="33" customWidth="1"/>
    <col min="9984" max="9984" width="13.42578125" style="33" customWidth="1"/>
    <col min="9985" max="9985" width="8.7109375" style="33" customWidth="1"/>
    <col min="9986" max="9986" width="7.85546875" style="33" customWidth="1"/>
    <col min="9987" max="9987" width="11.28515625" style="33" customWidth="1"/>
    <col min="9988" max="9988" width="35" style="33" customWidth="1"/>
    <col min="9989" max="9989" width="9" style="33" customWidth="1"/>
    <col min="9990" max="9990" width="11.7109375" style="33" customWidth="1"/>
    <col min="9991" max="9991" width="7" style="33" customWidth="1"/>
    <col min="9992" max="9992" width="7.85546875" style="33" customWidth="1"/>
    <col min="9993" max="9993" width="9" style="33" customWidth="1"/>
    <col min="9994" max="9994" width="8.7109375" style="33" customWidth="1"/>
    <col min="9995" max="9995" width="14.85546875" style="33" customWidth="1"/>
    <col min="9996" max="9996" width="8.42578125" style="33" customWidth="1"/>
    <col min="9997" max="9997" width="13.5703125" style="33" customWidth="1"/>
    <col min="9998" max="9998" width="8.42578125" style="33" customWidth="1"/>
    <col min="9999" max="9999" width="12.28515625" style="33" customWidth="1"/>
    <col min="10000" max="10000" width="13.28515625" style="33" customWidth="1"/>
    <col min="10001" max="10001" width="5.28515625" style="33" customWidth="1"/>
    <col min="10002" max="10002" width="11.85546875" style="33" customWidth="1"/>
    <col min="10003" max="10003" width="5.85546875" style="33" customWidth="1"/>
    <col min="10004" max="10004" width="10.85546875" style="33" customWidth="1"/>
    <col min="10005" max="10005" width="10.5703125" style="33" customWidth="1"/>
    <col min="10006" max="10006" width="9.42578125" style="33" customWidth="1"/>
    <col min="10007" max="10007" width="5.85546875" style="33" customWidth="1"/>
    <col min="10008" max="10008" width="11" style="33" customWidth="1"/>
    <col min="10009" max="10009" width="7.28515625" style="33" customWidth="1"/>
    <col min="10010" max="10010" width="11.7109375" style="33" customWidth="1"/>
    <col min="10011" max="10012" width="6.7109375" style="33" customWidth="1"/>
    <col min="10013" max="10013" width="4.42578125" style="33" customWidth="1"/>
    <col min="10014" max="10014" width="7.5703125" style="33" customWidth="1"/>
    <col min="10015" max="10015" width="6.140625" style="33" customWidth="1"/>
    <col min="10016" max="10016" width="7.28515625" style="33" customWidth="1"/>
    <col min="10017" max="10017" width="8.5703125" style="33" customWidth="1"/>
    <col min="10018" max="10018" width="9.42578125" style="33" customWidth="1"/>
    <col min="10019" max="10019" width="10.85546875" style="33" customWidth="1"/>
    <col min="10020" max="10020" width="12.42578125" style="33" customWidth="1"/>
    <col min="10021" max="10021" width="7.5703125" style="33" customWidth="1"/>
    <col min="10022" max="10022" width="10.140625" style="33" bestFit="1" customWidth="1"/>
    <col min="10023" max="10023" width="10" style="33" customWidth="1"/>
    <col min="10024" max="10024" width="10.28515625" style="33" customWidth="1"/>
    <col min="10025" max="10025" width="9.7109375" style="33" bestFit="1" customWidth="1"/>
    <col min="10026" max="10026" width="12" style="33" customWidth="1"/>
    <col min="10027" max="10029" width="9.140625" style="33"/>
    <col min="10030" max="10030" width="14" style="33" customWidth="1"/>
    <col min="10031" max="10235" width="9.140625" style="33"/>
    <col min="10236" max="10236" width="6.85546875" style="33" customWidth="1"/>
    <col min="10237" max="10237" width="6.28515625" style="33" customWidth="1"/>
    <col min="10238" max="10238" width="16.42578125" style="33" bestFit="1" customWidth="1"/>
    <col min="10239" max="10239" width="16.42578125" style="33" customWidth="1"/>
    <col min="10240" max="10240" width="13.42578125" style="33" customWidth="1"/>
    <col min="10241" max="10241" width="8.7109375" style="33" customWidth="1"/>
    <col min="10242" max="10242" width="7.85546875" style="33" customWidth="1"/>
    <col min="10243" max="10243" width="11.28515625" style="33" customWidth="1"/>
    <col min="10244" max="10244" width="35" style="33" customWidth="1"/>
    <col min="10245" max="10245" width="9" style="33" customWidth="1"/>
    <col min="10246" max="10246" width="11.7109375" style="33" customWidth="1"/>
    <col min="10247" max="10247" width="7" style="33" customWidth="1"/>
    <col min="10248" max="10248" width="7.85546875" style="33" customWidth="1"/>
    <col min="10249" max="10249" width="9" style="33" customWidth="1"/>
    <col min="10250" max="10250" width="8.7109375" style="33" customWidth="1"/>
    <col min="10251" max="10251" width="14.85546875" style="33" customWidth="1"/>
    <col min="10252" max="10252" width="8.42578125" style="33" customWidth="1"/>
    <col min="10253" max="10253" width="13.5703125" style="33" customWidth="1"/>
    <col min="10254" max="10254" width="8.42578125" style="33" customWidth="1"/>
    <col min="10255" max="10255" width="12.28515625" style="33" customWidth="1"/>
    <col min="10256" max="10256" width="13.28515625" style="33" customWidth="1"/>
    <col min="10257" max="10257" width="5.28515625" style="33" customWidth="1"/>
    <col min="10258" max="10258" width="11.85546875" style="33" customWidth="1"/>
    <col min="10259" max="10259" width="5.85546875" style="33" customWidth="1"/>
    <col min="10260" max="10260" width="10.85546875" style="33" customWidth="1"/>
    <col min="10261" max="10261" width="10.5703125" style="33" customWidth="1"/>
    <col min="10262" max="10262" width="9.42578125" style="33" customWidth="1"/>
    <col min="10263" max="10263" width="5.85546875" style="33" customWidth="1"/>
    <col min="10264" max="10264" width="11" style="33" customWidth="1"/>
    <col min="10265" max="10265" width="7.28515625" style="33" customWidth="1"/>
    <col min="10266" max="10266" width="11.7109375" style="33" customWidth="1"/>
    <col min="10267" max="10268" width="6.7109375" style="33" customWidth="1"/>
    <col min="10269" max="10269" width="4.42578125" style="33" customWidth="1"/>
    <col min="10270" max="10270" width="7.5703125" style="33" customWidth="1"/>
    <col min="10271" max="10271" width="6.140625" style="33" customWidth="1"/>
    <col min="10272" max="10272" width="7.28515625" style="33" customWidth="1"/>
    <col min="10273" max="10273" width="8.5703125" style="33" customWidth="1"/>
    <col min="10274" max="10274" width="9.42578125" style="33" customWidth="1"/>
    <col min="10275" max="10275" width="10.85546875" style="33" customWidth="1"/>
    <col min="10276" max="10276" width="12.42578125" style="33" customWidth="1"/>
    <col min="10277" max="10277" width="7.5703125" style="33" customWidth="1"/>
    <col min="10278" max="10278" width="10.140625" style="33" bestFit="1" customWidth="1"/>
    <col min="10279" max="10279" width="10" style="33" customWidth="1"/>
    <col min="10280" max="10280" width="10.28515625" style="33" customWidth="1"/>
    <col min="10281" max="10281" width="9.7109375" style="33" bestFit="1" customWidth="1"/>
    <col min="10282" max="10282" width="12" style="33" customWidth="1"/>
    <col min="10283" max="10285" width="9.140625" style="33"/>
    <col min="10286" max="10286" width="14" style="33" customWidth="1"/>
    <col min="10287" max="10491" width="9.140625" style="33"/>
    <col min="10492" max="10492" width="6.85546875" style="33" customWidth="1"/>
    <col min="10493" max="10493" width="6.28515625" style="33" customWidth="1"/>
    <col min="10494" max="10494" width="16.42578125" style="33" bestFit="1" customWidth="1"/>
    <col min="10495" max="10495" width="16.42578125" style="33" customWidth="1"/>
    <col min="10496" max="10496" width="13.42578125" style="33" customWidth="1"/>
    <col min="10497" max="10497" width="8.7109375" style="33" customWidth="1"/>
    <col min="10498" max="10498" width="7.85546875" style="33" customWidth="1"/>
    <col min="10499" max="10499" width="11.28515625" style="33" customWidth="1"/>
    <col min="10500" max="10500" width="35" style="33" customWidth="1"/>
    <col min="10501" max="10501" width="9" style="33" customWidth="1"/>
    <col min="10502" max="10502" width="11.7109375" style="33" customWidth="1"/>
    <col min="10503" max="10503" width="7" style="33" customWidth="1"/>
    <col min="10504" max="10504" width="7.85546875" style="33" customWidth="1"/>
    <col min="10505" max="10505" width="9" style="33" customWidth="1"/>
    <col min="10506" max="10506" width="8.7109375" style="33" customWidth="1"/>
    <col min="10507" max="10507" width="14.85546875" style="33" customWidth="1"/>
    <col min="10508" max="10508" width="8.42578125" style="33" customWidth="1"/>
    <col min="10509" max="10509" width="13.5703125" style="33" customWidth="1"/>
    <col min="10510" max="10510" width="8.42578125" style="33" customWidth="1"/>
    <col min="10511" max="10511" width="12.28515625" style="33" customWidth="1"/>
    <col min="10512" max="10512" width="13.28515625" style="33" customWidth="1"/>
    <col min="10513" max="10513" width="5.28515625" style="33" customWidth="1"/>
    <col min="10514" max="10514" width="11.85546875" style="33" customWidth="1"/>
    <col min="10515" max="10515" width="5.85546875" style="33" customWidth="1"/>
    <col min="10516" max="10516" width="10.85546875" style="33" customWidth="1"/>
    <col min="10517" max="10517" width="10.5703125" style="33" customWidth="1"/>
    <col min="10518" max="10518" width="9.42578125" style="33" customWidth="1"/>
    <col min="10519" max="10519" width="5.85546875" style="33" customWidth="1"/>
    <col min="10520" max="10520" width="11" style="33" customWidth="1"/>
    <col min="10521" max="10521" width="7.28515625" style="33" customWidth="1"/>
    <col min="10522" max="10522" width="11.7109375" style="33" customWidth="1"/>
    <col min="10523" max="10524" width="6.7109375" style="33" customWidth="1"/>
    <col min="10525" max="10525" width="4.42578125" style="33" customWidth="1"/>
    <col min="10526" max="10526" width="7.5703125" style="33" customWidth="1"/>
    <col min="10527" max="10527" width="6.140625" style="33" customWidth="1"/>
    <col min="10528" max="10528" width="7.28515625" style="33" customWidth="1"/>
    <col min="10529" max="10529" width="8.5703125" style="33" customWidth="1"/>
    <col min="10530" max="10530" width="9.42578125" style="33" customWidth="1"/>
    <col min="10531" max="10531" width="10.85546875" style="33" customWidth="1"/>
    <col min="10532" max="10532" width="12.42578125" style="33" customWidth="1"/>
    <col min="10533" max="10533" width="7.5703125" style="33" customWidth="1"/>
    <col min="10534" max="10534" width="10.140625" style="33" bestFit="1" customWidth="1"/>
    <col min="10535" max="10535" width="10" style="33" customWidth="1"/>
    <col min="10536" max="10536" width="10.28515625" style="33" customWidth="1"/>
    <col min="10537" max="10537" width="9.7109375" style="33" bestFit="1" customWidth="1"/>
    <col min="10538" max="10538" width="12" style="33" customWidth="1"/>
    <col min="10539" max="10541" width="9.140625" style="33"/>
    <col min="10542" max="10542" width="14" style="33" customWidth="1"/>
    <col min="10543" max="10747" width="9.140625" style="33"/>
    <col min="10748" max="10748" width="6.85546875" style="33" customWidth="1"/>
    <col min="10749" max="10749" width="6.28515625" style="33" customWidth="1"/>
    <col min="10750" max="10750" width="16.42578125" style="33" bestFit="1" customWidth="1"/>
    <col min="10751" max="10751" width="16.42578125" style="33" customWidth="1"/>
    <col min="10752" max="10752" width="13.42578125" style="33" customWidth="1"/>
    <col min="10753" max="10753" width="8.7109375" style="33" customWidth="1"/>
    <col min="10754" max="10754" width="7.85546875" style="33" customWidth="1"/>
    <col min="10755" max="10755" width="11.28515625" style="33" customWidth="1"/>
    <col min="10756" max="10756" width="35" style="33" customWidth="1"/>
    <col min="10757" max="10757" width="9" style="33" customWidth="1"/>
    <col min="10758" max="10758" width="11.7109375" style="33" customWidth="1"/>
    <col min="10759" max="10759" width="7" style="33" customWidth="1"/>
    <col min="10760" max="10760" width="7.85546875" style="33" customWidth="1"/>
    <col min="10761" max="10761" width="9" style="33" customWidth="1"/>
    <col min="10762" max="10762" width="8.7109375" style="33" customWidth="1"/>
    <col min="10763" max="10763" width="14.85546875" style="33" customWidth="1"/>
    <col min="10764" max="10764" width="8.42578125" style="33" customWidth="1"/>
    <col min="10765" max="10765" width="13.5703125" style="33" customWidth="1"/>
    <col min="10766" max="10766" width="8.42578125" style="33" customWidth="1"/>
    <col min="10767" max="10767" width="12.28515625" style="33" customWidth="1"/>
    <col min="10768" max="10768" width="13.28515625" style="33" customWidth="1"/>
    <col min="10769" max="10769" width="5.28515625" style="33" customWidth="1"/>
    <col min="10770" max="10770" width="11.85546875" style="33" customWidth="1"/>
    <col min="10771" max="10771" width="5.85546875" style="33" customWidth="1"/>
    <col min="10772" max="10772" width="10.85546875" style="33" customWidth="1"/>
    <col min="10773" max="10773" width="10.5703125" style="33" customWidth="1"/>
    <col min="10774" max="10774" width="9.42578125" style="33" customWidth="1"/>
    <col min="10775" max="10775" width="5.85546875" style="33" customWidth="1"/>
    <col min="10776" max="10776" width="11" style="33" customWidth="1"/>
    <col min="10777" max="10777" width="7.28515625" style="33" customWidth="1"/>
    <col min="10778" max="10778" width="11.7109375" style="33" customWidth="1"/>
    <col min="10779" max="10780" width="6.7109375" style="33" customWidth="1"/>
    <col min="10781" max="10781" width="4.42578125" style="33" customWidth="1"/>
    <col min="10782" max="10782" width="7.5703125" style="33" customWidth="1"/>
    <col min="10783" max="10783" width="6.140625" style="33" customWidth="1"/>
    <col min="10784" max="10784" width="7.28515625" style="33" customWidth="1"/>
    <col min="10785" max="10785" width="8.5703125" style="33" customWidth="1"/>
    <col min="10786" max="10786" width="9.42578125" style="33" customWidth="1"/>
    <col min="10787" max="10787" width="10.85546875" style="33" customWidth="1"/>
    <col min="10788" max="10788" width="12.42578125" style="33" customWidth="1"/>
    <col min="10789" max="10789" width="7.5703125" style="33" customWidth="1"/>
    <col min="10790" max="10790" width="10.140625" style="33" bestFit="1" customWidth="1"/>
    <col min="10791" max="10791" width="10" style="33" customWidth="1"/>
    <col min="10792" max="10792" width="10.28515625" style="33" customWidth="1"/>
    <col min="10793" max="10793" width="9.7109375" style="33" bestFit="1" customWidth="1"/>
    <col min="10794" max="10794" width="12" style="33" customWidth="1"/>
    <col min="10795" max="10797" width="9.140625" style="33"/>
    <col min="10798" max="10798" width="14" style="33" customWidth="1"/>
    <col min="10799" max="11003" width="9.140625" style="33"/>
    <col min="11004" max="11004" width="6.85546875" style="33" customWidth="1"/>
    <col min="11005" max="11005" width="6.28515625" style="33" customWidth="1"/>
    <col min="11006" max="11006" width="16.42578125" style="33" bestFit="1" customWidth="1"/>
    <col min="11007" max="11007" width="16.42578125" style="33" customWidth="1"/>
    <col min="11008" max="11008" width="13.42578125" style="33" customWidth="1"/>
    <col min="11009" max="11009" width="8.7109375" style="33" customWidth="1"/>
    <col min="11010" max="11010" width="7.85546875" style="33" customWidth="1"/>
    <col min="11011" max="11011" width="11.28515625" style="33" customWidth="1"/>
    <col min="11012" max="11012" width="35" style="33" customWidth="1"/>
    <col min="11013" max="11013" width="9" style="33" customWidth="1"/>
    <col min="11014" max="11014" width="11.7109375" style="33" customWidth="1"/>
    <col min="11015" max="11015" width="7" style="33" customWidth="1"/>
    <col min="11016" max="11016" width="7.85546875" style="33" customWidth="1"/>
    <col min="11017" max="11017" width="9" style="33" customWidth="1"/>
    <col min="11018" max="11018" width="8.7109375" style="33" customWidth="1"/>
    <col min="11019" max="11019" width="14.85546875" style="33" customWidth="1"/>
    <col min="11020" max="11020" width="8.42578125" style="33" customWidth="1"/>
    <col min="11021" max="11021" width="13.5703125" style="33" customWidth="1"/>
    <col min="11022" max="11022" width="8.42578125" style="33" customWidth="1"/>
    <col min="11023" max="11023" width="12.28515625" style="33" customWidth="1"/>
    <col min="11024" max="11024" width="13.28515625" style="33" customWidth="1"/>
    <col min="11025" max="11025" width="5.28515625" style="33" customWidth="1"/>
    <col min="11026" max="11026" width="11.85546875" style="33" customWidth="1"/>
    <col min="11027" max="11027" width="5.85546875" style="33" customWidth="1"/>
    <col min="11028" max="11028" width="10.85546875" style="33" customWidth="1"/>
    <col min="11029" max="11029" width="10.5703125" style="33" customWidth="1"/>
    <col min="11030" max="11030" width="9.42578125" style="33" customWidth="1"/>
    <col min="11031" max="11031" width="5.85546875" style="33" customWidth="1"/>
    <col min="11032" max="11032" width="11" style="33" customWidth="1"/>
    <col min="11033" max="11033" width="7.28515625" style="33" customWidth="1"/>
    <col min="11034" max="11034" width="11.7109375" style="33" customWidth="1"/>
    <col min="11035" max="11036" width="6.7109375" style="33" customWidth="1"/>
    <col min="11037" max="11037" width="4.42578125" style="33" customWidth="1"/>
    <col min="11038" max="11038" width="7.5703125" style="33" customWidth="1"/>
    <col min="11039" max="11039" width="6.140625" style="33" customWidth="1"/>
    <col min="11040" max="11040" width="7.28515625" style="33" customWidth="1"/>
    <col min="11041" max="11041" width="8.5703125" style="33" customWidth="1"/>
    <col min="11042" max="11042" width="9.42578125" style="33" customWidth="1"/>
    <col min="11043" max="11043" width="10.85546875" style="33" customWidth="1"/>
    <col min="11044" max="11044" width="12.42578125" style="33" customWidth="1"/>
    <col min="11045" max="11045" width="7.5703125" style="33" customWidth="1"/>
    <col min="11046" max="11046" width="10.140625" style="33" bestFit="1" customWidth="1"/>
    <col min="11047" max="11047" width="10" style="33" customWidth="1"/>
    <col min="11048" max="11048" width="10.28515625" style="33" customWidth="1"/>
    <col min="11049" max="11049" width="9.7109375" style="33" bestFit="1" customWidth="1"/>
    <col min="11050" max="11050" width="12" style="33" customWidth="1"/>
    <col min="11051" max="11053" width="9.140625" style="33"/>
    <col min="11054" max="11054" width="14" style="33" customWidth="1"/>
    <col min="11055" max="11259" width="9.140625" style="33"/>
    <col min="11260" max="11260" width="6.85546875" style="33" customWidth="1"/>
    <col min="11261" max="11261" width="6.28515625" style="33" customWidth="1"/>
    <col min="11262" max="11262" width="16.42578125" style="33" bestFit="1" customWidth="1"/>
    <col min="11263" max="11263" width="16.42578125" style="33" customWidth="1"/>
    <col min="11264" max="11264" width="13.42578125" style="33" customWidth="1"/>
    <col min="11265" max="11265" width="8.7109375" style="33" customWidth="1"/>
    <col min="11266" max="11266" width="7.85546875" style="33" customWidth="1"/>
    <col min="11267" max="11267" width="11.28515625" style="33" customWidth="1"/>
    <col min="11268" max="11268" width="35" style="33" customWidth="1"/>
    <col min="11269" max="11269" width="9" style="33" customWidth="1"/>
    <col min="11270" max="11270" width="11.7109375" style="33" customWidth="1"/>
    <col min="11271" max="11271" width="7" style="33" customWidth="1"/>
    <col min="11272" max="11272" width="7.85546875" style="33" customWidth="1"/>
    <col min="11273" max="11273" width="9" style="33" customWidth="1"/>
    <col min="11274" max="11274" width="8.7109375" style="33" customWidth="1"/>
    <col min="11275" max="11275" width="14.85546875" style="33" customWidth="1"/>
    <col min="11276" max="11276" width="8.42578125" style="33" customWidth="1"/>
    <col min="11277" max="11277" width="13.5703125" style="33" customWidth="1"/>
    <col min="11278" max="11278" width="8.42578125" style="33" customWidth="1"/>
    <col min="11279" max="11279" width="12.28515625" style="33" customWidth="1"/>
    <col min="11280" max="11280" width="13.28515625" style="33" customWidth="1"/>
    <col min="11281" max="11281" width="5.28515625" style="33" customWidth="1"/>
    <col min="11282" max="11282" width="11.85546875" style="33" customWidth="1"/>
    <col min="11283" max="11283" width="5.85546875" style="33" customWidth="1"/>
    <col min="11284" max="11284" width="10.85546875" style="33" customWidth="1"/>
    <col min="11285" max="11285" width="10.5703125" style="33" customWidth="1"/>
    <col min="11286" max="11286" width="9.42578125" style="33" customWidth="1"/>
    <col min="11287" max="11287" width="5.85546875" style="33" customWidth="1"/>
    <col min="11288" max="11288" width="11" style="33" customWidth="1"/>
    <col min="11289" max="11289" width="7.28515625" style="33" customWidth="1"/>
    <col min="11290" max="11290" width="11.7109375" style="33" customWidth="1"/>
    <col min="11291" max="11292" width="6.7109375" style="33" customWidth="1"/>
    <col min="11293" max="11293" width="4.42578125" style="33" customWidth="1"/>
    <col min="11294" max="11294" width="7.5703125" style="33" customWidth="1"/>
    <col min="11295" max="11295" width="6.140625" style="33" customWidth="1"/>
    <col min="11296" max="11296" width="7.28515625" style="33" customWidth="1"/>
    <col min="11297" max="11297" width="8.5703125" style="33" customWidth="1"/>
    <col min="11298" max="11298" width="9.42578125" style="33" customWidth="1"/>
    <col min="11299" max="11299" width="10.85546875" style="33" customWidth="1"/>
    <col min="11300" max="11300" width="12.42578125" style="33" customWidth="1"/>
    <col min="11301" max="11301" width="7.5703125" style="33" customWidth="1"/>
    <col min="11302" max="11302" width="10.140625" style="33" bestFit="1" customWidth="1"/>
    <col min="11303" max="11303" width="10" style="33" customWidth="1"/>
    <col min="11304" max="11304" width="10.28515625" style="33" customWidth="1"/>
    <col min="11305" max="11305" width="9.7109375" style="33" bestFit="1" customWidth="1"/>
    <col min="11306" max="11306" width="12" style="33" customWidth="1"/>
    <col min="11307" max="11309" width="9.140625" style="33"/>
    <col min="11310" max="11310" width="14" style="33" customWidth="1"/>
    <col min="11311" max="11515" width="9.140625" style="33"/>
    <col min="11516" max="11516" width="6.85546875" style="33" customWidth="1"/>
    <col min="11517" max="11517" width="6.28515625" style="33" customWidth="1"/>
    <col min="11518" max="11518" width="16.42578125" style="33" bestFit="1" customWidth="1"/>
    <col min="11519" max="11519" width="16.42578125" style="33" customWidth="1"/>
    <col min="11520" max="11520" width="13.42578125" style="33" customWidth="1"/>
    <col min="11521" max="11521" width="8.7109375" style="33" customWidth="1"/>
    <col min="11522" max="11522" width="7.85546875" style="33" customWidth="1"/>
    <col min="11523" max="11523" width="11.28515625" style="33" customWidth="1"/>
    <col min="11524" max="11524" width="35" style="33" customWidth="1"/>
    <col min="11525" max="11525" width="9" style="33" customWidth="1"/>
    <col min="11526" max="11526" width="11.7109375" style="33" customWidth="1"/>
    <col min="11527" max="11527" width="7" style="33" customWidth="1"/>
    <col min="11528" max="11528" width="7.85546875" style="33" customWidth="1"/>
    <col min="11529" max="11529" width="9" style="33" customWidth="1"/>
    <col min="11530" max="11530" width="8.7109375" style="33" customWidth="1"/>
    <col min="11531" max="11531" width="14.85546875" style="33" customWidth="1"/>
    <col min="11532" max="11532" width="8.42578125" style="33" customWidth="1"/>
    <col min="11533" max="11533" width="13.5703125" style="33" customWidth="1"/>
    <col min="11534" max="11534" width="8.42578125" style="33" customWidth="1"/>
    <col min="11535" max="11535" width="12.28515625" style="33" customWidth="1"/>
    <col min="11536" max="11536" width="13.28515625" style="33" customWidth="1"/>
    <col min="11537" max="11537" width="5.28515625" style="33" customWidth="1"/>
    <col min="11538" max="11538" width="11.85546875" style="33" customWidth="1"/>
    <col min="11539" max="11539" width="5.85546875" style="33" customWidth="1"/>
    <col min="11540" max="11540" width="10.85546875" style="33" customWidth="1"/>
    <col min="11541" max="11541" width="10.5703125" style="33" customWidth="1"/>
    <col min="11542" max="11542" width="9.42578125" style="33" customWidth="1"/>
    <col min="11543" max="11543" width="5.85546875" style="33" customWidth="1"/>
    <col min="11544" max="11544" width="11" style="33" customWidth="1"/>
    <col min="11545" max="11545" width="7.28515625" style="33" customWidth="1"/>
    <col min="11546" max="11546" width="11.7109375" style="33" customWidth="1"/>
    <col min="11547" max="11548" width="6.7109375" style="33" customWidth="1"/>
    <col min="11549" max="11549" width="4.42578125" style="33" customWidth="1"/>
    <col min="11550" max="11550" width="7.5703125" style="33" customWidth="1"/>
    <col min="11551" max="11551" width="6.140625" style="33" customWidth="1"/>
    <col min="11552" max="11552" width="7.28515625" style="33" customWidth="1"/>
    <col min="11553" max="11553" width="8.5703125" style="33" customWidth="1"/>
    <col min="11554" max="11554" width="9.42578125" style="33" customWidth="1"/>
    <col min="11555" max="11555" width="10.85546875" style="33" customWidth="1"/>
    <col min="11556" max="11556" width="12.42578125" style="33" customWidth="1"/>
    <col min="11557" max="11557" width="7.5703125" style="33" customWidth="1"/>
    <col min="11558" max="11558" width="10.140625" style="33" bestFit="1" customWidth="1"/>
    <col min="11559" max="11559" width="10" style="33" customWidth="1"/>
    <col min="11560" max="11560" width="10.28515625" style="33" customWidth="1"/>
    <col min="11561" max="11561" width="9.7109375" style="33" bestFit="1" customWidth="1"/>
    <col min="11562" max="11562" width="12" style="33" customWidth="1"/>
    <col min="11563" max="11565" width="9.140625" style="33"/>
    <col min="11566" max="11566" width="14" style="33" customWidth="1"/>
    <col min="11567" max="11771" width="9.140625" style="33"/>
    <col min="11772" max="11772" width="6.85546875" style="33" customWidth="1"/>
    <col min="11773" max="11773" width="6.28515625" style="33" customWidth="1"/>
    <col min="11774" max="11774" width="16.42578125" style="33" bestFit="1" customWidth="1"/>
    <col min="11775" max="11775" width="16.42578125" style="33" customWidth="1"/>
    <col min="11776" max="11776" width="13.42578125" style="33" customWidth="1"/>
    <col min="11777" max="11777" width="8.7109375" style="33" customWidth="1"/>
    <col min="11778" max="11778" width="7.85546875" style="33" customWidth="1"/>
    <col min="11779" max="11779" width="11.28515625" style="33" customWidth="1"/>
    <col min="11780" max="11780" width="35" style="33" customWidth="1"/>
    <col min="11781" max="11781" width="9" style="33" customWidth="1"/>
    <col min="11782" max="11782" width="11.7109375" style="33" customWidth="1"/>
    <col min="11783" max="11783" width="7" style="33" customWidth="1"/>
    <col min="11784" max="11784" width="7.85546875" style="33" customWidth="1"/>
    <col min="11785" max="11785" width="9" style="33" customWidth="1"/>
    <col min="11786" max="11786" width="8.7109375" style="33" customWidth="1"/>
    <col min="11787" max="11787" width="14.85546875" style="33" customWidth="1"/>
    <col min="11788" max="11788" width="8.42578125" style="33" customWidth="1"/>
    <col min="11789" max="11789" width="13.5703125" style="33" customWidth="1"/>
    <col min="11790" max="11790" width="8.42578125" style="33" customWidth="1"/>
    <col min="11791" max="11791" width="12.28515625" style="33" customWidth="1"/>
    <col min="11792" max="11792" width="13.28515625" style="33" customWidth="1"/>
    <col min="11793" max="11793" width="5.28515625" style="33" customWidth="1"/>
    <col min="11794" max="11794" width="11.85546875" style="33" customWidth="1"/>
    <col min="11795" max="11795" width="5.85546875" style="33" customWidth="1"/>
    <col min="11796" max="11796" width="10.85546875" style="33" customWidth="1"/>
    <col min="11797" max="11797" width="10.5703125" style="33" customWidth="1"/>
    <col min="11798" max="11798" width="9.42578125" style="33" customWidth="1"/>
    <col min="11799" max="11799" width="5.85546875" style="33" customWidth="1"/>
    <col min="11800" max="11800" width="11" style="33" customWidth="1"/>
    <col min="11801" max="11801" width="7.28515625" style="33" customWidth="1"/>
    <col min="11802" max="11802" width="11.7109375" style="33" customWidth="1"/>
    <col min="11803" max="11804" width="6.7109375" style="33" customWidth="1"/>
    <col min="11805" max="11805" width="4.42578125" style="33" customWidth="1"/>
    <col min="11806" max="11806" width="7.5703125" style="33" customWidth="1"/>
    <col min="11807" max="11807" width="6.140625" style="33" customWidth="1"/>
    <col min="11808" max="11808" width="7.28515625" style="33" customWidth="1"/>
    <col min="11809" max="11809" width="8.5703125" style="33" customWidth="1"/>
    <col min="11810" max="11810" width="9.42578125" style="33" customWidth="1"/>
    <col min="11811" max="11811" width="10.85546875" style="33" customWidth="1"/>
    <col min="11812" max="11812" width="12.42578125" style="33" customWidth="1"/>
    <col min="11813" max="11813" width="7.5703125" style="33" customWidth="1"/>
    <col min="11814" max="11814" width="10.140625" style="33" bestFit="1" customWidth="1"/>
    <col min="11815" max="11815" width="10" style="33" customWidth="1"/>
    <col min="11816" max="11816" width="10.28515625" style="33" customWidth="1"/>
    <col min="11817" max="11817" width="9.7109375" style="33" bestFit="1" customWidth="1"/>
    <col min="11818" max="11818" width="12" style="33" customWidth="1"/>
    <col min="11819" max="11821" width="9.140625" style="33"/>
    <col min="11822" max="11822" width="14" style="33" customWidth="1"/>
    <col min="11823" max="12027" width="9.140625" style="33"/>
    <col min="12028" max="12028" width="6.85546875" style="33" customWidth="1"/>
    <col min="12029" max="12029" width="6.28515625" style="33" customWidth="1"/>
    <col min="12030" max="12030" width="16.42578125" style="33" bestFit="1" customWidth="1"/>
    <col min="12031" max="12031" width="16.42578125" style="33" customWidth="1"/>
    <col min="12032" max="12032" width="13.42578125" style="33" customWidth="1"/>
    <col min="12033" max="12033" width="8.7109375" style="33" customWidth="1"/>
    <col min="12034" max="12034" width="7.85546875" style="33" customWidth="1"/>
    <col min="12035" max="12035" width="11.28515625" style="33" customWidth="1"/>
    <col min="12036" max="12036" width="35" style="33" customWidth="1"/>
    <col min="12037" max="12037" width="9" style="33" customWidth="1"/>
    <col min="12038" max="12038" width="11.7109375" style="33" customWidth="1"/>
    <col min="12039" max="12039" width="7" style="33" customWidth="1"/>
    <col min="12040" max="12040" width="7.85546875" style="33" customWidth="1"/>
    <col min="12041" max="12041" width="9" style="33" customWidth="1"/>
    <col min="12042" max="12042" width="8.7109375" style="33" customWidth="1"/>
    <col min="12043" max="12043" width="14.85546875" style="33" customWidth="1"/>
    <col min="12044" max="12044" width="8.42578125" style="33" customWidth="1"/>
    <col min="12045" max="12045" width="13.5703125" style="33" customWidth="1"/>
    <col min="12046" max="12046" width="8.42578125" style="33" customWidth="1"/>
    <col min="12047" max="12047" width="12.28515625" style="33" customWidth="1"/>
    <col min="12048" max="12048" width="13.28515625" style="33" customWidth="1"/>
    <col min="12049" max="12049" width="5.28515625" style="33" customWidth="1"/>
    <col min="12050" max="12050" width="11.85546875" style="33" customWidth="1"/>
    <col min="12051" max="12051" width="5.85546875" style="33" customWidth="1"/>
    <col min="12052" max="12052" width="10.85546875" style="33" customWidth="1"/>
    <col min="12053" max="12053" width="10.5703125" style="33" customWidth="1"/>
    <col min="12054" max="12054" width="9.42578125" style="33" customWidth="1"/>
    <col min="12055" max="12055" width="5.85546875" style="33" customWidth="1"/>
    <col min="12056" max="12056" width="11" style="33" customWidth="1"/>
    <col min="12057" max="12057" width="7.28515625" style="33" customWidth="1"/>
    <col min="12058" max="12058" width="11.7109375" style="33" customWidth="1"/>
    <col min="12059" max="12060" width="6.7109375" style="33" customWidth="1"/>
    <col min="12061" max="12061" width="4.42578125" style="33" customWidth="1"/>
    <col min="12062" max="12062" width="7.5703125" style="33" customWidth="1"/>
    <col min="12063" max="12063" width="6.140625" style="33" customWidth="1"/>
    <col min="12064" max="12064" width="7.28515625" style="33" customWidth="1"/>
    <col min="12065" max="12065" width="8.5703125" style="33" customWidth="1"/>
    <col min="12066" max="12066" width="9.42578125" style="33" customWidth="1"/>
    <col min="12067" max="12067" width="10.85546875" style="33" customWidth="1"/>
    <col min="12068" max="12068" width="12.42578125" style="33" customWidth="1"/>
    <col min="12069" max="12069" width="7.5703125" style="33" customWidth="1"/>
    <col min="12070" max="12070" width="10.140625" style="33" bestFit="1" customWidth="1"/>
    <col min="12071" max="12071" width="10" style="33" customWidth="1"/>
    <col min="12072" max="12072" width="10.28515625" style="33" customWidth="1"/>
    <col min="12073" max="12073" width="9.7109375" style="33" bestFit="1" customWidth="1"/>
    <col min="12074" max="12074" width="12" style="33" customWidth="1"/>
    <col min="12075" max="12077" width="9.140625" style="33"/>
    <col min="12078" max="12078" width="14" style="33" customWidth="1"/>
    <col min="12079" max="12283" width="9.140625" style="33"/>
    <col min="12284" max="12284" width="6.85546875" style="33" customWidth="1"/>
    <col min="12285" max="12285" width="6.28515625" style="33" customWidth="1"/>
    <col min="12286" max="12286" width="16.42578125" style="33" bestFit="1" customWidth="1"/>
    <col min="12287" max="12287" width="16.42578125" style="33" customWidth="1"/>
    <col min="12288" max="12288" width="13.42578125" style="33" customWidth="1"/>
    <col min="12289" max="12289" width="8.7109375" style="33" customWidth="1"/>
    <col min="12290" max="12290" width="7.85546875" style="33" customWidth="1"/>
    <col min="12291" max="12291" width="11.28515625" style="33" customWidth="1"/>
    <col min="12292" max="12292" width="35" style="33" customWidth="1"/>
    <col min="12293" max="12293" width="9" style="33" customWidth="1"/>
    <col min="12294" max="12294" width="11.7109375" style="33" customWidth="1"/>
    <col min="12295" max="12295" width="7" style="33" customWidth="1"/>
    <col min="12296" max="12296" width="7.85546875" style="33" customWidth="1"/>
    <col min="12297" max="12297" width="9" style="33" customWidth="1"/>
    <col min="12298" max="12298" width="8.7109375" style="33" customWidth="1"/>
    <col min="12299" max="12299" width="14.85546875" style="33" customWidth="1"/>
    <col min="12300" max="12300" width="8.42578125" style="33" customWidth="1"/>
    <col min="12301" max="12301" width="13.5703125" style="33" customWidth="1"/>
    <col min="12302" max="12302" width="8.42578125" style="33" customWidth="1"/>
    <col min="12303" max="12303" width="12.28515625" style="33" customWidth="1"/>
    <col min="12304" max="12304" width="13.28515625" style="33" customWidth="1"/>
    <col min="12305" max="12305" width="5.28515625" style="33" customWidth="1"/>
    <col min="12306" max="12306" width="11.85546875" style="33" customWidth="1"/>
    <col min="12307" max="12307" width="5.85546875" style="33" customWidth="1"/>
    <col min="12308" max="12308" width="10.85546875" style="33" customWidth="1"/>
    <col min="12309" max="12309" width="10.5703125" style="33" customWidth="1"/>
    <col min="12310" max="12310" width="9.42578125" style="33" customWidth="1"/>
    <col min="12311" max="12311" width="5.85546875" style="33" customWidth="1"/>
    <col min="12312" max="12312" width="11" style="33" customWidth="1"/>
    <col min="12313" max="12313" width="7.28515625" style="33" customWidth="1"/>
    <col min="12314" max="12314" width="11.7109375" style="33" customWidth="1"/>
    <col min="12315" max="12316" width="6.7109375" style="33" customWidth="1"/>
    <col min="12317" max="12317" width="4.42578125" style="33" customWidth="1"/>
    <col min="12318" max="12318" width="7.5703125" style="33" customWidth="1"/>
    <col min="12319" max="12319" width="6.140625" style="33" customWidth="1"/>
    <col min="12320" max="12320" width="7.28515625" style="33" customWidth="1"/>
    <col min="12321" max="12321" width="8.5703125" style="33" customWidth="1"/>
    <col min="12322" max="12322" width="9.42578125" style="33" customWidth="1"/>
    <col min="12323" max="12323" width="10.85546875" style="33" customWidth="1"/>
    <col min="12324" max="12324" width="12.42578125" style="33" customWidth="1"/>
    <col min="12325" max="12325" width="7.5703125" style="33" customWidth="1"/>
    <col min="12326" max="12326" width="10.140625" style="33" bestFit="1" customWidth="1"/>
    <col min="12327" max="12327" width="10" style="33" customWidth="1"/>
    <col min="12328" max="12328" width="10.28515625" style="33" customWidth="1"/>
    <col min="12329" max="12329" width="9.7109375" style="33" bestFit="1" customWidth="1"/>
    <col min="12330" max="12330" width="12" style="33" customWidth="1"/>
    <col min="12331" max="12333" width="9.140625" style="33"/>
    <col min="12334" max="12334" width="14" style="33" customWidth="1"/>
    <col min="12335" max="12539" width="9.140625" style="33"/>
    <col min="12540" max="12540" width="6.85546875" style="33" customWidth="1"/>
    <col min="12541" max="12541" width="6.28515625" style="33" customWidth="1"/>
    <col min="12542" max="12542" width="16.42578125" style="33" bestFit="1" customWidth="1"/>
    <col min="12543" max="12543" width="16.42578125" style="33" customWidth="1"/>
    <col min="12544" max="12544" width="13.42578125" style="33" customWidth="1"/>
    <col min="12545" max="12545" width="8.7109375" style="33" customWidth="1"/>
    <col min="12546" max="12546" width="7.85546875" style="33" customWidth="1"/>
    <col min="12547" max="12547" width="11.28515625" style="33" customWidth="1"/>
    <col min="12548" max="12548" width="35" style="33" customWidth="1"/>
    <col min="12549" max="12549" width="9" style="33" customWidth="1"/>
    <col min="12550" max="12550" width="11.7109375" style="33" customWidth="1"/>
    <col min="12551" max="12551" width="7" style="33" customWidth="1"/>
    <col min="12552" max="12552" width="7.85546875" style="33" customWidth="1"/>
    <col min="12553" max="12553" width="9" style="33" customWidth="1"/>
    <col min="12554" max="12554" width="8.7109375" style="33" customWidth="1"/>
    <col min="12555" max="12555" width="14.85546875" style="33" customWidth="1"/>
    <col min="12556" max="12556" width="8.42578125" style="33" customWidth="1"/>
    <col min="12557" max="12557" width="13.5703125" style="33" customWidth="1"/>
    <col min="12558" max="12558" width="8.42578125" style="33" customWidth="1"/>
    <col min="12559" max="12559" width="12.28515625" style="33" customWidth="1"/>
    <col min="12560" max="12560" width="13.28515625" style="33" customWidth="1"/>
    <col min="12561" max="12561" width="5.28515625" style="33" customWidth="1"/>
    <col min="12562" max="12562" width="11.85546875" style="33" customWidth="1"/>
    <col min="12563" max="12563" width="5.85546875" style="33" customWidth="1"/>
    <col min="12564" max="12564" width="10.85546875" style="33" customWidth="1"/>
    <col min="12565" max="12565" width="10.5703125" style="33" customWidth="1"/>
    <col min="12566" max="12566" width="9.42578125" style="33" customWidth="1"/>
    <col min="12567" max="12567" width="5.85546875" style="33" customWidth="1"/>
    <col min="12568" max="12568" width="11" style="33" customWidth="1"/>
    <col min="12569" max="12569" width="7.28515625" style="33" customWidth="1"/>
    <col min="12570" max="12570" width="11.7109375" style="33" customWidth="1"/>
    <col min="12571" max="12572" width="6.7109375" style="33" customWidth="1"/>
    <col min="12573" max="12573" width="4.42578125" style="33" customWidth="1"/>
    <col min="12574" max="12574" width="7.5703125" style="33" customWidth="1"/>
    <col min="12575" max="12575" width="6.140625" style="33" customWidth="1"/>
    <col min="12576" max="12576" width="7.28515625" style="33" customWidth="1"/>
    <col min="12577" max="12577" width="8.5703125" style="33" customWidth="1"/>
    <col min="12578" max="12578" width="9.42578125" style="33" customWidth="1"/>
    <col min="12579" max="12579" width="10.85546875" style="33" customWidth="1"/>
    <col min="12580" max="12580" width="12.42578125" style="33" customWidth="1"/>
    <col min="12581" max="12581" width="7.5703125" style="33" customWidth="1"/>
    <col min="12582" max="12582" width="10.140625" style="33" bestFit="1" customWidth="1"/>
    <col min="12583" max="12583" width="10" style="33" customWidth="1"/>
    <col min="12584" max="12584" width="10.28515625" style="33" customWidth="1"/>
    <col min="12585" max="12585" width="9.7109375" style="33" bestFit="1" customWidth="1"/>
    <col min="12586" max="12586" width="12" style="33" customWidth="1"/>
    <col min="12587" max="12589" width="9.140625" style="33"/>
    <col min="12590" max="12590" width="14" style="33" customWidth="1"/>
    <col min="12591" max="12795" width="9.140625" style="33"/>
    <col min="12796" max="12796" width="6.85546875" style="33" customWidth="1"/>
    <col min="12797" max="12797" width="6.28515625" style="33" customWidth="1"/>
    <col min="12798" max="12798" width="16.42578125" style="33" bestFit="1" customWidth="1"/>
    <col min="12799" max="12799" width="16.42578125" style="33" customWidth="1"/>
    <col min="12800" max="12800" width="13.42578125" style="33" customWidth="1"/>
    <col min="12801" max="12801" width="8.7109375" style="33" customWidth="1"/>
    <col min="12802" max="12802" width="7.85546875" style="33" customWidth="1"/>
    <col min="12803" max="12803" width="11.28515625" style="33" customWidth="1"/>
    <col min="12804" max="12804" width="35" style="33" customWidth="1"/>
    <col min="12805" max="12805" width="9" style="33" customWidth="1"/>
    <col min="12806" max="12806" width="11.7109375" style="33" customWidth="1"/>
    <col min="12807" max="12807" width="7" style="33" customWidth="1"/>
    <col min="12808" max="12808" width="7.85546875" style="33" customWidth="1"/>
    <col min="12809" max="12809" width="9" style="33" customWidth="1"/>
    <col min="12810" max="12810" width="8.7109375" style="33" customWidth="1"/>
    <col min="12811" max="12811" width="14.85546875" style="33" customWidth="1"/>
    <col min="12812" max="12812" width="8.42578125" style="33" customWidth="1"/>
    <col min="12813" max="12813" width="13.5703125" style="33" customWidth="1"/>
    <col min="12814" max="12814" width="8.42578125" style="33" customWidth="1"/>
    <col min="12815" max="12815" width="12.28515625" style="33" customWidth="1"/>
    <col min="12816" max="12816" width="13.28515625" style="33" customWidth="1"/>
    <col min="12817" max="12817" width="5.28515625" style="33" customWidth="1"/>
    <col min="12818" max="12818" width="11.85546875" style="33" customWidth="1"/>
    <col min="12819" max="12819" width="5.85546875" style="33" customWidth="1"/>
    <col min="12820" max="12820" width="10.85546875" style="33" customWidth="1"/>
    <col min="12821" max="12821" width="10.5703125" style="33" customWidth="1"/>
    <col min="12822" max="12822" width="9.42578125" style="33" customWidth="1"/>
    <col min="12823" max="12823" width="5.85546875" style="33" customWidth="1"/>
    <col min="12824" max="12824" width="11" style="33" customWidth="1"/>
    <col min="12825" max="12825" width="7.28515625" style="33" customWidth="1"/>
    <col min="12826" max="12826" width="11.7109375" style="33" customWidth="1"/>
    <col min="12827" max="12828" width="6.7109375" style="33" customWidth="1"/>
    <col min="12829" max="12829" width="4.42578125" style="33" customWidth="1"/>
    <col min="12830" max="12830" width="7.5703125" style="33" customWidth="1"/>
    <col min="12831" max="12831" width="6.140625" style="33" customWidth="1"/>
    <col min="12832" max="12832" width="7.28515625" style="33" customWidth="1"/>
    <col min="12833" max="12833" width="8.5703125" style="33" customWidth="1"/>
    <col min="12834" max="12834" width="9.42578125" style="33" customWidth="1"/>
    <col min="12835" max="12835" width="10.85546875" style="33" customWidth="1"/>
    <col min="12836" max="12836" width="12.42578125" style="33" customWidth="1"/>
    <col min="12837" max="12837" width="7.5703125" style="33" customWidth="1"/>
    <col min="12838" max="12838" width="10.140625" style="33" bestFit="1" customWidth="1"/>
    <col min="12839" max="12839" width="10" style="33" customWidth="1"/>
    <col min="12840" max="12840" width="10.28515625" style="33" customWidth="1"/>
    <col min="12841" max="12841" width="9.7109375" style="33" bestFit="1" customWidth="1"/>
    <col min="12842" max="12842" width="12" style="33" customWidth="1"/>
    <col min="12843" max="12845" width="9.140625" style="33"/>
    <col min="12846" max="12846" width="14" style="33" customWidth="1"/>
    <col min="12847" max="13051" width="9.140625" style="33"/>
    <col min="13052" max="13052" width="6.85546875" style="33" customWidth="1"/>
    <col min="13053" max="13053" width="6.28515625" style="33" customWidth="1"/>
    <col min="13054" max="13054" width="16.42578125" style="33" bestFit="1" customWidth="1"/>
    <col min="13055" max="13055" width="16.42578125" style="33" customWidth="1"/>
    <col min="13056" max="13056" width="13.42578125" style="33" customWidth="1"/>
    <col min="13057" max="13057" width="8.7109375" style="33" customWidth="1"/>
    <col min="13058" max="13058" width="7.85546875" style="33" customWidth="1"/>
    <col min="13059" max="13059" width="11.28515625" style="33" customWidth="1"/>
    <col min="13060" max="13060" width="35" style="33" customWidth="1"/>
    <col min="13061" max="13061" width="9" style="33" customWidth="1"/>
    <col min="13062" max="13062" width="11.7109375" style="33" customWidth="1"/>
    <col min="13063" max="13063" width="7" style="33" customWidth="1"/>
    <col min="13064" max="13064" width="7.85546875" style="33" customWidth="1"/>
    <col min="13065" max="13065" width="9" style="33" customWidth="1"/>
    <col min="13066" max="13066" width="8.7109375" style="33" customWidth="1"/>
    <col min="13067" max="13067" width="14.85546875" style="33" customWidth="1"/>
    <col min="13068" max="13068" width="8.42578125" style="33" customWidth="1"/>
    <col min="13069" max="13069" width="13.5703125" style="33" customWidth="1"/>
    <col min="13070" max="13070" width="8.42578125" style="33" customWidth="1"/>
    <col min="13071" max="13071" width="12.28515625" style="33" customWidth="1"/>
    <col min="13072" max="13072" width="13.28515625" style="33" customWidth="1"/>
    <col min="13073" max="13073" width="5.28515625" style="33" customWidth="1"/>
    <col min="13074" max="13074" width="11.85546875" style="33" customWidth="1"/>
    <col min="13075" max="13075" width="5.85546875" style="33" customWidth="1"/>
    <col min="13076" max="13076" width="10.85546875" style="33" customWidth="1"/>
    <col min="13077" max="13077" width="10.5703125" style="33" customWidth="1"/>
    <col min="13078" max="13078" width="9.42578125" style="33" customWidth="1"/>
    <col min="13079" max="13079" width="5.85546875" style="33" customWidth="1"/>
    <col min="13080" max="13080" width="11" style="33" customWidth="1"/>
    <col min="13081" max="13081" width="7.28515625" style="33" customWidth="1"/>
    <col min="13082" max="13082" width="11.7109375" style="33" customWidth="1"/>
    <col min="13083" max="13084" width="6.7109375" style="33" customWidth="1"/>
    <col min="13085" max="13085" width="4.42578125" style="33" customWidth="1"/>
    <col min="13086" max="13086" width="7.5703125" style="33" customWidth="1"/>
    <col min="13087" max="13087" width="6.140625" style="33" customWidth="1"/>
    <col min="13088" max="13088" width="7.28515625" style="33" customWidth="1"/>
    <col min="13089" max="13089" width="8.5703125" style="33" customWidth="1"/>
    <col min="13090" max="13090" width="9.42578125" style="33" customWidth="1"/>
    <col min="13091" max="13091" width="10.85546875" style="33" customWidth="1"/>
    <col min="13092" max="13092" width="12.42578125" style="33" customWidth="1"/>
    <col min="13093" max="13093" width="7.5703125" style="33" customWidth="1"/>
    <col min="13094" max="13094" width="10.140625" style="33" bestFit="1" customWidth="1"/>
    <col min="13095" max="13095" width="10" style="33" customWidth="1"/>
    <col min="13096" max="13096" width="10.28515625" style="33" customWidth="1"/>
    <col min="13097" max="13097" width="9.7109375" style="33" bestFit="1" customWidth="1"/>
    <col min="13098" max="13098" width="12" style="33" customWidth="1"/>
    <col min="13099" max="13101" width="9.140625" style="33"/>
    <col min="13102" max="13102" width="14" style="33" customWidth="1"/>
    <col min="13103" max="13307" width="9.140625" style="33"/>
    <col min="13308" max="13308" width="6.85546875" style="33" customWidth="1"/>
    <col min="13309" max="13309" width="6.28515625" style="33" customWidth="1"/>
    <col min="13310" max="13310" width="16.42578125" style="33" bestFit="1" customWidth="1"/>
    <col min="13311" max="13311" width="16.42578125" style="33" customWidth="1"/>
    <col min="13312" max="13312" width="13.42578125" style="33" customWidth="1"/>
    <col min="13313" max="13313" width="8.7109375" style="33" customWidth="1"/>
    <col min="13314" max="13314" width="7.85546875" style="33" customWidth="1"/>
    <col min="13315" max="13315" width="11.28515625" style="33" customWidth="1"/>
    <col min="13316" max="13316" width="35" style="33" customWidth="1"/>
    <col min="13317" max="13317" width="9" style="33" customWidth="1"/>
    <col min="13318" max="13318" width="11.7109375" style="33" customWidth="1"/>
    <col min="13319" max="13319" width="7" style="33" customWidth="1"/>
    <col min="13320" max="13320" width="7.85546875" style="33" customWidth="1"/>
    <col min="13321" max="13321" width="9" style="33" customWidth="1"/>
    <col min="13322" max="13322" width="8.7109375" style="33" customWidth="1"/>
    <col min="13323" max="13323" width="14.85546875" style="33" customWidth="1"/>
    <col min="13324" max="13324" width="8.42578125" style="33" customWidth="1"/>
    <col min="13325" max="13325" width="13.5703125" style="33" customWidth="1"/>
    <col min="13326" max="13326" width="8.42578125" style="33" customWidth="1"/>
    <col min="13327" max="13327" width="12.28515625" style="33" customWidth="1"/>
    <col min="13328" max="13328" width="13.28515625" style="33" customWidth="1"/>
    <col min="13329" max="13329" width="5.28515625" style="33" customWidth="1"/>
    <col min="13330" max="13330" width="11.85546875" style="33" customWidth="1"/>
    <col min="13331" max="13331" width="5.85546875" style="33" customWidth="1"/>
    <col min="13332" max="13332" width="10.85546875" style="33" customWidth="1"/>
    <col min="13333" max="13333" width="10.5703125" style="33" customWidth="1"/>
    <col min="13334" max="13334" width="9.42578125" style="33" customWidth="1"/>
    <col min="13335" max="13335" width="5.85546875" style="33" customWidth="1"/>
    <col min="13336" max="13336" width="11" style="33" customWidth="1"/>
    <col min="13337" max="13337" width="7.28515625" style="33" customWidth="1"/>
    <col min="13338" max="13338" width="11.7109375" style="33" customWidth="1"/>
    <col min="13339" max="13340" width="6.7109375" style="33" customWidth="1"/>
    <col min="13341" max="13341" width="4.42578125" style="33" customWidth="1"/>
    <col min="13342" max="13342" width="7.5703125" style="33" customWidth="1"/>
    <col min="13343" max="13343" width="6.140625" style="33" customWidth="1"/>
    <col min="13344" max="13344" width="7.28515625" style="33" customWidth="1"/>
    <col min="13345" max="13345" width="8.5703125" style="33" customWidth="1"/>
    <col min="13346" max="13346" width="9.42578125" style="33" customWidth="1"/>
    <col min="13347" max="13347" width="10.85546875" style="33" customWidth="1"/>
    <col min="13348" max="13348" width="12.42578125" style="33" customWidth="1"/>
    <col min="13349" max="13349" width="7.5703125" style="33" customWidth="1"/>
    <col min="13350" max="13350" width="10.140625" style="33" bestFit="1" customWidth="1"/>
    <col min="13351" max="13351" width="10" style="33" customWidth="1"/>
    <col min="13352" max="13352" width="10.28515625" style="33" customWidth="1"/>
    <col min="13353" max="13353" width="9.7109375" style="33" bestFit="1" customWidth="1"/>
    <col min="13354" max="13354" width="12" style="33" customWidth="1"/>
    <col min="13355" max="13357" width="9.140625" style="33"/>
    <col min="13358" max="13358" width="14" style="33" customWidth="1"/>
    <col min="13359" max="13563" width="9.140625" style="33"/>
    <col min="13564" max="13564" width="6.85546875" style="33" customWidth="1"/>
    <col min="13565" max="13565" width="6.28515625" style="33" customWidth="1"/>
    <col min="13566" max="13566" width="16.42578125" style="33" bestFit="1" customWidth="1"/>
    <col min="13567" max="13567" width="16.42578125" style="33" customWidth="1"/>
    <col min="13568" max="13568" width="13.42578125" style="33" customWidth="1"/>
    <col min="13569" max="13569" width="8.7109375" style="33" customWidth="1"/>
    <col min="13570" max="13570" width="7.85546875" style="33" customWidth="1"/>
    <col min="13571" max="13571" width="11.28515625" style="33" customWidth="1"/>
    <col min="13572" max="13572" width="35" style="33" customWidth="1"/>
    <col min="13573" max="13573" width="9" style="33" customWidth="1"/>
    <col min="13574" max="13574" width="11.7109375" style="33" customWidth="1"/>
    <col min="13575" max="13575" width="7" style="33" customWidth="1"/>
    <col min="13576" max="13576" width="7.85546875" style="33" customWidth="1"/>
    <col min="13577" max="13577" width="9" style="33" customWidth="1"/>
    <col min="13578" max="13578" width="8.7109375" style="33" customWidth="1"/>
    <col min="13579" max="13579" width="14.85546875" style="33" customWidth="1"/>
    <col min="13580" max="13580" width="8.42578125" style="33" customWidth="1"/>
    <col min="13581" max="13581" width="13.5703125" style="33" customWidth="1"/>
    <col min="13582" max="13582" width="8.42578125" style="33" customWidth="1"/>
    <col min="13583" max="13583" width="12.28515625" style="33" customWidth="1"/>
    <col min="13584" max="13584" width="13.28515625" style="33" customWidth="1"/>
    <col min="13585" max="13585" width="5.28515625" style="33" customWidth="1"/>
    <col min="13586" max="13586" width="11.85546875" style="33" customWidth="1"/>
    <col min="13587" max="13587" width="5.85546875" style="33" customWidth="1"/>
    <col min="13588" max="13588" width="10.85546875" style="33" customWidth="1"/>
    <col min="13589" max="13589" width="10.5703125" style="33" customWidth="1"/>
    <col min="13590" max="13590" width="9.42578125" style="33" customWidth="1"/>
    <col min="13591" max="13591" width="5.85546875" style="33" customWidth="1"/>
    <col min="13592" max="13592" width="11" style="33" customWidth="1"/>
    <col min="13593" max="13593" width="7.28515625" style="33" customWidth="1"/>
    <col min="13594" max="13594" width="11.7109375" style="33" customWidth="1"/>
    <col min="13595" max="13596" width="6.7109375" style="33" customWidth="1"/>
    <col min="13597" max="13597" width="4.42578125" style="33" customWidth="1"/>
    <col min="13598" max="13598" width="7.5703125" style="33" customWidth="1"/>
    <col min="13599" max="13599" width="6.140625" style="33" customWidth="1"/>
    <col min="13600" max="13600" width="7.28515625" style="33" customWidth="1"/>
    <col min="13601" max="13601" width="8.5703125" style="33" customWidth="1"/>
    <col min="13602" max="13602" width="9.42578125" style="33" customWidth="1"/>
    <col min="13603" max="13603" width="10.85546875" style="33" customWidth="1"/>
    <col min="13604" max="13604" width="12.42578125" style="33" customWidth="1"/>
    <col min="13605" max="13605" width="7.5703125" style="33" customWidth="1"/>
    <col min="13606" max="13606" width="10.140625" style="33" bestFit="1" customWidth="1"/>
    <col min="13607" max="13607" width="10" style="33" customWidth="1"/>
    <col min="13608" max="13608" width="10.28515625" style="33" customWidth="1"/>
    <col min="13609" max="13609" width="9.7109375" style="33" bestFit="1" customWidth="1"/>
    <col min="13610" max="13610" width="12" style="33" customWidth="1"/>
    <col min="13611" max="13613" width="9.140625" style="33"/>
    <col min="13614" max="13614" width="14" style="33" customWidth="1"/>
    <col min="13615" max="13819" width="9.140625" style="33"/>
    <col min="13820" max="13820" width="6.85546875" style="33" customWidth="1"/>
    <col min="13821" max="13821" width="6.28515625" style="33" customWidth="1"/>
    <col min="13822" max="13822" width="16.42578125" style="33" bestFit="1" customWidth="1"/>
    <col min="13823" max="13823" width="16.42578125" style="33" customWidth="1"/>
    <col min="13824" max="13824" width="13.42578125" style="33" customWidth="1"/>
    <col min="13825" max="13825" width="8.7109375" style="33" customWidth="1"/>
    <col min="13826" max="13826" width="7.85546875" style="33" customWidth="1"/>
    <col min="13827" max="13827" width="11.28515625" style="33" customWidth="1"/>
    <col min="13828" max="13828" width="35" style="33" customWidth="1"/>
    <col min="13829" max="13829" width="9" style="33" customWidth="1"/>
    <col min="13830" max="13830" width="11.7109375" style="33" customWidth="1"/>
    <col min="13831" max="13831" width="7" style="33" customWidth="1"/>
    <col min="13832" max="13832" width="7.85546875" style="33" customWidth="1"/>
    <col min="13833" max="13833" width="9" style="33" customWidth="1"/>
    <col min="13834" max="13834" width="8.7109375" style="33" customWidth="1"/>
    <col min="13835" max="13835" width="14.85546875" style="33" customWidth="1"/>
    <col min="13836" max="13836" width="8.42578125" style="33" customWidth="1"/>
    <col min="13837" max="13837" width="13.5703125" style="33" customWidth="1"/>
    <col min="13838" max="13838" width="8.42578125" style="33" customWidth="1"/>
    <col min="13839" max="13839" width="12.28515625" style="33" customWidth="1"/>
    <col min="13840" max="13840" width="13.28515625" style="33" customWidth="1"/>
    <col min="13841" max="13841" width="5.28515625" style="33" customWidth="1"/>
    <col min="13842" max="13842" width="11.85546875" style="33" customWidth="1"/>
    <col min="13843" max="13843" width="5.85546875" style="33" customWidth="1"/>
    <col min="13844" max="13844" width="10.85546875" style="33" customWidth="1"/>
    <col min="13845" max="13845" width="10.5703125" style="33" customWidth="1"/>
    <col min="13846" max="13846" width="9.42578125" style="33" customWidth="1"/>
    <col min="13847" max="13847" width="5.85546875" style="33" customWidth="1"/>
    <col min="13848" max="13848" width="11" style="33" customWidth="1"/>
    <col min="13849" max="13849" width="7.28515625" style="33" customWidth="1"/>
    <col min="13850" max="13850" width="11.7109375" style="33" customWidth="1"/>
    <col min="13851" max="13852" width="6.7109375" style="33" customWidth="1"/>
    <col min="13853" max="13853" width="4.42578125" style="33" customWidth="1"/>
    <col min="13854" max="13854" width="7.5703125" style="33" customWidth="1"/>
    <col min="13855" max="13855" width="6.140625" style="33" customWidth="1"/>
    <col min="13856" max="13856" width="7.28515625" style="33" customWidth="1"/>
    <col min="13857" max="13857" width="8.5703125" style="33" customWidth="1"/>
    <col min="13858" max="13858" width="9.42578125" style="33" customWidth="1"/>
    <col min="13859" max="13859" width="10.85546875" style="33" customWidth="1"/>
    <col min="13860" max="13860" width="12.42578125" style="33" customWidth="1"/>
    <col min="13861" max="13861" width="7.5703125" style="33" customWidth="1"/>
    <col min="13862" max="13862" width="10.140625" style="33" bestFit="1" customWidth="1"/>
    <col min="13863" max="13863" width="10" style="33" customWidth="1"/>
    <col min="13864" max="13864" width="10.28515625" style="33" customWidth="1"/>
    <col min="13865" max="13865" width="9.7109375" style="33" bestFit="1" customWidth="1"/>
    <col min="13866" max="13866" width="12" style="33" customWidth="1"/>
    <col min="13867" max="13869" width="9.140625" style="33"/>
    <col min="13870" max="13870" width="14" style="33" customWidth="1"/>
    <col min="13871" max="14075" width="9.140625" style="33"/>
    <col min="14076" max="14076" width="6.85546875" style="33" customWidth="1"/>
    <col min="14077" max="14077" width="6.28515625" style="33" customWidth="1"/>
    <col min="14078" max="14078" width="16.42578125" style="33" bestFit="1" customWidth="1"/>
    <col min="14079" max="14079" width="16.42578125" style="33" customWidth="1"/>
    <col min="14080" max="14080" width="13.42578125" style="33" customWidth="1"/>
    <col min="14081" max="14081" width="8.7109375" style="33" customWidth="1"/>
    <col min="14082" max="14082" width="7.85546875" style="33" customWidth="1"/>
    <col min="14083" max="14083" width="11.28515625" style="33" customWidth="1"/>
    <col min="14084" max="14084" width="35" style="33" customWidth="1"/>
    <col min="14085" max="14085" width="9" style="33" customWidth="1"/>
    <col min="14086" max="14086" width="11.7109375" style="33" customWidth="1"/>
    <col min="14087" max="14087" width="7" style="33" customWidth="1"/>
    <col min="14088" max="14088" width="7.85546875" style="33" customWidth="1"/>
    <col min="14089" max="14089" width="9" style="33" customWidth="1"/>
    <col min="14090" max="14090" width="8.7109375" style="33" customWidth="1"/>
    <col min="14091" max="14091" width="14.85546875" style="33" customWidth="1"/>
    <col min="14092" max="14092" width="8.42578125" style="33" customWidth="1"/>
    <col min="14093" max="14093" width="13.5703125" style="33" customWidth="1"/>
    <col min="14094" max="14094" width="8.42578125" style="33" customWidth="1"/>
    <col min="14095" max="14095" width="12.28515625" style="33" customWidth="1"/>
    <col min="14096" max="14096" width="13.28515625" style="33" customWidth="1"/>
    <col min="14097" max="14097" width="5.28515625" style="33" customWidth="1"/>
    <col min="14098" max="14098" width="11.85546875" style="33" customWidth="1"/>
    <col min="14099" max="14099" width="5.85546875" style="33" customWidth="1"/>
    <col min="14100" max="14100" width="10.85546875" style="33" customWidth="1"/>
    <col min="14101" max="14101" width="10.5703125" style="33" customWidth="1"/>
    <col min="14102" max="14102" width="9.42578125" style="33" customWidth="1"/>
    <col min="14103" max="14103" width="5.85546875" style="33" customWidth="1"/>
    <col min="14104" max="14104" width="11" style="33" customWidth="1"/>
    <col min="14105" max="14105" width="7.28515625" style="33" customWidth="1"/>
    <col min="14106" max="14106" width="11.7109375" style="33" customWidth="1"/>
    <col min="14107" max="14108" width="6.7109375" style="33" customWidth="1"/>
    <col min="14109" max="14109" width="4.42578125" style="33" customWidth="1"/>
    <col min="14110" max="14110" width="7.5703125" style="33" customWidth="1"/>
    <col min="14111" max="14111" width="6.140625" style="33" customWidth="1"/>
    <col min="14112" max="14112" width="7.28515625" style="33" customWidth="1"/>
    <col min="14113" max="14113" width="8.5703125" style="33" customWidth="1"/>
    <col min="14114" max="14114" width="9.42578125" style="33" customWidth="1"/>
    <col min="14115" max="14115" width="10.85546875" style="33" customWidth="1"/>
    <col min="14116" max="14116" width="12.42578125" style="33" customWidth="1"/>
    <col min="14117" max="14117" width="7.5703125" style="33" customWidth="1"/>
    <col min="14118" max="14118" width="10.140625" style="33" bestFit="1" customWidth="1"/>
    <col min="14119" max="14119" width="10" style="33" customWidth="1"/>
    <col min="14120" max="14120" width="10.28515625" style="33" customWidth="1"/>
    <col min="14121" max="14121" width="9.7109375" style="33" bestFit="1" customWidth="1"/>
    <col min="14122" max="14122" width="12" style="33" customWidth="1"/>
    <col min="14123" max="14125" width="9.140625" style="33"/>
    <col min="14126" max="14126" width="14" style="33" customWidth="1"/>
    <col min="14127" max="14331" width="9.140625" style="33"/>
    <col min="14332" max="14332" width="6.85546875" style="33" customWidth="1"/>
    <col min="14333" max="14333" width="6.28515625" style="33" customWidth="1"/>
    <col min="14334" max="14334" width="16.42578125" style="33" bestFit="1" customWidth="1"/>
    <col min="14335" max="14335" width="16.42578125" style="33" customWidth="1"/>
    <col min="14336" max="14336" width="13.42578125" style="33" customWidth="1"/>
    <col min="14337" max="14337" width="8.7109375" style="33" customWidth="1"/>
    <col min="14338" max="14338" width="7.85546875" style="33" customWidth="1"/>
    <col min="14339" max="14339" width="11.28515625" style="33" customWidth="1"/>
    <col min="14340" max="14340" width="35" style="33" customWidth="1"/>
    <col min="14341" max="14341" width="9" style="33" customWidth="1"/>
    <col min="14342" max="14342" width="11.7109375" style="33" customWidth="1"/>
    <col min="14343" max="14343" width="7" style="33" customWidth="1"/>
    <col min="14344" max="14344" width="7.85546875" style="33" customWidth="1"/>
    <col min="14345" max="14345" width="9" style="33" customWidth="1"/>
    <col min="14346" max="14346" width="8.7109375" style="33" customWidth="1"/>
    <col min="14347" max="14347" width="14.85546875" style="33" customWidth="1"/>
    <col min="14348" max="14348" width="8.42578125" style="33" customWidth="1"/>
    <col min="14349" max="14349" width="13.5703125" style="33" customWidth="1"/>
    <col min="14350" max="14350" width="8.42578125" style="33" customWidth="1"/>
    <col min="14351" max="14351" width="12.28515625" style="33" customWidth="1"/>
    <col min="14352" max="14352" width="13.28515625" style="33" customWidth="1"/>
    <col min="14353" max="14353" width="5.28515625" style="33" customWidth="1"/>
    <col min="14354" max="14354" width="11.85546875" style="33" customWidth="1"/>
    <col min="14355" max="14355" width="5.85546875" style="33" customWidth="1"/>
    <col min="14356" max="14356" width="10.85546875" style="33" customWidth="1"/>
    <col min="14357" max="14357" width="10.5703125" style="33" customWidth="1"/>
    <col min="14358" max="14358" width="9.42578125" style="33" customWidth="1"/>
    <col min="14359" max="14359" width="5.85546875" style="33" customWidth="1"/>
    <col min="14360" max="14360" width="11" style="33" customWidth="1"/>
    <col min="14361" max="14361" width="7.28515625" style="33" customWidth="1"/>
    <col min="14362" max="14362" width="11.7109375" style="33" customWidth="1"/>
    <col min="14363" max="14364" width="6.7109375" style="33" customWidth="1"/>
    <col min="14365" max="14365" width="4.42578125" style="33" customWidth="1"/>
    <col min="14366" max="14366" width="7.5703125" style="33" customWidth="1"/>
    <col min="14367" max="14367" width="6.140625" style="33" customWidth="1"/>
    <col min="14368" max="14368" width="7.28515625" style="33" customWidth="1"/>
    <col min="14369" max="14369" width="8.5703125" style="33" customWidth="1"/>
    <col min="14370" max="14370" width="9.42578125" style="33" customWidth="1"/>
    <col min="14371" max="14371" width="10.85546875" style="33" customWidth="1"/>
    <col min="14372" max="14372" width="12.42578125" style="33" customWidth="1"/>
    <col min="14373" max="14373" width="7.5703125" style="33" customWidth="1"/>
    <col min="14374" max="14374" width="10.140625" style="33" bestFit="1" customWidth="1"/>
    <col min="14375" max="14375" width="10" style="33" customWidth="1"/>
    <col min="14376" max="14376" width="10.28515625" style="33" customWidth="1"/>
    <col min="14377" max="14377" width="9.7109375" style="33" bestFit="1" customWidth="1"/>
    <col min="14378" max="14378" width="12" style="33" customWidth="1"/>
    <col min="14379" max="14381" width="9.140625" style="33"/>
    <col min="14382" max="14382" width="14" style="33" customWidth="1"/>
    <col min="14383" max="14587" width="9.140625" style="33"/>
    <col min="14588" max="14588" width="6.85546875" style="33" customWidth="1"/>
    <col min="14589" max="14589" width="6.28515625" style="33" customWidth="1"/>
    <col min="14590" max="14590" width="16.42578125" style="33" bestFit="1" customWidth="1"/>
    <col min="14591" max="14591" width="16.42578125" style="33" customWidth="1"/>
    <col min="14592" max="14592" width="13.42578125" style="33" customWidth="1"/>
    <col min="14593" max="14593" width="8.7109375" style="33" customWidth="1"/>
    <col min="14594" max="14594" width="7.85546875" style="33" customWidth="1"/>
    <col min="14595" max="14595" width="11.28515625" style="33" customWidth="1"/>
    <col min="14596" max="14596" width="35" style="33" customWidth="1"/>
    <col min="14597" max="14597" width="9" style="33" customWidth="1"/>
    <col min="14598" max="14598" width="11.7109375" style="33" customWidth="1"/>
    <col min="14599" max="14599" width="7" style="33" customWidth="1"/>
    <col min="14600" max="14600" width="7.85546875" style="33" customWidth="1"/>
    <col min="14601" max="14601" width="9" style="33" customWidth="1"/>
    <col min="14602" max="14602" width="8.7109375" style="33" customWidth="1"/>
    <col min="14603" max="14603" width="14.85546875" style="33" customWidth="1"/>
    <col min="14604" max="14604" width="8.42578125" style="33" customWidth="1"/>
    <col min="14605" max="14605" width="13.5703125" style="33" customWidth="1"/>
    <col min="14606" max="14606" width="8.42578125" style="33" customWidth="1"/>
    <col min="14607" max="14607" width="12.28515625" style="33" customWidth="1"/>
    <col min="14608" max="14608" width="13.28515625" style="33" customWidth="1"/>
    <col min="14609" max="14609" width="5.28515625" style="33" customWidth="1"/>
    <col min="14610" max="14610" width="11.85546875" style="33" customWidth="1"/>
    <col min="14611" max="14611" width="5.85546875" style="33" customWidth="1"/>
    <col min="14612" max="14612" width="10.85546875" style="33" customWidth="1"/>
    <col min="14613" max="14613" width="10.5703125" style="33" customWidth="1"/>
    <col min="14614" max="14614" width="9.42578125" style="33" customWidth="1"/>
    <col min="14615" max="14615" width="5.85546875" style="33" customWidth="1"/>
    <col min="14616" max="14616" width="11" style="33" customWidth="1"/>
    <col min="14617" max="14617" width="7.28515625" style="33" customWidth="1"/>
    <col min="14618" max="14618" width="11.7109375" style="33" customWidth="1"/>
    <col min="14619" max="14620" width="6.7109375" style="33" customWidth="1"/>
    <col min="14621" max="14621" width="4.42578125" style="33" customWidth="1"/>
    <col min="14622" max="14622" width="7.5703125" style="33" customWidth="1"/>
    <col min="14623" max="14623" width="6.140625" style="33" customWidth="1"/>
    <col min="14624" max="14624" width="7.28515625" style="33" customWidth="1"/>
    <col min="14625" max="14625" width="8.5703125" style="33" customWidth="1"/>
    <col min="14626" max="14626" width="9.42578125" style="33" customWidth="1"/>
    <col min="14627" max="14627" width="10.85546875" style="33" customWidth="1"/>
    <col min="14628" max="14628" width="12.42578125" style="33" customWidth="1"/>
    <col min="14629" max="14629" width="7.5703125" style="33" customWidth="1"/>
    <col min="14630" max="14630" width="10.140625" style="33" bestFit="1" customWidth="1"/>
    <col min="14631" max="14631" width="10" style="33" customWidth="1"/>
    <col min="14632" max="14632" width="10.28515625" style="33" customWidth="1"/>
    <col min="14633" max="14633" width="9.7109375" style="33" bestFit="1" customWidth="1"/>
    <col min="14634" max="14634" width="12" style="33" customWidth="1"/>
    <col min="14635" max="14637" width="9.140625" style="33"/>
    <col min="14638" max="14638" width="14" style="33" customWidth="1"/>
    <col min="14639" max="14843" width="9.140625" style="33"/>
    <col min="14844" max="14844" width="6.85546875" style="33" customWidth="1"/>
    <col min="14845" max="14845" width="6.28515625" style="33" customWidth="1"/>
    <col min="14846" max="14846" width="16.42578125" style="33" bestFit="1" customWidth="1"/>
    <col min="14847" max="14847" width="16.42578125" style="33" customWidth="1"/>
    <col min="14848" max="14848" width="13.42578125" style="33" customWidth="1"/>
    <col min="14849" max="14849" width="8.7109375" style="33" customWidth="1"/>
    <col min="14850" max="14850" width="7.85546875" style="33" customWidth="1"/>
    <col min="14851" max="14851" width="11.28515625" style="33" customWidth="1"/>
    <col min="14852" max="14852" width="35" style="33" customWidth="1"/>
    <col min="14853" max="14853" width="9" style="33" customWidth="1"/>
    <col min="14854" max="14854" width="11.7109375" style="33" customWidth="1"/>
    <col min="14855" max="14855" width="7" style="33" customWidth="1"/>
    <col min="14856" max="14856" width="7.85546875" style="33" customWidth="1"/>
    <col min="14857" max="14857" width="9" style="33" customWidth="1"/>
    <col min="14858" max="14858" width="8.7109375" style="33" customWidth="1"/>
    <col min="14859" max="14859" width="14.85546875" style="33" customWidth="1"/>
    <col min="14860" max="14860" width="8.42578125" style="33" customWidth="1"/>
    <col min="14861" max="14861" width="13.5703125" style="33" customWidth="1"/>
    <col min="14862" max="14862" width="8.42578125" style="33" customWidth="1"/>
    <col min="14863" max="14863" width="12.28515625" style="33" customWidth="1"/>
    <col min="14864" max="14864" width="13.28515625" style="33" customWidth="1"/>
    <col min="14865" max="14865" width="5.28515625" style="33" customWidth="1"/>
    <col min="14866" max="14866" width="11.85546875" style="33" customWidth="1"/>
    <col min="14867" max="14867" width="5.85546875" style="33" customWidth="1"/>
    <col min="14868" max="14868" width="10.85546875" style="33" customWidth="1"/>
    <col min="14869" max="14869" width="10.5703125" style="33" customWidth="1"/>
    <col min="14870" max="14870" width="9.42578125" style="33" customWidth="1"/>
    <col min="14871" max="14871" width="5.85546875" style="33" customWidth="1"/>
    <col min="14872" max="14872" width="11" style="33" customWidth="1"/>
    <col min="14873" max="14873" width="7.28515625" style="33" customWidth="1"/>
    <col min="14874" max="14874" width="11.7109375" style="33" customWidth="1"/>
    <col min="14875" max="14876" width="6.7109375" style="33" customWidth="1"/>
    <col min="14877" max="14877" width="4.42578125" style="33" customWidth="1"/>
    <col min="14878" max="14878" width="7.5703125" style="33" customWidth="1"/>
    <col min="14879" max="14879" width="6.140625" style="33" customWidth="1"/>
    <col min="14880" max="14880" width="7.28515625" style="33" customWidth="1"/>
    <col min="14881" max="14881" width="8.5703125" style="33" customWidth="1"/>
    <col min="14882" max="14882" width="9.42578125" style="33" customWidth="1"/>
    <col min="14883" max="14883" width="10.85546875" style="33" customWidth="1"/>
    <col min="14884" max="14884" width="12.42578125" style="33" customWidth="1"/>
    <col min="14885" max="14885" width="7.5703125" style="33" customWidth="1"/>
    <col min="14886" max="14886" width="10.140625" style="33" bestFit="1" customWidth="1"/>
    <col min="14887" max="14887" width="10" style="33" customWidth="1"/>
    <col min="14888" max="14888" width="10.28515625" style="33" customWidth="1"/>
    <col min="14889" max="14889" width="9.7109375" style="33" bestFit="1" customWidth="1"/>
    <col min="14890" max="14890" width="12" style="33" customWidth="1"/>
    <col min="14891" max="14893" width="9.140625" style="33"/>
    <col min="14894" max="14894" width="14" style="33" customWidth="1"/>
    <col min="14895" max="15099" width="9.140625" style="33"/>
    <col min="15100" max="15100" width="6.85546875" style="33" customWidth="1"/>
    <col min="15101" max="15101" width="6.28515625" style="33" customWidth="1"/>
    <col min="15102" max="15102" width="16.42578125" style="33" bestFit="1" customWidth="1"/>
    <col min="15103" max="15103" width="16.42578125" style="33" customWidth="1"/>
    <col min="15104" max="15104" width="13.42578125" style="33" customWidth="1"/>
    <col min="15105" max="15105" width="8.7109375" style="33" customWidth="1"/>
    <col min="15106" max="15106" width="7.85546875" style="33" customWidth="1"/>
    <col min="15107" max="15107" width="11.28515625" style="33" customWidth="1"/>
    <col min="15108" max="15108" width="35" style="33" customWidth="1"/>
    <col min="15109" max="15109" width="9" style="33" customWidth="1"/>
    <col min="15110" max="15110" width="11.7109375" style="33" customWidth="1"/>
    <col min="15111" max="15111" width="7" style="33" customWidth="1"/>
    <col min="15112" max="15112" width="7.85546875" style="33" customWidth="1"/>
    <col min="15113" max="15113" width="9" style="33" customWidth="1"/>
    <col min="15114" max="15114" width="8.7109375" style="33" customWidth="1"/>
    <col min="15115" max="15115" width="14.85546875" style="33" customWidth="1"/>
    <col min="15116" max="15116" width="8.42578125" style="33" customWidth="1"/>
    <col min="15117" max="15117" width="13.5703125" style="33" customWidth="1"/>
    <col min="15118" max="15118" width="8.42578125" style="33" customWidth="1"/>
    <col min="15119" max="15119" width="12.28515625" style="33" customWidth="1"/>
    <col min="15120" max="15120" width="13.28515625" style="33" customWidth="1"/>
    <col min="15121" max="15121" width="5.28515625" style="33" customWidth="1"/>
    <col min="15122" max="15122" width="11.85546875" style="33" customWidth="1"/>
    <col min="15123" max="15123" width="5.85546875" style="33" customWidth="1"/>
    <col min="15124" max="15124" width="10.85546875" style="33" customWidth="1"/>
    <col min="15125" max="15125" width="10.5703125" style="33" customWidth="1"/>
    <col min="15126" max="15126" width="9.42578125" style="33" customWidth="1"/>
    <col min="15127" max="15127" width="5.85546875" style="33" customWidth="1"/>
    <col min="15128" max="15128" width="11" style="33" customWidth="1"/>
    <col min="15129" max="15129" width="7.28515625" style="33" customWidth="1"/>
    <col min="15130" max="15130" width="11.7109375" style="33" customWidth="1"/>
    <col min="15131" max="15132" width="6.7109375" style="33" customWidth="1"/>
    <col min="15133" max="15133" width="4.42578125" style="33" customWidth="1"/>
    <col min="15134" max="15134" width="7.5703125" style="33" customWidth="1"/>
    <col min="15135" max="15135" width="6.140625" style="33" customWidth="1"/>
    <col min="15136" max="15136" width="7.28515625" style="33" customWidth="1"/>
    <col min="15137" max="15137" width="8.5703125" style="33" customWidth="1"/>
    <col min="15138" max="15138" width="9.42578125" style="33" customWidth="1"/>
    <col min="15139" max="15139" width="10.85546875" style="33" customWidth="1"/>
    <col min="15140" max="15140" width="12.42578125" style="33" customWidth="1"/>
    <col min="15141" max="15141" width="7.5703125" style="33" customWidth="1"/>
    <col min="15142" max="15142" width="10.140625" style="33" bestFit="1" customWidth="1"/>
    <col min="15143" max="15143" width="10" style="33" customWidth="1"/>
    <col min="15144" max="15144" width="10.28515625" style="33" customWidth="1"/>
    <col min="15145" max="15145" width="9.7109375" style="33" bestFit="1" customWidth="1"/>
    <col min="15146" max="15146" width="12" style="33" customWidth="1"/>
    <col min="15147" max="15149" width="9.140625" style="33"/>
    <col min="15150" max="15150" width="14" style="33" customWidth="1"/>
    <col min="15151" max="15355" width="9.140625" style="33"/>
    <col min="15356" max="15356" width="6.85546875" style="33" customWidth="1"/>
    <col min="15357" max="15357" width="6.28515625" style="33" customWidth="1"/>
    <col min="15358" max="15358" width="16.42578125" style="33" bestFit="1" customWidth="1"/>
    <col min="15359" max="15359" width="16.42578125" style="33" customWidth="1"/>
    <col min="15360" max="15360" width="13.42578125" style="33" customWidth="1"/>
    <col min="15361" max="15361" width="8.7109375" style="33" customWidth="1"/>
    <col min="15362" max="15362" width="7.85546875" style="33" customWidth="1"/>
    <col min="15363" max="15363" width="11.28515625" style="33" customWidth="1"/>
    <col min="15364" max="15364" width="35" style="33" customWidth="1"/>
    <col min="15365" max="15365" width="9" style="33" customWidth="1"/>
    <col min="15366" max="15366" width="11.7109375" style="33" customWidth="1"/>
    <col min="15367" max="15367" width="7" style="33" customWidth="1"/>
    <col min="15368" max="15368" width="7.85546875" style="33" customWidth="1"/>
    <col min="15369" max="15369" width="9" style="33" customWidth="1"/>
    <col min="15370" max="15370" width="8.7109375" style="33" customWidth="1"/>
    <col min="15371" max="15371" width="14.85546875" style="33" customWidth="1"/>
    <col min="15372" max="15372" width="8.42578125" style="33" customWidth="1"/>
    <col min="15373" max="15373" width="13.5703125" style="33" customWidth="1"/>
    <col min="15374" max="15374" width="8.42578125" style="33" customWidth="1"/>
    <col min="15375" max="15375" width="12.28515625" style="33" customWidth="1"/>
    <col min="15376" max="15376" width="13.28515625" style="33" customWidth="1"/>
    <col min="15377" max="15377" width="5.28515625" style="33" customWidth="1"/>
    <col min="15378" max="15378" width="11.85546875" style="33" customWidth="1"/>
    <col min="15379" max="15379" width="5.85546875" style="33" customWidth="1"/>
    <col min="15380" max="15380" width="10.85546875" style="33" customWidth="1"/>
    <col min="15381" max="15381" width="10.5703125" style="33" customWidth="1"/>
    <col min="15382" max="15382" width="9.42578125" style="33" customWidth="1"/>
    <col min="15383" max="15383" width="5.85546875" style="33" customWidth="1"/>
    <col min="15384" max="15384" width="11" style="33" customWidth="1"/>
    <col min="15385" max="15385" width="7.28515625" style="33" customWidth="1"/>
    <col min="15386" max="15386" width="11.7109375" style="33" customWidth="1"/>
    <col min="15387" max="15388" width="6.7109375" style="33" customWidth="1"/>
    <col min="15389" max="15389" width="4.42578125" style="33" customWidth="1"/>
    <col min="15390" max="15390" width="7.5703125" style="33" customWidth="1"/>
    <col min="15391" max="15391" width="6.140625" style="33" customWidth="1"/>
    <col min="15392" max="15392" width="7.28515625" style="33" customWidth="1"/>
    <col min="15393" max="15393" width="8.5703125" style="33" customWidth="1"/>
    <col min="15394" max="15394" width="9.42578125" style="33" customWidth="1"/>
    <col min="15395" max="15395" width="10.85546875" style="33" customWidth="1"/>
    <col min="15396" max="15396" width="12.42578125" style="33" customWidth="1"/>
    <col min="15397" max="15397" width="7.5703125" style="33" customWidth="1"/>
    <col min="15398" max="15398" width="10.140625" style="33" bestFit="1" customWidth="1"/>
    <col min="15399" max="15399" width="10" style="33" customWidth="1"/>
    <col min="15400" max="15400" width="10.28515625" style="33" customWidth="1"/>
    <col min="15401" max="15401" width="9.7109375" style="33" bestFit="1" customWidth="1"/>
    <col min="15402" max="15402" width="12" style="33" customWidth="1"/>
    <col min="15403" max="15405" width="9.140625" style="33"/>
    <col min="15406" max="15406" width="14" style="33" customWidth="1"/>
    <col min="15407" max="15611" width="9.140625" style="33"/>
    <col min="15612" max="15612" width="6.85546875" style="33" customWidth="1"/>
    <col min="15613" max="15613" width="6.28515625" style="33" customWidth="1"/>
    <col min="15614" max="15614" width="16.42578125" style="33" bestFit="1" customWidth="1"/>
    <col min="15615" max="15615" width="16.42578125" style="33" customWidth="1"/>
    <col min="15616" max="15616" width="13.42578125" style="33" customWidth="1"/>
    <col min="15617" max="15617" width="8.7109375" style="33" customWidth="1"/>
    <col min="15618" max="15618" width="7.85546875" style="33" customWidth="1"/>
    <col min="15619" max="15619" width="11.28515625" style="33" customWidth="1"/>
    <col min="15620" max="15620" width="35" style="33" customWidth="1"/>
    <col min="15621" max="15621" width="9" style="33" customWidth="1"/>
    <col min="15622" max="15622" width="11.7109375" style="33" customWidth="1"/>
    <col min="15623" max="15623" width="7" style="33" customWidth="1"/>
    <col min="15624" max="15624" width="7.85546875" style="33" customWidth="1"/>
    <col min="15625" max="15625" width="9" style="33" customWidth="1"/>
    <col min="15626" max="15626" width="8.7109375" style="33" customWidth="1"/>
    <col min="15627" max="15627" width="14.85546875" style="33" customWidth="1"/>
    <col min="15628" max="15628" width="8.42578125" style="33" customWidth="1"/>
    <col min="15629" max="15629" width="13.5703125" style="33" customWidth="1"/>
    <col min="15630" max="15630" width="8.42578125" style="33" customWidth="1"/>
    <col min="15631" max="15631" width="12.28515625" style="33" customWidth="1"/>
    <col min="15632" max="15632" width="13.28515625" style="33" customWidth="1"/>
    <col min="15633" max="15633" width="5.28515625" style="33" customWidth="1"/>
    <col min="15634" max="15634" width="11.85546875" style="33" customWidth="1"/>
    <col min="15635" max="15635" width="5.85546875" style="33" customWidth="1"/>
    <col min="15636" max="15636" width="10.85546875" style="33" customWidth="1"/>
    <col min="15637" max="15637" width="10.5703125" style="33" customWidth="1"/>
    <col min="15638" max="15638" width="9.42578125" style="33" customWidth="1"/>
    <col min="15639" max="15639" width="5.85546875" style="33" customWidth="1"/>
    <col min="15640" max="15640" width="11" style="33" customWidth="1"/>
    <col min="15641" max="15641" width="7.28515625" style="33" customWidth="1"/>
    <col min="15642" max="15642" width="11.7109375" style="33" customWidth="1"/>
    <col min="15643" max="15644" width="6.7109375" style="33" customWidth="1"/>
    <col min="15645" max="15645" width="4.42578125" style="33" customWidth="1"/>
    <col min="15646" max="15646" width="7.5703125" style="33" customWidth="1"/>
    <col min="15647" max="15647" width="6.140625" style="33" customWidth="1"/>
    <col min="15648" max="15648" width="7.28515625" style="33" customWidth="1"/>
    <col min="15649" max="15649" width="8.5703125" style="33" customWidth="1"/>
    <col min="15650" max="15650" width="9.42578125" style="33" customWidth="1"/>
    <col min="15651" max="15651" width="10.85546875" style="33" customWidth="1"/>
    <col min="15652" max="15652" width="12.42578125" style="33" customWidth="1"/>
    <col min="15653" max="15653" width="7.5703125" style="33" customWidth="1"/>
    <col min="15654" max="15654" width="10.140625" style="33" bestFit="1" customWidth="1"/>
    <col min="15655" max="15655" width="10" style="33" customWidth="1"/>
    <col min="15656" max="15656" width="10.28515625" style="33" customWidth="1"/>
    <col min="15657" max="15657" width="9.7109375" style="33" bestFit="1" customWidth="1"/>
    <col min="15658" max="15658" width="12" style="33" customWidth="1"/>
    <col min="15659" max="15661" width="9.140625" style="33"/>
    <col min="15662" max="15662" width="14" style="33" customWidth="1"/>
    <col min="15663" max="15867" width="9.140625" style="33"/>
    <col min="15868" max="15868" width="6.85546875" style="33" customWidth="1"/>
    <col min="15869" max="15869" width="6.28515625" style="33" customWidth="1"/>
    <col min="15870" max="15870" width="16.42578125" style="33" bestFit="1" customWidth="1"/>
    <col min="15871" max="15871" width="16.42578125" style="33" customWidth="1"/>
    <col min="15872" max="15872" width="13.42578125" style="33" customWidth="1"/>
    <col min="15873" max="15873" width="8.7109375" style="33" customWidth="1"/>
    <col min="15874" max="15874" width="7.85546875" style="33" customWidth="1"/>
    <col min="15875" max="15875" width="11.28515625" style="33" customWidth="1"/>
    <col min="15876" max="15876" width="35" style="33" customWidth="1"/>
    <col min="15877" max="15877" width="9" style="33" customWidth="1"/>
    <col min="15878" max="15878" width="11.7109375" style="33" customWidth="1"/>
    <col min="15879" max="15879" width="7" style="33" customWidth="1"/>
    <col min="15880" max="15880" width="7.85546875" style="33" customWidth="1"/>
    <col min="15881" max="15881" width="9" style="33" customWidth="1"/>
    <col min="15882" max="15882" width="8.7109375" style="33" customWidth="1"/>
    <col min="15883" max="15883" width="14.85546875" style="33" customWidth="1"/>
    <col min="15884" max="15884" width="8.42578125" style="33" customWidth="1"/>
    <col min="15885" max="15885" width="13.5703125" style="33" customWidth="1"/>
    <col min="15886" max="15886" width="8.42578125" style="33" customWidth="1"/>
    <col min="15887" max="15887" width="12.28515625" style="33" customWidth="1"/>
    <col min="15888" max="15888" width="13.28515625" style="33" customWidth="1"/>
    <col min="15889" max="15889" width="5.28515625" style="33" customWidth="1"/>
    <col min="15890" max="15890" width="11.85546875" style="33" customWidth="1"/>
    <col min="15891" max="15891" width="5.85546875" style="33" customWidth="1"/>
    <col min="15892" max="15892" width="10.85546875" style="33" customWidth="1"/>
    <col min="15893" max="15893" width="10.5703125" style="33" customWidth="1"/>
    <col min="15894" max="15894" width="9.42578125" style="33" customWidth="1"/>
    <col min="15895" max="15895" width="5.85546875" style="33" customWidth="1"/>
    <col min="15896" max="15896" width="11" style="33" customWidth="1"/>
    <col min="15897" max="15897" width="7.28515625" style="33" customWidth="1"/>
    <col min="15898" max="15898" width="11.7109375" style="33" customWidth="1"/>
    <col min="15899" max="15900" width="6.7109375" style="33" customWidth="1"/>
    <col min="15901" max="15901" width="4.42578125" style="33" customWidth="1"/>
    <col min="15902" max="15902" width="7.5703125" style="33" customWidth="1"/>
    <col min="15903" max="15903" width="6.140625" style="33" customWidth="1"/>
    <col min="15904" max="15904" width="7.28515625" style="33" customWidth="1"/>
    <col min="15905" max="15905" width="8.5703125" style="33" customWidth="1"/>
    <col min="15906" max="15906" width="9.42578125" style="33" customWidth="1"/>
    <col min="15907" max="15907" width="10.85546875" style="33" customWidth="1"/>
    <col min="15908" max="15908" width="12.42578125" style="33" customWidth="1"/>
    <col min="15909" max="15909" width="7.5703125" style="33" customWidth="1"/>
    <col min="15910" max="15910" width="10.140625" style="33" bestFit="1" customWidth="1"/>
    <col min="15911" max="15911" width="10" style="33" customWidth="1"/>
    <col min="15912" max="15912" width="10.28515625" style="33" customWidth="1"/>
    <col min="15913" max="15913" width="9.7109375" style="33" bestFit="1" customWidth="1"/>
    <col min="15914" max="15914" width="12" style="33" customWidth="1"/>
    <col min="15915" max="15917" width="9.140625" style="33"/>
    <col min="15918" max="15918" width="14" style="33" customWidth="1"/>
    <col min="15919" max="16123" width="9.140625" style="33"/>
    <col min="16124" max="16124" width="6.85546875" style="33" customWidth="1"/>
    <col min="16125" max="16125" width="6.28515625" style="33" customWidth="1"/>
    <col min="16126" max="16126" width="16.42578125" style="33" bestFit="1" customWidth="1"/>
    <col min="16127" max="16127" width="16.42578125" style="33" customWidth="1"/>
    <col min="16128" max="16128" width="13.42578125" style="33" customWidth="1"/>
    <col min="16129" max="16129" width="8.7109375" style="33" customWidth="1"/>
    <col min="16130" max="16130" width="7.85546875" style="33" customWidth="1"/>
    <col min="16131" max="16131" width="11.28515625" style="33" customWidth="1"/>
    <col min="16132" max="16132" width="35" style="33" customWidth="1"/>
    <col min="16133" max="16133" width="9" style="33" customWidth="1"/>
    <col min="16134" max="16134" width="11.7109375" style="33" customWidth="1"/>
    <col min="16135" max="16135" width="7" style="33" customWidth="1"/>
    <col min="16136" max="16136" width="7.85546875" style="33" customWidth="1"/>
    <col min="16137" max="16137" width="9" style="33" customWidth="1"/>
    <col min="16138" max="16138" width="8.7109375" style="33" customWidth="1"/>
    <col min="16139" max="16139" width="14.85546875" style="33" customWidth="1"/>
    <col min="16140" max="16140" width="8.42578125" style="33" customWidth="1"/>
    <col min="16141" max="16141" width="13.5703125" style="33" customWidth="1"/>
    <col min="16142" max="16142" width="8.42578125" style="33" customWidth="1"/>
    <col min="16143" max="16143" width="12.28515625" style="33" customWidth="1"/>
    <col min="16144" max="16144" width="13.28515625" style="33" customWidth="1"/>
    <col min="16145" max="16145" width="5.28515625" style="33" customWidth="1"/>
    <col min="16146" max="16146" width="11.85546875" style="33" customWidth="1"/>
    <col min="16147" max="16147" width="5.85546875" style="33" customWidth="1"/>
    <col min="16148" max="16148" width="10.85546875" style="33" customWidth="1"/>
    <col min="16149" max="16149" width="10.5703125" style="33" customWidth="1"/>
    <col min="16150" max="16150" width="9.42578125" style="33" customWidth="1"/>
    <col min="16151" max="16151" width="5.85546875" style="33" customWidth="1"/>
    <col min="16152" max="16152" width="11" style="33" customWidth="1"/>
    <col min="16153" max="16153" width="7.28515625" style="33" customWidth="1"/>
    <col min="16154" max="16154" width="11.7109375" style="33" customWidth="1"/>
    <col min="16155" max="16156" width="6.7109375" style="33" customWidth="1"/>
    <col min="16157" max="16157" width="4.42578125" style="33" customWidth="1"/>
    <col min="16158" max="16158" width="7.5703125" style="33" customWidth="1"/>
    <col min="16159" max="16159" width="6.140625" style="33" customWidth="1"/>
    <col min="16160" max="16160" width="7.28515625" style="33" customWidth="1"/>
    <col min="16161" max="16161" width="8.5703125" style="33" customWidth="1"/>
    <col min="16162" max="16162" width="9.42578125" style="33" customWidth="1"/>
    <col min="16163" max="16163" width="10.85546875" style="33" customWidth="1"/>
    <col min="16164" max="16164" width="12.42578125" style="33" customWidth="1"/>
    <col min="16165" max="16165" width="7.5703125" style="33" customWidth="1"/>
    <col min="16166" max="16166" width="10.140625" style="33" bestFit="1" customWidth="1"/>
    <col min="16167" max="16167" width="10" style="33" customWidth="1"/>
    <col min="16168" max="16168" width="10.28515625" style="33" customWidth="1"/>
    <col min="16169" max="16169" width="9.7109375" style="33" bestFit="1" customWidth="1"/>
    <col min="16170" max="16170" width="12" style="33" customWidth="1"/>
    <col min="16171" max="16173" width="9.140625" style="33"/>
    <col min="16174" max="16174" width="14" style="33" customWidth="1"/>
    <col min="16175" max="16384" width="9.140625" style="33"/>
  </cols>
  <sheetData>
    <row r="1" spans="1:59" s="21" customFormat="1" ht="13.5" customHeight="1" thickBot="1" x14ac:dyDescent="0.25">
      <c r="A1" s="1"/>
      <c r="B1" s="152" t="s">
        <v>104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4" t="s">
        <v>105</v>
      </c>
      <c r="AQ1" s="155"/>
      <c r="AR1" s="155"/>
      <c r="AS1" s="156"/>
      <c r="AT1" s="152" t="s">
        <v>106</v>
      </c>
      <c r="AU1" s="157"/>
      <c r="AV1" s="158" t="s">
        <v>107</v>
      </c>
      <c r="AW1" s="159"/>
      <c r="AX1" s="159"/>
      <c r="AY1" s="160" t="s">
        <v>108</v>
      </c>
      <c r="AZ1" s="160"/>
      <c r="BA1" s="161" t="s">
        <v>109</v>
      </c>
      <c r="BB1" s="19"/>
      <c r="BC1" s="19"/>
      <c r="BD1" s="20"/>
      <c r="BE1" s="20"/>
      <c r="BF1" s="20"/>
      <c r="BG1" s="20"/>
    </row>
    <row r="2" spans="1:59" s="21" customFormat="1" ht="32.25" customHeight="1" x14ac:dyDescent="0.2">
      <c r="A2" s="1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5" t="s">
        <v>18</v>
      </c>
      <c r="U2" s="6"/>
      <c r="V2" s="7" t="s">
        <v>19</v>
      </c>
      <c r="W2" s="8"/>
      <c r="X2" s="8"/>
      <c r="Y2" s="8"/>
      <c r="Z2" s="8"/>
      <c r="AA2" s="8"/>
      <c r="AB2" s="8"/>
      <c r="AC2" s="8"/>
      <c r="AD2" s="8"/>
      <c r="AE2" s="9"/>
      <c r="AF2" s="10" t="s">
        <v>20</v>
      </c>
      <c r="AG2" s="11"/>
      <c r="AH2" s="11"/>
      <c r="AI2" s="11"/>
      <c r="AJ2" s="11"/>
      <c r="AK2" s="11"/>
      <c r="AL2" s="12"/>
      <c r="AM2" s="5" t="s">
        <v>21</v>
      </c>
      <c r="AN2" s="13"/>
      <c r="AO2" s="6"/>
      <c r="AP2" s="14" t="s">
        <v>22</v>
      </c>
      <c r="AQ2" s="15"/>
      <c r="AR2" s="15"/>
      <c r="AS2" s="16"/>
      <c r="AT2" s="17" t="s">
        <v>23</v>
      </c>
      <c r="AU2" s="18"/>
      <c r="AV2" s="14"/>
      <c r="AW2" s="15"/>
      <c r="AX2" s="15"/>
      <c r="AY2" s="83"/>
      <c r="AZ2" s="83"/>
      <c r="BA2" s="162"/>
      <c r="BB2" s="19"/>
      <c r="BC2" s="19"/>
      <c r="BD2" s="20"/>
      <c r="BE2" s="20"/>
      <c r="BF2" s="20"/>
      <c r="BG2" s="20"/>
    </row>
    <row r="3" spans="1:59" s="21" customFormat="1" ht="57.75" customHeight="1" x14ac:dyDescent="0.2">
      <c r="A3" s="1"/>
      <c r="B3" s="2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6"/>
      <c r="V3" s="22" t="s">
        <v>24</v>
      </c>
      <c r="W3" s="23"/>
      <c r="X3" s="22" t="s">
        <v>25</v>
      </c>
      <c r="Y3" s="23"/>
      <c r="Z3" s="24" t="s">
        <v>26</v>
      </c>
      <c r="AA3" s="24" t="s">
        <v>27</v>
      </c>
      <c r="AB3" s="22" t="s">
        <v>28</v>
      </c>
      <c r="AC3" s="23"/>
      <c r="AD3" s="22" t="s">
        <v>29</v>
      </c>
      <c r="AE3" s="23"/>
      <c r="AF3" s="22" t="s">
        <v>30</v>
      </c>
      <c r="AG3" s="23"/>
      <c r="AH3" s="22" t="s">
        <v>31</v>
      </c>
      <c r="AI3" s="23"/>
      <c r="AJ3" s="25" t="s">
        <v>32</v>
      </c>
      <c r="AK3" s="26"/>
      <c r="AL3" s="27" t="s">
        <v>33</v>
      </c>
      <c r="AM3" s="10"/>
      <c r="AN3" s="11"/>
      <c r="AO3" s="12"/>
      <c r="AP3" s="28" t="s">
        <v>34</v>
      </c>
      <c r="AQ3" s="28" t="s">
        <v>35</v>
      </c>
      <c r="AR3" s="28" t="s">
        <v>36</v>
      </c>
      <c r="AS3" s="28" t="s">
        <v>37</v>
      </c>
      <c r="AT3" s="28" t="s">
        <v>38</v>
      </c>
      <c r="AU3" s="28" t="s">
        <v>39</v>
      </c>
      <c r="AV3" s="28" t="s">
        <v>40</v>
      </c>
      <c r="AW3" s="28" t="s">
        <v>41</v>
      </c>
      <c r="AX3" s="28" t="s">
        <v>39</v>
      </c>
      <c r="AY3" s="4" t="s">
        <v>38</v>
      </c>
      <c r="AZ3" s="5" t="s">
        <v>39</v>
      </c>
      <c r="BA3" s="163"/>
      <c r="BB3" s="19"/>
      <c r="BC3" s="19"/>
      <c r="BD3" s="20"/>
      <c r="BE3" s="20"/>
      <c r="BF3" s="20"/>
      <c r="BG3" s="20"/>
    </row>
    <row r="4" spans="1:59" s="21" customFormat="1" ht="45.75" customHeight="1" thickBot="1" x14ac:dyDescent="0.2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29" t="s">
        <v>42</v>
      </c>
      <c r="U4" s="29" t="s">
        <v>43</v>
      </c>
      <c r="V4" s="29" t="s">
        <v>44</v>
      </c>
      <c r="W4" s="29" t="s">
        <v>45</v>
      </c>
      <c r="X4" s="29" t="s">
        <v>44</v>
      </c>
      <c r="Y4" s="29" t="s">
        <v>45</v>
      </c>
      <c r="Z4" s="30"/>
      <c r="AA4" s="30"/>
      <c r="AB4" s="29" t="s">
        <v>40</v>
      </c>
      <c r="AC4" s="29" t="s">
        <v>45</v>
      </c>
      <c r="AD4" s="29" t="s">
        <v>40</v>
      </c>
      <c r="AE4" s="29" t="s">
        <v>45</v>
      </c>
      <c r="AF4" s="29" t="s">
        <v>46</v>
      </c>
      <c r="AG4" s="29" t="s">
        <v>47</v>
      </c>
      <c r="AH4" s="29" t="s">
        <v>48</v>
      </c>
      <c r="AI4" s="29" t="s">
        <v>45</v>
      </c>
      <c r="AJ4" s="31" t="s">
        <v>40</v>
      </c>
      <c r="AK4" s="31" t="s">
        <v>45</v>
      </c>
      <c r="AL4" s="32"/>
      <c r="AM4" s="29" t="s">
        <v>40</v>
      </c>
      <c r="AN4" s="29" t="s">
        <v>49</v>
      </c>
      <c r="AO4" s="29" t="s">
        <v>50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5"/>
      <c r="BA4" s="163"/>
      <c r="BB4" s="19"/>
      <c r="BC4" s="19"/>
      <c r="BD4" s="20"/>
      <c r="BE4" s="20"/>
      <c r="BF4" s="20"/>
      <c r="BG4" s="20"/>
    </row>
    <row r="5" spans="1:59" x14ac:dyDescent="0.25">
      <c r="A5" s="34" t="s">
        <v>51</v>
      </c>
      <c r="B5" s="145" t="s">
        <v>52</v>
      </c>
      <c r="C5" s="86"/>
      <c r="D5" s="86"/>
      <c r="E5" s="86"/>
      <c r="F5" s="86" t="s">
        <v>53</v>
      </c>
      <c r="G5" s="87"/>
      <c r="H5" s="87"/>
      <c r="I5" s="87"/>
      <c r="J5" s="88"/>
      <c r="K5" s="89"/>
      <c r="L5" s="90"/>
      <c r="M5" s="90"/>
      <c r="N5" s="89"/>
      <c r="O5" s="91"/>
      <c r="P5" s="92"/>
      <c r="Q5" s="89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3"/>
      <c r="AD5" s="91"/>
      <c r="AE5" s="91"/>
      <c r="AF5" s="93"/>
      <c r="AG5" s="93"/>
      <c r="AH5" s="93"/>
      <c r="AI5" s="93"/>
      <c r="AJ5" s="91"/>
      <c r="AK5" s="91"/>
      <c r="AL5" s="93"/>
      <c r="AM5" s="91"/>
      <c r="AN5" s="94"/>
      <c r="AO5" s="94"/>
      <c r="AP5" s="91"/>
      <c r="AQ5" s="91"/>
      <c r="AR5" s="94"/>
      <c r="AS5" s="94"/>
      <c r="AT5" s="94"/>
      <c r="AU5" s="91"/>
      <c r="AV5" s="91"/>
      <c r="AW5" s="94"/>
      <c r="AX5" s="94"/>
      <c r="AY5" s="94"/>
      <c r="AZ5" s="91"/>
      <c r="BA5" s="94"/>
    </row>
    <row r="6" spans="1:59" ht="15" customHeight="1" x14ac:dyDescent="0.25">
      <c r="A6" s="35" t="s">
        <v>51</v>
      </c>
      <c r="B6" s="145" t="s">
        <v>54</v>
      </c>
      <c r="C6" s="86"/>
      <c r="D6" s="95"/>
      <c r="E6" s="95"/>
      <c r="F6" s="95"/>
      <c r="G6" s="87"/>
      <c r="H6" s="87"/>
      <c r="I6" s="87"/>
      <c r="J6" s="96"/>
      <c r="K6" s="89"/>
      <c r="L6" s="96"/>
      <c r="M6" s="96"/>
      <c r="N6" s="89"/>
      <c r="O6" s="96"/>
      <c r="P6" s="92"/>
      <c r="Q6" s="89"/>
      <c r="R6" s="97"/>
      <c r="S6" s="96"/>
      <c r="T6" s="97"/>
      <c r="U6" s="97"/>
      <c r="V6" s="96"/>
      <c r="W6" s="97"/>
      <c r="X6" s="96"/>
      <c r="Y6" s="97"/>
      <c r="Z6" s="97"/>
      <c r="AA6" s="97"/>
      <c r="AB6" s="96"/>
      <c r="AC6" s="89"/>
      <c r="AD6" s="97"/>
      <c r="AE6" s="97"/>
      <c r="AF6" s="98"/>
      <c r="AG6" s="99"/>
      <c r="AH6" s="89"/>
      <c r="AI6" s="100"/>
      <c r="AJ6" s="96"/>
      <c r="AK6" s="97"/>
      <c r="AL6" s="89"/>
      <c r="AM6" s="91"/>
      <c r="AN6" s="94"/>
      <c r="AO6" s="94"/>
      <c r="AP6" s="91"/>
      <c r="AQ6" s="91"/>
      <c r="AR6" s="94"/>
      <c r="AS6" s="94"/>
      <c r="AT6" s="94"/>
      <c r="AU6" s="91"/>
      <c r="AV6" s="91"/>
      <c r="AW6" s="94"/>
      <c r="AX6" s="94"/>
      <c r="AY6" s="94"/>
      <c r="AZ6" s="91"/>
      <c r="BA6" s="101"/>
    </row>
    <row r="7" spans="1:59" s="53" customFormat="1" ht="46.5" customHeight="1" x14ac:dyDescent="0.25">
      <c r="A7" s="36" t="s">
        <v>51</v>
      </c>
      <c r="B7" s="146">
        <v>42</v>
      </c>
      <c r="C7" s="102" t="s">
        <v>55</v>
      </c>
      <c r="D7" s="103"/>
      <c r="E7" s="102" t="s">
        <v>56</v>
      </c>
      <c r="F7" s="103"/>
      <c r="G7" s="58">
        <v>17491</v>
      </c>
      <c r="H7" s="58">
        <v>7111</v>
      </c>
      <c r="I7" s="37" t="s">
        <v>57</v>
      </c>
      <c r="J7" s="38" t="s">
        <v>58</v>
      </c>
      <c r="K7" s="39" t="s">
        <v>59</v>
      </c>
      <c r="L7" s="40">
        <v>6</v>
      </c>
      <c r="M7" s="38" t="s">
        <v>60</v>
      </c>
      <c r="N7" s="41">
        <v>16</v>
      </c>
      <c r="O7" s="42">
        <v>148.5</v>
      </c>
      <c r="P7" s="38" t="s">
        <v>61</v>
      </c>
      <c r="Q7" s="43">
        <v>888.04</v>
      </c>
      <c r="R7" s="44">
        <f>Q7*O7*S7</f>
        <v>131873.94</v>
      </c>
      <c r="S7" s="45">
        <v>1</v>
      </c>
      <c r="T7" s="42"/>
      <c r="U7" s="42">
        <f>R7*S7</f>
        <v>131873.94</v>
      </c>
      <c r="V7" s="46">
        <v>49.49</v>
      </c>
      <c r="W7" s="47">
        <f>Q7*S7*V7*50%</f>
        <v>21974.549800000001</v>
      </c>
      <c r="X7" s="47">
        <v>5.7</v>
      </c>
      <c r="Y7" s="46">
        <f>Q7*S7*X7</f>
        <v>5061.8279999999995</v>
      </c>
      <c r="Z7" s="42"/>
      <c r="AA7" s="42">
        <f>1852*10*S7</f>
        <v>18520</v>
      </c>
      <c r="AB7" s="42"/>
      <c r="AC7" s="43"/>
      <c r="AD7" s="46">
        <f>AE7/R7*100</f>
        <v>74.67743664896949</v>
      </c>
      <c r="AE7" s="43">
        <v>98480.078000000038</v>
      </c>
      <c r="AF7" s="48">
        <f>0.35*1852</f>
        <v>648.19999999999993</v>
      </c>
      <c r="AG7" s="49">
        <f>AF7*15.2</f>
        <v>9852.6399999999976</v>
      </c>
      <c r="AH7" s="48">
        <f>2</f>
        <v>2</v>
      </c>
      <c r="AI7" s="50">
        <f>AH7*7*200</f>
        <v>2800</v>
      </c>
      <c r="AJ7" s="42"/>
      <c r="AK7" s="42"/>
      <c r="AL7" s="51">
        <f>182.9*7.5</f>
        <v>1371.75</v>
      </c>
      <c r="AM7" s="45">
        <f t="shared" ref="AM5:AM33" si="0">AN7/AT7*100</f>
        <v>83.727521524236849</v>
      </c>
      <c r="AN7" s="52">
        <f>U7+W7+Y7+Z7+AC7+AE7+AG7+AI7+AK7+AL7</f>
        <v>271414.78580000007</v>
      </c>
      <c r="AO7" s="52">
        <f>AN7*N7+AA7*2</f>
        <v>4379676.5728000011</v>
      </c>
      <c r="AP7" s="45">
        <v>40</v>
      </c>
      <c r="AQ7" s="45">
        <f t="shared" ref="AQ5:AQ33" si="1">AR7/AT7*100</f>
        <v>16.272478475763151</v>
      </c>
      <c r="AR7" s="52">
        <f t="shared" ref="AR5:AR33" si="2">U7*AP7/100</f>
        <v>52749.575999999994</v>
      </c>
      <c r="AS7" s="52">
        <f t="shared" ref="AS7:AS33" si="3">AR7*N7</f>
        <v>843993.2159999999</v>
      </c>
      <c r="AT7" s="52">
        <f t="shared" ref="AT7:AT33" si="4">AN7+AR7</f>
        <v>324164.36180000007</v>
      </c>
      <c r="AU7" s="45">
        <f>(AO7+AS7)/1000</f>
        <v>5223.6697888000008</v>
      </c>
      <c r="AV7" s="45">
        <v>0</v>
      </c>
      <c r="AW7" s="52">
        <f t="shared" ref="AW7:AW33" si="5">(U7+AR7)*AV7/100</f>
        <v>0</v>
      </c>
      <c r="AX7" s="52">
        <f t="shared" ref="AX7:AX33" si="6">(AW7*N7)/1000</f>
        <v>0</v>
      </c>
      <c r="AY7" s="52">
        <f t="shared" ref="AY7:AZ33" si="7">AT7+AW7</f>
        <v>324164.36180000007</v>
      </c>
      <c r="AZ7" s="45">
        <f t="shared" si="7"/>
        <v>5223.6697888000008</v>
      </c>
      <c r="BA7" s="42"/>
    </row>
    <row r="8" spans="1:59" s="53" customFormat="1" ht="54" customHeight="1" x14ac:dyDescent="0.25">
      <c r="A8" s="36" t="s">
        <v>51</v>
      </c>
      <c r="B8" s="146">
        <v>43</v>
      </c>
      <c r="C8" s="102" t="s">
        <v>55</v>
      </c>
      <c r="D8" s="103"/>
      <c r="E8" s="102" t="s">
        <v>56</v>
      </c>
      <c r="F8" s="103"/>
      <c r="G8" s="61">
        <v>13193</v>
      </c>
      <c r="H8" s="61">
        <v>7111</v>
      </c>
      <c r="I8" s="54" t="s">
        <v>62</v>
      </c>
      <c r="J8" s="42" t="s">
        <v>63</v>
      </c>
      <c r="K8" s="39" t="s">
        <v>59</v>
      </c>
      <c r="L8" s="40">
        <v>5</v>
      </c>
      <c r="M8" s="38" t="s">
        <v>60</v>
      </c>
      <c r="N8" s="41">
        <v>10</v>
      </c>
      <c r="O8" s="42">
        <v>148.5</v>
      </c>
      <c r="P8" s="38" t="s">
        <v>64</v>
      </c>
      <c r="Q8" s="55">
        <v>715.65</v>
      </c>
      <c r="R8" s="44">
        <f>Q8*O8*S8</f>
        <v>106274.02499999999</v>
      </c>
      <c r="S8" s="45">
        <v>1</v>
      </c>
      <c r="T8" s="42"/>
      <c r="U8" s="42">
        <f>R8*S8</f>
        <v>106274.02499999999</v>
      </c>
      <c r="V8" s="46">
        <v>49.49</v>
      </c>
      <c r="W8" s="47">
        <f>Q8*S8*V8*50%</f>
        <v>17708.759249999999</v>
      </c>
      <c r="X8" s="47">
        <v>5.7</v>
      </c>
      <c r="Y8" s="46">
        <f>Q8*S8*X8</f>
        <v>4079.2049999999999</v>
      </c>
      <c r="Z8" s="42"/>
      <c r="AA8" s="42">
        <f>1852*10*S8</f>
        <v>18520</v>
      </c>
      <c r="AB8" s="42"/>
      <c r="AC8" s="48"/>
      <c r="AD8" s="42"/>
      <c r="AE8" s="42"/>
      <c r="AF8" s="48">
        <f>0.35*1852</f>
        <v>648.19999999999993</v>
      </c>
      <c r="AG8" s="49">
        <f>AF8*15.2</f>
        <v>9852.6399999999976</v>
      </c>
      <c r="AH8" s="48">
        <f>2</f>
        <v>2</v>
      </c>
      <c r="AI8" s="50">
        <f>AH8*7*200</f>
        <v>2800</v>
      </c>
      <c r="AJ8" s="42"/>
      <c r="AK8" s="42"/>
      <c r="AL8" s="51">
        <f>182.9*7.5</f>
        <v>1371.75</v>
      </c>
      <c r="AM8" s="45">
        <f t="shared" si="0"/>
        <v>79.071263588373554</v>
      </c>
      <c r="AN8" s="52">
        <f t="shared" ref="AN5:AN33" si="8">U8+W8+Y8+Z8+AA8+AC8+AE8+AG8+AI8+AK8+AL8</f>
        <v>160606.37924999997</v>
      </c>
      <c r="AO8" s="52">
        <f>AN8*N8+AA8</f>
        <v>1624583.7924999997</v>
      </c>
      <c r="AP8" s="45">
        <v>40</v>
      </c>
      <c r="AQ8" s="45">
        <f t="shared" si="1"/>
        <v>20.928736411626446</v>
      </c>
      <c r="AR8" s="52">
        <f t="shared" si="2"/>
        <v>42509.61</v>
      </c>
      <c r="AS8" s="52">
        <f t="shared" si="3"/>
        <v>425096.1</v>
      </c>
      <c r="AT8" s="52">
        <f t="shared" si="4"/>
        <v>203115.98924999998</v>
      </c>
      <c r="AU8" s="45">
        <f>(AO8+AS8)/1000</f>
        <v>2049.6798924999998</v>
      </c>
      <c r="AV8" s="45">
        <v>0</v>
      </c>
      <c r="AW8" s="52">
        <f t="shared" si="5"/>
        <v>0</v>
      </c>
      <c r="AX8" s="52">
        <f t="shared" si="6"/>
        <v>0</v>
      </c>
      <c r="AY8" s="52">
        <f t="shared" si="7"/>
        <v>203115.98924999998</v>
      </c>
      <c r="AZ8" s="45">
        <f t="shared" si="7"/>
        <v>2049.6798924999998</v>
      </c>
      <c r="BA8" s="42"/>
    </row>
    <row r="9" spans="1:59" s="57" customFormat="1" x14ac:dyDescent="0.25">
      <c r="A9" s="56" t="s">
        <v>51</v>
      </c>
      <c r="B9" s="104" t="s">
        <v>65</v>
      </c>
      <c r="C9" s="105"/>
      <c r="D9" s="105"/>
      <c r="E9" s="105"/>
      <c r="F9" s="105"/>
      <c r="G9" s="104"/>
      <c r="H9" s="104"/>
      <c r="I9" s="104"/>
      <c r="J9" s="106" t="s">
        <v>53</v>
      </c>
      <c r="K9" s="107"/>
      <c r="L9" s="107"/>
      <c r="M9" s="108"/>
      <c r="N9" s="109">
        <f>SUM(N7:N8)</f>
        <v>26</v>
      </c>
      <c r="O9" s="110">
        <f>O7*N7+O8*N8</f>
        <v>3861</v>
      </c>
      <c r="P9" s="111"/>
      <c r="Q9" s="112"/>
      <c r="R9" s="110">
        <f>R7*N7+R8*N8</f>
        <v>3172723.29</v>
      </c>
      <c r="S9" s="110"/>
      <c r="T9" s="110"/>
      <c r="U9" s="110">
        <f>U7*N7+U8*N8</f>
        <v>3172723.29</v>
      </c>
      <c r="V9" s="113"/>
      <c r="W9" s="114">
        <f>W7*N7+W8*N8</f>
        <v>528680.38930000004</v>
      </c>
      <c r="X9" s="110"/>
      <c r="Y9" s="110">
        <f>Y7*N7+Y8*N8</f>
        <v>121781.298</v>
      </c>
      <c r="Z9" s="110"/>
      <c r="AA9" s="110">
        <f>AA7*2+AA8</f>
        <v>55560</v>
      </c>
      <c r="AB9" s="110"/>
      <c r="AC9" s="109"/>
      <c r="AD9" s="115"/>
      <c r="AE9" s="115">
        <f>AE7*N7</f>
        <v>1575681.2480000006</v>
      </c>
      <c r="AF9" s="109"/>
      <c r="AG9" s="109">
        <f>AG7*N7+AG8*N8</f>
        <v>256168.63999999996</v>
      </c>
      <c r="AH9" s="109"/>
      <c r="AI9" s="109">
        <f>AI7*N7+AI8*N8</f>
        <v>72800</v>
      </c>
      <c r="AJ9" s="110"/>
      <c r="AK9" s="110"/>
      <c r="AL9" s="109">
        <f>AL7*N7+AL8*N8</f>
        <v>35665.5</v>
      </c>
      <c r="AM9" s="110"/>
      <c r="AN9" s="113">
        <f>AN7*N7+AN8*N8+AA9</f>
        <v>6004260.3653000006</v>
      </c>
      <c r="AO9" s="113">
        <f>SUM(AO7:AO8)</f>
        <v>6004260.3653000006</v>
      </c>
      <c r="AP9" s="110"/>
      <c r="AQ9" s="110"/>
      <c r="AR9" s="113">
        <f>AR7*N7+AR8*N8</f>
        <v>1269089.3159999999</v>
      </c>
      <c r="AS9" s="113">
        <f>SUM(AS7:AS8)</f>
        <v>1269089.3159999999</v>
      </c>
      <c r="AT9" s="113">
        <f>AT7*N7+AT8*N8+AA9</f>
        <v>7273349.6813000012</v>
      </c>
      <c r="AU9" s="110">
        <f>SUM(AU7:AU8)</f>
        <v>7273.3496813000002</v>
      </c>
      <c r="AV9" s="110"/>
      <c r="AW9" s="113"/>
      <c r="AX9" s="113"/>
      <c r="AY9" s="113">
        <f>AY7*N7+AY8*N8+AA9</f>
        <v>7273349.6813000012</v>
      </c>
      <c r="AZ9" s="110">
        <f>SUM(AZ7:AZ8)</f>
        <v>7273.3496813000002</v>
      </c>
      <c r="BA9" s="113" t="s">
        <v>53</v>
      </c>
    </row>
    <row r="10" spans="1:59" ht="36" x14ac:dyDescent="0.25">
      <c r="A10" s="34" t="s">
        <v>51</v>
      </c>
      <c r="B10" s="147">
        <v>44</v>
      </c>
      <c r="C10" s="86" t="s">
        <v>55</v>
      </c>
      <c r="D10" s="86"/>
      <c r="E10" s="86" t="s">
        <v>56</v>
      </c>
      <c r="F10" s="86" t="s">
        <v>53</v>
      </c>
      <c r="G10" s="58">
        <v>14000</v>
      </c>
      <c r="H10" s="58">
        <v>8111</v>
      </c>
      <c r="I10" s="37" t="s">
        <v>66</v>
      </c>
      <c r="J10" s="88" t="s">
        <v>53</v>
      </c>
      <c r="K10" s="62" t="s">
        <v>67</v>
      </c>
      <c r="L10" s="40">
        <v>6</v>
      </c>
      <c r="M10" s="90" t="s">
        <v>68</v>
      </c>
      <c r="N10" s="41">
        <v>9</v>
      </c>
      <c r="O10" s="116">
        <v>148.5</v>
      </c>
      <c r="P10" s="38" t="s">
        <v>64</v>
      </c>
      <c r="Q10" s="43">
        <v>822.99</v>
      </c>
      <c r="R10" s="44">
        <f t="shared" ref="R10:R16" si="9">Q10*O10*S10</f>
        <v>122214.015</v>
      </c>
      <c r="S10" s="45">
        <v>1</v>
      </c>
      <c r="T10" s="42"/>
      <c r="U10" s="42">
        <f t="shared" ref="U10:U16" si="10">R10*S10</f>
        <v>122214.015</v>
      </c>
      <c r="V10" s="46">
        <v>49.49</v>
      </c>
      <c r="W10" s="47">
        <f t="shared" ref="W10:W16" si="11">Q10*S10*V10*50%</f>
        <v>20364.887549999999</v>
      </c>
      <c r="X10" s="47">
        <v>5.7</v>
      </c>
      <c r="Y10" s="46">
        <f t="shared" ref="Y10:Y16" si="12">Q10*S10*X10</f>
        <v>4691.0430000000006</v>
      </c>
      <c r="Z10" s="42"/>
      <c r="AA10" s="42"/>
      <c r="AB10" s="42"/>
      <c r="AC10" s="48"/>
      <c r="AD10" s="46">
        <f t="shared" ref="AD10:AD16" si="13">AE10/R10*100</f>
        <v>46.023346831376102</v>
      </c>
      <c r="AE10" s="42">
        <v>56246.98000000001</v>
      </c>
      <c r="AF10" s="48">
        <f t="shared" ref="AF10:AF16" si="14">0.35*1852</f>
        <v>648.19999999999993</v>
      </c>
      <c r="AG10" s="49">
        <f t="shared" ref="AG10:AG16" si="15">AF10*15.2</f>
        <v>9852.6399999999976</v>
      </c>
      <c r="AH10" s="48">
        <f>2</f>
        <v>2</v>
      </c>
      <c r="AI10" s="50">
        <f t="shared" ref="AI10:AI16" si="16">AH10*7*200</f>
        <v>2800</v>
      </c>
      <c r="AJ10" s="42"/>
      <c r="AK10" s="42"/>
      <c r="AL10" s="51">
        <f t="shared" ref="AL10:AL15" si="17">182.9*7.5</f>
        <v>1371.75</v>
      </c>
      <c r="AM10" s="45">
        <f t="shared" ref="AM10:AM21" si="18">AN10/AT10*100</f>
        <v>85.576944004682332</v>
      </c>
      <c r="AN10" s="52">
        <f t="shared" ref="AN10:AN16" si="19">U10+W10+Y10+Z10+AA10+AC10+AE10+AG10+AI10+AK10+AL10</f>
        <v>217541.31555</v>
      </c>
      <c r="AO10" s="52">
        <f t="shared" ref="AO10:AO16" si="20">AN10*N10</f>
        <v>1957871.8399499999</v>
      </c>
      <c r="AP10" s="45">
        <v>30</v>
      </c>
      <c r="AQ10" s="45">
        <f t="shared" ref="AQ10:AQ20" si="21">AR10/AT10*100</f>
        <v>14.423055995317677</v>
      </c>
      <c r="AR10" s="52">
        <f t="shared" ref="AR10:AR16" si="22">U10*AP10/100</f>
        <v>36664.2045</v>
      </c>
      <c r="AS10" s="52">
        <f t="shared" ref="AS10:AS16" si="23">AR10*N10</f>
        <v>329977.84049999999</v>
      </c>
      <c r="AT10" s="52">
        <f t="shared" ref="AT10:AT16" si="24">AN10+AR10</f>
        <v>254205.52004999999</v>
      </c>
      <c r="AU10" s="45">
        <f t="shared" ref="AU10:AU21" si="25">(AO10+AS10)/1000</f>
        <v>2287.8496804500001</v>
      </c>
      <c r="AV10" s="45">
        <v>0</v>
      </c>
      <c r="AW10" s="52">
        <f t="shared" ref="AW10:AW16" si="26">(U10+AR10)*AV10/100</f>
        <v>0</v>
      </c>
      <c r="AX10" s="52">
        <f t="shared" ref="AX10:AX16" si="27">(AW10*N10)/1000</f>
        <v>0</v>
      </c>
      <c r="AY10" s="52">
        <f t="shared" ref="AY10:AZ16" si="28">AT10+AW10</f>
        <v>254205.52004999999</v>
      </c>
      <c r="AZ10" s="45">
        <f t="shared" si="28"/>
        <v>2287.8496804500001</v>
      </c>
      <c r="BA10" s="94" t="s">
        <v>53</v>
      </c>
    </row>
    <row r="11" spans="1:59" ht="36" x14ac:dyDescent="0.25">
      <c r="A11" s="34" t="s">
        <v>51</v>
      </c>
      <c r="B11" s="147">
        <v>45</v>
      </c>
      <c r="C11" s="86" t="s">
        <v>55</v>
      </c>
      <c r="D11" s="86"/>
      <c r="E11" s="86" t="s">
        <v>56</v>
      </c>
      <c r="F11" s="86" t="s">
        <v>53</v>
      </c>
      <c r="G11" s="58">
        <v>14000</v>
      </c>
      <c r="H11" s="58">
        <v>8111</v>
      </c>
      <c r="I11" s="37" t="s">
        <v>66</v>
      </c>
      <c r="J11" s="88" t="s">
        <v>53</v>
      </c>
      <c r="K11" s="62" t="s">
        <v>67</v>
      </c>
      <c r="L11" s="40">
        <v>6</v>
      </c>
      <c r="M11" s="90" t="s">
        <v>68</v>
      </c>
      <c r="N11" s="41">
        <v>9</v>
      </c>
      <c r="O11" s="116">
        <v>148.5</v>
      </c>
      <c r="P11" s="38" t="s">
        <v>64</v>
      </c>
      <c r="Q11" s="43">
        <v>822.99</v>
      </c>
      <c r="R11" s="44">
        <f t="shared" si="9"/>
        <v>122214.015</v>
      </c>
      <c r="S11" s="45">
        <v>1</v>
      </c>
      <c r="T11" s="42"/>
      <c r="U11" s="42">
        <f t="shared" si="10"/>
        <v>122214.015</v>
      </c>
      <c r="V11" s="46">
        <v>49.49</v>
      </c>
      <c r="W11" s="47">
        <f t="shared" si="11"/>
        <v>20364.887549999999</v>
      </c>
      <c r="X11" s="47">
        <v>5.7</v>
      </c>
      <c r="Y11" s="46">
        <f t="shared" si="12"/>
        <v>4691.0430000000006</v>
      </c>
      <c r="Z11" s="42"/>
      <c r="AA11" s="42"/>
      <c r="AB11" s="42"/>
      <c r="AC11" s="48"/>
      <c r="AD11" s="46">
        <f t="shared" si="13"/>
        <v>46.023346831376102</v>
      </c>
      <c r="AE11" s="42">
        <v>56246.98000000001</v>
      </c>
      <c r="AF11" s="48">
        <f t="shared" si="14"/>
        <v>648.19999999999993</v>
      </c>
      <c r="AG11" s="49">
        <f t="shared" si="15"/>
        <v>9852.6399999999976</v>
      </c>
      <c r="AH11" s="48">
        <f>2</f>
        <v>2</v>
      </c>
      <c r="AI11" s="50">
        <f t="shared" si="16"/>
        <v>2800</v>
      </c>
      <c r="AJ11" s="42"/>
      <c r="AK11" s="42"/>
      <c r="AL11" s="51">
        <f t="shared" si="17"/>
        <v>1371.75</v>
      </c>
      <c r="AM11" s="45">
        <f t="shared" si="18"/>
        <v>85.576944004682332</v>
      </c>
      <c r="AN11" s="52">
        <f t="shared" si="19"/>
        <v>217541.31555</v>
      </c>
      <c r="AO11" s="52">
        <f t="shared" si="20"/>
        <v>1957871.8399499999</v>
      </c>
      <c r="AP11" s="45">
        <v>30</v>
      </c>
      <c r="AQ11" s="45">
        <f t="shared" si="21"/>
        <v>14.423055995317677</v>
      </c>
      <c r="AR11" s="52">
        <f t="shared" si="22"/>
        <v>36664.2045</v>
      </c>
      <c r="AS11" s="52">
        <f t="shared" si="23"/>
        <v>329977.84049999999</v>
      </c>
      <c r="AT11" s="52">
        <f t="shared" si="24"/>
        <v>254205.52004999999</v>
      </c>
      <c r="AU11" s="45">
        <f t="shared" si="25"/>
        <v>2287.8496804500001</v>
      </c>
      <c r="AV11" s="45">
        <v>0</v>
      </c>
      <c r="AW11" s="52">
        <f t="shared" si="26"/>
        <v>0</v>
      </c>
      <c r="AX11" s="52">
        <f t="shared" si="27"/>
        <v>0</v>
      </c>
      <c r="AY11" s="52">
        <f t="shared" si="28"/>
        <v>254205.52004999999</v>
      </c>
      <c r="AZ11" s="45">
        <f t="shared" si="28"/>
        <v>2287.8496804500001</v>
      </c>
      <c r="BA11" s="94" t="s">
        <v>53</v>
      </c>
    </row>
    <row r="12" spans="1:59" x14ac:dyDescent="0.25">
      <c r="A12" s="34" t="s">
        <v>51</v>
      </c>
      <c r="B12" s="147">
        <v>46</v>
      </c>
      <c r="C12" s="86" t="s">
        <v>55</v>
      </c>
      <c r="D12" s="86"/>
      <c r="E12" s="86" t="s">
        <v>56</v>
      </c>
      <c r="F12" s="86" t="s">
        <v>53</v>
      </c>
      <c r="G12" s="117">
        <v>11717</v>
      </c>
      <c r="H12" s="118">
        <v>7111</v>
      </c>
      <c r="I12" s="54" t="s">
        <v>69</v>
      </c>
      <c r="J12" s="88" t="s">
        <v>53</v>
      </c>
      <c r="K12" s="62" t="s">
        <v>67</v>
      </c>
      <c r="L12" s="40">
        <v>4</v>
      </c>
      <c r="M12" s="90" t="s">
        <v>68</v>
      </c>
      <c r="N12" s="63">
        <v>3</v>
      </c>
      <c r="O12" s="116">
        <v>148.5</v>
      </c>
      <c r="P12" s="38" t="s">
        <v>70</v>
      </c>
      <c r="Q12" s="43">
        <v>508.93</v>
      </c>
      <c r="R12" s="44">
        <f t="shared" si="9"/>
        <v>75576.104999999996</v>
      </c>
      <c r="S12" s="45">
        <v>1</v>
      </c>
      <c r="T12" s="42"/>
      <c r="U12" s="42">
        <f t="shared" si="10"/>
        <v>75576.104999999996</v>
      </c>
      <c r="V12" s="46">
        <v>49.49</v>
      </c>
      <c r="W12" s="47">
        <f t="shared" si="11"/>
        <v>12593.47285</v>
      </c>
      <c r="X12" s="47">
        <v>5.7</v>
      </c>
      <c r="Y12" s="46">
        <f t="shared" si="12"/>
        <v>2900.9010000000003</v>
      </c>
      <c r="Z12" s="42"/>
      <c r="AA12" s="42"/>
      <c r="AB12" s="46">
        <f>AC12/U12*100</f>
        <v>49.226273304240806</v>
      </c>
      <c r="AC12" s="48">
        <v>37203.300000000003</v>
      </c>
      <c r="AD12" s="46">
        <f t="shared" si="13"/>
        <v>0</v>
      </c>
      <c r="AE12" s="42"/>
      <c r="AF12" s="48">
        <f t="shared" si="14"/>
        <v>648.19999999999993</v>
      </c>
      <c r="AG12" s="49">
        <f t="shared" si="15"/>
        <v>9852.6399999999976</v>
      </c>
      <c r="AH12" s="48">
        <f>2</f>
        <v>2</v>
      </c>
      <c r="AI12" s="50">
        <f t="shared" si="16"/>
        <v>2800</v>
      </c>
      <c r="AJ12" s="42"/>
      <c r="AK12" s="42"/>
      <c r="AL12" s="51">
        <f t="shared" si="17"/>
        <v>1371.75</v>
      </c>
      <c r="AM12" s="45">
        <f t="shared" si="18"/>
        <v>86.256474500428766</v>
      </c>
      <c r="AN12" s="52">
        <f t="shared" si="19"/>
        <v>142298.16884999999</v>
      </c>
      <c r="AO12" s="52">
        <f t="shared" si="20"/>
        <v>426894.50654999993</v>
      </c>
      <c r="AP12" s="45">
        <v>30</v>
      </c>
      <c r="AQ12" s="45">
        <f t="shared" si="21"/>
        <v>13.743525499571236</v>
      </c>
      <c r="AR12" s="52">
        <f t="shared" si="22"/>
        <v>22672.8315</v>
      </c>
      <c r="AS12" s="52">
        <f t="shared" si="23"/>
        <v>68018.494500000001</v>
      </c>
      <c r="AT12" s="52">
        <f t="shared" si="24"/>
        <v>164971.00034999999</v>
      </c>
      <c r="AU12" s="45">
        <f t="shared" si="25"/>
        <v>494.91300104999993</v>
      </c>
      <c r="AV12" s="45">
        <v>0</v>
      </c>
      <c r="AW12" s="52">
        <f t="shared" si="26"/>
        <v>0</v>
      </c>
      <c r="AX12" s="52">
        <f t="shared" si="27"/>
        <v>0</v>
      </c>
      <c r="AY12" s="52">
        <f t="shared" si="28"/>
        <v>164971.00034999999</v>
      </c>
      <c r="AZ12" s="45">
        <f t="shared" si="28"/>
        <v>494.91300104999993</v>
      </c>
      <c r="BA12" s="94" t="s">
        <v>53</v>
      </c>
    </row>
    <row r="13" spans="1:59" ht="15" customHeight="1" x14ac:dyDescent="0.25">
      <c r="A13" s="35" t="s">
        <v>51</v>
      </c>
      <c r="B13" s="147">
        <v>47</v>
      </c>
      <c r="C13" s="86" t="s">
        <v>55</v>
      </c>
      <c r="D13" s="95"/>
      <c r="E13" s="86" t="s">
        <v>56</v>
      </c>
      <c r="F13" s="95"/>
      <c r="G13" s="59">
        <v>19906</v>
      </c>
      <c r="H13" s="60">
        <v>7212</v>
      </c>
      <c r="I13" s="61" t="s">
        <v>71</v>
      </c>
      <c r="J13" s="96"/>
      <c r="K13" s="62" t="s">
        <v>67</v>
      </c>
      <c r="L13" s="40">
        <v>6</v>
      </c>
      <c r="M13" s="90" t="s">
        <v>68</v>
      </c>
      <c r="N13" s="63">
        <v>4</v>
      </c>
      <c r="O13" s="116">
        <v>148.5</v>
      </c>
      <c r="P13" s="38" t="s">
        <v>72</v>
      </c>
      <c r="Q13" s="43">
        <v>736.56</v>
      </c>
      <c r="R13" s="44">
        <f t="shared" si="9"/>
        <v>109379.15999999999</v>
      </c>
      <c r="S13" s="45">
        <v>1</v>
      </c>
      <c r="T13" s="42"/>
      <c r="U13" s="42">
        <f t="shared" si="10"/>
        <v>109379.15999999999</v>
      </c>
      <c r="V13" s="46">
        <v>49.49</v>
      </c>
      <c r="W13" s="47">
        <f t="shared" si="11"/>
        <v>18226.177199999998</v>
      </c>
      <c r="X13" s="47">
        <v>5.7</v>
      </c>
      <c r="Y13" s="46">
        <f t="shared" si="12"/>
        <v>4198.3919999999998</v>
      </c>
      <c r="Z13" s="42"/>
      <c r="AA13" s="42"/>
      <c r="AB13" s="46"/>
      <c r="AC13" s="48"/>
      <c r="AD13" s="46">
        <f t="shared" si="13"/>
        <v>0</v>
      </c>
      <c r="AE13" s="42"/>
      <c r="AF13" s="48">
        <f t="shared" si="14"/>
        <v>648.19999999999993</v>
      </c>
      <c r="AG13" s="49">
        <f t="shared" si="15"/>
        <v>9852.6399999999976</v>
      </c>
      <c r="AH13" s="48">
        <f>2</f>
        <v>2</v>
      </c>
      <c r="AI13" s="50">
        <f t="shared" si="16"/>
        <v>2800</v>
      </c>
      <c r="AJ13" s="42"/>
      <c r="AK13" s="42"/>
      <c r="AL13" s="51">
        <f t="shared" si="17"/>
        <v>1371.75</v>
      </c>
      <c r="AM13" s="45">
        <f t="shared" si="18"/>
        <v>81.631546672503646</v>
      </c>
      <c r="AN13" s="52">
        <f t="shared" si="19"/>
        <v>145828.11919999996</v>
      </c>
      <c r="AO13" s="52">
        <f t="shared" si="20"/>
        <v>583312.47679999983</v>
      </c>
      <c r="AP13" s="45">
        <v>30</v>
      </c>
      <c r="AQ13" s="45">
        <f t="shared" si="21"/>
        <v>18.368453327496347</v>
      </c>
      <c r="AR13" s="52">
        <f t="shared" si="22"/>
        <v>32813.748</v>
      </c>
      <c r="AS13" s="52">
        <f t="shared" si="23"/>
        <v>131254.992</v>
      </c>
      <c r="AT13" s="52">
        <f t="shared" si="24"/>
        <v>178641.86719999995</v>
      </c>
      <c r="AU13" s="45">
        <f t="shared" si="25"/>
        <v>714.5674687999998</v>
      </c>
      <c r="AV13" s="45">
        <v>0</v>
      </c>
      <c r="AW13" s="52">
        <f t="shared" si="26"/>
        <v>0</v>
      </c>
      <c r="AX13" s="52">
        <f t="shared" si="27"/>
        <v>0</v>
      </c>
      <c r="AY13" s="52">
        <f t="shared" si="28"/>
        <v>178641.86719999995</v>
      </c>
      <c r="AZ13" s="45">
        <f t="shared" si="28"/>
        <v>714.5674687999998</v>
      </c>
      <c r="BA13" s="94" t="s">
        <v>53</v>
      </c>
    </row>
    <row r="14" spans="1:59" ht="24.75" customHeight="1" x14ac:dyDescent="0.25">
      <c r="A14" s="35" t="s">
        <v>51</v>
      </c>
      <c r="B14" s="148">
        <v>48</v>
      </c>
      <c r="C14" s="86" t="s">
        <v>55</v>
      </c>
      <c r="D14" s="119"/>
      <c r="E14" s="86" t="s">
        <v>56</v>
      </c>
      <c r="F14" s="119"/>
      <c r="G14" s="58">
        <v>19931</v>
      </c>
      <c r="H14" s="58">
        <v>7233</v>
      </c>
      <c r="I14" s="37" t="s">
        <v>73</v>
      </c>
      <c r="J14" s="119"/>
      <c r="K14" s="62" t="s">
        <v>67</v>
      </c>
      <c r="L14" s="40">
        <v>6</v>
      </c>
      <c r="M14" s="90" t="s">
        <v>68</v>
      </c>
      <c r="N14" s="63">
        <v>8</v>
      </c>
      <c r="O14" s="116">
        <v>148.5</v>
      </c>
      <c r="P14" s="38" t="s">
        <v>72</v>
      </c>
      <c r="Q14" s="43">
        <v>736.56</v>
      </c>
      <c r="R14" s="44">
        <f t="shared" si="9"/>
        <v>109379.15999999999</v>
      </c>
      <c r="S14" s="45">
        <v>1</v>
      </c>
      <c r="T14" s="42"/>
      <c r="U14" s="42">
        <f t="shared" si="10"/>
        <v>109379.15999999999</v>
      </c>
      <c r="V14" s="46">
        <v>49.49</v>
      </c>
      <c r="W14" s="47">
        <f t="shared" si="11"/>
        <v>18226.177199999998</v>
      </c>
      <c r="X14" s="47">
        <v>5.7</v>
      </c>
      <c r="Y14" s="46">
        <f t="shared" si="12"/>
        <v>4198.3919999999998</v>
      </c>
      <c r="Z14" s="42"/>
      <c r="AA14" s="42"/>
      <c r="AB14" s="46"/>
      <c r="AC14" s="48"/>
      <c r="AD14" s="46">
        <f t="shared" si="13"/>
        <v>0</v>
      </c>
      <c r="AE14" s="42"/>
      <c r="AF14" s="48">
        <f t="shared" si="14"/>
        <v>648.19999999999993</v>
      </c>
      <c r="AG14" s="49">
        <f t="shared" si="15"/>
        <v>9852.6399999999976</v>
      </c>
      <c r="AH14" s="48">
        <f>2</f>
        <v>2</v>
      </c>
      <c r="AI14" s="50">
        <f t="shared" si="16"/>
        <v>2800</v>
      </c>
      <c r="AJ14" s="42"/>
      <c r="AK14" s="42"/>
      <c r="AL14" s="51">
        <f t="shared" si="17"/>
        <v>1371.75</v>
      </c>
      <c r="AM14" s="45">
        <f t="shared" si="18"/>
        <v>81.631546672503646</v>
      </c>
      <c r="AN14" s="52">
        <f t="shared" si="19"/>
        <v>145828.11919999996</v>
      </c>
      <c r="AO14" s="52">
        <f t="shared" si="20"/>
        <v>1166624.9535999997</v>
      </c>
      <c r="AP14" s="45">
        <v>30</v>
      </c>
      <c r="AQ14" s="45">
        <f t="shared" si="21"/>
        <v>18.368453327496347</v>
      </c>
      <c r="AR14" s="52">
        <f t="shared" si="22"/>
        <v>32813.748</v>
      </c>
      <c r="AS14" s="52">
        <f t="shared" si="23"/>
        <v>262509.984</v>
      </c>
      <c r="AT14" s="52">
        <f t="shared" si="24"/>
        <v>178641.86719999995</v>
      </c>
      <c r="AU14" s="45">
        <f t="shared" si="25"/>
        <v>1429.1349375999996</v>
      </c>
      <c r="AV14" s="45">
        <v>0</v>
      </c>
      <c r="AW14" s="52">
        <f t="shared" si="26"/>
        <v>0</v>
      </c>
      <c r="AX14" s="52">
        <f t="shared" si="27"/>
        <v>0</v>
      </c>
      <c r="AY14" s="52">
        <f t="shared" si="28"/>
        <v>178641.86719999995</v>
      </c>
      <c r="AZ14" s="45">
        <f t="shared" si="28"/>
        <v>1429.1349375999996</v>
      </c>
      <c r="BA14" s="94" t="s">
        <v>53</v>
      </c>
    </row>
    <row r="15" spans="1:59" ht="15" customHeight="1" x14ac:dyDescent="0.25">
      <c r="A15" s="35" t="s">
        <v>51</v>
      </c>
      <c r="B15" s="148">
        <v>49</v>
      </c>
      <c r="C15" s="86" t="s">
        <v>55</v>
      </c>
      <c r="D15" s="119"/>
      <c r="E15" s="86" t="s">
        <v>56</v>
      </c>
      <c r="F15" s="119"/>
      <c r="G15" s="58">
        <v>13910</v>
      </c>
      <c r="H15" s="58">
        <v>8290</v>
      </c>
      <c r="I15" s="37" t="s">
        <v>74</v>
      </c>
      <c r="J15" s="119"/>
      <c r="K15" s="62" t="s">
        <v>67</v>
      </c>
      <c r="L15" s="40">
        <v>6</v>
      </c>
      <c r="M15" s="90" t="s">
        <v>68</v>
      </c>
      <c r="N15" s="63">
        <v>9</v>
      </c>
      <c r="O15" s="116">
        <v>148.5</v>
      </c>
      <c r="P15" s="38" t="s">
        <v>70</v>
      </c>
      <c r="Q15" s="43">
        <v>678.07</v>
      </c>
      <c r="R15" s="44">
        <f t="shared" si="9"/>
        <v>100693.395</v>
      </c>
      <c r="S15" s="45">
        <v>1</v>
      </c>
      <c r="T15" s="42"/>
      <c r="U15" s="42">
        <f t="shared" si="10"/>
        <v>100693.395</v>
      </c>
      <c r="V15" s="46">
        <v>49.49</v>
      </c>
      <c r="W15" s="47">
        <f t="shared" si="11"/>
        <v>16778.84215</v>
      </c>
      <c r="X15" s="47">
        <v>5.7</v>
      </c>
      <c r="Y15" s="46">
        <f t="shared" si="12"/>
        <v>3864.9990000000003</v>
      </c>
      <c r="Z15" s="42"/>
      <c r="AA15" s="42"/>
      <c r="AB15" s="46"/>
      <c r="AC15" s="48"/>
      <c r="AD15" s="46">
        <f t="shared" si="13"/>
        <v>0</v>
      </c>
      <c r="AE15" s="42"/>
      <c r="AF15" s="48">
        <f t="shared" si="14"/>
        <v>648.19999999999993</v>
      </c>
      <c r="AG15" s="49">
        <f t="shared" si="15"/>
        <v>9852.6399999999976</v>
      </c>
      <c r="AH15" s="48">
        <f>2</f>
        <v>2</v>
      </c>
      <c r="AI15" s="50">
        <f t="shared" si="16"/>
        <v>2800</v>
      </c>
      <c r="AJ15" s="42"/>
      <c r="AK15" s="42"/>
      <c r="AL15" s="51">
        <f t="shared" si="17"/>
        <v>1371.75</v>
      </c>
      <c r="AM15" s="45">
        <f t="shared" si="18"/>
        <v>81.755098548494715</v>
      </c>
      <c r="AN15" s="52">
        <f t="shared" si="19"/>
        <v>135361.62615</v>
      </c>
      <c r="AO15" s="52">
        <f t="shared" si="20"/>
        <v>1218254.6353499999</v>
      </c>
      <c r="AP15" s="45">
        <v>30</v>
      </c>
      <c r="AQ15" s="45">
        <f t="shared" si="21"/>
        <v>18.244901451505292</v>
      </c>
      <c r="AR15" s="52">
        <f t="shared" si="22"/>
        <v>30208.018500000002</v>
      </c>
      <c r="AS15" s="52">
        <f t="shared" si="23"/>
        <v>271872.16649999999</v>
      </c>
      <c r="AT15" s="52">
        <f t="shared" si="24"/>
        <v>165569.64465</v>
      </c>
      <c r="AU15" s="45">
        <f t="shared" si="25"/>
        <v>1490.12680185</v>
      </c>
      <c r="AV15" s="45">
        <v>0</v>
      </c>
      <c r="AW15" s="52">
        <f t="shared" si="26"/>
        <v>0</v>
      </c>
      <c r="AX15" s="52">
        <f t="shared" si="27"/>
        <v>0</v>
      </c>
      <c r="AY15" s="52">
        <f t="shared" si="28"/>
        <v>165569.64465</v>
      </c>
      <c r="AZ15" s="45">
        <f t="shared" si="28"/>
        <v>1490.12680185</v>
      </c>
      <c r="BA15" s="101"/>
    </row>
    <row r="16" spans="1:59" ht="24" x14ac:dyDescent="0.25">
      <c r="A16" s="34" t="s">
        <v>51</v>
      </c>
      <c r="B16" s="147">
        <v>50</v>
      </c>
      <c r="C16" s="86" t="s">
        <v>55</v>
      </c>
      <c r="D16" s="86"/>
      <c r="E16" s="86" t="s">
        <v>56</v>
      </c>
      <c r="F16" s="86"/>
      <c r="G16" s="120">
        <v>14008</v>
      </c>
      <c r="H16" s="120">
        <v>8111</v>
      </c>
      <c r="I16" s="37" t="s">
        <v>75</v>
      </c>
      <c r="J16" s="88" t="s">
        <v>53</v>
      </c>
      <c r="K16" s="62" t="s">
        <v>67</v>
      </c>
      <c r="L16" s="40">
        <v>4</v>
      </c>
      <c r="M16" s="90" t="s">
        <v>68</v>
      </c>
      <c r="N16" s="63">
        <v>4</v>
      </c>
      <c r="O16" s="116">
        <v>148.5</v>
      </c>
      <c r="P16" s="38" t="s">
        <v>70</v>
      </c>
      <c r="Q16" s="43">
        <v>508.93</v>
      </c>
      <c r="R16" s="44">
        <f t="shared" si="9"/>
        <v>75576.104999999996</v>
      </c>
      <c r="S16" s="45">
        <v>1</v>
      </c>
      <c r="T16" s="42"/>
      <c r="U16" s="42">
        <f t="shared" si="10"/>
        <v>75576.104999999996</v>
      </c>
      <c r="V16" s="46">
        <v>49.49</v>
      </c>
      <c r="W16" s="47">
        <f t="shared" si="11"/>
        <v>12593.47285</v>
      </c>
      <c r="X16" s="47">
        <v>5.7</v>
      </c>
      <c r="Y16" s="46">
        <f t="shared" si="12"/>
        <v>2900.9010000000003</v>
      </c>
      <c r="Z16" s="42"/>
      <c r="AA16" s="42"/>
      <c r="AB16" s="46">
        <f>AC16/U16*100</f>
        <v>19.748570001060521</v>
      </c>
      <c r="AC16" s="48">
        <v>14925.2</v>
      </c>
      <c r="AD16" s="46">
        <f t="shared" si="13"/>
        <v>0</v>
      </c>
      <c r="AE16" s="42"/>
      <c r="AF16" s="48">
        <f t="shared" si="14"/>
        <v>648.19999999999993</v>
      </c>
      <c r="AG16" s="49">
        <f t="shared" si="15"/>
        <v>9852.6399999999976</v>
      </c>
      <c r="AH16" s="48">
        <f>2</f>
        <v>2</v>
      </c>
      <c r="AI16" s="50">
        <f t="shared" si="16"/>
        <v>2800</v>
      </c>
      <c r="AJ16" s="42"/>
      <c r="AK16" s="42"/>
      <c r="AL16" s="43">
        <f>182.9*7.5/3</f>
        <v>457.25</v>
      </c>
      <c r="AM16" s="45">
        <f t="shared" si="18"/>
        <v>84.008261170933707</v>
      </c>
      <c r="AN16" s="52">
        <f t="shared" si="19"/>
        <v>119105.56885</v>
      </c>
      <c r="AO16" s="52">
        <f t="shared" si="20"/>
        <v>476422.27539999998</v>
      </c>
      <c r="AP16" s="45">
        <v>30</v>
      </c>
      <c r="AQ16" s="45">
        <f t="shared" si="21"/>
        <v>15.991738829066286</v>
      </c>
      <c r="AR16" s="52">
        <f t="shared" si="22"/>
        <v>22672.8315</v>
      </c>
      <c r="AS16" s="52">
        <f t="shared" si="23"/>
        <v>90691.326000000001</v>
      </c>
      <c r="AT16" s="52">
        <f t="shared" si="24"/>
        <v>141778.40035000001</v>
      </c>
      <c r="AU16" s="45">
        <f t="shared" si="25"/>
        <v>567.11360139999999</v>
      </c>
      <c r="AV16" s="45">
        <v>0</v>
      </c>
      <c r="AW16" s="52">
        <f t="shared" si="26"/>
        <v>0</v>
      </c>
      <c r="AX16" s="52">
        <f t="shared" si="27"/>
        <v>0</v>
      </c>
      <c r="AY16" s="52">
        <f t="shared" si="28"/>
        <v>141778.40035000001</v>
      </c>
      <c r="AZ16" s="45">
        <f t="shared" si="28"/>
        <v>567.11360139999999</v>
      </c>
      <c r="BA16" s="94" t="s">
        <v>53</v>
      </c>
    </row>
    <row r="17" spans="1:53" s="57" customFormat="1" x14ac:dyDescent="0.25">
      <c r="A17" s="56" t="s">
        <v>51</v>
      </c>
      <c r="B17" s="104" t="s">
        <v>76</v>
      </c>
      <c r="C17" s="105"/>
      <c r="D17" s="105"/>
      <c r="E17" s="105"/>
      <c r="F17" s="105"/>
      <c r="G17" s="104"/>
      <c r="H17" s="104"/>
      <c r="I17" s="104"/>
      <c r="J17" s="106" t="s">
        <v>53</v>
      </c>
      <c r="K17" s="107"/>
      <c r="L17" s="107"/>
      <c r="M17" s="108"/>
      <c r="N17" s="109">
        <f>SUM(N10:N16)</f>
        <v>46</v>
      </c>
      <c r="O17" s="151">
        <f>O10*N10+O11*N11+O12*N12+O13*N13+O14*N14+O15*N15+O16*N16</f>
        <v>6831</v>
      </c>
      <c r="P17" s="121"/>
      <c r="Q17" s="109"/>
      <c r="R17" s="151">
        <f>R10*N10+R11*N11+R12*N12+R13*N13+R14*N14+R15*N15+R16*N16</f>
        <v>4947675.4799999995</v>
      </c>
      <c r="S17" s="113"/>
      <c r="T17" s="113"/>
      <c r="U17" s="113">
        <f>U10*N10+U11*N11+U12*N12+U13*N13+U14*N14+U15*N15+U16*N16</f>
        <v>4947675.4799999995</v>
      </c>
      <c r="V17" s="113"/>
      <c r="W17" s="114">
        <f>W10*N10+W11*N11+W12*N12+W13*N13+W14*N14+W15*N15+W16*N16</f>
        <v>824445.99159999995</v>
      </c>
      <c r="X17" s="113"/>
      <c r="Y17" s="113">
        <f>Y10*N10+Y11*N11+Y12*N12+Y13*N13+Y14*N14+Y15*N15+Y16*N16</f>
        <v>189910.77600000001</v>
      </c>
      <c r="Z17" s="113"/>
      <c r="AA17" s="113"/>
      <c r="AB17" s="113"/>
      <c r="AC17" s="109">
        <f>AC12*N12</f>
        <v>111609.90000000001</v>
      </c>
      <c r="AD17" s="122"/>
      <c r="AE17" s="122">
        <f>AE10*N10+AE11*N11</f>
        <v>1012445.6400000001</v>
      </c>
      <c r="AF17" s="109"/>
      <c r="AG17" s="109">
        <f>AG10*N10+AG11*N11+AG12*N12+AG13*N13+AG14*N14+AG15*N15+AG16*N16</f>
        <v>453221.43999999989</v>
      </c>
      <c r="AH17" s="109"/>
      <c r="AI17" s="109">
        <f>AI10*N10+AI11*N11+AI12*N12+AI13*N13+AI14*N14+AI15*N15+AI16*N16</f>
        <v>128800</v>
      </c>
      <c r="AJ17" s="113"/>
      <c r="AK17" s="113"/>
      <c r="AL17" s="109">
        <f>AL10*N10+AL11*N11+AL12*N12+AL13*N13+AL14*N14+N15*AL15+AL16*N16</f>
        <v>59442.5</v>
      </c>
      <c r="AM17" s="113">
        <f t="shared" si="18"/>
        <v>83.990791010481004</v>
      </c>
      <c r="AN17" s="113">
        <f>AN10*N10+AN11*N11+AN12*N12+AN13*N13+AN14*N14+AN15*N15+AN16*N16</f>
        <v>7787252.5275999987</v>
      </c>
      <c r="AO17" s="113">
        <f>SUM(AO10:AO16)</f>
        <v>7787252.5275999987</v>
      </c>
      <c r="AP17" s="113"/>
      <c r="AQ17" s="113">
        <f t="shared" si="21"/>
        <v>16.009208989518989</v>
      </c>
      <c r="AR17" s="113">
        <f>AR10*N10+AR11*N11+AR12*N12+AR13*N13+AR14*N14+AR15*N15+AR16*N16</f>
        <v>1484302.6439999999</v>
      </c>
      <c r="AS17" s="113">
        <f>SUM(AS10:AS16)</f>
        <v>1484302.6439999999</v>
      </c>
      <c r="AT17" s="113">
        <f>AT10*N10+AT11*N11+AT12*N12+AT13*N13+AT14*N14+AT15*N15+AT16*N16</f>
        <v>9271555.1715999991</v>
      </c>
      <c r="AU17" s="114">
        <f t="shared" si="25"/>
        <v>9271.5551715999991</v>
      </c>
      <c r="AV17" s="110"/>
      <c r="AW17" s="113"/>
      <c r="AX17" s="113"/>
      <c r="AY17" s="113">
        <f>AY10*N10+AY11*N11+AY12*N12+AY13*N13+AY14*N14+AY15*N15+AY16*N16</f>
        <v>9271555.1715999991</v>
      </c>
      <c r="AZ17" s="110">
        <f>SUM(AZ10:AZ16)</f>
        <v>9271.5551716000009</v>
      </c>
      <c r="BA17" s="113"/>
    </row>
    <row r="18" spans="1:53" hidden="1" x14ac:dyDescent="0.25">
      <c r="A18" s="34" t="s">
        <v>51</v>
      </c>
      <c r="B18" s="147">
        <v>51</v>
      </c>
      <c r="C18" s="86" t="s">
        <v>55</v>
      </c>
      <c r="D18" s="86"/>
      <c r="E18" s="86" t="s">
        <v>56</v>
      </c>
      <c r="F18" s="86"/>
      <c r="G18" s="58">
        <v>12759</v>
      </c>
      <c r="H18" s="58">
        <v>9412</v>
      </c>
      <c r="I18" s="37" t="s">
        <v>77</v>
      </c>
      <c r="J18" s="88" t="s">
        <v>53</v>
      </c>
      <c r="K18" s="62" t="s">
        <v>67</v>
      </c>
      <c r="L18" s="48">
        <v>2</v>
      </c>
      <c r="M18" s="90" t="s">
        <v>68</v>
      </c>
      <c r="N18" s="48">
        <v>2</v>
      </c>
      <c r="O18" s="91">
        <v>163.33000000000001</v>
      </c>
      <c r="P18" s="38" t="s">
        <v>78</v>
      </c>
      <c r="Q18" s="63">
        <v>239.84</v>
      </c>
      <c r="R18" s="44">
        <f t="shared" ref="R18:R20" si="29">Q18*O18*S18</f>
        <v>39173.067200000005</v>
      </c>
      <c r="S18" s="45">
        <v>1</v>
      </c>
      <c r="T18" s="42"/>
      <c r="U18" s="42">
        <f t="shared" ref="U18:U20" si="30">R18*S18</f>
        <v>39173.067200000005</v>
      </c>
      <c r="V18" s="46"/>
      <c r="W18" s="47">
        <f t="shared" ref="W18:W20" si="31">Q18*S18*V18*50%</f>
        <v>0</v>
      </c>
      <c r="X18" s="47">
        <v>6.26</v>
      </c>
      <c r="Y18" s="46">
        <f t="shared" ref="Y18:Y20" si="32">Q18*S18*X18</f>
        <v>1501.3984</v>
      </c>
      <c r="Z18" s="42"/>
      <c r="AA18" s="42"/>
      <c r="AB18" s="46">
        <f t="shared" ref="AB18:AB20" si="33">AC18/U18*100</f>
        <v>5.357328772049792</v>
      </c>
      <c r="AC18" s="48">
        <v>2098.63</v>
      </c>
      <c r="AD18" s="46">
        <f t="shared" ref="AD18:AD20" si="34">AE18/R18*100</f>
        <v>0</v>
      </c>
      <c r="AE18" s="42"/>
      <c r="AF18" s="48">
        <f t="shared" ref="AF18:AF20" si="35">0.35*1852</f>
        <v>648.19999999999993</v>
      </c>
      <c r="AG18" s="49">
        <f t="shared" ref="AG18:AG20" si="36">AF18*15.2</f>
        <v>9852.6399999999976</v>
      </c>
      <c r="AH18" s="48">
        <f>2</f>
        <v>2</v>
      </c>
      <c r="AI18" s="50">
        <f t="shared" ref="AI18:AI20" si="37">AH18*7*200</f>
        <v>2800</v>
      </c>
      <c r="AJ18" s="42"/>
      <c r="AK18" s="42"/>
      <c r="AL18" s="43">
        <f>182.9*7.5/3</f>
        <v>457.25</v>
      </c>
      <c r="AM18" s="45">
        <f t="shared" si="18"/>
        <v>82.624474702897857</v>
      </c>
      <c r="AN18" s="52">
        <f t="shared" ref="AN18:AN20" si="38">U18+W18+Y18+Z18+AA18+AC18+AE18+AG18+AI18+AK18+AL18</f>
        <v>55882.9856</v>
      </c>
      <c r="AO18" s="52">
        <f t="shared" ref="AO18:AO20" si="39">AN18*N18</f>
        <v>111765.9712</v>
      </c>
      <c r="AP18" s="45">
        <v>30</v>
      </c>
      <c r="AQ18" s="45">
        <f t="shared" si="21"/>
        <v>17.375525297102154</v>
      </c>
      <c r="AR18" s="52">
        <f t="shared" ref="AR18:AR20" si="40">U18*AP18/100</f>
        <v>11751.920160000001</v>
      </c>
      <c r="AS18" s="52">
        <f t="shared" ref="AS18:AS20" si="41">AR18*N18</f>
        <v>23503.840320000003</v>
      </c>
      <c r="AT18" s="52">
        <f t="shared" ref="AT18:AT20" si="42">AN18+AR18</f>
        <v>67634.905759999994</v>
      </c>
      <c r="AU18" s="45">
        <f t="shared" si="25"/>
        <v>135.26981151999999</v>
      </c>
      <c r="AV18" s="45">
        <v>0</v>
      </c>
      <c r="AW18" s="52">
        <f t="shared" ref="AW18:AW20" si="43">(U18+AR18)*AV18/100</f>
        <v>0</v>
      </c>
      <c r="AX18" s="52">
        <f t="shared" ref="AX18:AX20" si="44">(AW18*N18)/1000</f>
        <v>0</v>
      </c>
      <c r="AY18" s="52">
        <f t="shared" ref="AY18:AZ20" si="45">AT18+AW18</f>
        <v>67634.905759999994</v>
      </c>
      <c r="AZ18" s="45">
        <f t="shared" si="45"/>
        <v>135.26981151999999</v>
      </c>
      <c r="BA18" s="94" t="s">
        <v>53</v>
      </c>
    </row>
    <row r="19" spans="1:53" hidden="1" x14ac:dyDescent="0.25">
      <c r="A19" s="34" t="s">
        <v>51</v>
      </c>
      <c r="B19" s="147">
        <v>52</v>
      </c>
      <c r="C19" s="86" t="s">
        <v>55</v>
      </c>
      <c r="D19" s="86"/>
      <c r="E19" s="86" t="s">
        <v>56</v>
      </c>
      <c r="F19" s="86"/>
      <c r="G19" s="58">
        <v>13357</v>
      </c>
      <c r="H19" s="58">
        <v>9311</v>
      </c>
      <c r="I19" s="37" t="s">
        <v>79</v>
      </c>
      <c r="J19" s="88" t="s">
        <v>53</v>
      </c>
      <c r="K19" s="62" t="s">
        <v>67</v>
      </c>
      <c r="L19" s="48">
        <v>2</v>
      </c>
      <c r="M19" s="90" t="s">
        <v>68</v>
      </c>
      <c r="N19" s="48">
        <v>2</v>
      </c>
      <c r="O19" s="91">
        <v>163.33000000000001</v>
      </c>
      <c r="P19" s="38" t="s">
        <v>78</v>
      </c>
      <c r="Q19" s="63">
        <v>239.84</v>
      </c>
      <c r="R19" s="44">
        <f t="shared" si="29"/>
        <v>39173.067200000005</v>
      </c>
      <c r="S19" s="45">
        <v>1</v>
      </c>
      <c r="T19" s="42"/>
      <c r="U19" s="42">
        <f t="shared" si="30"/>
        <v>39173.067200000005</v>
      </c>
      <c r="V19" s="46">
        <v>54.44</v>
      </c>
      <c r="W19" s="47">
        <f t="shared" si="31"/>
        <v>6528.4448000000002</v>
      </c>
      <c r="X19" s="47">
        <v>6.26</v>
      </c>
      <c r="Y19" s="46">
        <f t="shared" si="32"/>
        <v>1501.3984</v>
      </c>
      <c r="Z19" s="42"/>
      <c r="AA19" s="42"/>
      <c r="AB19" s="46">
        <f t="shared" si="33"/>
        <v>12.653132252048927</v>
      </c>
      <c r="AC19" s="48">
        <v>4956.62</v>
      </c>
      <c r="AD19" s="46">
        <f t="shared" si="34"/>
        <v>0</v>
      </c>
      <c r="AE19" s="42"/>
      <c r="AF19" s="48">
        <f t="shared" si="35"/>
        <v>648.19999999999993</v>
      </c>
      <c r="AG19" s="49">
        <f t="shared" si="36"/>
        <v>9852.6399999999976</v>
      </c>
      <c r="AH19" s="48">
        <f>2</f>
        <v>2</v>
      </c>
      <c r="AI19" s="50">
        <f t="shared" si="37"/>
        <v>2800</v>
      </c>
      <c r="AJ19" s="42"/>
      <c r="AK19" s="42"/>
      <c r="AL19" s="43">
        <f>182.9*7.5/3</f>
        <v>457.25</v>
      </c>
      <c r="AM19" s="45">
        <f t="shared" si="18"/>
        <v>84.741994784101166</v>
      </c>
      <c r="AN19" s="52">
        <f t="shared" si="38"/>
        <v>65269.420400000003</v>
      </c>
      <c r="AO19" s="52">
        <f t="shared" si="39"/>
        <v>130538.84080000001</v>
      </c>
      <c r="AP19" s="45">
        <v>30</v>
      </c>
      <c r="AQ19" s="45">
        <f t="shared" si="21"/>
        <v>15.258005215898828</v>
      </c>
      <c r="AR19" s="52">
        <f t="shared" si="40"/>
        <v>11751.920160000001</v>
      </c>
      <c r="AS19" s="52">
        <f t="shared" si="41"/>
        <v>23503.840320000003</v>
      </c>
      <c r="AT19" s="52">
        <f t="shared" si="42"/>
        <v>77021.340560000011</v>
      </c>
      <c r="AU19" s="45">
        <f t="shared" si="25"/>
        <v>154.04268112000003</v>
      </c>
      <c r="AV19" s="45">
        <v>0</v>
      </c>
      <c r="AW19" s="52">
        <f t="shared" si="43"/>
        <v>0</v>
      </c>
      <c r="AX19" s="52">
        <f t="shared" si="44"/>
        <v>0</v>
      </c>
      <c r="AY19" s="52">
        <f t="shared" si="45"/>
        <v>77021.340560000011</v>
      </c>
      <c r="AZ19" s="45">
        <f t="shared" si="45"/>
        <v>154.04268112000003</v>
      </c>
      <c r="BA19" s="94" t="s">
        <v>53</v>
      </c>
    </row>
    <row r="20" spans="1:53" hidden="1" x14ac:dyDescent="0.25">
      <c r="A20" s="34" t="s">
        <v>51</v>
      </c>
      <c r="B20" s="147">
        <v>53</v>
      </c>
      <c r="C20" s="86" t="s">
        <v>55</v>
      </c>
      <c r="D20" s="86"/>
      <c r="E20" s="86" t="s">
        <v>56</v>
      </c>
      <c r="F20" s="86"/>
      <c r="G20" s="61">
        <v>11711</v>
      </c>
      <c r="H20" s="61">
        <v>7111</v>
      </c>
      <c r="I20" s="54" t="s">
        <v>80</v>
      </c>
      <c r="J20" s="88" t="s">
        <v>53</v>
      </c>
      <c r="K20" s="62" t="s">
        <v>67</v>
      </c>
      <c r="L20" s="64">
        <v>3</v>
      </c>
      <c r="M20" s="90" t="s">
        <v>68</v>
      </c>
      <c r="N20" s="50">
        <v>2</v>
      </c>
      <c r="O20" s="91">
        <v>163.33000000000001</v>
      </c>
      <c r="P20" s="38" t="s">
        <v>81</v>
      </c>
      <c r="Q20" s="55">
        <v>449.03</v>
      </c>
      <c r="R20" s="44">
        <f t="shared" si="29"/>
        <v>73340.069900000002</v>
      </c>
      <c r="S20" s="45">
        <v>1</v>
      </c>
      <c r="T20" s="42"/>
      <c r="U20" s="42">
        <f t="shared" si="30"/>
        <v>73340.069900000002</v>
      </c>
      <c r="V20" s="46"/>
      <c r="W20" s="47">
        <f t="shared" si="31"/>
        <v>0</v>
      </c>
      <c r="X20" s="47">
        <v>6.26</v>
      </c>
      <c r="Y20" s="46">
        <f t="shared" si="32"/>
        <v>2810.9277999999999</v>
      </c>
      <c r="Z20" s="42"/>
      <c r="AA20" s="42"/>
      <c r="AB20" s="46">
        <f t="shared" si="33"/>
        <v>0</v>
      </c>
      <c r="AC20" s="48"/>
      <c r="AD20" s="46">
        <f t="shared" si="34"/>
        <v>0</v>
      </c>
      <c r="AE20" s="42"/>
      <c r="AF20" s="48">
        <f t="shared" si="35"/>
        <v>648.19999999999993</v>
      </c>
      <c r="AG20" s="49">
        <f t="shared" si="36"/>
        <v>9852.6399999999976</v>
      </c>
      <c r="AH20" s="48">
        <f>2</f>
        <v>2</v>
      </c>
      <c r="AI20" s="50">
        <f t="shared" si="37"/>
        <v>2800</v>
      </c>
      <c r="AJ20" s="42"/>
      <c r="AK20" s="42"/>
      <c r="AL20" s="51">
        <f t="shared" ref="AL20" si="46">182.9*7.5</f>
        <v>1371.75</v>
      </c>
      <c r="AM20" s="45">
        <f t="shared" si="18"/>
        <v>80.386406469127081</v>
      </c>
      <c r="AN20" s="52">
        <f t="shared" si="38"/>
        <v>90175.387700000007</v>
      </c>
      <c r="AO20" s="52">
        <f t="shared" si="39"/>
        <v>180350.77540000001</v>
      </c>
      <c r="AP20" s="45">
        <v>30</v>
      </c>
      <c r="AQ20" s="45">
        <f t="shared" si="21"/>
        <v>19.613593530872922</v>
      </c>
      <c r="AR20" s="52">
        <f t="shared" si="40"/>
        <v>22002.020970000001</v>
      </c>
      <c r="AS20" s="52">
        <f t="shared" si="41"/>
        <v>44004.041940000003</v>
      </c>
      <c r="AT20" s="52">
        <f t="shared" si="42"/>
        <v>112177.40867</v>
      </c>
      <c r="AU20" s="45">
        <f t="shared" si="25"/>
        <v>224.35481734000001</v>
      </c>
      <c r="AV20" s="45">
        <v>0</v>
      </c>
      <c r="AW20" s="52">
        <f t="shared" si="43"/>
        <v>0</v>
      </c>
      <c r="AX20" s="52">
        <f t="shared" si="44"/>
        <v>0</v>
      </c>
      <c r="AY20" s="52">
        <f t="shared" si="45"/>
        <v>112177.40867</v>
      </c>
      <c r="AZ20" s="45">
        <f t="shared" si="45"/>
        <v>224.35481734000001</v>
      </c>
      <c r="BA20" s="94" t="s">
        <v>53</v>
      </c>
    </row>
    <row r="21" spans="1:53" s="57" customFormat="1" hidden="1" x14ac:dyDescent="0.25">
      <c r="A21" s="56" t="s">
        <v>51</v>
      </c>
      <c r="B21" s="123" t="s">
        <v>82</v>
      </c>
      <c r="C21" s="105"/>
      <c r="D21" s="105"/>
      <c r="E21" s="105"/>
      <c r="F21" s="105"/>
      <c r="G21" s="124"/>
      <c r="H21" s="124"/>
      <c r="I21" s="124"/>
      <c r="J21" s="106" t="s">
        <v>53</v>
      </c>
      <c r="K21" s="125"/>
      <c r="L21" s="108"/>
      <c r="M21" s="108"/>
      <c r="N21" s="112">
        <f>SUM(N18:N20)</f>
        <v>6</v>
      </c>
      <c r="O21" s="113">
        <f>O18*N18+O19*N19+O20*N20</f>
        <v>979.98</v>
      </c>
      <c r="P21" s="121"/>
      <c r="Q21" s="109"/>
      <c r="R21" s="113">
        <f>R18*N18+R19*N19+R20*N20</f>
        <v>303372.40860000002</v>
      </c>
      <c r="S21" s="113"/>
      <c r="T21" s="113"/>
      <c r="U21" s="113">
        <f>U18*N18+U19*N19+U20*N20</f>
        <v>303372.40860000002</v>
      </c>
      <c r="V21" s="113"/>
      <c r="W21" s="114">
        <f>W19*N19</f>
        <v>13056.8896</v>
      </c>
      <c r="X21" s="113"/>
      <c r="Y21" s="113">
        <f>Y18*N18+Y19*N19+Y20*N20</f>
        <v>11627.449199999999</v>
      </c>
      <c r="Z21" s="113"/>
      <c r="AA21" s="113"/>
      <c r="AB21" s="113"/>
      <c r="AC21" s="109">
        <f>AC18*N18+AC19*N19+AC20*N20</f>
        <v>14110.5</v>
      </c>
      <c r="AD21" s="122"/>
      <c r="AE21" s="122"/>
      <c r="AF21" s="109"/>
      <c r="AG21" s="109">
        <f>AG18*N18+AG19*N19+AG20*N20</f>
        <v>59115.839999999982</v>
      </c>
      <c r="AH21" s="109"/>
      <c r="AI21" s="109">
        <f>AI18*N18+AI19*N19+AI20*N20</f>
        <v>16800</v>
      </c>
      <c r="AJ21" s="113"/>
      <c r="AK21" s="113"/>
      <c r="AL21" s="109">
        <f>AL18*N18+AL19*N19+AL20*N20</f>
        <v>4572.5</v>
      </c>
      <c r="AM21" s="113">
        <f t="shared" si="18"/>
        <v>82.281971071208787</v>
      </c>
      <c r="AN21" s="113">
        <f>AN18*N18+AN19*N19+AN20*N20</f>
        <v>422655.58740000002</v>
      </c>
      <c r="AO21" s="113">
        <f>SUM(AO18:AO20)</f>
        <v>422655.58740000002</v>
      </c>
      <c r="AP21" s="113"/>
      <c r="AQ21" s="113"/>
      <c r="AR21" s="113">
        <f>AR18*N18+AR19*N19+AR20*N20</f>
        <v>91011.722580000001</v>
      </c>
      <c r="AS21" s="113">
        <f>SUM(AS18:AS20)</f>
        <v>91011.722580000001</v>
      </c>
      <c r="AT21" s="113">
        <f>AT18*N18+AT19*N19+AT20*N20</f>
        <v>513667.30998000002</v>
      </c>
      <c r="AU21" s="113">
        <f t="shared" si="25"/>
        <v>513.66730998000003</v>
      </c>
      <c r="AV21" s="113"/>
      <c r="AW21" s="113"/>
      <c r="AX21" s="113"/>
      <c r="AY21" s="113">
        <f>AY18*N18+AY19*N19+AY20*N20</f>
        <v>513667.30998000002</v>
      </c>
      <c r="AZ21" s="110">
        <f>SUM(AZ18:AZ20)</f>
        <v>513.66730998000003</v>
      </c>
      <c r="BA21" s="113"/>
    </row>
    <row r="22" spans="1:53" hidden="1" x14ac:dyDescent="0.25">
      <c r="A22" s="34" t="s">
        <v>51</v>
      </c>
      <c r="B22" s="145" t="s">
        <v>83</v>
      </c>
      <c r="C22" s="86"/>
      <c r="D22" s="86"/>
      <c r="E22" s="86"/>
      <c r="F22" s="86"/>
      <c r="G22" s="87"/>
      <c r="H22" s="87"/>
      <c r="I22" s="87"/>
      <c r="J22" s="88" t="s">
        <v>53</v>
      </c>
      <c r="K22" s="89"/>
      <c r="L22" s="90" t="s">
        <v>53</v>
      </c>
      <c r="M22" s="90" t="s">
        <v>53</v>
      </c>
      <c r="N22" s="89"/>
      <c r="O22" s="91"/>
      <c r="P22" s="92"/>
      <c r="Q22" s="89"/>
      <c r="R22" s="91" t="s">
        <v>53</v>
      </c>
      <c r="S22" s="91"/>
      <c r="T22" s="94"/>
      <c r="U22" s="94"/>
      <c r="V22" s="91"/>
      <c r="W22" s="126"/>
      <c r="X22" s="91"/>
      <c r="Y22" s="91"/>
      <c r="Z22" s="91"/>
      <c r="AA22" s="91"/>
      <c r="AB22" s="91"/>
      <c r="AC22" s="89"/>
      <c r="AD22" s="91"/>
      <c r="AE22" s="91"/>
      <c r="AF22" s="89"/>
      <c r="AG22" s="89"/>
      <c r="AH22" s="89"/>
      <c r="AI22" s="89"/>
      <c r="AJ22" s="91"/>
      <c r="AK22" s="91"/>
      <c r="AL22" s="89"/>
      <c r="AM22" s="91"/>
      <c r="AN22" s="94"/>
      <c r="AO22" s="94"/>
      <c r="AP22" s="91"/>
      <c r="AQ22" s="91"/>
      <c r="AR22" s="94"/>
      <c r="AS22" s="94"/>
      <c r="AT22" s="94"/>
      <c r="AU22" s="91"/>
      <c r="AV22" s="91"/>
      <c r="AW22" s="94"/>
      <c r="AX22" s="94"/>
      <c r="AY22" s="94"/>
      <c r="AZ22" s="91"/>
      <c r="BA22" s="94"/>
    </row>
    <row r="23" spans="1:53" s="67" customFormat="1" hidden="1" x14ac:dyDescent="0.25">
      <c r="A23" s="65" t="s">
        <v>51</v>
      </c>
      <c r="B23" s="149">
        <v>54</v>
      </c>
      <c r="C23" s="127" t="s">
        <v>55</v>
      </c>
      <c r="D23" s="127"/>
      <c r="E23" s="127" t="s">
        <v>56</v>
      </c>
      <c r="F23" s="127"/>
      <c r="G23" s="58">
        <v>240970004</v>
      </c>
      <c r="H23" s="58" t="s">
        <v>84</v>
      </c>
      <c r="I23" s="68" t="s">
        <v>85</v>
      </c>
      <c r="J23" s="128" t="s">
        <v>53</v>
      </c>
      <c r="K23" s="62" t="s">
        <v>86</v>
      </c>
      <c r="L23" s="38" t="s">
        <v>87</v>
      </c>
      <c r="M23" s="38" t="s">
        <v>68</v>
      </c>
      <c r="N23" s="69">
        <v>1</v>
      </c>
      <c r="O23" s="45">
        <v>163.33000000000001</v>
      </c>
      <c r="P23" s="45" t="s">
        <v>88</v>
      </c>
      <c r="Q23" s="48"/>
      <c r="R23" s="45"/>
      <c r="S23" s="45">
        <v>1</v>
      </c>
      <c r="T23" s="52">
        <f>216216*S23</f>
        <v>216216</v>
      </c>
      <c r="U23" s="52">
        <f>240000*S23</f>
        <v>240000</v>
      </c>
      <c r="V23" s="45"/>
      <c r="W23" s="70"/>
      <c r="X23" s="45"/>
      <c r="Y23" s="45"/>
      <c r="Z23" s="45"/>
      <c r="AA23" s="45"/>
      <c r="AB23" s="45"/>
      <c r="AC23" s="48"/>
      <c r="AD23" s="45"/>
      <c r="AE23" s="45"/>
      <c r="AF23" s="48">
        <f t="shared" ref="AF23:AF30" si="47">0.35*1852</f>
        <v>648.19999999999993</v>
      </c>
      <c r="AG23" s="66">
        <f t="shared" ref="AG23:AG30" si="48">AF23*15.2</f>
        <v>9852.6399999999976</v>
      </c>
      <c r="AH23" s="48">
        <v>2</v>
      </c>
      <c r="AI23" s="50">
        <f t="shared" ref="AI23:AI29" si="49">7*200*AH23</f>
        <v>2800</v>
      </c>
      <c r="AJ23" s="45"/>
      <c r="AK23" s="45"/>
      <c r="AL23" s="43">
        <f t="shared" ref="AL23:AL30" si="50">182.9*7.5</f>
        <v>1371.75</v>
      </c>
      <c r="AM23" s="45">
        <f>AN23/AT23*100</f>
        <v>77.915762682663086</v>
      </c>
      <c r="AN23" s="52">
        <f t="shared" ref="AN23" si="51">U23+W23+Y23+Z23+AA23+AC23+AE23+AG23+AI23+AK23+AL23</f>
        <v>254024.38999999998</v>
      </c>
      <c r="AO23" s="52">
        <f t="shared" ref="AO23" si="52">AN23*N23</f>
        <v>254024.38999999998</v>
      </c>
      <c r="AP23" s="45">
        <v>30</v>
      </c>
      <c r="AQ23" s="45">
        <f t="shared" ref="AQ23" si="53">AR23/AT23*100</f>
        <v>22.084237317336903</v>
      </c>
      <c r="AR23" s="52">
        <f t="shared" ref="AR23" si="54">U23*AP23/100</f>
        <v>72000</v>
      </c>
      <c r="AS23" s="52">
        <f t="shared" ref="AS23" si="55">AR23*N23</f>
        <v>72000</v>
      </c>
      <c r="AT23" s="52">
        <f t="shared" ref="AT23" si="56">AN23+AR23</f>
        <v>326024.39</v>
      </c>
      <c r="AU23" s="45">
        <f t="shared" ref="AU23:AU31" si="57">(AO23+AS23)/1000</f>
        <v>326.02439000000004</v>
      </c>
      <c r="AV23" s="45">
        <v>0</v>
      </c>
      <c r="AW23" s="52">
        <f t="shared" ref="AW23" si="58">(U23+AR23)*AV23/100</f>
        <v>0</v>
      </c>
      <c r="AX23" s="52">
        <f t="shared" ref="AX23" si="59">(AW23*N23)/1000</f>
        <v>0</v>
      </c>
      <c r="AY23" s="52">
        <f t="shared" ref="AY23:AZ23" si="60">AT23+AW23</f>
        <v>326024.39</v>
      </c>
      <c r="AZ23" s="45">
        <f t="shared" si="60"/>
        <v>326.02439000000004</v>
      </c>
      <c r="BA23" s="52" t="s">
        <v>53</v>
      </c>
    </row>
    <row r="24" spans="1:53" s="67" customFormat="1" hidden="1" x14ac:dyDescent="0.25">
      <c r="A24" s="65" t="s">
        <v>51</v>
      </c>
      <c r="B24" s="149">
        <v>55</v>
      </c>
      <c r="C24" s="127" t="s">
        <v>55</v>
      </c>
      <c r="D24" s="127"/>
      <c r="E24" s="127" t="s">
        <v>56</v>
      </c>
      <c r="F24" s="127"/>
      <c r="G24" s="58">
        <v>240970104</v>
      </c>
      <c r="H24" s="58" t="s">
        <v>84</v>
      </c>
      <c r="I24" s="68" t="s">
        <v>89</v>
      </c>
      <c r="J24" s="128" t="s">
        <v>53</v>
      </c>
      <c r="K24" s="62" t="s">
        <v>86</v>
      </c>
      <c r="L24" s="38" t="s">
        <v>87</v>
      </c>
      <c r="M24" s="38" t="s">
        <v>68</v>
      </c>
      <c r="N24" s="69">
        <v>1</v>
      </c>
      <c r="O24" s="45">
        <v>163.33000000000001</v>
      </c>
      <c r="P24" s="45" t="s">
        <v>90</v>
      </c>
      <c r="Q24" s="48"/>
      <c r="R24" s="45"/>
      <c r="S24" s="45">
        <v>1</v>
      </c>
      <c r="T24" s="52">
        <f>207207*S24</f>
        <v>207207</v>
      </c>
      <c r="U24" s="52">
        <f>230000*S24</f>
        <v>230000</v>
      </c>
      <c r="V24" s="45"/>
      <c r="W24" s="70"/>
      <c r="X24" s="45"/>
      <c r="Y24" s="45"/>
      <c r="Z24" s="45"/>
      <c r="AA24" s="45"/>
      <c r="AB24" s="45"/>
      <c r="AC24" s="48"/>
      <c r="AD24" s="45"/>
      <c r="AE24" s="45"/>
      <c r="AF24" s="48">
        <f t="shared" si="47"/>
        <v>648.19999999999993</v>
      </c>
      <c r="AG24" s="66">
        <f t="shared" si="48"/>
        <v>9852.6399999999976</v>
      </c>
      <c r="AH24" s="48">
        <v>2</v>
      </c>
      <c r="AI24" s="50">
        <f t="shared" si="49"/>
        <v>2800</v>
      </c>
      <c r="AJ24" s="45"/>
      <c r="AK24" s="45"/>
      <c r="AL24" s="43">
        <f t="shared" si="50"/>
        <v>1371.75</v>
      </c>
      <c r="AM24" s="45">
        <f t="shared" si="0"/>
        <v>77.956989230136344</v>
      </c>
      <c r="AN24" s="52">
        <f t="shared" si="8"/>
        <v>244024.38999999998</v>
      </c>
      <c r="AO24" s="52">
        <f t="shared" ref="AO5:AO33" si="61">AN24*N24</f>
        <v>244024.38999999998</v>
      </c>
      <c r="AP24" s="45">
        <v>30</v>
      </c>
      <c r="AQ24" s="45">
        <f t="shared" si="1"/>
        <v>22.043010769863649</v>
      </c>
      <c r="AR24" s="52">
        <f t="shared" si="2"/>
        <v>69000</v>
      </c>
      <c r="AS24" s="52">
        <f t="shared" si="3"/>
        <v>69000</v>
      </c>
      <c r="AT24" s="52">
        <f t="shared" si="4"/>
        <v>313024.39</v>
      </c>
      <c r="AU24" s="45">
        <f t="shared" si="57"/>
        <v>313.02439000000004</v>
      </c>
      <c r="AV24" s="45">
        <v>0</v>
      </c>
      <c r="AW24" s="52">
        <f t="shared" si="5"/>
        <v>0</v>
      </c>
      <c r="AX24" s="52">
        <f t="shared" si="6"/>
        <v>0</v>
      </c>
      <c r="AY24" s="52">
        <f t="shared" si="7"/>
        <v>313024.39</v>
      </c>
      <c r="AZ24" s="45">
        <f t="shared" si="7"/>
        <v>313.02439000000004</v>
      </c>
      <c r="BA24" s="52" t="s">
        <v>53</v>
      </c>
    </row>
    <row r="25" spans="1:53" s="67" customFormat="1" hidden="1" x14ac:dyDescent="0.25">
      <c r="A25" s="65" t="s">
        <v>51</v>
      </c>
      <c r="B25" s="149">
        <v>56</v>
      </c>
      <c r="C25" s="127" t="s">
        <v>55</v>
      </c>
      <c r="D25" s="127"/>
      <c r="E25" s="127" t="s">
        <v>56</v>
      </c>
      <c r="F25" s="127"/>
      <c r="G25" s="58">
        <v>23571</v>
      </c>
      <c r="H25" s="58">
        <v>3115</v>
      </c>
      <c r="I25" s="68" t="s">
        <v>91</v>
      </c>
      <c r="J25" s="128" t="s">
        <v>53</v>
      </c>
      <c r="K25" s="62" t="s">
        <v>92</v>
      </c>
      <c r="L25" s="38" t="s">
        <v>87</v>
      </c>
      <c r="M25" s="38" t="s">
        <v>68</v>
      </c>
      <c r="N25" s="69">
        <v>2</v>
      </c>
      <c r="O25" s="45">
        <v>163.33000000000001</v>
      </c>
      <c r="P25" s="45" t="s">
        <v>90</v>
      </c>
      <c r="Q25" s="48"/>
      <c r="R25" s="45"/>
      <c r="S25" s="45">
        <v>1</v>
      </c>
      <c r="T25" s="52">
        <f t="shared" ref="T25:T26" si="62">207207*S25</f>
        <v>207207</v>
      </c>
      <c r="U25" s="52">
        <f t="shared" ref="U25:U26" si="63">230000*S25</f>
        <v>230000</v>
      </c>
      <c r="V25" s="45"/>
      <c r="W25" s="70"/>
      <c r="X25" s="45"/>
      <c r="Y25" s="45"/>
      <c r="Z25" s="45"/>
      <c r="AA25" s="45"/>
      <c r="AB25" s="45"/>
      <c r="AC25" s="48"/>
      <c r="AD25" s="45"/>
      <c r="AE25" s="45"/>
      <c r="AF25" s="48">
        <f t="shared" si="47"/>
        <v>648.19999999999993</v>
      </c>
      <c r="AG25" s="66">
        <f t="shared" si="48"/>
        <v>9852.6399999999976</v>
      </c>
      <c r="AH25" s="48">
        <v>2</v>
      </c>
      <c r="AI25" s="50">
        <f t="shared" si="49"/>
        <v>2800</v>
      </c>
      <c r="AJ25" s="45"/>
      <c r="AK25" s="45"/>
      <c r="AL25" s="43">
        <f t="shared" si="50"/>
        <v>1371.75</v>
      </c>
      <c r="AM25" s="45">
        <f t="shared" si="0"/>
        <v>77.956989230136344</v>
      </c>
      <c r="AN25" s="52">
        <f t="shared" si="8"/>
        <v>244024.38999999998</v>
      </c>
      <c r="AO25" s="52">
        <f t="shared" si="61"/>
        <v>488048.77999999997</v>
      </c>
      <c r="AP25" s="45">
        <v>30</v>
      </c>
      <c r="AQ25" s="45">
        <f t="shared" si="1"/>
        <v>22.043010769863649</v>
      </c>
      <c r="AR25" s="52">
        <f t="shared" si="2"/>
        <v>69000</v>
      </c>
      <c r="AS25" s="52">
        <f t="shared" si="3"/>
        <v>138000</v>
      </c>
      <c r="AT25" s="52">
        <f t="shared" si="4"/>
        <v>313024.39</v>
      </c>
      <c r="AU25" s="45">
        <f t="shared" si="57"/>
        <v>626.04878000000008</v>
      </c>
      <c r="AV25" s="45">
        <v>0</v>
      </c>
      <c r="AW25" s="52">
        <f t="shared" si="5"/>
        <v>0</v>
      </c>
      <c r="AX25" s="52">
        <f t="shared" si="6"/>
        <v>0</v>
      </c>
      <c r="AY25" s="52">
        <f t="shared" si="7"/>
        <v>313024.39</v>
      </c>
      <c r="AZ25" s="45">
        <f t="shared" si="7"/>
        <v>626.04878000000008</v>
      </c>
      <c r="BA25" s="52" t="s">
        <v>53</v>
      </c>
    </row>
    <row r="26" spans="1:53" s="67" customFormat="1" ht="15" hidden="1" customHeight="1" x14ac:dyDescent="0.25">
      <c r="A26" s="71" t="s">
        <v>51</v>
      </c>
      <c r="B26" s="149">
        <v>57</v>
      </c>
      <c r="C26" s="127" t="s">
        <v>55</v>
      </c>
      <c r="D26" s="129"/>
      <c r="E26" s="127" t="s">
        <v>56</v>
      </c>
      <c r="F26" s="129"/>
      <c r="G26" s="58">
        <v>25468</v>
      </c>
      <c r="H26" s="58">
        <v>3113</v>
      </c>
      <c r="I26" s="68" t="s">
        <v>93</v>
      </c>
      <c r="J26" s="72"/>
      <c r="K26" s="62" t="s">
        <v>92</v>
      </c>
      <c r="L26" s="38" t="s">
        <v>87</v>
      </c>
      <c r="M26" s="38" t="s">
        <v>68</v>
      </c>
      <c r="N26" s="69">
        <v>1</v>
      </c>
      <c r="O26" s="45">
        <v>163.33000000000001</v>
      </c>
      <c r="P26" s="45" t="s">
        <v>90</v>
      </c>
      <c r="Q26" s="48"/>
      <c r="R26" s="45"/>
      <c r="S26" s="45">
        <v>1</v>
      </c>
      <c r="T26" s="52">
        <f t="shared" si="62"/>
        <v>207207</v>
      </c>
      <c r="U26" s="52">
        <f t="shared" si="63"/>
        <v>230000</v>
      </c>
      <c r="V26" s="72"/>
      <c r="W26" s="73"/>
      <c r="X26" s="72"/>
      <c r="Y26" s="74"/>
      <c r="Z26" s="74"/>
      <c r="AA26" s="74"/>
      <c r="AB26" s="72"/>
      <c r="AC26" s="48"/>
      <c r="AD26" s="74"/>
      <c r="AE26" s="74"/>
      <c r="AF26" s="48">
        <f t="shared" si="47"/>
        <v>648.19999999999993</v>
      </c>
      <c r="AG26" s="66">
        <f t="shared" si="48"/>
        <v>9852.6399999999976</v>
      </c>
      <c r="AH26" s="48">
        <v>2</v>
      </c>
      <c r="AI26" s="50">
        <f t="shared" si="49"/>
        <v>2800</v>
      </c>
      <c r="AJ26" s="72"/>
      <c r="AK26" s="74"/>
      <c r="AL26" s="43">
        <f t="shared" si="50"/>
        <v>1371.75</v>
      </c>
      <c r="AM26" s="45">
        <f t="shared" si="0"/>
        <v>77.956989230136344</v>
      </c>
      <c r="AN26" s="52">
        <f t="shared" si="8"/>
        <v>244024.38999999998</v>
      </c>
      <c r="AO26" s="52">
        <f t="shared" si="61"/>
        <v>244024.38999999998</v>
      </c>
      <c r="AP26" s="45">
        <v>30</v>
      </c>
      <c r="AQ26" s="45">
        <f t="shared" si="1"/>
        <v>22.043010769863649</v>
      </c>
      <c r="AR26" s="52">
        <f t="shared" si="2"/>
        <v>69000</v>
      </c>
      <c r="AS26" s="52">
        <f t="shared" si="3"/>
        <v>69000</v>
      </c>
      <c r="AT26" s="52">
        <f t="shared" si="4"/>
        <v>313024.39</v>
      </c>
      <c r="AU26" s="45">
        <f t="shared" si="57"/>
        <v>313.02439000000004</v>
      </c>
      <c r="AV26" s="45">
        <v>0</v>
      </c>
      <c r="AW26" s="52">
        <f t="shared" si="5"/>
        <v>0</v>
      </c>
      <c r="AX26" s="52">
        <f t="shared" si="6"/>
        <v>0</v>
      </c>
      <c r="AY26" s="52">
        <f t="shared" si="7"/>
        <v>313024.39</v>
      </c>
      <c r="AZ26" s="45">
        <f t="shared" si="7"/>
        <v>313.02439000000004</v>
      </c>
      <c r="BA26" s="84"/>
    </row>
    <row r="27" spans="1:53" s="67" customFormat="1" ht="26.25" hidden="1" customHeight="1" x14ac:dyDescent="0.25">
      <c r="A27" s="71" t="s">
        <v>51</v>
      </c>
      <c r="B27" s="150">
        <v>58</v>
      </c>
      <c r="C27" s="127" t="s">
        <v>55</v>
      </c>
      <c r="D27" s="76"/>
      <c r="E27" s="127" t="s">
        <v>56</v>
      </c>
      <c r="F27" s="76"/>
      <c r="G27" s="61">
        <v>22366</v>
      </c>
      <c r="H27" s="61">
        <v>2149</v>
      </c>
      <c r="I27" s="54" t="s">
        <v>94</v>
      </c>
      <c r="J27" s="76"/>
      <c r="K27" s="62" t="s">
        <v>92</v>
      </c>
      <c r="L27" s="38" t="s">
        <v>87</v>
      </c>
      <c r="M27" s="38" t="s">
        <v>68</v>
      </c>
      <c r="N27" s="50">
        <v>1</v>
      </c>
      <c r="O27" s="45">
        <v>163.33000000000001</v>
      </c>
      <c r="P27" s="75" t="s">
        <v>95</v>
      </c>
      <c r="Q27" s="55"/>
      <c r="R27" s="76"/>
      <c r="S27" s="45">
        <v>1</v>
      </c>
      <c r="T27" s="77">
        <f>153153*S27</f>
        <v>153153</v>
      </c>
      <c r="U27" s="77">
        <f>170000*S27</f>
        <v>170000</v>
      </c>
      <c r="V27" s="76"/>
      <c r="W27" s="78"/>
      <c r="X27" s="76"/>
      <c r="Y27" s="76"/>
      <c r="Z27" s="76"/>
      <c r="AA27" s="76"/>
      <c r="AB27" s="76"/>
      <c r="AC27" s="63"/>
      <c r="AD27" s="76"/>
      <c r="AE27" s="76"/>
      <c r="AF27" s="48">
        <f t="shared" si="47"/>
        <v>648.19999999999993</v>
      </c>
      <c r="AG27" s="66">
        <f t="shared" si="48"/>
        <v>9852.6399999999976</v>
      </c>
      <c r="AH27" s="48">
        <v>2</v>
      </c>
      <c r="AI27" s="50">
        <f t="shared" si="49"/>
        <v>2800</v>
      </c>
      <c r="AJ27" s="76"/>
      <c r="AK27" s="76"/>
      <c r="AL27" s="43"/>
      <c r="AM27" s="45">
        <f t="shared" si="0"/>
        <v>78.172726830734717</v>
      </c>
      <c r="AN27" s="52">
        <f t="shared" si="8"/>
        <v>182652.63999999998</v>
      </c>
      <c r="AO27" s="52">
        <f t="shared" si="61"/>
        <v>182652.63999999998</v>
      </c>
      <c r="AP27" s="45">
        <v>30</v>
      </c>
      <c r="AQ27" s="45">
        <f t="shared" si="1"/>
        <v>21.827273169265283</v>
      </c>
      <c r="AR27" s="52">
        <f t="shared" si="2"/>
        <v>51000</v>
      </c>
      <c r="AS27" s="52">
        <f t="shared" si="3"/>
        <v>51000</v>
      </c>
      <c r="AT27" s="52">
        <f t="shared" si="4"/>
        <v>233652.63999999998</v>
      </c>
      <c r="AU27" s="45">
        <f t="shared" si="57"/>
        <v>233.65263999999999</v>
      </c>
      <c r="AV27" s="45">
        <v>0</v>
      </c>
      <c r="AW27" s="52">
        <f t="shared" si="5"/>
        <v>0</v>
      </c>
      <c r="AX27" s="52">
        <f t="shared" si="6"/>
        <v>0</v>
      </c>
      <c r="AY27" s="52">
        <f t="shared" si="7"/>
        <v>233652.63999999998</v>
      </c>
      <c r="AZ27" s="45">
        <f t="shared" si="7"/>
        <v>233.65263999999999</v>
      </c>
      <c r="BA27" s="84"/>
    </row>
    <row r="28" spans="1:53" s="67" customFormat="1" ht="15" hidden="1" customHeight="1" x14ac:dyDescent="0.25">
      <c r="A28" s="71" t="s">
        <v>51</v>
      </c>
      <c r="B28" s="150">
        <v>59</v>
      </c>
      <c r="C28" s="127" t="s">
        <v>55</v>
      </c>
      <c r="D28" s="76"/>
      <c r="E28" s="127" t="s">
        <v>56</v>
      </c>
      <c r="F28" s="76"/>
      <c r="G28" s="61">
        <v>2317819</v>
      </c>
      <c r="H28" s="61">
        <v>2148</v>
      </c>
      <c r="I28" s="54" t="s">
        <v>96</v>
      </c>
      <c r="J28" s="76"/>
      <c r="K28" s="62" t="s">
        <v>92</v>
      </c>
      <c r="L28" s="38" t="s">
        <v>87</v>
      </c>
      <c r="M28" s="38" t="s">
        <v>68</v>
      </c>
      <c r="N28" s="50">
        <v>2</v>
      </c>
      <c r="O28" s="45">
        <v>163.33000000000001</v>
      </c>
      <c r="P28" s="75" t="s">
        <v>95</v>
      </c>
      <c r="Q28" s="55"/>
      <c r="R28" s="79"/>
      <c r="S28" s="45">
        <v>1</v>
      </c>
      <c r="T28" s="77">
        <f>153153*S28</f>
        <v>153153</v>
      </c>
      <c r="U28" s="77">
        <f>170000*S28</f>
        <v>170000</v>
      </c>
      <c r="V28" s="76"/>
      <c r="W28" s="78"/>
      <c r="X28" s="76"/>
      <c r="Y28" s="76"/>
      <c r="Z28" s="76"/>
      <c r="AA28" s="76"/>
      <c r="AB28" s="76"/>
      <c r="AC28" s="63"/>
      <c r="AD28" s="76"/>
      <c r="AE28" s="76"/>
      <c r="AF28" s="48">
        <f t="shared" si="47"/>
        <v>648.19999999999993</v>
      </c>
      <c r="AG28" s="66">
        <f t="shared" si="48"/>
        <v>9852.6399999999976</v>
      </c>
      <c r="AH28" s="48">
        <v>2</v>
      </c>
      <c r="AI28" s="50">
        <f t="shared" si="49"/>
        <v>2800</v>
      </c>
      <c r="AJ28" s="76"/>
      <c r="AK28" s="76"/>
      <c r="AL28" s="43">
        <f t="shared" si="50"/>
        <v>1371.75</v>
      </c>
      <c r="AM28" s="45">
        <f t="shared" si="0"/>
        <v>78.300124510481652</v>
      </c>
      <c r="AN28" s="52">
        <f t="shared" si="8"/>
        <v>184024.38999999998</v>
      </c>
      <c r="AO28" s="52">
        <f t="shared" si="61"/>
        <v>368048.77999999997</v>
      </c>
      <c r="AP28" s="45">
        <v>30</v>
      </c>
      <c r="AQ28" s="45">
        <f t="shared" si="1"/>
        <v>21.699875489518345</v>
      </c>
      <c r="AR28" s="52">
        <f t="shared" si="2"/>
        <v>51000</v>
      </c>
      <c r="AS28" s="52">
        <f t="shared" si="3"/>
        <v>102000</v>
      </c>
      <c r="AT28" s="52">
        <f t="shared" si="4"/>
        <v>235024.38999999998</v>
      </c>
      <c r="AU28" s="45">
        <f t="shared" si="57"/>
        <v>470.04877999999997</v>
      </c>
      <c r="AV28" s="45">
        <v>0</v>
      </c>
      <c r="AW28" s="52">
        <f t="shared" si="5"/>
        <v>0</v>
      </c>
      <c r="AX28" s="52">
        <f t="shared" si="6"/>
        <v>0</v>
      </c>
      <c r="AY28" s="52">
        <f t="shared" si="7"/>
        <v>235024.38999999998</v>
      </c>
      <c r="AZ28" s="45">
        <f t="shared" si="7"/>
        <v>470.04877999999997</v>
      </c>
      <c r="BA28" s="84"/>
    </row>
    <row r="29" spans="1:53" s="67" customFormat="1" hidden="1" x14ac:dyDescent="0.25">
      <c r="A29" s="65" t="s">
        <v>51</v>
      </c>
      <c r="B29" s="149">
        <v>60</v>
      </c>
      <c r="C29" s="127" t="s">
        <v>55</v>
      </c>
      <c r="D29" s="127"/>
      <c r="E29" s="127" t="s">
        <v>56</v>
      </c>
      <c r="F29" s="127"/>
      <c r="G29" s="61">
        <v>205891901</v>
      </c>
      <c r="H29" s="61">
        <v>2114</v>
      </c>
      <c r="I29" s="54" t="s">
        <v>97</v>
      </c>
      <c r="J29" s="128" t="s">
        <v>53</v>
      </c>
      <c r="K29" s="62" t="s">
        <v>92</v>
      </c>
      <c r="L29" s="38" t="s">
        <v>87</v>
      </c>
      <c r="M29" s="38" t="s">
        <v>68</v>
      </c>
      <c r="N29" s="50">
        <v>2</v>
      </c>
      <c r="O29" s="45">
        <v>163.33000000000001</v>
      </c>
      <c r="P29" s="75" t="s">
        <v>95</v>
      </c>
      <c r="Q29" s="55"/>
      <c r="R29" s="79"/>
      <c r="S29" s="45">
        <v>1</v>
      </c>
      <c r="T29" s="77">
        <f>153153*S29</f>
        <v>153153</v>
      </c>
      <c r="U29" s="77">
        <f>170000*S29</f>
        <v>170000</v>
      </c>
      <c r="V29" s="45"/>
      <c r="W29" s="70"/>
      <c r="X29" s="45"/>
      <c r="Y29" s="45"/>
      <c r="Z29" s="45"/>
      <c r="AA29" s="45"/>
      <c r="AB29" s="45"/>
      <c r="AC29" s="63"/>
      <c r="AD29" s="80"/>
      <c r="AE29" s="80"/>
      <c r="AF29" s="48">
        <f t="shared" si="47"/>
        <v>648.19999999999993</v>
      </c>
      <c r="AG29" s="66">
        <f t="shared" si="48"/>
        <v>9852.6399999999976</v>
      </c>
      <c r="AH29" s="48">
        <v>2</v>
      </c>
      <c r="AI29" s="50">
        <f t="shared" si="49"/>
        <v>2800</v>
      </c>
      <c r="AJ29" s="45"/>
      <c r="AK29" s="45"/>
      <c r="AL29" s="43">
        <f t="shared" si="50"/>
        <v>1371.75</v>
      </c>
      <c r="AM29" s="45">
        <f t="shared" si="0"/>
        <v>78.300124510481652</v>
      </c>
      <c r="AN29" s="52">
        <f t="shared" si="8"/>
        <v>184024.38999999998</v>
      </c>
      <c r="AO29" s="52">
        <f t="shared" si="61"/>
        <v>368048.77999999997</v>
      </c>
      <c r="AP29" s="45">
        <v>30</v>
      </c>
      <c r="AQ29" s="45">
        <f t="shared" si="1"/>
        <v>21.699875489518345</v>
      </c>
      <c r="AR29" s="52">
        <f t="shared" si="2"/>
        <v>51000</v>
      </c>
      <c r="AS29" s="52">
        <f t="shared" si="3"/>
        <v>102000</v>
      </c>
      <c r="AT29" s="52">
        <f t="shared" si="4"/>
        <v>235024.38999999998</v>
      </c>
      <c r="AU29" s="45">
        <f t="shared" si="57"/>
        <v>470.04877999999997</v>
      </c>
      <c r="AV29" s="45">
        <v>0</v>
      </c>
      <c r="AW29" s="52">
        <f t="shared" si="5"/>
        <v>0</v>
      </c>
      <c r="AX29" s="52">
        <f t="shared" si="6"/>
        <v>0</v>
      </c>
      <c r="AY29" s="52">
        <f t="shared" si="7"/>
        <v>235024.38999999998</v>
      </c>
      <c r="AZ29" s="45">
        <f t="shared" si="7"/>
        <v>470.04877999999997</v>
      </c>
      <c r="BA29" s="52" t="s">
        <v>53</v>
      </c>
    </row>
    <row r="30" spans="1:53" s="67" customFormat="1" hidden="1" x14ac:dyDescent="0.25">
      <c r="A30" s="65" t="s">
        <v>51</v>
      </c>
      <c r="B30" s="149">
        <v>61</v>
      </c>
      <c r="C30" s="127" t="s">
        <v>55</v>
      </c>
      <c r="D30" s="127"/>
      <c r="E30" s="127" t="s">
        <v>56</v>
      </c>
      <c r="F30" s="127"/>
      <c r="G30" s="58">
        <v>23236</v>
      </c>
      <c r="H30" s="58">
        <v>1222</v>
      </c>
      <c r="I30" s="68" t="s">
        <v>98</v>
      </c>
      <c r="J30" s="128" t="s">
        <v>53</v>
      </c>
      <c r="K30" s="62" t="s">
        <v>86</v>
      </c>
      <c r="L30" s="38" t="s">
        <v>87</v>
      </c>
      <c r="M30" s="38" t="s">
        <v>68</v>
      </c>
      <c r="N30" s="69">
        <v>4</v>
      </c>
      <c r="O30" s="75">
        <v>148.5</v>
      </c>
      <c r="P30" s="64" t="s">
        <v>99</v>
      </c>
      <c r="Q30" s="48"/>
      <c r="R30" s="45"/>
      <c r="S30" s="45">
        <v>1</v>
      </c>
      <c r="T30" s="52">
        <f>157658*S30</f>
        <v>157658</v>
      </c>
      <c r="U30" s="52">
        <f>175000*S30</f>
        <v>175000</v>
      </c>
      <c r="V30" s="45">
        <v>49.49</v>
      </c>
      <c r="W30" s="70">
        <f>U30/O30*50%*V30</f>
        <v>29160.774410774415</v>
      </c>
      <c r="X30" s="45">
        <v>5.7</v>
      </c>
      <c r="Y30" s="45">
        <f>U30/O30*X30</f>
        <v>6717.1717171717182</v>
      </c>
      <c r="Z30" s="45"/>
      <c r="AA30" s="45"/>
      <c r="AB30" s="45"/>
      <c r="AC30" s="48"/>
      <c r="AD30" s="80"/>
      <c r="AE30" s="80"/>
      <c r="AF30" s="48">
        <f t="shared" si="47"/>
        <v>648.19999999999993</v>
      </c>
      <c r="AG30" s="66">
        <f t="shared" si="48"/>
        <v>9852.6399999999976</v>
      </c>
      <c r="AH30" s="48">
        <v>2</v>
      </c>
      <c r="AI30" s="50">
        <f>7*200*AH30</f>
        <v>2800</v>
      </c>
      <c r="AJ30" s="45"/>
      <c r="AK30" s="45"/>
      <c r="AL30" s="43">
        <f t="shared" si="50"/>
        <v>1371.75</v>
      </c>
      <c r="AM30" s="45">
        <f t="shared" si="0"/>
        <v>81.074420376984321</v>
      </c>
      <c r="AN30" s="52">
        <f t="shared" si="8"/>
        <v>224902.33612794612</v>
      </c>
      <c r="AO30" s="52">
        <f t="shared" si="61"/>
        <v>899609.3445117845</v>
      </c>
      <c r="AP30" s="45">
        <v>30</v>
      </c>
      <c r="AQ30" s="45">
        <f t="shared" si="1"/>
        <v>18.925579623015665</v>
      </c>
      <c r="AR30" s="52">
        <f t="shared" si="2"/>
        <v>52500</v>
      </c>
      <c r="AS30" s="52">
        <f t="shared" si="3"/>
        <v>210000</v>
      </c>
      <c r="AT30" s="52">
        <f t="shared" si="4"/>
        <v>277402.33612794615</v>
      </c>
      <c r="AU30" s="45">
        <f t="shared" si="57"/>
        <v>1109.6093445117847</v>
      </c>
      <c r="AV30" s="45">
        <v>0</v>
      </c>
      <c r="AW30" s="52">
        <f t="shared" si="5"/>
        <v>0</v>
      </c>
      <c r="AX30" s="52">
        <f t="shared" si="6"/>
        <v>0</v>
      </c>
      <c r="AY30" s="52">
        <f t="shared" si="7"/>
        <v>277402.33612794615</v>
      </c>
      <c r="AZ30" s="45">
        <f t="shared" si="7"/>
        <v>1109.6093445117847</v>
      </c>
      <c r="BA30" s="52" t="s">
        <v>53</v>
      </c>
    </row>
    <row r="31" spans="1:53" s="57" customFormat="1" hidden="1" x14ac:dyDescent="0.25">
      <c r="A31" s="56" t="s">
        <v>51</v>
      </c>
      <c r="B31" s="130" t="s">
        <v>100</v>
      </c>
      <c r="C31" s="105"/>
      <c r="D31" s="105"/>
      <c r="E31" s="105"/>
      <c r="F31" s="105"/>
      <c r="G31" s="131"/>
      <c r="H31" s="130"/>
      <c r="I31" s="132"/>
      <c r="J31" s="106" t="s">
        <v>53</v>
      </c>
      <c r="K31" s="112"/>
      <c r="L31" s="108"/>
      <c r="M31" s="108"/>
      <c r="N31" s="133">
        <f>SUM(N23:N30)</f>
        <v>14</v>
      </c>
      <c r="O31" s="110">
        <f>O30*N30+O29*N29+O28*N28+O27*N27+O26*N26+O25*N25+O24*N24+O23*N23</f>
        <v>2227.3000000000002</v>
      </c>
      <c r="P31" s="111"/>
      <c r="Q31" s="112"/>
      <c r="R31" s="110"/>
      <c r="S31" s="110"/>
      <c r="T31" s="113">
        <f>T23*N23++T24*N24+T25*N25+T26*N26+T27*N27+T28*N28+T29*N29+T30*N30</f>
        <v>2441441</v>
      </c>
      <c r="U31" s="113">
        <f>U23*N23+U24*N24+U25*N25+U26*N26+U27*N27+U28*N28+U29*N29+U30*N30</f>
        <v>2710000</v>
      </c>
      <c r="V31" s="110"/>
      <c r="W31" s="114">
        <f>W30*N30</f>
        <v>116643.09764309766</v>
      </c>
      <c r="X31" s="110"/>
      <c r="Y31" s="110">
        <f>Y30*N30</f>
        <v>26868.686868686873</v>
      </c>
      <c r="Z31" s="110">
        <v>2596.5</v>
      </c>
      <c r="AA31" s="110">
        <v>0</v>
      </c>
      <c r="AB31" s="110"/>
      <c r="AC31" s="133">
        <f>SUM(AC23:AC30)</f>
        <v>0</v>
      </c>
      <c r="AD31" s="115"/>
      <c r="AE31" s="115"/>
      <c r="AF31" s="133"/>
      <c r="AG31" s="133">
        <f>AG23*N23+AG24*N24+AG25*N25+AG26*N26+AG27*N27+AG28*N28+AG29*N29+AG30*N30</f>
        <v>137936.95999999996</v>
      </c>
      <c r="AH31" s="133"/>
      <c r="AI31" s="133">
        <f>AI23*N23+AI24*N24+AI25*N25+AI26*N26+AI27*N27+AI28*N28+AI29*N29+AI30*N30</f>
        <v>39200</v>
      </c>
      <c r="AJ31" s="110"/>
      <c r="AK31" s="110"/>
      <c r="AL31" s="133">
        <f>AL23*S23+AL24*S24+AL25*S25+AL26*S26+AL27*S27+AL28*S28+AL29*S29+AL30*S30</f>
        <v>9602.25</v>
      </c>
      <c r="AM31" s="110"/>
      <c r="AN31" s="113">
        <f>AN23*N23+AN24*N24+AN25*N25+AN26*N26+AN27*N27+AN28*N28+AN29*N29+AN30*N30</f>
        <v>3048481.4945117845</v>
      </c>
      <c r="AO31" s="113">
        <f>SUM(AO23:AO30)</f>
        <v>3048481.4945117845</v>
      </c>
      <c r="AP31" s="110"/>
      <c r="AQ31" s="110"/>
      <c r="AR31" s="113">
        <f>AR23*N23+AR24*N24+AR25*N25+AR26*N26+AR27*N27+AR28*N28+AR29*N29+AR30*N30</f>
        <v>813000</v>
      </c>
      <c r="AS31" s="113">
        <f>SUM(AS23:AS30)</f>
        <v>813000</v>
      </c>
      <c r="AT31" s="113">
        <f>AT23*N23+AT24*N24+AT25*N25+AT26*N26+AT27*N27+AT28*N28+AT29*N29+AT30*N30</f>
        <v>3861481.4945117845</v>
      </c>
      <c r="AU31" s="110">
        <f t="shared" si="57"/>
        <v>3861.4814945117846</v>
      </c>
      <c r="AV31" s="110"/>
      <c r="AW31" s="113"/>
      <c r="AX31" s="113"/>
      <c r="AY31" s="113">
        <f>AY23*N23+AY24*N24+AY25*N25+AY26*N26+AY27*N27+AY28*N28+AY29*N29+AY30*N30</f>
        <v>3861481.4945117845</v>
      </c>
      <c r="AZ31" s="110">
        <f>SUM(AZ23:AZ30)</f>
        <v>3861.4814945117851</v>
      </c>
      <c r="BA31" s="113"/>
    </row>
    <row r="32" spans="1:53" s="82" customFormat="1" hidden="1" x14ac:dyDescent="0.25">
      <c r="A32" s="81" t="s">
        <v>51</v>
      </c>
      <c r="B32" s="134" t="s">
        <v>101</v>
      </c>
      <c r="C32" s="95"/>
      <c r="D32" s="95"/>
      <c r="E32" s="95"/>
      <c r="F32" s="95"/>
      <c r="G32" s="135"/>
      <c r="H32" s="134"/>
      <c r="I32" s="136"/>
      <c r="J32" s="137" t="s">
        <v>53</v>
      </c>
      <c r="K32" s="85"/>
      <c r="L32" s="138"/>
      <c r="M32" s="138"/>
      <c r="N32" s="139">
        <f>N21+N17+N9</f>
        <v>78</v>
      </c>
      <c r="O32" s="139">
        <f>O21+O17+O9</f>
        <v>11671.98</v>
      </c>
      <c r="P32" s="92"/>
      <c r="Q32" s="85"/>
      <c r="R32" s="97"/>
      <c r="S32" s="97"/>
      <c r="T32" s="139">
        <f t="shared" ref="T32:U32" si="64">T21+T17+T9</f>
        <v>0</v>
      </c>
      <c r="U32" s="139">
        <f t="shared" si="64"/>
        <v>8423771.1785999984</v>
      </c>
      <c r="V32" s="97"/>
      <c r="W32" s="140">
        <f t="shared" ref="W32:Z32" si="65">W21+W17+W9</f>
        <v>1366183.2705000001</v>
      </c>
      <c r="X32" s="97"/>
      <c r="Y32" s="133">
        <f t="shared" si="65"/>
        <v>323319.5232</v>
      </c>
      <c r="Z32" s="133">
        <f t="shared" si="65"/>
        <v>0</v>
      </c>
      <c r="AA32" s="97">
        <v>0</v>
      </c>
      <c r="AB32" s="97"/>
      <c r="AC32" s="139">
        <f>AC21+AC17+AC9</f>
        <v>125720.40000000001</v>
      </c>
      <c r="AD32" s="141"/>
      <c r="AE32" s="139">
        <f>AE21+AE17+AE9</f>
        <v>2588126.8880000007</v>
      </c>
      <c r="AF32" s="139"/>
      <c r="AG32" s="139">
        <f>AG21+AG17+AG9</f>
        <v>768505.91999999981</v>
      </c>
      <c r="AH32" s="139"/>
      <c r="AI32" s="139">
        <f>AI21+AI17+AI9</f>
        <v>218400</v>
      </c>
      <c r="AJ32" s="97"/>
      <c r="AK32" s="97"/>
      <c r="AL32" s="139">
        <f>AL21+AL17+AL9</f>
        <v>99680.5</v>
      </c>
      <c r="AM32" s="97"/>
      <c r="AN32" s="139">
        <f t="shared" ref="AN32:AO32" si="66">AN21+AN17+AN9</f>
        <v>14214168.480299998</v>
      </c>
      <c r="AO32" s="139">
        <f t="shared" si="66"/>
        <v>14214168.480299998</v>
      </c>
      <c r="AP32" s="97"/>
      <c r="AQ32" s="97"/>
      <c r="AR32" s="139">
        <f t="shared" ref="AR32:AU32" si="67">AR21+AR17+AR9</f>
        <v>2844403.6825799998</v>
      </c>
      <c r="AS32" s="139">
        <f t="shared" si="67"/>
        <v>2844403.6825799998</v>
      </c>
      <c r="AT32" s="139">
        <f t="shared" si="67"/>
        <v>17058572.16288</v>
      </c>
      <c r="AU32" s="142">
        <f t="shared" si="67"/>
        <v>17058.572162880002</v>
      </c>
      <c r="AV32" s="97"/>
      <c r="AW32" s="143"/>
      <c r="AX32" s="143"/>
      <c r="AY32" s="139">
        <f t="shared" ref="AY32:AZ32" si="68">AY21+AY17+AY9</f>
        <v>17058572.16288</v>
      </c>
      <c r="AZ32" s="142">
        <f t="shared" si="68"/>
        <v>17058.572162880002</v>
      </c>
      <c r="BA32" s="143"/>
    </row>
    <row r="33" spans="1:53" s="82" customFormat="1" hidden="1" x14ac:dyDescent="0.25">
      <c r="A33" s="81" t="s">
        <v>51</v>
      </c>
      <c r="B33" s="134" t="s">
        <v>102</v>
      </c>
      <c r="C33" s="95"/>
      <c r="D33" s="95"/>
      <c r="E33" s="95"/>
      <c r="F33" s="95"/>
      <c r="G33" s="135"/>
      <c r="H33" s="134"/>
      <c r="I33" s="136"/>
      <c r="J33" s="137" t="s">
        <v>53</v>
      </c>
      <c r="K33" s="85"/>
      <c r="L33" s="138"/>
      <c r="M33" s="138"/>
      <c r="N33" s="139">
        <f>N31+N32</f>
        <v>92</v>
      </c>
      <c r="O33" s="139">
        <f>O31+O32</f>
        <v>13899.279999999999</v>
      </c>
      <c r="P33" s="92"/>
      <c r="Q33" s="85"/>
      <c r="R33" s="97"/>
      <c r="S33" s="97"/>
      <c r="T33" s="139">
        <f t="shared" ref="T33:Z33" si="69">T31+T32</f>
        <v>2441441</v>
      </c>
      <c r="U33" s="139">
        <f t="shared" si="69"/>
        <v>11133771.178599998</v>
      </c>
      <c r="V33" s="97"/>
      <c r="W33" s="140">
        <f t="shared" si="69"/>
        <v>1482826.3681430977</v>
      </c>
      <c r="X33" s="97"/>
      <c r="Y33" s="133">
        <f t="shared" si="69"/>
        <v>350188.21006868687</v>
      </c>
      <c r="Z33" s="133">
        <f t="shared" si="69"/>
        <v>2596.5</v>
      </c>
      <c r="AA33" s="97">
        <v>0</v>
      </c>
      <c r="AB33" s="97"/>
      <c r="AC33" s="139">
        <f>AC31+AC32</f>
        <v>125720.40000000001</v>
      </c>
      <c r="AD33" s="141"/>
      <c r="AE33" s="139">
        <f>AE31+AE32</f>
        <v>2588126.8880000007</v>
      </c>
      <c r="AF33" s="139"/>
      <c r="AG33" s="139">
        <f>AG31+AG32</f>
        <v>906442.87999999977</v>
      </c>
      <c r="AH33" s="139"/>
      <c r="AI33" s="139">
        <f>AI31+AI32</f>
        <v>257600</v>
      </c>
      <c r="AJ33" s="97"/>
      <c r="AK33" s="97"/>
      <c r="AL33" s="139">
        <f>AL31+AL32</f>
        <v>109282.75</v>
      </c>
      <c r="AM33" s="97"/>
      <c r="AN33" s="139">
        <f t="shared" ref="AN33:AO33" si="70">AN31+AN32</f>
        <v>17262649.974811781</v>
      </c>
      <c r="AO33" s="139">
        <f t="shared" si="70"/>
        <v>17262649.974811781</v>
      </c>
      <c r="AP33" s="97"/>
      <c r="AQ33" s="97"/>
      <c r="AR33" s="139">
        <f t="shared" ref="AR33:AU33" si="71">AR31+AR32</f>
        <v>3657403.6825799998</v>
      </c>
      <c r="AS33" s="139">
        <f t="shared" si="71"/>
        <v>3657403.6825799998</v>
      </c>
      <c r="AT33" s="139">
        <f t="shared" si="71"/>
        <v>20920053.657391783</v>
      </c>
      <c r="AU33" s="142">
        <f t="shared" si="71"/>
        <v>20920.053657391785</v>
      </c>
      <c r="AV33" s="97"/>
      <c r="AW33" s="143"/>
      <c r="AX33" s="143"/>
      <c r="AY33" s="139">
        <f t="shared" ref="AY33:AZ33" si="72">AY31+AY32</f>
        <v>20920053.657391783</v>
      </c>
      <c r="AZ33" s="142">
        <f t="shared" si="72"/>
        <v>20920.053657391785</v>
      </c>
      <c r="BA33" s="143"/>
    </row>
    <row r="35" spans="1:53" ht="15.75" x14ac:dyDescent="0.25">
      <c r="I35" s="164" t="s">
        <v>103</v>
      </c>
    </row>
  </sheetData>
  <mergeCells count="51">
    <mergeCell ref="BA1:BA4"/>
    <mergeCell ref="AV3:AV4"/>
    <mergeCell ref="AW3:AW4"/>
    <mergeCell ref="AX3:AX4"/>
    <mergeCell ref="AY3:AY4"/>
    <mergeCell ref="AZ3:AZ4"/>
    <mergeCell ref="B1:AO1"/>
    <mergeCell ref="AP1:AS1"/>
    <mergeCell ref="AT1:AU1"/>
    <mergeCell ref="AV1:AX2"/>
    <mergeCell ref="AY1:AZ2"/>
    <mergeCell ref="AP3:AP4"/>
    <mergeCell ref="AQ3:AQ4"/>
    <mergeCell ref="AR3:AR4"/>
    <mergeCell ref="AS3:AS4"/>
    <mergeCell ref="AT3:AT4"/>
    <mergeCell ref="AU3:AU4"/>
    <mergeCell ref="AB3:AC3"/>
    <mergeCell ref="AD3:AE3"/>
    <mergeCell ref="AF3:AG3"/>
    <mergeCell ref="AH3:AI3"/>
    <mergeCell ref="AJ3:AK3"/>
    <mergeCell ref="AL3:AL4"/>
    <mergeCell ref="T2:U3"/>
    <mergeCell ref="V2:AE2"/>
    <mergeCell ref="AF2:AL2"/>
    <mergeCell ref="AM2:AO3"/>
    <mergeCell ref="AP2:AS2"/>
    <mergeCell ref="AT2:AU2"/>
    <mergeCell ref="V3:W3"/>
    <mergeCell ref="X3:Y3"/>
    <mergeCell ref="Z3:Z4"/>
    <mergeCell ref="AA3:AA4"/>
    <mergeCell ref="N2:N4"/>
    <mergeCell ref="O2:O4"/>
    <mergeCell ref="P2:P4"/>
    <mergeCell ref="Q2:Q4"/>
    <mergeCell ref="R2:R4"/>
    <mergeCell ref="S2:S4"/>
    <mergeCell ref="H2:H4"/>
    <mergeCell ref="I2:I4"/>
    <mergeCell ref="J2:J4"/>
    <mergeCell ref="K2:K4"/>
    <mergeCell ref="L2:L4"/>
    <mergeCell ref="M2:M4"/>
    <mergeCell ref="B2:B4"/>
    <mergeCell ref="C2:C4"/>
    <mergeCell ref="D2:D4"/>
    <mergeCell ref="E2:E4"/>
    <mergeCell ref="F2:F4"/>
    <mergeCell ref="G2:G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2014-01-25T07:39:01Z</dcterms:modified>
</cp:coreProperties>
</file>