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autoCompressPictures="0" defaultThemeVersion="124226"/>
  <bookViews>
    <workbookView xWindow="0" yWindow="0" windowWidth="19440" windowHeight="12240"/>
  </bookViews>
  <sheets>
    <sheet name="Отчёт по ТОиР ПКС" sheetId="1" r:id="rId1"/>
    <sheet name="Праздники" sheetId="2" r:id="rId2"/>
  </sheets>
  <definedNames>
    <definedName name="Праздники">Праздники!$A$2:$A$15</definedName>
  </definedNames>
  <calcPr calcId="125725" concurrentCalc="0"/>
  <fileRecoveryPr autoRecover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6" i="1"/>
  <c r="I6"/>
  <c r="N6"/>
  <c r="J5"/>
  <c r="I5"/>
  <c r="N5"/>
  <c r="M32"/>
  <c r="N32"/>
  <c r="I4"/>
  <c r="J4"/>
  <c r="M4"/>
  <c r="O4"/>
  <c r="M5"/>
  <c r="O5"/>
  <c r="M6"/>
  <c r="O6"/>
  <c r="I7"/>
  <c r="J7"/>
  <c r="M7"/>
  <c r="O7"/>
  <c r="I8"/>
  <c r="J8"/>
  <c r="M8"/>
  <c r="O8"/>
  <c r="I9"/>
  <c r="J9"/>
  <c r="M9"/>
  <c r="O9"/>
  <c r="I10"/>
  <c r="J10"/>
  <c r="M10"/>
  <c r="O10"/>
  <c r="I11"/>
  <c r="J11"/>
  <c r="M11"/>
  <c r="O11"/>
  <c r="I12"/>
  <c r="J12"/>
  <c r="M12"/>
  <c r="O12"/>
  <c r="I13"/>
  <c r="J13"/>
  <c r="M13"/>
  <c r="O13"/>
  <c r="I14"/>
  <c r="J14"/>
  <c r="M14"/>
  <c r="O14"/>
  <c r="I15"/>
  <c r="J15"/>
  <c r="M15"/>
  <c r="O15"/>
  <c r="I16"/>
  <c r="J16"/>
  <c r="M16"/>
  <c r="O16"/>
  <c r="I17"/>
  <c r="J17"/>
  <c r="M17"/>
  <c r="O17"/>
  <c r="I18"/>
  <c r="J18"/>
  <c r="M18"/>
  <c r="O18"/>
  <c r="I19"/>
  <c r="J19"/>
  <c r="M19"/>
  <c r="O19"/>
  <c r="I20"/>
  <c r="J20"/>
  <c r="M20"/>
  <c r="O20"/>
  <c r="I21"/>
  <c r="J21"/>
  <c r="M21"/>
  <c r="O21"/>
  <c r="I22"/>
  <c r="J22"/>
  <c r="M22"/>
  <c r="O22"/>
  <c r="I23"/>
  <c r="J23"/>
  <c r="M23"/>
  <c r="O23"/>
  <c r="I24"/>
  <c r="J24"/>
  <c r="M24"/>
  <c r="O24"/>
  <c r="I25"/>
  <c r="J25"/>
  <c r="M25"/>
  <c r="O25"/>
  <c r="I26"/>
  <c r="J26"/>
  <c r="M26"/>
  <c r="O26"/>
  <c r="I27"/>
  <c r="J27"/>
  <c r="M27"/>
  <c r="O27"/>
  <c r="I28"/>
  <c r="J28"/>
  <c r="M28"/>
  <c r="O28"/>
  <c r="I29"/>
  <c r="J29"/>
  <c r="M29"/>
  <c r="O29"/>
  <c r="I30"/>
  <c r="J30"/>
  <c r="M30"/>
  <c r="O30"/>
  <c r="I31"/>
  <c r="J31"/>
  <c r="M31"/>
  <c r="O31"/>
  <c r="I32"/>
  <c r="J32"/>
  <c r="O32"/>
  <c r="I33"/>
  <c r="J33"/>
  <c r="M33"/>
  <c r="O33"/>
  <c r="I34"/>
  <c r="J34"/>
  <c r="M34"/>
  <c r="O34"/>
  <c r="I35"/>
  <c r="J35"/>
  <c r="M35"/>
  <c r="O35"/>
  <c r="I36"/>
  <c r="J36"/>
  <c r="M36"/>
  <c r="O36"/>
  <c r="I37"/>
  <c r="J37"/>
  <c r="M37"/>
  <c r="O37"/>
  <c r="I38"/>
  <c r="J38"/>
  <c r="M38"/>
  <c r="O38"/>
  <c r="I39"/>
  <c r="J39"/>
  <c r="M39"/>
  <c r="O39"/>
  <c r="I40"/>
  <c r="J40"/>
  <c r="M40"/>
  <c r="O40"/>
  <c r="I41"/>
  <c r="J41"/>
  <c r="M41"/>
  <c r="O41"/>
  <c r="I42"/>
  <c r="J42"/>
  <c r="M42"/>
  <c r="O42"/>
  <c r="I43"/>
  <c r="J43"/>
  <c r="M43"/>
  <c r="O43"/>
  <c r="I44"/>
  <c r="J44"/>
  <c r="M44"/>
  <c r="O44"/>
  <c r="I45"/>
  <c r="J45"/>
  <c r="M45"/>
  <c r="O45"/>
  <c r="I46"/>
  <c r="J46"/>
  <c r="M46"/>
  <c r="O46"/>
  <c r="I47"/>
  <c r="J47"/>
  <c r="M47"/>
  <c r="O47"/>
  <c r="I48"/>
  <c r="J48"/>
  <c r="M48"/>
  <c r="O48"/>
  <c r="I49"/>
  <c r="J49"/>
  <c r="M49"/>
  <c r="O49"/>
  <c r="I50"/>
  <c r="J50"/>
  <c r="M50"/>
  <c r="O50"/>
  <c r="I51"/>
  <c r="J51"/>
  <c r="M51"/>
  <c r="O51"/>
  <c r="I52"/>
  <c r="J52"/>
  <c r="M52"/>
  <c r="O52"/>
  <c r="I53"/>
  <c r="J53"/>
  <c r="M53"/>
  <c r="O53"/>
  <c r="I54"/>
  <c r="J54"/>
  <c r="M54"/>
  <c r="O54"/>
  <c r="I55"/>
  <c r="J55"/>
  <c r="M55"/>
  <c r="O55"/>
  <c r="I56"/>
  <c r="J56"/>
  <c r="M56"/>
  <c r="O56"/>
  <c r="I57"/>
  <c r="J57"/>
  <c r="M57"/>
  <c r="O57"/>
  <c r="I58"/>
  <c r="J58"/>
  <c r="M58"/>
  <c r="O58"/>
  <c r="I59"/>
  <c r="J59"/>
  <c r="M59"/>
  <c r="O59"/>
  <c r="I60"/>
  <c r="J60"/>
  <c r="M60"/>
  <c r="O60"/>
  <c r="I61"/>
  <c r="J61"/>
  <c r="M61"/>
  <c r="O61"/>
  <c r="I62"/>
  <c r="J62"/>
  <c r="M62"/>
  <c r="O62"/>
  <c r="I63"/>
  <c r="J63"/>
  <c r="M63"/>
  <c r="O63"/>
  <c r="I64"/>
  <c r="J64"/>
  <c r="M64"/>
  <c r="O64"/>
  <c r="I65"/>
  <c r="J65"/>
  <c r="M65"/>
  <c r="O65"/>
  <c r="I66"/>
  <c r="J66"/>
  <c r="M66"/>
  <c r="O66"/>
  <c r="I67"/>
  <c r="J67"/>
  <c r="M67"/>
  <c r="O67"/>
  <c r="I68"/>
  <c r="J68"/>
  <c r="M68"/>
  <c r="O68"/>
  <c r="I69"/>
  <c r="J69"/>
  <c r="M69"/>
  <c r="O69"/>
  <c r="I70"/>
  <c r="J70"/>
  <c r="M70"/>
  <c r="O70"/>
  <c r="I71"/>
  <c r="J71"/>
  <c r="M71"/>
  <c r="O71"/>
  <c r="I72"/>
  <c r="J72"/>
  <c r="M72"/>
  <c r="O72"/>
  <c r="I73"/>
  <c r="J73"/>
  <c r="M73"/>
  <c r="O73"/>
  <c r="I74"/>
  <c r="J74"/>
  <c r="M74"/>
  <c r="O74"/>
  <c r="I75"/>
  <c r="J75"/>
  <c r="M75"/>
  <c r="O75"/>
  <c r="I76"/>
  <c r="J76"/>
  <c r="M76"/>
  <c r="O76"/>
  <c r="I77"/>
  <c r="J77"/>
  <c r="M77"/>
  <c r="O77"/>
  <c r="I78"/>
  <c r="J78"/>
  <c r="M78"/>
  <c r="O78"/>
  <c r="I79"/>
  <c r="J79"/>
  <c r="M79"/>
  <c r="O79"/>
  <c r="I80"/>
  <c r="J80"/>
  <c r="M80"/>
  <c r="O80"/>
  <c r="I81"/>
  <c r="J81"/>
  <c r="M81"/>
  <c r="O81"/>
  <c r="I82"/>
  <c r="J82"/>
  <c r="M82"/>
  <c r="O82"/>
  <c r="I83"/>
  <c r="J83"/>
  <c r="M83"/>
  <c r="O83"/>
  <c r="I84"/>
  <c r="J84"/>
  <c r="M84"/>
  <c r="O84"/>
  <c r="I85"/>
  <c r="J85"/>
  <c r="M85"/>
  <c r="O85"/>
  <c r="I86"/>
  <c r="J86"/>
  <c r="M86"/>
  <c r="O86"/>
  <c r="I87"/>
  <c r="J87"/>
  <c r="M87"/>
  <c r="O87"/>
  <c r="I88"/>
  <c r="J88"/>
  <c r="M88"/>
  <c r="O88"/>
  <c r="I89"/>
  <c r="J89"/>
  <c r="M89"/>
  <c r="O89"/>
  <c r="I90"/>
  <c r="J90"/>
  <c r="M90"/>
  <c r="O90"/>
  <c r="I91"/>
  <c r="J91"/>
  <c r="M91"/>
  <c r="O91"/>
  <c r="I92"/>
  <c r="J92"/>
  <c r="M92"/>
  <c r="O92"/>
  <c r="I93"/>
  <c r="J93"/>
  <c r="M93"/>
  <c r="O93"/>
  <c r="I94"/>
  <c r="J94"/>
  <c r="M94"/>
  <c r="O94"/>
  <c r="I95"/>
  <c r="J95"/>
  <c r="M95"/>
  <c r="O95"/>
  <c r="I96"/>
  <c r="J96"/>
  <c r="M96"/>
  <c r="O96"/>
  <c r="I97"/>
  <c r="J97"/>
  <c r="M97"/>
  <c r="O97"/>
  <c r="I98"/>
  <c r="J98"/>
  <c r="M98"/>
  <c r="O98"/>
  <c r="I99"/>
  <c r="J99"/>
  <c r="M99"/>
  <c r="O99"/>
  <c r="I100"/>
  <c r="J100"/>
  <c r="M100"/>
  <c r="O100"/>
  <c r="I101"/>
  <c r="J101"/>
  <c r="M101"/>
  <c r="O101"/>
  <c r="I102"/>
  <c r="J102"/>
  <c r="M102"/>
  <c r="O102"/>
  <c r="I103"/>
  <c r="J103"/>
  <c r="M103"/>
  <c r="O103"/>
  <c r="I104"/>
  <c r="J104"/>
  <c r="M104"/>
  <c r="O104"/>
  <c r="I105"/>
  <c r="J105"/>
  <c r="M105"/>
  <c r="O105"/>
  <c r="I106"/>
  <c r="J106"/>
  <c r="M106"/>
  <c r="O106"/>
  <c r="I107"/>
  <c r="J107"/>
  <c r="M107"/>
  <c r="O107"/>
  <c r="I108"/>
  <c r="J108"/>
  <c r="M108"/>
  <c r="O108"/>
  <c r="I109"/>
  <c r="J109"/>
  <c r="M109"/>
  <c r="O109"/>
  <c r="I110"/>
  <c r="J110"/>
  <c r="M110"/>
  <c r="O110"/>
  <c r="I111"/>
  <c r="J111"/>
  <c r="M111"/>
  <c r="O111"/>
  <c r="I112"/>
  <c r="J112"/>
  <c r="M112"/>
  <c r="O112"/>
  <c r="I113"/>
  <c r="J113"/>
  <c r="M113"/>
  <c r="O113"/>
  <c r="I114"/>
  <c r="J114"/>
  <c r="M114"/>
  <c r="O114"/>
  <c r="I115"/>
  <c r="J115"/>
  <c r="M115"/>
  <c r="O115"/>
  <c r="I116"/>
  <c r="J116"/>
  <c r="M116"/>
  <c r="O116"/>
  <c r="I117"/>
  <c r="J117"/>
  <c r="M117"/>
  <c r="O117"/>
  <c r="I118"/>
  <c r="J118"/>
  <c r="M118"/>
  <c r="O118"/>
  <c r="I119"/>
  <c r="J119"/>
  <c r="M119"/>
  <c r="O119"/>
  <c r="I120"/>
  <c r="J120"/>
  <c r="M120"/>
  <c r="O120"/>
  <c r="I121"/>
  <c r="J121"/>
  <c r="M121"/>
  <c r="O121"/>
  <c r="I122"/>
  <c r="J122"/>
  <c r="M122"/>
  <c r="O122"/>
  <c r="I123"/>
  <c r="J123"/>
  <c r="M123"/>
  <c r="O123"/>
  <c r="I124"/>
  <c r="J124"/>
  <c r="M124"/>
  <c r="O124"/>
  <c r="I125"/>
  <c r="J125"/>
  <c r="M125"/>
  <c r="O125"/>
  <c r="I126"/>
  <c r="J126"/>
  <c r="M126"/>
  <c r="O126"/>
  <c r="I127"/>
  <c r="J127"/>
  <c r="M127"/>
  <c r="O127"/>
  <c r="I128"/>
  <c r="J128"/>
  <c r="M128"/>
  <c r="O128"/>
  <c r="I129"/>
  <c r="J129"/>
  <c r="M129"/>
  <c r="O129"/>
  <c r="I130"/>
  <c r="J130"/>
  <c r="M130"/>
  <c r="O130"/>
  <c r="I131"/>
  <c r="J131"/>
  <c r="M131"/>
  <c r="O131"/>
  <c r="I132"/>
  <c r="J132"/>
  <c r="M132"/>
  <c r="O132"/>
  <c r="I133"/>
  <c r="J133"/>
  <c r="M133"/>
  <c r="O133"/>
  <c r="I134"/>
  <c r="J134"/>
  <c r="M134"/>
  <c r="O134"/>
  <c r="I135"/>
  <c r="J135"/>
  <c r="M135"/>
  <c r="O135"/>
  <c r="I136"/>
  <c r="J136"/>
  <c r="M136"/>
  <c r="O136"/>
  <c r="I137"/>
  <c r="J137"/>
  <c r="M137"/>
  <c r="O137"/>
  <c r="I138"/>
  <c r="J138"/>
  <c r="M138"/>
  <c r="O138"/>
  <c r="I139"/>
  <c r="J139"/>
  <c r="M139"/>
  <c r="O139"/>
  <c r="I140"/>
  <c r="J140"/>
  <c r="M140"/>
  <c r="O140"/>
  <c r="I141"/>
  <c r="J141"/>
  <c r="M141"/>
  <c r="O141"/>
  <c r="I142"/>
  <c r="J142"/>
  <c r="M142"/>
  <c r="O142"/>
  <c r="I143"/>
  <c r="J143"/>
  <c r="M143"/>
  <c r="O143"/>
  <c r="I144"/>
  <c r="J144"/>
  <c r="M144"/>
  <c r="O144"/>
  <c r="I145"/>
  <c r="J145"/>
  <c r="M145"/>
  <c r="O145"/>
  <c r="I146"/>
  <c r="J146"/>
  <c r="M146"/>
  <c r="O146"/>
  <c r="I147"/>
  <c r="J147"/>
  <c r="M147"/>
  <c r="O147"/>
  <c r="I148"/>
  <c r="J148"/>
  <c r="M148"/>
  <c r="O148"/>
  <c r="I149"/>
  <c r="J149"/>
  <c r="M149"/>
  <c r="O149"/>
  <c r="I3"/>
  <c r="J3"/>
  <c r="M3"/>
  <c r="O3"/>
  <c r="N3"/>
  <c r="N151"/>
  <c r="AB6"/>
  <c r="N4"/>
  <c r="N7"/>
  <c r="N8"/>
  <c r="N10"/>
  <c r="N11"/>
  <c r="N12"/>
  <c r="N13"/>
  <c r="N14"/>
  <c r="N15"/>
  <c r="N16"/>
  <c r="N17"/>
  <c r="N18"/>
  <c r="N19"/>
  <c r="N20"/>
  <c r="N21"/>
  <c r="N22"/>
  <c r="N23"/>
  <c r="N24"/>
  <c r="N25"/>
  <c r="N26"/>
  <c r="N27"/>
  <c r="N28"/>
  <c r="N29"/>
  <c r="N30"/>
  <c r="N31"/>
  <c r="N33"/>
  <c r="N34"/>
  <c r="N35"/>
  <c r="N36"/>
  <c r="N37"/>
  <c r="N38"/>
  <c r="N39"/>
  <c r="N40"/>
  <c r="N41"/>
  <c r="N42"/>
  <c r="N43"/>
  <c r="N44"/>
  <c r="N45"/>
  <c r="N46"/>
  <c r="N47"/>
  <c r="N48"/>
  <c r="N49"/>
  <c r="N50"/>
  <c r="N51"/>
  <c r="N52"/>
  <c r="N53"/>
  <c r="N54"/>
  <c r="N55"/>
  <c r="N56"/>
  <c r="N57"/>
  <c r="N58"/>
  <c r="N59"/>
  <c r="N60"/>
  <c r="N61"/>
  <c r="N62"/>
  <c r="N63"/>
  <c r="N64"/>
  <c r="N65"/>
  <c r="N66"/>
  <c r="N67"/>
  <c r="N68"/>
  <c r="N69"/>
  <c r="N70"/>
  <c r="N71"/>
  <c r="N72"/>
  <c r="N73"/>
  <c r="N74"/>
  <c r="N75"/>
  <c r="N76"/>
  <c r="N77"/>
  <c r="N78"/>
  <c r="N79"/>
  <c r="N80"/>
  <c r="N81"/>
  <c r="N82"/>
  <c r="N83"/>
  <c r="N84"/>
  <c r="N85"/>
  <c r="N86"/>
  <c r="N87"/>
  <c r="N88"/>
  <c r="N89"/>
  <c r="N90"/>
  <c r="N91"/>
  <c r="N92"/>
  <c r="N93"/>
  <c r="N94"/>
  <c r="N95"/>
  <c r="N96"/>
  <c r="N97"/>
  <c r="N98"/>
  <c r="N99"/>
  <c r="N100"/>
  <c r="N101"/>
  <c r="N102"/>
  <c r="N103"/>
  <c r="N104"/>
  <c r="N105"/>
  <c r="N106"/>
  <c r="N107"/>
  <c r="N108"/>
  <c r="N109"/>
  <c r="N110"/>
  <c r="N111"/>
  <c r="N112"/>
  <c r="N113"/>
  <c r="N114"/>
  <c r="N115"/>
  <c r="N116"/>
  <c r="N117"/>
  <c r="N118"/>
  <c r="N119"/>
  <c r="N120"/>
  <c r="N121"/>
  <c r="N122"/>
  <c r="N123"/>
  <c r="N124"/>
  <c r="N125"/>
  <c r="N126"/>
  <c r="N127"/>
  <c r="N128"/>
  <c r="N129"/>
  <c r="N130"/>
  <c r="N131"/>
  <c r="N132"/>
  <c r="N133"/>
  <c r="N134"/>
  <c r="N135"/>
  <c r="N136"/>
  <c r="N137"/>
  <c r="N138"/>
  <c r="N139"/>
  <c r="N140"/>
  <c r="N141"/>
  <c r="N142"/>
  <c r="N143"/>
  <c r="N144"/>
  <c r="N145"/>
  <c r="N146"/>
  <c r="N147"/>
  <c r="N148"/>
  <c r="N149"/>
  <c r="AA3"/>
  <c r="AA19"/>
  <c r="AA20"/>
  <c r="AA21"/>
  <c r="AA22"/>
  <c r="AA23"/>
  <c r="AA24"/>
  <c r="AA25"/>
  <c r="AA26"/>
  <c r="AA27"/>
  <c r="AA28"/>
  <c r="AA29"/>
  <c r="AA30"/>
  <c r="AA31"/>
  <c r="AA32"/>
  <c r="AA33"/>
  <c r="AA34"/>
  <c r="AA35"/>
  <c r="AA36"/>
  <c r="AA37"/>
  <c r="AA38"/>
  <c r="AA39"/>
  <c r="AA40"/>
  <c r="AA41"/>
  <c r="AA42"/>
  <c r="AA43"/>
  <c r="AA44"/>
  <c r="AA45"/>
  <c r="AA46"/>
  <c r="AA47"/>
  <c r="AA48"/>
  <c r="AA49"/>
  <c r="AA50"/>
  <c r="AA51"/>
  <c r="AA52"/>
  <c r="AA53"/>
  <c r="AA54"/>
  <c r="AA55"/>
  <c r="AA56"/>
  <c r="AA57"/>
  <c r="AA58"/>
  <c r="AA59"/>
  <c r="AA60"/>
  <c r="AA61"/>
  <c r="AA62"/>
  <c r="AA63"/>
  <c r="AA64"/>
  <c r="AA65"/>
  <c r="AA66"/>
  <c r="AA67"/>
  <c r="AA68"/>
  <c r="AA69"/>
  <c r="AA70"/>
  <c r="AA71"/>
  <c r="AA72"/>
  <c r="AA73"/>
  <c r="AA74"/>
  <c r="AA75"/>
  <c r="AA76"/>
  <c r="AA77"/>
  <c r="AA78"/>
  <c r="AA79"/>
  <c r="AA80"/>
  <c r="AA81"/>
  <c r="AA82"/>
  <c r="AA83"/>
  <c r="AA84"/>
  <c r="AA85"/>
  <c r="AA86"/>
  <c r="AA87"/>
  <c r="AA88"/>
  <c r="AA89"/>
  <c r="AA90"/>
  <c r="AA91"/>
  <c r="AA92"/>
  <c r="AA93"/>
  <c r="AA94"/>
  <c r="AA95"/>
  <c r="AA96"/>
  <c r="AA97"/>
  <c r="AA98"/>
  <c r="AA99"/>
  <c r="AA100"/>
  <c r="AA101"/>
  <c r="AA102"/>
  <c r="AA103"/>
  <c r="AA104"/>
  <c r="AA105"/>
  <c r="AA106"/>
  <c r="AA107"/>
  <c r="AA108"/>
  <c r="AA109"/>
  <c r="AA110"/>
  <c r="AA111"/>
  <c r="AA112"/>
  <c r="AA113"/>
  <c r="AA114"/>
  <c r="AA115"/>
  <c r="AA116"/>
  <c r="AA117"/>
  <c r="AA118"/>
  <c r="AA119"/>
  <c r="AA120"/>
  <c r="AA121"/>
  <c r="AA122"/>
  <c r="AA123"/>
  <c r="AA124"/>
  <c r="AA125"/>
  <c r="AA126"/>
  <c r="AA127"/>
  <c r="AA128"/>
  <c r="AA129"/>
  <c r="AA130"/>
  <c r="AA131"/>
  <c r="AA132"/>
  <c r="AA133"/>
  <c r="AA134"/>
  <c r="AA135"/>
  <c r="AA136"/>
  <c r="AA137"/>
  <c r="AA138"/>
  <c r="AA139"/>
  <c r="AA140"/>
  <c r="AA141"/>
  <c r="AA142"/>
  <c r="AA143"/>
  <c r="AA144"/>
  <c r="AA145"/>
  <c r="AA146"/>
  <c r="AA147"/>
  <c r="AA148"/>
  <c r="AA149"/>
  <c r="AA6"/>
  <c r="AA7"/>
  <c r="AA8"/>
  <c r="AA9"/>
  <c r="AA10"/>
  <c r="AA11"/>
  <c r="AA12"/>
  <c r="AA13"/>
  <c r="AA14"/>
  <c r="AA15"/>
  <c r="AA16"/>
  <c r="AA17"/>
  <c r="AA18"/>
  <c r="AA4"/>
  <c r="AA5"/>
  <c r="AD3"/>
  <c r="AD4"/>
  <c r="AD5"/>
  <c r="AD6"/>
  <c r="AD7"/>
  <c r="AD8"/>
  <c r="AD9"/>
  <c r="AD10"/>
  <c r="AD11"/>
  <c r="AD12"/>
  <c r="AD13"/>
  <c r="AD14"/>
  <c r="AD15"/>
  <c r="AD16"/>
  <c r="AD17"/>
  <c r="AD18"/>
  <c r="AD19"/>
  <c r="AD20"/>
  <c r="AD21"/>
  <c r="AD22"/>
  <c r="AD23"/>
  <c r="AD24"/>
  <c r="AD25"/>
  <c r="AD26"/>
  <c r="AD27"/>
  <c r="AD28"/>
  <c r="AD29"/>
  <c r="AD30"/>
  <c r="AD31"/>
  <c r="AD32"/>
  <c r="AD33"/>
  <c r="AD34"/>
  <c r="AD35"/>
  <c r="AD36"/>
  <c r="AD37"/>
  <c r="AD38"/>
  <c r="AD39"/>
  <c r="AD40"/>
  <c r="AD41"/>
  <c r="AD42"/>
  <c r="AD43"/>
  <c r="AD44"/>
  <c r="AD45"/>
  <c r="AD46"/>
  <c r="AD47"/>
  <c r="AD48"/>
  <c r="AD49"/>
  <c r="AD50"/>
  <c r="AD51"/>
  <c r="AD52"/>
  <c r="AD53"/>
  <c r="AD54"/>
  <c r="AD55"/>
  <c r="AD56"/>
  <c r="AD57"/>
  <c r="AD58"/>
  <c r="AD59"/>
  <c r="AD60"/>
  <c r="AD61"/>
  <c r="AD62"/>
  <c r="AD63"/>
  <c r="AD64"/>
  <c r="AD65"/>
  <c r="AD66"/>
  <c r="AD67"/>
  <c r="AD68"/>
  <c r="AD69"/>
  <c r="AD70"/>
  <c r="AD71"/>
  <c r="AD72"/>
  <c r="AD73"/>
  <c r="AD74"/>
  <c r="AD75"/>
  <c r="AD76"/>
  <c r="AD77"/>
  <c r="AD78"/>
  <c r="AD79"/>
  <c r="AD80"/>
  <c r="AD81"/>
  <c r="AD82"/>
  <c r="AD83"/>
  <c r="AD84"/>
  <c r="AD85"/>
  <c r="AD86"/>
  <c r="AD87"/>
  <c r="AD88"/>
  <c r="AD89"/>
  <c r="AD90"/>
  <c r="AD91"/>
  <c r="AD92"/>
  <c r="AD93"/>
  <c r="AD94"/>
  <c r="AD95"/>
  <c r="AD96"/>
  <c r="AD97"/>
  <c r="AD98"/>
  <c r="AD99"/>
  <c r="AD100"/>
  <c r="AD101"/>
  <c r="AD102"/>
  <c r="AD103"/>
  <c r="AD104"/>
  <c r="AD105"/>
  <c r="AD106"/>
  <c r="AD107"/>
  <c r="AD108"/>
  <c r="AD109"/>
  <c r="AD110"/>
  <c r="AD111"/>
  <c r="AD112"/>
  <c r="AD113"/>
  <c r="AD114"/>
  <c r="AD115"/>
  <c r="AD116"/>
  <c r="AD117"/>
  <c r="AD118"/>
  <c r="AD119"/>
  <c r="AD120"/>
  <c r="AD121"/>
  <c r="AD122"/>
  <c r="AD123"/>
  <c r="AD124"/>
  <c r="AD125"/>
  <c r="AD126"/>
  <c r="AD127"/>
  <c r="AD128"/>
  <c r="AD129"/>
  <c r="AD130"/>
  <c r="AD131"/>
  <c r="AD132"/>
  <c r="AD133"/>
  <c r="AD134"/>
  <c r="AD135"/>
  <c r="AD136"/>
  <c r="AD137"/>
  <c r="AD138"/>
  <c r="AD139"/>
  <c r="AD140"/>
  <c r="AD141"/>
  <c r="AD142"/>
  <c r="AD143"/>
  <c r="AD144"/>
  <c r="AD145"/>
  <c r="AD146"/>
  <c r="AD147"/>
  <c r="AD148"/>
  <c r="AD149"/>
  <c r="AB5"/>
  <c r="AB7"/>
  <c r="AB8"/>
  <c r="AB9"/>
  <c r="AB10"/>
  <c r="AB11"/>
  <c r="AB12"/>
  <c r="AB13"/>
  <c r="AB14"/>
  <c r="AB15"/>
  <c r="AB16"/>
  <c r="AB17"/>
  <c r="AB18"/>
  <c r="AB19"/>
  <c r="AB20"/>
  <c r="AB21"/>
  <c r="AB22"/>
  <c r="AB23"/>
  <c r="AB24"/>
  <c r="AB25"/>
  <c r="AB26"/>
  <c r="AB27"/>
  <c r="AB28"/>
  <c r="AB29"/>
  <c r="AB30"/>
  <c r="AB31"/>
  <c r="AB32"/>
  <c r="AB33"/>
  <c r="AB34"/>
  <c r="AB35"/>
  <c r="AB36"/>
  <c r="AB37"/>
  <c r="AB38"/>
  <c r="AB39"/>
  <c r="AB40"/>
  <c r="AB41"/>
  <c r="AB42"/>
  <c r="AB43"/>
  <c r="AB44"/>
  <c r="AB45"/>
  <c r="AB46"/>
  <c r="AB47"/>
  <c r="AB48"/>
  <c r="AB49"/>
  <c r="AB50"/>
  <c r="AB51"/>
  <c r="AB52"/>
  <c r="AB53"/>
  <c r="AB54"/>
  <c r="AB55"/>
  <c r="AB56"/>
  <c r="AB57"/>
  <c r="AB58"/>
  <c r="AB59"/>
  <c r="AB60"/>
  <c r="AB61"/>
  <c r="AB62"/>
  <c r="AB63"/>
  <c r="AB64"/>
  <c r="AB65"/>
  <c r="AB66"/>
  <c r="AB67"/>
  <c r="AB68"/>
  <c r="AB69"/>
  <c r="AB70"/>
  <c r="AB71"/>
  <c r="AB72"/>
  <c r="AB73"/>
  <c r="AB74"/>
  <c r="AB75"/>
  <c r="AB76"/>
  <c r="AB77"/>
  <c r="AB78"/>
  <c r="AB79"/>
  <c r="AB80"/>
  <c r="AB81"/>
  <c r="AB82"/>
  <c r="AB83"/>
  <c r="AB84"/>
  <c r="AB85"/>
  <c r="AB86"/>
  <c r="AB87"/>
  <c r="AB88"/>
  <c r="AB89"/>
  <c r="AB90"/>
  <c r="AB91"/>
  <c r="AB92"/>
  <c r="AB93"/>
  <c r="AB94"/>
  <c r="AB95"/>
  <c r="AB96"/>
  <c r="AB97"/>
  <c r="AB98"/>
  <c r="AB99"/>
  <c r="AB100"/>
  <c r="AB101"/>
  <c r="AB102"/>
  <c r="AB103"/>
  <c r="AB104"/>
  <c r="AB105"/>
  <c r="AB106"/>
  <c r="AB107"/>
  <c r="AB108"/>
  <c r="AB109"/>
  <c r="AB110"/>
  <c r="AB111"/>
  <c r="AB112"/>
  <c r="AB113"/>
  <c r="AB114"/>
  <c r="AB115"/>
  <c r="AB116"/>
  <c r="AB117"/>
  <c r="AB118"/>
  <c r="AB119"/>
  <c r="AB120"/>
  <c r="AB121"/>
  <c r="AB122"/>
  <c r="AB123"/>
  <c r="AB124"/>
  <c r="AB125"/>
  <c r="AB126"/>
  <c r="AB127"/>
  <c r="AB128"/>
  <c r="AB129"/>
  <c r="AB130"/>
  <c r="AB131"/>
  <c r="AB132"/>
  <c r="AB133"/>
  <c r="AB134"/>
  <c r="AB135"/>
  <c r="AB136"/>
  <c r="AB137"/>
  <c r="AB138"/>
  <c r="AB139"/>
  <c r="AB140"/>
  <c r="AB141"/>
  <c r="AB142"/>
  <c r="AB143"/>
  <c r="AB144"/>
  <c r="AB145"/>
  <c r="AB146"/>
  <c r="AB147"/>
  <c r="AB148"/>
  <c r="AB149"/>
  <c r="AB3"/>
  <c r="AB4"/>
  <c r="X5"/>
  <c r="Y5"/>
  <c r="Z5"/>
  <c r="X6"/>
  <c r="Y6"/>
  <c r="Z6"/>
  <c r="X7"/>
  <c r="Y7"/>
  <c r="Z7"/>
  <c r="X8"/>
  <c r="Y8"/>
  <c r="Z8"/>
  <c r="X9"/>
  <c r="Y9"/>
  <c r="Z9"/>
  <c r="X10"/>
  <c r="Y10"/>
  <c r="Z10"/>
  <c r="X11"/>
  <c r="Y11"/>
  <c r="Z11"/>
  <c r="X12"/>
  <c r="Y12"/>
  <c r="Z12"/>
  <c r="X13"/>
  <c r="Y13"/>
  <c r="Z13"/>
  <c r="X14"/>
  <c r="Y14"/>
  <c r="Z14"/>
  <c r="X15"/>
  <c r="Y15"/>
  <c r="Z15"/>
  <c r="X16"/>
  <c r="Y16"/>
  <c r="Z16"/>
  <c r="X17"/>
  <c r="Y17"/>
  <c r="Z17"/>
  <c r="X18"/>
  <c r="Y18"/>
  <c r="Z18"/>
  <c r="X19"/>
  <c r="Y19"/>
  <c r="Z19"/>
  <c r="X20"/>
  <c r="Y20"/>
  <c r="Z20"/>
  <c r="X21"/>
  <c r="Y21"/>
  <c r="Z21"/>
  <c r="X22"/>
  <c r="Y22"/>
  <c r="Z22"/>
  <c r="X23"/>
  <c r="Y23"/>
  <c r="Z23"/>
  <c r="X24"/>
  <c r="Y24"/>
  <c r="Z24"/>
  <c r="X25"/>
  <c r="Y25"/>
  <c r="Z25"/>
  <c r="X26"/>
  <c r="Y26"/>
  <c r="Z26"/>
  <c r="X27"/>
  <c r="Y27"/>
  <c r="Z27"/>
  <c r="X28"/>
  <c r="Y28"/>
  <c r="Z28"/>
  <c r="X29"/>
  <c r="Y29"/>
  <c r="Z29"/>
  <c r="X30"/>
  <c r="Y30"/>
  <c r="Z30"/>
  <c r="X31"/>
  <c r="Y31"/>
  <c r="Z31"/>
  <c r="X32"/>
  <c r="Y32"/>
  <c r="Z32"/>
  <c r="X33"/>
  <c r="Y33"/>
  <c r="Z33"/>
  <c r="X34"/>
  <c r="Y34"/>
  <c r="Z34"/>
  <c r="X35"/>
  <c r="Y35"/>
  <c r="Z35"/>
  <c r="X36"/>
  <c r="Y36"/>
  <c r="Z36"/>
  <c r="X37"/>
  <c r="Y37"/>
  <c r="Z37"/>
  <c r="X38"/>
  <c r="Y38"/>
  <c r="Z38"/>
  <c r="X39"/>
  <c r="Y39"/>
  <c r="Z39"/>
  <c r="X40"/>
  <c r="Y40"/>
  <c r="Z40"/>
  <c r="X41"/>
  <c r="Y41"/>
  <c r="Z41"/>
  <c r="X42"/>
  <c r="Y42"/>
  <c r="Z42"/>
  <c r="X43"/>
  <c r="Y43"/>
  <c r="Z43"/>
  <c r="X44"/>
  <c r="Y44"/>
  <c r="Z44"/>
  <c r="X45"/>
  <c r="Y45"/>
  <c r="Z45"/>
  <c r="X46"/>
  <c r="Y46"/>
  <c r="Z46"/>
  <c r="X47"/>
  <c r="Y47"/>
  <c r="Z47"/>
  <c r="X48"/>
  <c r="Y48"/>
  <c r="Z48"/>
  <c r="X49"/>
  <c r="Y49"/>
  <c r="Z49"/>
  <c r="X50"/>
  <c r="Y50"/>
  <c r="Z50"/>
  <c r="X51"/>
  <c r="Y51"/>
  <c r="Z51"/>
  <c r="X52"/>
  <c r="Y52"/>
  <c r="Z52"/>
  <c r="X53"/>
  <c r="Y53"/>
  <c r="Z53"/>
  <c r="X54"/>
  <c r="Y54"/>
  <c r="Z54"/>
  <c r="X55"/>
  <c r="Y55"/>
  <c r="Z55"/>
  <c r="X56"/>
  <c r="Y56"/>
  <c r="Z56"/>
  <c r="X57"/>
  <c r="Y57"/>
  <c r="Z57"/>
  <c r="X58"/>
  <c r="Y58"/>
  <c r="Z58"/>
  <c r="X59"/>
  <c r="Y59"/>
  <c r="Z59"/>
  <c r="X60"/>
  <c r="Y60"/>
  <c r="Z60"/>
  <c r="X61"/>
  <c r="Y61"/>
  <c r="Z61"/>
  <c r="X62"/>
  <c r="Y62"/>
  <c r="Z62"/>
  <c r="X63"/>
  <c r="Y63"/>
  <c r="Z63"/>
  <c r="X64"/>
  <c r="Y64"/>
  <c r="Z64"/>
  <c r="X65"/>
  <c r="Y65"/>
  <c r="Z65"/>
  <c r="X66"/>
  <c r="Y66"/>
  <c r="Z66"/>
  <c r="X67"/>
  <c r="Y67"/>
  <c r="Z67"/>
  <c r="X68"/>
  <c r="Y68"/>
  <c r="Z68"/>
  <c r="X69"/>
  <c r="Y69"/>
  <c r="Z69"/>
  <c r="X70"/>
  <c r="Y70"/>
  <c r="Z70"/>
  <c r="X71"/>
  <c r="Y71"/>
  <c r="Z71"/>
  <c r="X72"/>
  <c r="Y72"/>
  <c r="Z72"/>
  <c r="X73"/>
  <c r="Y73"/>
  <c r="Z73"/>
  <c r="X74"/>
  <c r="Y74"/>
  <c r="Z74"/>
  <c r="X75"/>
  <c r="Y75"/>
  <c r="Z75"/>
  <c r="X76"/>
  <c r="Y76"/>
  <c r="Z76"/>
  <c r="X77"/>
  <c r="Y77"/>
  <c r="Z77"/>
  <c r="X78"/>
  <c r="Y78"/>
  <c r="Z78"/>
  <c r="X79"/>
  <c r="Y79"/>
  <c r="Z79"/>
  <c r="X80"/>
  <c r="Y80"/>
  <c r="Z80"/>
  <c r="X81"/>
  <c r="Y81"/>
  <c r="Z81"/>
  <c r="X82"/>
  <c r="Y82"/>
  <c r="Z82"/>
  <c r="X83"/>
  <c r="Y83"/>
  <c r="Z83"/>
  <c r="X84"/>
  <c r="Y84"/>
  <c r="Z84"/>
  <c r="X85"/>
  <c r="Y85"/>
  <c r="Z85"/>
  <c r="X86"/>
  <c r="Y86"/>
  <c r="Z86"/>
  <c r="X87"/>
  <c r="Y87"/>
  <c r="Z87"/>
  <c r="X88"/>
  <c r="Y88"/>
  <c r="Z88"/>
  <c r="X89"/>
  <c r="Y89"/>
  <c r="Z89"/>
  <c r="X90"/>
  <c r="Y90"/>
  <c r="Z90"/>
  <c r="X91"/>
  <c r="Y91"/>
  <c r="Z91"/>
  <c r="X92"/>
  <c r="Y92"/>
  <c r="Z92"/>
  <c r="X93"/>
  <c r="Y93"/>
  <c r="Z93"/>
  <c r="X94"/>
  <c r="Y94"/>
  <c r="Z94"/>
  <c r="X95"/>
  <c r="Y95"/>
  <c r="Z95"/>
  <c r="X96"/>
  <c r="Y96"/>
  <c r="Z96"/>
  <c r="X97"/>
  <c r="Y97"/>
  <c r="Z97"/>
  <c r="X98"/>
  <c r="Y98"/>
  <c r="Z98"/>
  <c r="X99"/>
  <c r="Y99"/>
  <c r="Z99"/>
  <c r="X100"/>
  <c r="Y100"/>
  <c r="Z100"/>
  <c r="X101"/>
  <c r="Y101"/>
  <c r="Z101"/>
  <c r="X102"/>
  <c r="Y102"/>
  <c r="Z102"/>
  <c r="X103"/>
  <c r="Y103"/>
  <c r="Z103"/>
  <c r="X104"/>
  <c r="Y104"/>
  <c r="Z104"/>
  <c r="X105"/>
  <c r="Y105"/>
  <c r="Z105"/>
  <c r="X106"/>
  <c r="Y106"/>
  <c r="Z106"/>
  <c r="X107"/>
  <c r="Y107"/>
  <c r="Z107"/>
  <c r="X108"/>
  <c r="Y108"/>
  <c r="Z108"/>
  <c r="X109"/>
  <c r="Y109"/>
  <c r="Z109"/>
  <c r="X110"/>
  <c r="Y110"/>
  <c r="Z110"/>
  <c r="X111"/>
  <c r="Y111"/>
  <c r="Z111"/>
  <c r="X112"/>
  <c r="Y112"/>
  <c r="Z112"/>
  <c r="X113"/>
  <c r="Y113"/>
  <c r="Z113"/>
  <c r="X114"/>
  <c r="Y114"/>
  <c r="Z114"/>
  <c r="X115"/>
  <c r="Y115"/>
  <c r="Z115"/>
  <c r="X116"/>
  <c r="Y116"/>
  <c r="Z116"/>
  <c r="X117"/>
  <c r="Y117"/>
  <c r="Z117"/>
  <c r="X118"/>
  <c r="Y118"/>
  <c r="Z118"/>
  <c r="X119"/>
  <c r="Y119"/>
  <c r="Z119"/>
  <c r="X120"/>
  <c r="Y120"/>
  <c r="Z120"/>
  <c r="X121"/>
  <c r="Y121"/>
  <c r="Z121"/>
  <c r="X122"/>
  <c r="Y122"/>
  <c r="Z122"/>
  <c r="X123"/>
  <c r="Y123"/>
  <c r="Z123"/>
  <c r="X124"/>
  <c r="Y124"/>
  <c r="Z124"/>
  <c r="X125"/>
  <c r="Y125"/>
  <c r="Z125"/>
  <c r="X126"/>
  <c r="Y126"/>
  <c r="Z126"/>
  <c r="X127"/>
  <c r="Y127"/>
  <c r="Z127"/>
  <c r="X128"/>
  <c r="Y128"/>
  <c r="Z128"/>
  <c r="X129"/>
  <c r="Y129"/>
  <c r="Z129"/>
  <c r="X130"/>
  <c r="Y130"/>
  <c r="Z130"/>
  <c r="X131"/>
  <c r="Y131"/>
  <c r="Z131"/>
  <c r="X132"/>
  <c r="Y132"/>
  <c r="Z132"/>
  <c r="X133"/>
  <c r="Y133"/>
  <c r="Z133"/>
  <c r="X134"/>
  <c r="Y134"/>
  <c r="Z134"/>
  <c r="X135"/>
  <c r="Y135"/>
  <c r="Z135"/>
  <c r="X136"/>
  <c r="Y136"/>
  <c r="Z136"/>
  <c r="X137"/>
  <c r="Y137"/>
  <c r="Z137"/>
  <c r="X138"/>
  <c r="Y138"/>
  <c r="Z138"/>
  <c r="X139"/>
  <c r="Y139"/>
  <c r="Z139"/>
  <c r="X140"/>
  <c r="Y140"/>
  <c r="Z140"/>
  <c r="X141"/>
  <c r="Y141"/>
  <c r="Z141"/>
  <c r="X142"/>
  <c r="Y142"/>
  <c r="Z142"/>
  <c r="X143"/>
  <c r="Y143"/>
  <c r="Z143"/>
  <c r="X144"/>
  <c r="Y144"/>
  <c r="Z144"/>
  <c r="X145"/>
  <c r="Y145"/>
  <c r="Z145"/>
  <c r="X146"/>
  <c r="Y146"/>
  <c r="Z146"/>
  <c r="X147"/>
  <c r="Y147"/>
  <c r="Z147"/>
  <c r="X148"/>
  <c r="Y148"/>
  <c r="Z148"/>
  <c r="X149"/>
  <c r="Y149"/>
  <c r="Z149"/>
  <c r="Z4"/>
  <c r="X4"/>
  <c r="Y4"/>
</calcChain>
</file>

<file path=xl/sharedStrings.xml><?xml version="1.0" encoding="utf-8"?>
<sst xmlns="http://schemas.openxmlformats.org/spreadsheetml/2006/main" count="167" uniqueCount="166">
  <si>
    <t>Содержание</t>
  </si>
  <si>
    <t>Вес</t>
  </si>
  <si>
    <t>Назначение</t>
  </si>
  <si>
    <t>Крайний срок</t>
  </si>
  <si>
    <t>Выполнение</t>
  </si>
  <si>
    <t>План</t>
  </si>
  <si>
    <t>Факт</t>
  </si>
  <si>
    <t>Принтер HP 2727 рвется термопленка, необходима замена.</t>
  </si>
  <si>
    <t xml:space="preserve">В магазине сломался принтер 3220, не видит бумагу
</t>
  </si>
  <si>
    <t>Не работает принтер</t>
  </si>
  <si>
    <t>сломался принтер</t>
  </si>
  <si>
    <t>принтер Xerox 3220 заминает бумагу</t>
  </si>
  <si>
    <t>не работает принтер,срочно нужен ремонт,на принтнре выходит окно "системная ошибка"</t>
  </si>
  <si>
    <t>Не работает принтер.
Выдает ошибку : замятие 2.
Бумаги внутри нет,перезагрузка не помогает.</t>
  </si>
  <si>
    <t>постоянно жует и захватывает по несколько листов
бумаги за раз.</t>
  </si>
  <si>
    <t>Нужно ТО принтера,зажевывает бумагу и захватывает несколько:листов</t>
  </si>
  <si>
    <t>Не работает принтер. В меню- системная ошибка.</t>
  </si>
  <si>
    <t>Необходимо почистить принтер.</t>
  </si>
  <si>
    <t>Плохо работает принтер: мнет и пачкает бумагу.</t>
  </si>
  <si>
    <t>Неработает принтер. Горит красная кнопка, пишет низкая температ.
Перезагрузите.
Выключили включили непомогает.</t>
  </si>
  <si>
    <t>Не работает ксерокс 3220 на деборе. Очень срочно надо сделать</t>
  </si>
  <si>
    <t>Принтер не копирует, необходимо техобслуживание</t>
  </si>
  <si>
    <t>Принтер не захватывает бумагу – пишит о замятии, но его нет</t>
  </si>
  <si>
    <t>Принтер при печати захватывает по  2-3 листа.Требуется ремонт.</t>
  </si>
  <si>
    <t>Не печатает принтер М № 443</t>
  </si>
  <si>
    <t>Принтер постоянно зажевывает бумагу</t>
  </si>
  <si>
    <t>Обший вес нарушений:</t>
  </si>
  <si>
    <t>ТО МФУ/принтеров 161-</t>
  </si>
  <si>
    <t>ТО МФУ/принтеров 2257-</t>
  </si>
  <si>
    <t>ТО МФУ/принтеров 130-</t>
  </si>
  <si>
    <t>ТО МФУ/принтеров 108-</t>
  </si>
  <si>
    <t>ТО МФУ/принтеров 117-</t>
  </si>
  <si>
    <t>ТО МФУ/принтеров 3355-</t>
  </si>
  <si>
    <t>ТО МФУ/принтеров 3027-</t>
  </si>
  <si>
    <t>ТО МФУ/принтеров 2351-</t>
  </si>
  <si>
    <t>ТО МФУ/принтеров 2447-</t>
  </si>
  <si>
    <t>ТО МФУ/принтеров 3080-</t>
  </si>
  <si>
    <t>ТО МФУ/принтеров 3329-</t>
  </si>
  <si>
    <t>ТО МФУ/принтеров 1306-</t>
  </si>
  <si>
    <t>ТО МФУ/принтеров 1475-</t>
  </si>
  <si>
    <t>ТО МФУ/принтеров 1381-</t>
  </si>
  <si>
    <t>ТО МФУ/принтеров 1379-</t>
  </si>
  <si>
    <t>ТО МФУ/принтеров 2139-</t>
  </si>
  <si>
    <t>ТО МФУ/принтеров 3126-</t>
  </si>
  <si>
    <t>ТО МФУ/принтеров 2448-</t>
  </si>
  <si>
    <t>ТО МФУ/принтеров 1930-</t>
  </si>
  <si>
    <t>ТО МФУ/принтеров 157-</t>
  </si>
  <si>
    <t>ТО МФУ/принтеров 3291-</t>
  </si>
  <si>
    <t>ТО МФУ/принтеров 3482-</t>
  </si>
  <si>
    <t>ТО МФУ/принтеров 132-</t>
  </si>
  <si>
    <t>ТО МФУ/принтеров 116-</t>
  </si>
  <si>
    <t>ТО МФУ/принтеров 153-</t>
  </si>
  <si>
    <t>ТО МФУ/принтеров 2406-</t>
  </si>
  <si>
    <t>ТО МФУ/принтеров 3384-</t>
  </si>
  <si>
    <t>ТО МФУ/принтеров 412-</t>
  </si>
  <si>
    <t>ТО МФУ/принтеров 159-</t>
  </si>
  <si>
    <t>ТО МФУ/принтеров 1248-</t>
  </si>
  <si>
    <t>ТО МФУ/принтеров 1221-</t>
  </si>
  <si>
    <t>ТО МФУ/принтеров 143-</t>
  </si>
  <si>
    <t>ТО МФУ/принтеров 145-</t>
  </si>
  <si>
    <t>ТО МФУ/принтеров 147-</t>
  </si>
  <si>
    <t>ТО МФУ/принтеров 2722-</t>
  </si>
  <si>
    <t>ТО МФУ/принтеров 2459-</t>
  </si>
  <si>
    <t>ТО МФУ/принтеров 2671-</t>
  </si>
  <si>
    <t>ТО МФУ/принтеров 3438-</t>
  </si>
  <si>
    <t>ТО МФУ/принтеров 3079-</t>
  </si>
  <si>
    <t>ТО МФУ/принтеров 3330-</t>
  </si>
  <si>
    <t>ТО МФУ/принтеров 2681-</t>
  </si>
  <si>
    <t>ТО МФУ/принтеров 3289-</t>
  </si>
  <si>
    <t>ТО МФУ/принтеров 190-</t>
  </si>
  <si>
    <t>ТО МФУ/принтеров 2088-</t>
  </si>
  <si>
    <t>ТО МФУ/принтеров 2866-</t>
  </si>
  <si>
    <t>ТО МФУ/принтеров 2152-</t>
  </si>
  <si>
    <t>ТО МФУ/принтеров 111-</t>
  </si>
  <si>
    <t>ТО МФУ/принтеров 164-</t>
  </si>
  <si>
    <t>ТО МФУ/принтеров 174-</t>
  </si>
  <si>
    <t>ТО МФУ/принтеров 1222-</t>
  </si>
  <si>
    <t>ТО МФУ/принтеров 1238-</t>
  </si>
  <si>
    <t>ТО МФУ/принтеров 1465-</t>
  </si>
  <si>
    <t>ТО МФУ/принтеров 1664-</t>
  </si>
  <si>
    <t>ТО МФУ/принтеров 3417-</t>
  </si>
  <si>
    <t>ТО МФУ/принтеров 1223-</t>
  </si>
  <si>
    <t>ТО МФУ/принтеров 1024-</t>
  </si>
  <si>
    <t>ТО МФУ/принтеров 1803-</t>
  </si>
  <si>
    <t>ТО МФУ/принтеров 2363-</t>
  </si>
  <si>
    <t>ТО МФУ/принтеров 3356-</t>
  </si>
  <si>
    <t>ТО МФУ/принтеров 3256-</t>
  </si>
  <si>
    <t>ТО МФУ/принтеров 2407-</t>
  </si>
  <si>
    <t>ТО МФУ/принтеров 2683-</t>
  </si>
  <si>
    <t xml:space="preserve">ТО МФУ/принтеров 2445 </t>
  </si>
  <si>
    <t>ТО МФУ/принтеров 2345-</t>
  </si>
  <si>
    <t>ТО МФУ/принтеров 1129-</t>
  </si>
  <si>
    <t>ТО МФУ/принтеров 3509-</t>
  </si>
  <si>
    <t>ТО МФУ/принтеров 3290-</t>
  </si>
  <si>
    <t>ТО МФУ/принтеров 3578-</t>
  </si>
  <si>
    <t>ТО МФУ/принтеров 3357-</t>
  </si>
  <si>
    <t>ТО МФУ/принтеров 3255-</t>
  </si>
  <si>
    <t>ТО МФУ/принтеров 184-</t>
  </si>
  <si>
    <t>ТО МФУ/принтеров 1224-</t>
  </si>
  <si>
    <t>ТО МФУ/принтеров 1561-</t>
  </si>
  <si>
    <t>ТО МФУ/принтеров 2675-</t>
  </si>
  <si>
    <t>ТО МФУ/принтеров 2237-</t>
  </si>
  <si>
    <t>ТО МФУ/принтеров 120-</t>
  </si>
  <si>
    <t>ТО МФУ/принтеров 1303-</t>
  </si>
  <si>
    <t>ТО МФУ/принтеров 3230-</t>
  </si>
  <si>
    <t>ТО МФУ/принтеров 3145-</t>
  </si>
  <si>
    <t>ТО МФУ/принтеров 3481-</t>
  </si>
  <si>
    <t>ТО МФУ/принтеров 3298-</t>
  </si>
  <si>
    <t>ТО МФУ/принтеров 2138-</t>
  </si>
  <si>
    <t>ТО МФУ/принтеров 122-</t>
  </si>
  <si>
    <t>ТО МФУ/принтеров 134-</t>
  </si>
  <si>
    <t>ТО МФУ/принтеров 2253-</t>
  </si>
  <si>
    <t>ТО МФУ/принтеров 2676-</t>
  </si>
  <si>
    <t>ТО МФУ/принтеров 1558-</t>
  </si>
  <si>
    <t>ТО МФУ/принтеров 1489-</t>
  </si>
  <si>
    <t>ТО МФУ/принтеров 1464-</t>
  </si>
  <si>
    <t>ТО МФУ/принтеров 1610-</t>
  </si>
  <si>
    <t>ТО МФУ/принтеров 2754-</t>
  </si>
  <si>
    <t>ТО МФУ/принтеров 2033-</t>
  </si>
  <si>
    <t>ТО МФУ/принтеров 1488-</t>
  </si>
  <si>
    <t>ТО МФУ/принтеров 1470-</t>
  </si>
  <si>
    <t>ТО МФУ/принтеров 1469-</t>
  </si>
  <si>
    <t>ТО МФУ/принтеров 3253-</t>
  </si>
  <si>
    <t>ТО МФУ/принтеров 2485-</t>
  </si>
  <si>
    <t>ТО МФУ/принтеров 3310-</t>
  </si>
  <si>
    <t>ТО МФУ/принтеров 3320-</t>
  </si>
  <si>
    <t>ТО МФУ/принтеров 156-</t>
  </si>
  <si>
    <t>ТО МФУ/принтеров 1009-</t>
  </si>
  <si>
    <t>ТО МФУ/принтеров 158-</t>
  </si>
  <si>
    <t>ТО МФУ/принтеров 135-</t>
  </si>
  <si>
    <t>ТО МФУ/принтеров 144-</t>
  </si>
  <si>
    <t>ТО МФУ/принтеров 112-</t>
  </si>
  <si>
    <t>ТО МФУ/принтеров 703</t>
  </si>
  <si>
    <t>Не работает принтер жуёт бумагу</t>
  </si>
  <si>
    <t xml:space="preserve">ТО МФУ/принтеров </t>
  </si>
  <si>
    <t xml:space="preserve">ТО МФУ/принтеров 105 </t>
  </si>
  <si>
    <t xml:space="preserve">ТО МФУ/принтеров 183 </t>
  </si>
  <si>
    <t xml:space="preserve">ТО МФУ/принтеров 176 </t>
  </si>
  <si>
    <t>ТО МФУ/принтеров 192</t>
  </si>
  <si>
    <t xml:space="preserve">ТО МФУ/принтеров 178 </t>
  </si>
  <si>
    <t xml:space="preserve">ТО МФУ/принтеров 168 </t>
  </si>
  <si>
    <t>ТО МФУ/принтеров 162</t>
  </si>
  <si>
    <t>ТО МФУ/принтеров 119</t>
  </si>
  <si>
    <t xml:space="preserve">ТО МФУ/принтеров 107 </t>
  </si>
  <si>
    <t xml:space="preserve">ТО МФУ/принтеров 188 </t>
  </si>
  <si>
    <t xml:space="preserve">ТО МФУ/принтеров 189 </t>
  </si>
  <si>
    <t>ТО МФУ/принтеров 1001</t>
  </si>
  <si>
    <t>ТО МФУ/принтеров 1005</t>
  </si>
  <si>
    <t>Не работает принтер, пишет "Установите картридж", хотя картридж 
установлен. Пробовали менять картридж - пишет тоже самое</t>
  </si>
  <si>
    <t>ТО МФУ/принтеров</t>
  </si>
  <si>
    <t>ТО МФУ/принтеров 172</t>
  </si>
  <si>
    <t>ТО МФУ/принтеров 173</t>
  </si>
  <si>
    <t xml:space="preserve">Не работает принтер.Просьба срочно </t>
  </si>
  <si>
    <t>на приемке принтер xerox lazer  печатает полосками</t>
  </si>
  <si>
    <t>Праздники</t>
  </si>
  <si>
    <t>Расчёт. Начало</t>
  </si>
  <si>
    <t>Расчёт. Оконч.</t>
  </si>
  <si>
    <t>Здысь крайний срок исполнения этого задания</t>
  </si>
  <si>
    <t>Здысь, типа, фиксируют время фактического выполнения</t>
  </si>
  <si>
    <t>Здысь кол-во часов, отведенных Заказчиком на выполнение задания</t>
  </si>
  <si>
    <t>Здысь указывается время создания задания Заказчиком</t>
  </si>
  <si>
    <t>Здысь Заказчик подсчитывает (как-то по своему) за сколько часов фактически выполнено задание</t>
  </si>
  <si>
    <t>Потуги, пробы, разочарования</t>
  </si>
  <si>
    <t>Данное решение - не решение задачи по существующим условиям (((</t>
  </si>
  <si>
    <t>Здысь я проверял на содержание "ТО"\ не "ТО"</t>
  </si>
  <si>
    <r>
      <t xml:space="preserve">А здысь я пытаюсь доказать,  что Заказчик считает часы фактического выполнения, неправильно. </t>
    </r>
    <r>
      <rPr>
        <b/>
        <i/>
        <sz val="10"/>
        <color rgb="FFFF0000"/>
        <rFont val="Arial"/>
        <family val="2"/>
        <charset val="204"/>
      </rPr>
      <t>В чем собственно и прошу помощи.</t>
    </r>
  </si>
</sst>
</file>

<file path=xl/styles.xml><?xml version="1.0" encoding="utf-8"?>
<styleSheet xmlns="http://schemas.openxmlformats.org/spreadsheetml/2006/main">
  <numFmts count="4">
    <numFmt numFmtId="164" formatCode="[$-10409]#,##0;\(#,##0\)"/>
    <numFmt numFmtId="165" formatCode="[h]:mm:ss;@"/>
    <numFmt numFmtId="166" formatCode="ddd\ dd/mm\ hh:mm:ss"/>
    <numFmt numFmtId="167" formatCode="[hh]:mm:ss"/>
  </numFmts>
  <fonts count="16">
    <font>
      <sz val="10"/>
      <name val="Arial"/>
    </font>
    <font>
      <sz val="10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color indexed="11"/>
      <name val="Arial"/>
      <family val="2"/>
      <charset val="204"/>
    </font>
    <font>
      <sz val="10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rgb="FFFF0000"/>
      <name val="Calibri"/>
      <family val="2"/>
      <charset val="204"/>
      <scheme val="minor"/>
    </font>
    <font>
      <sz val="11"/>
      <color rgb="FFFF0000"/>
      <name val="Calibri"/>
      <family val="2"/>
      <charset val="204"/>
    </font>
    <font>
      <sz val="10"/>
      <color rgb="FFFF0000"/>
      <name val="Arial"/>
      <family val="2"/>
      <charset val="204"/>
    </font>
    <font>
      <b/>
      <sz val="10"/>
      <color rgb="FFFF0000"/>
      <name val="Arial"/>
      <family val="2"/>
      <charset val="204"/>
    </font>
    <font>
      <b/>
      <sz val="12"/>
      <color rgb="FF0070C0"/>
      <name val="Arial"/>
      <family val="2"/>
      <charset val="204"/>
    </font>
    <font>
      <sz val="10"/>
      <color theme="1"/>
      <name val="Arial"/>
      <family val="2"/>
      <charset val="204"/>
    </font>
    <font>
      <i/>
      <sz val="10"/>
      <name val="Arial"/>
      <family val="2"/>
      <charset val="204"/>
    </font>
    <font>
      <b/>
      <sz val="10"/>
      <color theme="1"/>
      <name val="Arial"/>
      <family val="2"/>
      <charset val="204"/>
    </font>
    <font>
      <b/>
      <i/>
      <sz val="10"/>
      <color rgb="FFFF0000"/>
      <name val="Arial"/>
      <family val="2"/>
      <charset val="204"/>
    </font>
  </fonts>
  <fills count="11">
    <fill>
      <patternFill patternType="none"/>
    </fill>
    <fill>
      <patternFill patternType="gray125"/>
    </fill>
    <fill>
      <patternFill patternType="solid">
        <fgColor indexed="10"/>
        <bgColor indexed="0"/>
      </patternFill>
    </fill>
    <fill>
      <patternFill patternType="solid">
        <fgColor indexed="12"/>
        <bgColor indexed="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indexed="0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3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indexed="8"/>
      </top>
      <bottom style="thin">
        <color auto="1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indexed="8"/>
      </top>
      <bottom/>
      <diagonal/>
    </border>
    <border>
      <left style="thin">
        <color auto="1"/>
      </left>
      <right style="medium">
        <color indexed="64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0" fillId="0" borderId="0" xfId="0" applyAlignment="1">
      <alignment vertical="center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vertical="center" wrapText="1"/>
      <protection locked="0"/>
    </xf>
    <xf numFmtId="0" fontId="1" fillId="3" borderId="1" xfId="0" applyFont="1" applyFill="1" applyBorder="1" applyAlignment="1" applyProtection="1">
      <alignment vertical="center" wrapText="1"/>
      <protection locked="0"/>
    </xf>
    <xf numFmtId="164" fontId="2" fillId="2" borderId="3" xfId="0" applyNumberFormat="1" applyFont="1" applyFill="1" applyBorder="1" applyAlignment="1" applyProtection="1">
      <alignment vertical="center" wrapText="1"/>
      <protection locked="0"/>
    </xf>
    <xf numFmtId="0" fontId="0" fillId="0" borderId="0" xfId="0" applyAlignment="1">
      <alignment horizontal="center" vertical="center"/>
    </xf>
    <xf numFmtId="165" fontId="5" fillId="4" borderId="0" xfId="0" applyNumberFormat="1" applyFont="1" applyFill="1" applyAlignment="1">
      <alignment horizontal="right" vertical="center"/>
    </xf>
    <xf numFmtId="165" fontId="6" fillId="0" borderId="0" xfId="0" applyNumberFormat="1" applyFont="1" applyAlignment="1">
      <alignment vertical="center"/>
    </xf>
    <xf numFmtId="165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166" fontId="0" fillId="0" borderId="5" xfId="0" applyNumberFormat="1" applyBorder="1" applyAlignment="1">
      <alignment horizontal="left"/>
    </xf>
    <xf numFmtId="167" fontId="0" fillId="0" borderId="5" xfId="0" applyNumberFormat="1" applyBorder="1" applyAlignment="1">
      <alignment vertical="center"/>
    </xf>
    <xf numFmtId="165" fontId="5" fillId="5" borderId="0" xfId="0" applyNumberFormat="1" applyFont="1" applyFill="1" applyAlignment="1">
      <alignment horizontal="right" vertical="center"/>
    </xf>
    <xf numFmtId="165" fontId="7" fillId="4" borderId="0" xfId="0" applyNumberFormat="1" applyFont="1" applyFill="1" applyAlignment="1">
      <alignment horizontal="right" vertical="center"/>
    </xf>
    <xf numFmtId="165" fontId="8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167" fontId="9" fillId="0" borderId="5" xfId="0" applyNumberFormat="1" applyFont="1" applyBorder="1" applyAlignment="1">
      <alignment vertical="center"/>
    </xf>
    <xf numFmtId="0" fontId="3" fillId="0" borderId="0" xfId="0" applyFont="1" applyBorder="1" applyAlignment="1" applyProtection="1">
      <alignment vertical="center" wrapText="1"/>
      <protection locked="0"/>
    </xf>
    <xf numFmtId="164" fontId="2" fillId="2" borderId="0" xfId="0" applyNumberFormat="1" applyFont="1" applyFill="1" applyBorder="1" applyAlignment="1" applyProtection="1">
      <alignment vertical="center" wrapText="1"/>
      <protection locked="0"/>
    </xf>
    <xf numFmtId="165" fontId="0" fillId="0" borderId="0" xfId="0" applyNumberFormat="1" applyAlignment="1">
      <alignment horizontal="right" vertical="center"/>
    </xf>
    <xf numFmtId="165" fontId="4" fillId="0" borderId="0" xfId="0" applyNumberFormat="1" applyFont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14" fontId="0" fillId="0" borderId="0" xfId="0" applyNumberFormat="1"/>
    <xf numFmtId="14" fontId="0" fillId="0" borderId="0" xfId="0" applyNumberFormat="1" applyAlignment="1">
      <alignment vertical="center"/>
    </xf>
    <xf numFmtId="0" fontId="12" fillId="0" borderId="0" xfId="0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20" fontId="11" fillId="0" borderId="0" xfId="0" applyNumberFormat="1" applyFont="1" applyAlignment="1">
      <alignment horizontal="right"/>
    </xf>
    <xf numFmtId="20" fontId="11" fillId="0" borderId="0" xfId="0" applyNumberFormat="1" applyFont="1" applyAlignment="1"/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166" fontId="0" fillId="0" borderId="6" xfId="0" applyNumberFormat="1" applyBorder="1" applyAlignment="1">
      <alignment horizontal="left"/>
    </xf>
    <xf numFmtId="0" fontId="1" fillId="7" borderId="7" xfId="0" applyFont="1" applyFill="1" applyBorder="1" applyAlignment="1" applyProtection="1">
      <alignment horizontal="center" vertical="center" wrapText="1"/>
      <protection locked="0"/>
    </xf>
    <xf numFmtId="0" fontId="1" fillId="7" borderId="8" xfId="0" applyFont="1" applyFill="1" applyBorder="1" applyAlignment="1" applyProtection="1">
      <alignment horizontal="center" vertical="center" wrapText="1"/>
      <protection locked="0"/>
    </xf>
    <xf numFmtId="166" fontId="0" fillId="6" borderId="9" xfId="0" applyNumberFormat="1" applyFill="1" applyBorder="1" applyAlignment="1">
      <alignment horizontal="left"/>
    </xf>
    <xf numFmtId="166" fontId="0" fillId="6" borderId="10" xfId="0" applyNumberFormat="1" applyFill="1" applyBorder="1" applyAlignment="1">
      <alignment horizontal="left"/>
    </xf>
    <xf numFmtId="0" fontId="0" fillId="6" borderId="11" xfId="0" applyFill="1" applyBorder="1" applyAlignment="1" applyProtection="1">
      <alignment vertical="center" wrapText="1"/>
      <protection locked="0"/>
    </xf>
    <xf numFmtId="0" fontId="0" fillId="6" borderId="12" xfId="0" applyFill="1" applyBorder="1" applyAlignment="1" applyProtection="1">
      <alignment vertical="center" wrapText="1"/>
      <protection locked="0"/>
    </xf>
    <xf numFmtId="0" fontId="12" fillId="0" borderId="0" xfId="0" applyFont="1" applyAlignment="1">
      <alignment horizontal="center" vertical="center" wrapText="1"/>
    </xf>
    <xf numFmtId="2" fontId="12" fillId="0" borderId="0" xfId="0" applyNumberFormat="1" applyFont="1" applyAlignment="1">
      <alignment horizontal="center" vertical="center" wrapText="1"/>
    </xf>
    <xf numFmtId="0" fontId="12" fillId="2" borderId="3" xfId="0" applyFont="1" applyFill="1" applyBorder="1" applyAlignment="1" applyProtection="1">
      <alignment horizontal="center" vertical="center" wrapText="1"/>
      <protection locked="0"/>
    </xf>
    <xf numFmtId="2" fontId="12" fillId="2" borderId="1" xfId="0" applyNumberFormat="1" applyFont="1" applyFill="1" applyBorder="1" applyAlignment="1" applyProtection="1">
      <alignment horizontal="center" vertical="center" wrapText="1"/>
      <protection locked="0"/>
    </xf>
    <xf numFmtId="1" fontId="12" fillId="0" borderId="3" xfId="0" applyNumberFormat="1" applyFont="1" applyBorder="1" applyAlignment="1" applyProtection="1">
      <alignment vertical="center" wrapText="1"/>
      <protection locked="0"/>
    </xf>
    <xf numFmtId="2" fontId="12" fillId="0" borderId="1" xfId="0" applyNumberFormat="1" applyFont="1" applyBorder="1" applyAlignment="1" applyProtection="1">
      <alignment vertical="center" wrapText="1"/>
      <protection locked="0"/>
    </xf>
    <xf numFmtId="2" fontId="12" fillId="3" borderId="1" xfId="0" applyNumberFormat="1" applyFont="1" applyFill="1" applyBorder="1" applyAlignment="1" applyProtection="1">
      <alignment vertical="center" wrapText="1"/>
      <protection locked="0"/>
    </xf>
    <xf numFmtId="164" fontId="12" fillId="0" borderId="3" xfId="0" applyNumberFormat="1" applyFont="1" applyBorder="1" applyAlignment="1" applyProtection="1">
      <alignment vertical="center" wrapText="1"/>
      <protection locked="0"/>
    </xf>
    <xf numFmtId="2" fontId="14" fillId="0" borderId="1" xfId="0" applyNumberFormat="1" applyFont="1" applyBorder="1" applyAlignment="1" applyProtection="1">
      <alignment vertical="center" wrapText="1"/>
      <protection locked="0"/>
    </xf>
    <xf numFmtId="164" fontId="12" fillId="3" borderId="3" xfId="0" applyNumberFormat="1" applyFont="1" applyFill="1" applyBorder="1" applyAlignment="1" applyProtection="1">
      <alignment vertical="center" wrapText="1"/>
      <protection locked="0"/>
    </xf>
    <xf numFmtId="2" fontId="14" fillId="3" borderId="1" xfId="0" applyNumberFormat="1" applyFont="1" applyFill="1" applyBorder="1" applyAlignment="1" applyProtection="1">
      <alignment vertical="center" wrapText="1"/>
      <protection locked="0"/>
    </xf>
    <xf numFmtId="2" fontId="12" fillId="0" borderId="0" xfId="0" applyNumberFormat="1" applyFont="1" applyAlignment="1">
      <alignment vertical="center"/>
    </xf>
    <xf numFmtId="165" fontId="10" fillId="0" borderId="15" xfId="0" applyNumberFormat="1" applyFont="1" applyBorder="1" applyAlignment="1">
      <alignment vertical="center"/>
    </xf>
    <xf numFmtId="165" fontId="0" fillId="0" borderId="19" xfId="0" applyNumberFormat="1" applyBorder="1" applyAlignment="1">
      <alignment vertical="center"/>
    </xf>
    <xf numFmtId="165" fontId="0" fillId="0" borderId="18" xfId="0" applyNumberFormat="1" applyBorder="1" applyAlignment="1">
      <alignment vertical="center"/>
    </xf>
    <xf numFmtId="165" fontId="12" fillId="0" borderId="18" xfId="0" applyNumberFormat="1" applyFont="1" applyBorder="1" applyAlignment="1">
      <alignment vertical="center"/>
    </xf>
    <xf numFmtId="165" fontId="10" fillId="0" borderId="18" xfId="0" applyNumberFormat="1" applyFont="1" applyBorder="1" applyAlignment="1">
      <alignment vertical="center"/>
    </xf>
    <xf numFmtId="165" fontId="10" fillId="0" borderId="20" xfId="0" applyNumberFormat="1" applyFont="1" applyBorder="1" applyAlignment="1">
      <alignment vertical="center"/>
    </xf>
    <xf numFmtId="165" fontId="0" fillId="0" borderId="21" xfId="0" applyNumberFormat="1" applyBorder="1" applyAlignment="1">
      <alignment vertical="center"/>
    </xf>
    <xf numFmtId="0" fontId="1" fillId="3" borderId="1" xfId="0" applyFont="1" applyFill="1" applyBorder="1" applyAlignment="1" applyProtection="1">
      <alignment vertical="center" wrapText="1"/>
      <protection locked="0"/>
    </xf>
    <xf numFmtId="0" fontId="0" fillId="0" borderId="2" xfId="0" applyBorder="1" applyAlignment="1" applyProtection="1">
      <alignment vertical="center" wrapText="1"/>
      <protection locked="0"/>
    </xf>
    <xf numFmtId="0" fontId="0" fillId="0" borderId="3" xfId="0" applyBorder="1" applyAlignment="1" applyProtection="1">
      <alignment vertical="center" wrapText="1"/>
      <protection locked="0"/>
    </xf>
    <xf numFmtId="0" fontId="1" fillId="0" borderId="1" xfId="0" applyFont="1" applyBorder="1" applyAlignment="1" applyProtection="1">
      <alignment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165" fontId="4" fillId="0" borderId="16" xfId="0" applyNumberFormat="1" applyFont="1" applyBorder="1" applyAlignment="1">
      <alignment horizontal="center" vertical="center" wrapText="1"/>
    </xf>
    <xf numFmtId="165" fontId="4" fillId="0" borderId="17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3" fillId="6" borderId="13" xfId="0" applyFont="1" applyFill="1" applyBorder="1" applyAlignment="1">
      <alignment horizontal="center" vertical="center" wrapText="1"/>
    </xf>
    <xf numFmtId="0" fontId="13" fillId="6" borderId="14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 applyProtection="1">
      <alignment horizontal="right" vertical="center" wrapText="1"/>
      <protection locked="0"/>
    </xf>
    <xf numFmtId="0" fontId="12" fillId="0" borderId="2" xfId="0" applyFont="1" applyBorder="1" applyAlignment="1" applyProtection="1">
      <alignment vertical="center" wrapText="1"/>
      <protection locked="0"/>
    </xf>
    <xf numFmtId="0" fontId="2" fillId="2" borderId="4" xfId="0" applyFont="1" applyFill="1" applyBorder="1" applyAlignment="1" applyProtection="1">
      <alignment horizontal="right" vertical="center" wrapText="1"/>
      <protection locked="0"/>
    </xf>
    <xf numFmtId="0" fontId="2" fillId="2" borderId="1" xfId="0" applyFont="1" applyFill="1" applyBorder="1" applyAlignment="1" applyProtection="1">
      <alignment horizontal="right" vertical="center" wrapText="1"/>
      <protection locked="0"/>
    </xf>
    <xf numFmtId="165" fontId="0" fillId="0" borderId="23" xfId="0" applyNumberFormat="1" applyBorder="1" applyAlignment="1">
      <alignment vertical="center"/>
    </xf>
    <xf numFmtId="166" fontId="0" fillId="6" borderId="24" xfId="0" applyNumberFormat="1" applyFill="1" applyBorder="1" applyAlignment="1">
      <alignment horizontal="left"/>
    </xf>
    <xf numFmtId="166" fontId="0" fillId="6" borderId="25" xfId="0" applyNumberFormat="1" applyFill="1" applyBorder="1" applyAlignment="1">
      <alignment horizontal="left"/>
    </xf>
    <xf numFmtId="1" fontId="12" fillId="3" borderId="26" xfId="0" applyNumberFormat="1" applyFont="1" applyFill="1" applyBorder="1" applyAlignment="1" applyProtection="1">
      <alignment vertical="center" wrapText="1"/>
      <protection locked="0"/>
    </xf>
    <xf numFmtId="2" fontId="12" fillId="3" borderId="27" xfId="0" applyNumberFormat="1" applyFont="1" applyFill="1" applyBorder="1" applyAlignment="1" applyProtection="1">
      <alignment vertical="center" wrapText="1"/>
      <protection locked="0"/>
    </xf>
    <xf numFmtId="165" fontId="0" fillId="0" borderId="28" xfId="0" applyNumberFormat="1" applyBorder="1" applyAlignment="1">
      <alignment vertical="center"/>
    </xf>
    <xf numFmtId="166" fontId="0" fillId="6" borderId="29" xfId="0" applyNumberFormat="1" applyFill="1" applyBorder="1" applyAlignment="1">
      <alignment horizontal="left"/>
    </xf>
    <xf numFmtId="166" fontId="0" fillId="6" borderId="30" xfId="0" applyNumberFormat="1" applyFill="1" applyBorder="1" applyAlignment="1">
      <alignment horizontal="left"/>
    </xf>
    <xf numFmtId="164" fontId="12" fillId="3" borderId="31" xfId="0" applyNumberFormat="1" applyFont="1" applyFill="1" applyBorder="1" applyAlignment="1" applyProtection="1">
      <alignment vertical="center" wrapText="1"/>
      <protection locked="0"/>
    </xf>
    <xf numFmtId="2" fontId="12" fillId="3" borderId="32" xfId="0" applyNumberFormat="1" applyFont="1" applyFill="1" applyBorder="1" applyAlignment="1" applyProtection="1">
      <alignment vertical="center" wrapText="1"/>
      <protection locked="0"/>
    </xf>
    <xf numFmtId="166" fontId="0" fillId="8" borderId="33" xfId="0" applyNumberFormat="1" applyFill="1" applyBorder="1" applyAlignment="1">
      <alignment horizontal="left"/>
    </xf>
    <xf numFmtId="166" fontId="0" fillId="8" borderId="34" xfId="0" applyNumberFormat="1" applyFill="1" applyBorder="1" applyAlignment="1">
      <alignment horizontal="left"/>
    </xf>
    <xf numFmtId="164" fontId="12" fillId="8" borderId="35" xfId="0" applyNumberFormat="1" applyFont="1" applyFill="1" applyBorder="1" applyAlignment="1" applyProtection="1">
      <alignment vertical="center" wrapText="1"/>
      <protection locked="0"/>
    </xf>
    <xf numFmtId="2" fontId="14" fillId="8" borderId="36" xfId="0" applyNumberFormat="1" applyFont="1" applyFill="1" applyBorder="1" applyAlignment="1" applyProtection="1">
      <alignment vertical="center" wrapText="1"/>
      <protection locked="0"/>
    </xf>
    <xf numFmtId="0" fontId="3" fillId="8" borderId="37" xfId="0" applyFont="1" applyFill="1" applyBorder="1" applyAlignment="1" applyProtection="1">
      <alignment vertical="center" wrapText="1"/>
      <protection locked="0"/>
    </xf>
    <xf numFmtId="165" fontId="12" fillId="8" borderId="22" xfId="0" applyNumberFormat="1" applyFont="1" applyFill="1" applyBorder="1" applyAlignment="1">
      <alignment vertical="center"/>
    </xf>
    <xf numFmtId="165" fontId="12" fillId="9" borderId="22" xfId="0" applyNumberFormat="1" applyFont="1" applyFill="1" applyBorder="1" applyAlignment="1">
      <alignment vertical="center"/>
    </xf>
    <xf numFmtId="165" fontId="0" fillId="10" borderId="19" xfId="0" applyNumberFormat="1" applyFill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8C00"/>
      <rgbColor rgb="00FFD700"/>
      <rgbColor rgb="00FF0000"/>
      <rgbColor rgb="00FFF8DC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19050</xdr:colOff>
      <xdr:row>0</xdr:row>
      <xdr:rowOff>28575</xdr:rowOff>
    </xdr:from>
    <xdr:ext cx="3152775" cy="1314450"/>
    <xdr:sp macro="" textlink="">
      <xdr:nvSpPr>
        <xdr:cNvPr id="2" name="TextBox 1"/>
        <xdr:cNvSpPr txBox="1"/>
      </xdr:nvSpPr>
      <xdr:spPr>
        <a:xfrm>
          <a:off x="19050" y="28575"/>
          <a:ext cx="3152775" cy="1314450"/>
        </a:xfrm>
        <a:prstGeom prst="rect">
          <a:avLst/>
        </a:prstGeom>
        <a:solidFill>
          <a:srgbClr val="00B0F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ru-RU" sz="1100" i="1" u="sng"/>
            <a:t>Лейтмотив:</a:t>
          </a:r>
          <a:r>
            <a:rPr lang="ru-RU" sz="1100"/>
            <a:t> ТО выполняются  только в рабочее время и только в рабочие дни. Где нет "ТО", выполнятся должно  в рабочие часы но без выходных дней.  07.01 сделал выходным специально </a:t>
          </a:r>
          <a:r>
            <a:rPr lang="ru-RU" sz="1100" baseline="0"/>
            <a:t> для  добавления возможностей проверки. Так-то выходных при  выполнении не "ТО" -нет.</a:t>
          </a:r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152"/>
  <sheetViews>
    <sheetView showGridLines="0" tabSelected="1" topLeftCell="E1" workbookViewId="0">
      <selection activeCell="J9" sqref="J9"/>
    </sheetView>
  </sheetViews>
  <sheetFormatPr defaultColWidth="8.85546875" defaultRowHeight="12.75"/>
  <cols>
    <col min="1" max="5" width="9.7109375" style="1" customWidth="1"/>
    <col min="6" max="8" width="17.85546875" style="1" customWidth="1"/>
    <col min="9" max="10" width="17.85546875" style="10" customWidth="1"/>
    <col min="11" max="11" width="13.42578125" style="25" customWidth="1"/>
    <col min="12" max="12" width="13.42578125" style="48" customWidth="1"/>
    <col min="13" max="13" width="9.28515625" style="10" customWidth="1"/>
    <col min="14" max="14" width="14.42578125" style="20" customWidth="1"/>
    <col min="15" max="15" width="15.7109375" style="9" customWidth="1"/>
    <col min="19" max="23" width="9.140625" style="10" customWidth="1"/>
    <col min="24" max="24" width="4.5703125" style="1" customWidth="1"/>
    <col min="25" max="25" width="5.28515625" style="1" customWidth="1"/>
    <col min="26" max="26" width="7" style="1" customWidth="1"/>
    <col min="27" max="27" width="14.42578125" style="9" customWidth="1"/>
    <col min="28" max="28" width="8.85546875" style="9"/>
    <col min="29" max="29" width="2.42578125" style="1" customWidth="1"/>
    <col min="30" max="30" width="18.85546875" style="1" customWidth="1"/>
    <col min="31" max="16384" width="8.85546875" style="1"/>
  </cols>
  <sheetData>
    <row r="1" spans="1:30" ht="123.75" customHeight="1">
      <c r="B1" s="27">
        <v>0.375</v>
      </c>
      <c r="C1" s="28">
        <v>0.875</v>
      </c>
      <c r="F1" s="26" t="s">
        <v>160</v>
      </c>
      <c r="G1" s="26" t="s">
        <v>157</v>
      </c>
      <c r="H1" s="26" t="s">
        <v>158</v>
      </c>
      <c r="I1" s="65" t="s">
        <v>163</v>
      </c>
      <c r="J1" s="66"/>
      <c r="K1" s="37" t="s">
        <v>159</v>
      </c>
      <c r="L1" s="38" t="s">
        <v>161</v>
      </c>
      <c r="M1" s="26" t="s">
        <v>164</v>
      </c>
      <c r="N1" s="61" t="s">
        <v>165</v>
      </c>
      <c r="O1" s="62"/>
      <c r="X1" s="63" t="s">
        <v>162</v>
      </c>
      <c r="Y1" s="64"/>
      <c r="Z1" s="64"/>
      <c r="AA1" s="64"/>
      <c r="AB1" s="64"/>
      <c r="AC1" s="64"/>
      <c r="AD1" s="64"/>
    </row>
    <row r="2" spans="1:30" ht="15.75" customHeight="1">
      <c r="A2" s="60" t="s">
        <v>0</v>
      </c>
      <c r="B2" s="57"/>
      <c r="C2" s="57"/>
      <c r="D2" s="58"/>
      <c r="E2" s="2" t="s">
        <v>1</v>
      </c>
      <c r="F2" s="2" t="s">
        <v>2</v>
      </c>
      <c r="G2" s="2" t="s">
        <v>3</v>
      </c>
      <c r="H2" s="29" t="s">
        <v>4</v>
      </c>
      <c r="I2" s="31" t="s">
        <v>155</v>
      </c>
      <c r="J2" s="32" t="s">
        <v>156</v>
      </c>
      <c r="K2" s="39" t="s">
        <v>5</v>
      </c>
      <c r="L2" s="40" t="s">
        <v>6</v>
      </c>
      <c r="N2" s="40"/>
      <c r="O2" s="40"/>
    </row>
    <row r="3" spans="1:30" ht="23.25" customHeight="1">
      <c r="A3" s="59" t="s">
        <v>7</v>
      </c>
      <c r="B3" s="57"/>
      <c r="C3" s="57"/>
      <c r="D3" s="58"/>
      <c r="E3" s="3">
        <v>34</v>
      </c>
      <c r="F3" s="11">
        <v>41642.428113425922</v>
      </c>
      <c r="G3" s="11">
        <v>41643.594780092593</v>
      </c>
      <c r="H3" s="30">
        <v>41646.515914351847</v>
      </c>
      <c r="I3" s="33">
        <f t="shared" ref="I3:I34" si="0">IF(ISNUMBER(MATCH(TRUNC(F3),Праздники,0)),TRUNC(F3)+1+$B$1,TRUNC(F3)+MAX(MOD(F3,1),$B$1))</f>
        <v>41642.428113425922</v>
      </c>
      <c r="J3" s="34">
        <f t="shared" ref="J3:J34" si="1">IF(ISNUMBER(MATCH(TRUNC(H3),Праздники,0)),TRUNC(H3)-1+$C$1,TRUNC(H3)+MIN(MOD(H3,1),$C$1))-SUMPRODUCT((TRUNC(F3)&lt;Праздники)*(TRUNC(H3)&gt;Праздники))</f>
        <v>41645.875</v>
      </c>
      <c r="K3" s="41">
        <v>16</v>
      </c>
      <c r="L3" s="42">
        <v>50.107222219999997</v>
      </c>
      <c r="M3" s="18">
        <f t="shared" ref="M3:M67" si="2">IF(MID(A3,1,2)="ТО",1,)</f>
        <v>0</v>
      </c>
      <c r="N3" s="51">
        <f>IF(M3=1,((NETWORKDAYS(F3,H3)-1)*($C$1-$B$1)+MIN(MAX(MOD(H3,1),(WEEKDAY(H3,2)&gt;5)*$C$1,$B$1),$C$1)-MIN(MAX(MOD(F3,1)*(WEEKDAY(F3,2)&lt;6),$B$1),$C$1)),(H3-F3)-INT(H3-F3)+(DATEDIF(F3,H3,"d"))*($C$1-$B$1)-"12:22:55")</f>
        <v>1.5718865740731147</v>
      </c>
      <c r="O3" s="50">
        <f t="shared" ref="O3:O34" si="3">IF(M3=1,((NETWORKDAYS(I3,J3,Праздники)-1)*($C$1-$B$1)+MIN(MAX(MOD(J3,1),(WEEKDAY(J3,2)&gt;5)*$C$1,$B$1),$C$1)-MIN(MAX(MOD(I3,1)*(WEEKDAY(I3,2)&lt;6),$B$1),$C$1)),MAX((TRUNC(J3-I3)-(MOD(J3,1)&gt;MOD(I3,1)))*($C$1-$B$1)+($C$1-MOD(I3,1))+(MOD(J3,1)-$B$1),0))</f>
        <v>1.9468865740782348</v>
      </c>
      <c r="S3" s="24"/>
      <c r="AA3" s="13">
        <f>IF(A3="ТО?",((NETWORKDAYS(F3,H3)-1)*($C$1-$B$1)+MIN(MAX(MOD(H3,1),(WEEKDAY(H3,2)&gt;5)*$C$1,$B$1),$C$1)-MIN(MAX(MOD(F3,1)*(WEEKDAY(F3,2)&lt;6),$B$1),$C$1)),(H3-F3)-INT(H3-F3)+(DATEDIF(F3,H3,"d"))*($C$1-$B$1))</f>
        <v>2.0878009259249666</v>
      </c>
      <c r="AB3" s="8">
        <f t="shared" ref="AB3:AB34" si="4">(H3-F3)-INT(H3-F3)+(NETWORKDAYS(F3,H3)-(NETWORKDAYS(F3,H3)&lt;&gt;0))*($C$1-$B$1)</f>
        <v>1.0878009259249666</v>
      </c>
      <c r="AD3" s="12">
        <f t="shared" ref="AD3:AD34" si="5">(NETWORKDAYS(F3,H3)-1)*($C$1-$B$1)+MIN(MAX(MOD(H3,1),(WEEKDAY(H3,2)&gt;5)*$C$1,$B$1),$C$1)-MIN(MAX(MOD(F3,1)*(WEEKDAY(F3,2)&lt;6),$B$1),$C$1)</f>
        <v>1.0878009259249666</v>
      </c>
    </row>
    <row r="4" spans="1:30" ht="23.25" customHeight="1" thickBot="1">
      <c r="A4" s="56" t="s">
        <v>8</v>
      </c>
      <c r="B4" s="57"/>
      <c r="C4" s="57"/>
      <c r="D4" s="58"/>
      <c r="E4" s="4">
        <v>34</v>
      </c>
      <c r="F4" s="11">
        <v>41644.774594907409</v>
      </c>
      <c r="G4" s="11">
        <v>41646.441261574073</v>
      </c>
      <c r="H4" s="30">
        <v>41648.676203703704</v>
      </c>
      <c r="I4" s="72">
        <f t="shared" si="0"/>
        <v>41644.774594907409</v>
      </c>
      <c r="J4" s="73">
        <f t="shared" si="1"/>
        <v>41647.676203703704</v>
      </c>
      <c r="K4" s="74">
        <v>16</v>
      </c>
      <c r="L4" s="75">
        <v>45.638611109999999</v>
      </c>
      <c r="M4" s="18">
        <f t="shared" si="2"/>
        <v>0</v>
      </c>
      <c r="N4" s="76">
        <f>IF(M4=1,((NETWORKDAYS(F4,H4)-1)*($C$1-$B$1)+MIN(MAX(MOD(H4,1),(WEEKDAY(H4,2)&gt;5)*$C$1,$B$1),$C$1)-MIN(MAX(MOD(F4,1)*(WEEKDAY(F4,2)&lt;6),$B$1),$C$1)),(H4-F4)-INT(H4-F4)+(DATEDIF(F4,H4,"d"))*($C$1-$B$1)-"24:00")</f>
        <v>1.9016087962954771</v>
      </c>
      <c r="O4" s="50">
        <f t="shared" si="3"/>
        <v>1.4016087962954771</v>
      </c>
      <c r="S4" s="6"/>
      <c r="T4" s="6"/>
      <c r="U4" s="6"/>
      <c r="V4" s="6"/>
      <c r="W4" s="6"/>
      <c r="X4" s="6">
        <f t="shared" ref="X4:X35" si="6">DAY(F4)</f>
        <v>5</v>
      </c>
      <c r="Y4" s="6">
        <f t="shared" ref="Y4:Y35" si="7">HOUR(F4)</f>
        <v>18</v>
      </c>
      <c r="Z4" s="6">
        <f t="shared" ref="Z4:Z35" si="8">MINUTE(F4)</f>
        <v>35</v>
      </c>
      <c r="AA4" s="13">
        <f>IF(A4="ТО?",((NETWORKDAYS(F4,H4)-1)*($C$1-$B$1)+MIN(MAX(MOD(H4,1),(WEEKDAY(H4,2)&gt;5)*$C$1,$B$1),$C$1)-MIN(MAX(MOD(F4,1)*(WEEKDAY(F4,2)&lt;6),$B$1),$C$1)),(H4-F4)-INT(H4-F4)+(DATEDIF(F4,H4,"d"))*($C$1-$B$1)-"24:00")</f>
        <v>1.9016087962954771</v>
      </c>
      <c r="AB4" s="8">
        <f t="shared" si="4"/>
        <v>2.4016087962954771</v>
      </c>
      <c r="AD4" s="12">
        <f t="shared" si="5"/>
        <v>1.8012037037042319</v>
      </c>
    </row>
    <row r="5" spans="1:30" ht="23.25" customHeight="1" thickBot="1">
      <c r="A5" s="59" t="s">
        <v>9</v>
      </c>
      <c r="B5" s="57"/>
      <c r="C5" s="57"/>
      <c r="D5" s="58"/>
      <c r="E5" s="3">
        <v>34</v>
      </c>
      <c r="F5" s="11">
        <v>41643.34847222222</v>
      </c>
      <c r="G5" s="11">
        <v>41643.681805555556</v>
      </c>
      <c r="H5" s="30">
        <v>41643.40420138889</v>
      </c>
      <c r="I5" s="81">
        <f t="shared" si="0"/>
        <v>41643.375</v>
      </c>
      <c r="J5" s="82">
        <f t="shared" si="1"/>
        <v>41643.40420138889</v>
      </c>
      <c r="K5" s="83">
        <v>8</v>
      </c>
      <c r="L5" s="84">
        <v>1.3374999999999999</v>
      </c>
      <c r="M5" s="85">
        <f t="shared" si="2"/>
        <v>0</v>
      </c>
      <c r="N5" s="86">
        <f>IF(M5=1,((NETWORKDAYS(I5,J5)-1)*($C$1-$B$1)+MIN(MAX(MOD(J5,1),(WEEKDAY(J5,2)&gt;5)*$C$1,$B$1),$C$1)-MIN(MAX(MOD(I5,1)*(WEEKDAY(I5,2)&lt;6),$B$1),$C$1)),(J5-I5)-INT(J5-I5)+(DATEDIF(I5,J5,"d"))*($C$1-$B$1))</f>
        <v>2.920138889021473E-2</v>
      </c>
      <c r="O5" s="71">
        <f t="shared" si="3"/>
        <v>2.920138889021473E-2</v>
      </c>
      <c r="S5" s="6"/>
      <c r="T5" s="6"/>
      <c r="U5" s="6"/>
      <c r="V5" s="6"/>
      <c r="W5" s="6"/>
      <c r="X5" s="6">
        <f t="shared" si="6"/>
        <v>4</v>
      </c>
      <c r="Y5" s="6">
        <f t="shared" si="7"/>
        <v>8</v>
      </c>
      <c r="Z5" s="6">
        <f t="shared" si="8"/>
        <v>21</v>
      </c>
      <c r="AA5" s="14">
        <f>IF(A5="ТО?",((NETWORKDAYS(F5,H5)-1)*($C$1-$B$1)+MIN(MAX(MOD(H5,1),(WEEKDAY(H5,2)&gt;5)*$C$1,$B$1),$C$1)-MIN(MAX(MOD(F5,1)*(WEEKDAY(F5,2)&lt;6),$B$1),$C$1)),(H5-F5)-INT(H5-F5)+(DATEDIF(F5,H5,"d"))*($C$1-$B$1))</f>
        <v>5.5729166670062114E-2</v>
      </c>
      <c r="AB5" s="15">
        <f t="shared" si="4"/>
        <v>5.5729166670062114E-2</v>
      </c>
      <c r="AC5" s="16"/>
      <c r="AD5" s="17">
        <f t="shared" si="5"/>
        <v>0</v>
      </c>
    </row>
    <row r="6" spans="1:30" ht="23.25" customHeight="1" thickBot="1">
      <c r="A6" s="56" t="s">
        <v>9</v>
      </c>
      <c r="B6" s="57"/>
      <c r="C6" s="57"/>
      <c r="D6" s="58"/>
      <c r="E6" s="4">
        <v>34</v>
      </c>
      <c r="F6" s="11">
        <v>41644.459131944444</v>
      </c>
      <c r="G6" s="11">
        <v>41645.625798611109</v>
      </c>
      <c r="H6" s="30">
        <v>41645.376736111109</v>
      </c>
      <c r="I6" s="77">
        <f t="shared" si="0"/>
        <v>41644.459131944444</v>
      </c>
      <c r="J6" s="78">
        <f t="shared" si="1"/>
        <v>41645.376736111109</v>
      </c>
      <c r="K6" s="79">
        <v>16</v>
      </c>
      <c r="L6" s="80">
        <v>10.022500000000001</v>
      </c>
      <c r="M6" s="18">
        <f t="shared" si="2"/>
        <v>0</v>
      </c>
      <c r="N6" s="87">
        <f>IF(M6=1,((NETWORKDAYS(I6,J6)-1)*($C$1-$B$1)+MIN(MAX(MOD(J6,1),(WEEKDAY(J6,2)&gt;5)*$C$1,$B$1),$C$1)-MIN(MAX(MOD(I6,1)*(WEEKDAY(I6,2)&lt;6),$B$1),$C$1)),(J6-I6)-INT(J6-I6)+(DATEDIF(I6,J6,"d"))*($C$1-$B$1))</f>
        <v>1.4176041666651145</v>
      </c>
      <c r="O6" s="88">
        <f t="shared" si="3"/>
        <v>0.41760416666511446</v>
      </c>
      <c r="S6" s="6"/>
      <c r="T6" s="6"/>
      <c r="U6" s="6"/>
      <c r="V6" s="6"/>
      <c r="W6" s="6"/>
      <c r="X6" s="6">
        <f t="shared" si="6"/>
        <v>5</v>
      </c>
      <c r="Y6" s="6">
        <f t="shared" si="7"/>
        <v>11</v>
      </c>
      <c r="Z6" s="6">
        <f t="shared" si="8"/>
        <v>1</v>
      </c>
      <c r="AA6" s="14">
        <f t="shared" ref="AA6:AA37" si="9">IF(A6&gt;="ТО",((NETWORKDAYS(F6,H6)-1)*($C$1-$B$1)+MIN(MAX(MOD(H6,1),(WEEKDAY(H6,2)&gt;5)*$C$1,$B$1),$C$1)-MIN(MAX(MOD(F6,1)*(WEEKDAY(F6,2)&lt;6),$B$1),$C$1)),(H6-F6)-INT(H6-F6)+(DATEDIF(F6,H6,"d"))*($C$1-$B$1))</f>
        <v>1.4176041666651145</v>
      </c>
      <c r="AB6" s="8">
        <f t="shared" si="4"/>
        <v>0.91760416666511446</v>
      </c>
      <c r="AD6" s="12">
        <f t="shared" si="5"/>
        <v>1.7361111094942316E-3</v>
      </c>
    </row>
    <row r="7" spans="1:30" ht="23.25" customHeight="1">
      <c r="A7" s="59" t="s">
        <v>10</v>
      </c>
      <c r="B7" s="57"/>
      <c r="C7" s="57"/>
      <c r="D7" s="58"/>
      <c r="E7" s="3">
        <v>34</v>
      </c>
      <c r="F7" s="11">
        <v>41645.399282407408</v>
      </c>
      <c r="G7" s="11">
        <v>41645.732615740737</v>
      </c>
      <c r="H7" s="30">
        <v>41645.650150462963</v>
      </c>
      <c r="I7" s="33">
        <f t="shared" si="0"/>
        <v>41645.399282407408</v>
      </c>
      <c r="J7" s="34">
        <f t="shared" si="1"/>
        <v>41645.650150462963</v>
      </c>
      <c r="K7" s="44">
        <v>8</v>
      </c>
      <c r="L7" s="42">
        <v>6.0208333300000003</v>
      </c>
      <c r="M7" s="18">
        <f t="shared" si="2"/>
        <v>0</v>
      </c>
      <c r="N7" s="52">
        <f>IF(M7=1,((NETWORKDAYS(F7,H7)-1)*($C$1-$B$1)+MIN(MAX(MOD(H7,1),(WEEKDAY(H7,2)&gt;5)*$C$1,$B$1),$C$1)-MIN(MAX(MOD(F7,1)*(WEEKDAY(F7,2)&lt;6),$B$1),$C$1)),(H7-F7)-INT(H7-F7)+(DATEDIF(F7,H7,"d"))*($C$1-$B$1))</f>
        <v>0.25086805555474712</v>
      </c>
      <c r="O7" s="50">
        <f t="shared" si="3"/>
        <v>0.25086805555474712</v>
      </c>
      <c r="S7" s="6"/>
      <c r="T7" s="6"/>
      <c r="U7" s="6"/>
      <c r="V7" s="6"/>
      <c r="W7" s="6"/>
      <c r="X7" s="6">
        <f t="shared" si="6"/>
        <v>6</v>
      </c>
      <c r="Y7" s="6">
        <f t="shared" si="7"/>
        <v>9</v>
      </c>
      <c r="Z7" s="6">
        <f t="shared" si="8"/>
        <v>34</v>
      </c>
      <c r="AA7" s="7">
        <f t="shared" si="9"/>
        <v>0.25086805555474712</v>
      </c>
      <c r="AB7" s="8">
        <f t="shared" si="4"/>
        <v>0.25086805555474712</v>
      </c>
      <c r="AD7" s="12">
        <f t="shared" si="5"/>
        <v>0.25086805555474712</v>
      </c>
    </row>
    <row r="8" spans="1:30" ht="23.25" customHeight="1">
      <c r="A8" s="56" t="s">
        <v>11</v>
      </c>
      <c r="B8" s="57"/>
      <c r="C8" s="57"/>
      <c r="D8" s="58"/>
      <c r="E8" s="4">
        <v>34</v>
      </c>
      <c r="F8" s="11">
        <v>41645.526284722218</v>
      </c>
      <c r="G8" s="11">
        <v>41646.69295138889</v>
      </c>
      <c r="H8" s="30">
        <v>41645.894062499996</v>
      </c>
      <c r="I8" s="33">
        <f t="shared" si="0"/>
        <v>41645.526284722218</v>
      </c>
      <c r="J8" s="34">
        <f t="shared" si="1"/>
        <v>41645.875</v>
      </c>
      <c r="K8" s="46">
        <v>16</v>
      </c>
      <c r="L8" s="43">
        <v>6.8691666600000003</v>
      </c>
      <c r="M8" s="18">
        <f t="shared" si="2"/>
        <v>0</v>
      </c>
      <c r="N8" s="52">
        <f>IF(M8=1,((NETWORKDAYS(F8,H8)-1)*($C$1-$B$1)+MIN(MAX(MOD(H8,1),(WEEKDAY(H8,2)&gt;5)*$C$1,$B$1),$C$1)-MIN(MAX(MOD(F8,1)*(WEEKDAY(F8,2)&lt;6),$B$1),$C$1)),(H8-F8)-INT(H8-F8)+(DATEDIF(F8,H8,"d"))*($C$1-$B$1)-"00:27:27")</f>
        <v>0.34871527777751909</v>
      </c>
      <c r="O8" s="50">
        <f t="shared" si="3"/>
        <v>0.34871527778159361</v>
      </c>
      <c r="S8" s="6"/>
      <c r="T8" s="6"/>
      <c r="U8" s="6"/>
      <c r="V8" s="6"/>
      <c r="W8" s="6"/>
      <c r="X8" s="6">
        <f t="shared" si="6"/>
        <v>6</v>
      </c>
      <c r="Y8" s="6">
        <f t="shared" si="7"/>
        <v>12</v>
      </c>
      <c r="Z8" s="6">
        <f t="shared" si="8"/>
        <v>37</v>
      </c>
      <c r="AA8" s="7">
        <f t="shared" si="9"/>
        <v>0.36777777777751908</v>
      </c>
      <c r="AB8" s="8">
        <f t="shared" si="4"/>
        <v>0.36777777777751908</v>
      </c>
      <c r="AD8" s="12">
        <f t="shared" si="5"/>
        <v>0.34871527778159361</v>
      </c>
    </row>
    <row r="9" spans="1:30" ht="23.25" customHeight="1">
      <c r="A9" s="59" t="s">
        <v>12</v>
      </c>
      <c r="B9" s="57"/>
      <c r="C9" s="57"/>
      <c r="D9" s="58"/>
      <c r="E9" s="3">
        <v>34</v>
      </c>
      <c r="F9" s="11">
        <v>41646.374513888884</v>
      </c>
      <c r="G9" s="11">
        <v>41647.541180555556</v>
      </c>
      <c r="H9" s="30">
        <v>41646.591493055552</v>
      </c>
      <c r="I9" s="33">
        <f t="shared" si="0"/>
        <v>41647.375</v>
      </c>
      <c r="J9" s="34">
        <f t="shared" si="1"/>
        <v>41645.875</v>
      </c>
      <c r="K9" s="44">
        <v>16</v>
      </c>
      <c r="L9" s="42">
        <v>5.2074999999999996</v>
      </c>
      <c r="M9" s="18">
        <f t="shared" si="2"/>
        <v>0</v>
      </c>
      <c r="N9" s="52">
        <v>0</v>
      </c>
      <c r="O9" s="50">
        <f t="shared" si="3"/>
        <v>0</v>
      </c>
      <c r="S9" s="6"/>
      <c r="T9" s="6"/>
      <c r="U9" s="6"/>
      <c r="V9" s="6"/>
      <c r="W9" s="6"/>
      <c r="X9" s="6">
        <f t="shared" si="6"/>
        <v>7</v>
      </c>
      <c r="Y9" s="6">
        <f t="shared" si="7"/>
        <v>8</v>
      </c>
      <c r="Z9" s="6">
        <f t="shared" si="8"/>
        <v>59</v>
      </c>
      <c r="AA9" s="7">
        <f t="shared" si="9"/>
        <v>0.21697916666744277</v>
      </c>
      <c r="AB9" s="8">
        <f t="shared" si="4"/>
        <v>0.21697916666744277</v>
      </c>
      <c r="AD9" s="12">
        <f t="shared" si="5"/>
        <v>0.21649305555183673</v>
      </c>
    </row>
    <row r="10" spans="1:30" ht="23.25" customHeight="1">
      <c r="A10" s="56" t="s">
        <v>133</v>
      </c>
      <c r="B10" s="57"/>
      <c r="C10" s="57"/>
      <c r="D10" s="58"/>
      <c r="E10" s="4">
        <v>18</v>
      </c>
      <c r="F10" s="11">
        <v>41646.514525462961</v>
      </c>
      <c r="G10" s="11">
        <v>41649.347858796296</v>
      </c>
      <c r="H10" s="30">
        <v>41648.652569444443</v>
      </c>
      <c r="I10" s="33">
        <f t="shared" si="0"/>
        <v>41647.375</v>
      </c>
      <c r="J10" s="34">
        <f t="shared" si="1"/>
        <v>41648.652569444443</v>
      </c>
      <c r="K10" s="46">
        <v>32</v>
      </c>
      <c r="L10" s="43">
        <v>27.313055550000001</v>
      </c>
      <c r="M10" s="18">
        <f t="shared" si="2"/>
        <v>0</v>
      </c>
      <c r="N10" s="52">
        <f>IF(M10=1,((NETWORKDAYS(F10,H10)-1)*($C$1-$B$1)+MIN(MAX(MOD(H10,1),(WEEKDAY(H10,2)&gt;5)*$C$1,$B$1),$C$1)-MIN(MAX(MOD(F10,1)*(WEEKDAY(F10,2)&lt;6),$B$1),$C$1)),(H10-F10-"08:39:05")-INT(H10-F10)+(DATEDIF(F10,H10,"d"))*($C$1-$B$1))</f>
        <v>0.77756944444500498</v>
      </c>
      <c r="O10" s="50">
        <f t="shared" si="3"/>
        <v>0.77756944444263354</v>
      </c>
      <c r="S10" s="6"/>
      <c r="T10" s="6"/>
      <c r="U10" s="6"/>
      <c r="V10" s="6"/>
      <c r="W10" s="6"/>
      <c r="X10" s="6">
        <f t="shared" si="6"/>
        <v>7</v>
      </c>
      <c r="Y10" s="6">
        <f t="shared" si="7"/>
        <v>12</v>
      </c>
      <c r="Z10" s="6">
        <f t="shared" si="8"/>
        <v>20</v>
      </c>
      <c r="AA10" s="7">
        <f t="shared" si="9"/>
        <v>1.138043981482042</v>
      </c>
      <c r="AB10" s="8">
        <f t="shared" si="4"/>
        <v>1.138043981482042</v>
      </c>
      <c r="AD10" s="12">
        <f t="shared" si="5"/>
        <v>1.138043981482042</v>
      </c>
    </row>
    <row r="11" spans="1:30" ht="23.25" customHeight="1">
      <c r="A11" s="59" t="s">
        <v>13</v>
      </c>
      <c r="B11" s="57"/>
      <c r="C11" s="57"/>
      <c r="D11" s="58"/>
      <c r="E11" s="3">
        <v>34</v>
      </c>
      <c r="F11" s="11">
        <v>41649.316249999996</v>
      </c>
      <c r="G11" s="11">
        <v>41650.482916666668</v>
      </c>
      <c r="H11" s="30">
        <v>41649.434861111113</v>
      </c>
      <c r="I11" s="33">
        <f t="shared" si="0"/>
        <v>41649.375</v>
      </c>
      <c r="J11" s="34">
        <f t="shared" si="1"/>
        <v>41649.434861111113</v>
      </c>
      <c r="K11" s="44">
        <v>16</v>
      </c>
      <c r="L11" s="42">
        <v>2.8466666599999999</v>
      </c>
      <c r="M11" s="18">
        <f t="shared" si="2"/>
        <v>0</v>
      </c>
      <c r="N11" s="52">
        <f t="shared" ref="N11:N37" si="10">IF(M11=1,((NETWORKDAYS(F11,H11)-1)*($C$1-$B$1)+MIN(MAX(MOD(H11,1),(WEEKDAY(H11,2)&gt;5)*$C$1,$B$1),$C$1)-MIN(MAX(MOD(F11,1)*(WEEKDAY(F11,2)&lt;6),$B$1),$C$1)),(H11-F11)-INT(H11-F11)+(DATEDIF(F11,H11,"d"))*($C$1-$B$1))</f>
        <v>0.11861111111647915</v>
      </c>
      <c r="O11" s="50">
        <f t="shared" si="3"/>
        <v>5.9861111112695653E-2</v>
      </c>
      <c r="S11" s="6"/>
      <c r="T11" s="6"/>
      <c r="U11" s="6"/>
      <c r="V11" s="6"/>
      <c r="W11" s="6"/>
      <c r="X11" s="6">
        <f t="shared" si="6"/>
        <v>10</v>
      </c>
      <c r="Y11" s="6">
        <f t="shared" si="7"/>
        <v>7</v>
      </c>
      <c r="Z11" s="6">
        <f t="shared" si="8"/>
        <v>35</v>
      </c>
      <c r="AA11" s="7">
        <f t="shared" si="9"/>
        <v>0.11861111111647915</v>
      </c>
      <c r="AB11" s="8">
        <f t="shared" si="4"/>
        <v>0.11861111111647915</v>
      </c>
      <c r="AD11" s="12">
        <f t="shared" si="5"/>
        <v>5.9861111112695653E-2</v>
      </c>
    </row>
    <row r="12" spans="1:30" ht="23.25" customHeight="1">
      <c r="A12" s="56" t="s">
        <v>14</v>
      </c>
      <c r="B12" s="57"/>
      <c r="C12" s="57"/>
      <c r="D12" s="58"/>
      <c r="E12" s="4">
        <v>34</v>
      </c>
      <c r="F12" s="11">
        <v>41652.529085648144</v>
      </c>
      <c r="G12" s="11">
        <v>41653.36241898148</v>
      </c>
      <c r="H12" s="30">
        <v>41652.549085648148</v>
      </c>
      <c r="I12" s="33">
        <f t="shared" si="0"/>
        <v>41652.529085648144</v>
      </c>
      <c r="J12" s="34">
        <f t="shared" si="1"/>
        <v>41652.549085648148</v>
      </c>
      <c r="K12" s="46">
        <v>8</v>
      </c>
      <c r="L12" s="43">
        <v>0.48</v>
      </c>
      <c r="M12" s="18">
        <f t="shared" si="2"/>
        <v>0</v>
      </c>
      <c r="N12" s="52">
        <f t="shared" si="10"/>
        <v>2.0000000004074536E-2</v>
      </c>
      <c r="O12" s="50">
        <f t="shared" si="3"/>
        <v>2.0000000004074536E-2</v>
      </c>
      <c r="S12" s="6"/>
      <c r="T12" s="6"/>
      <c r="U12" s="6"/>
      <c r="V12" s="6"/>
      <c r="W12" s="6"/>
      <c r="X12" s="6">
        <f t="shared" si="6"/>
        <v>13</v>
      </c>
      <c r="Y12" s="6">
        <f t="shared" si="7"/>
        <v>12</v>
      </c>
      <c r="Z12" s="6">
        <f t="shared" si="8"/>
        <v>41</v>
      </c>
      <c r="AA12" s="7">
        <f t="shared" si="9"/>
        <v>2.0000000004074536E-2</v>
      </c>
      <c r="AB12" s="8">
        <f t="shared" si="4"/>
        <v>2.0000000004074536E-2</v>
      </c>
      <c r="AD12" s="12">
        <f t="shared" si="5"/>
        <v>2.0000000004074536E-2</v>
      </c>
    </row>
    <row r="13" spans="1:30" ht="23.25" customHeight="1">
      <c r="A13" s="59" t="s">
        <v>27</v>
      </c>
      <c r="B13" s="57"/>
      <c r="C13" s="57"/>
      <c r="D13" s="58"/>
      <c r="E13" s="3">
        <v>18</v>
      </c>
      <c r="F13" s="11">
        <v>41649.396087962959</v>
      </c>
      <c r="G13" s="11">
        <v>41670.396087962959</v>
      </c>
      <c r="H13" s="30">
        <v>41652.566886574074</v>
      </c>
      <c r="I13" s="33">
        <f t="shared" si="0"/>
        <v>41649.396087962959</v>
      </c>
      <c r="J13" s="34">
        <f t="shared" si="1"/>
        <v>41652.566886574074</v>
      </c>
      <c r="K13" s="44">
        <v>504</v>
      </c>
      <c r="L13" s="45">
        <v>76.099166659999995</v>
      </c>
      <c r="M13" s="18">
        <f t="shared" si="2"/>
        <v>1</v>
      </c>
      <c r="N13" s="52">
        <f t="shared" si="10"/>
        <v>0.67079861111415084</v>
      </c>
      <c r="O13" s="50">
        <f t="shared" si="3"/>
        <v>0.67079861111415084</v>
      </c>
      <c r="S13" s="21"/>
      <c r="T13" s="6"/>
      <c r="U13" s="6"/>
      <c r="V13" s="6"/>
      <c r="W13" s="6"/>
      <c r="X13" s="6">
        <f t="shared" si="6"/>
        <v>10</v>
      </c>
      <c r="Y13" s="6">
        <f t="shared" si="7"/>
        <v>9</v>
      </c>
      <c r="Z13" s="6">
        <f t="shared" si="8"/>
        <v>30</v>
      </c>
      <c r="AA13" s="7">
        <f t="shared" si="9"/>
        <v>0.67079861111415084</v>
      </c>
      <c r="AB13" s="8">
        <f t="shared" si="4"/>
        <v>0.67079861111415084</v>
      </c>
      <c r="AD13" s="12">
        <f t="shared" si="5"/>
        <v>0.67079861111415084</v>
      </c>
    </row>
    <row r="14" spans="1:30" ht="23.25" customHeight="1">
      <c r="A14" s="56" t="s">
        <v>28</v>
      </c>
      <c r="B14" s="57"/>
      <c r="C14" s="57"/>
      <c r="D14" s="58"/>
      <c r="E14" s="4">
        <v>18</v>
      </c>
      <c r="F14" s="11">
        <v>41649.402881944443</v>
      </c>
      <c r="G14" s="11">
        <v>41670.402881944443</v>
      </c>
      <c r="H14" s="30">
        <v>41652.571597222217</v>
      </c>
      <c r="I14" s="33">
        <f t="shared" si="0"/>
        <v>41649.402881944443</v>
      </c>
      <c r="J14" s="34">
        <f t="shared" si="1"/>
        <v>41652.571597222217</v>
      </c>
      <c r="K14" s="46">
        <v>504</v>
      </c>
      <c r="L14" s="47">
        <v>76.049166659999997</v>
      </c>
      <c r="M14" s="18">
        <f t="shared" si="2"/>
        <v>1</v>
      </c>
      <c r="N14" s="52">
        <f t="shared" si="10"/>
        <v>0.66871527777402662</v>
      </c>
      <c r="O14" s="50">
        <f t="shared" si="3"/>
        <v>0.66871527777402662</v>
      </c>
      <c r="S14" s="6"/>
      <c r="T14" s="6"/>
      <c r="U14" s="6"/>
      <c r="V14" s="6"/>
      <c r="W14" s="6"/>
      <c r="X14" s="6">
        <f t="shared" si="6"/>
        <v>10</v>
      </c>
      <c r="Y14" s="6">
        <f t="shared" si="7"/>
        <v>9</v>
      </c>
      <c r="Z14" s="6">
        <f t="shared" si="8"/>
        <v>40</v>
      </c>
      <c r="AA14" s="7">
        <f t="shared" si="9"/>
        <v>0.66871527777402662</v>
      </c>
      <c r="AB14" s="8">
        <f t="shared" si="4"/>
        <v>0.66871527777402662</v>
      </c>
      <c r="AD14" s="12">
        <f t="shared" si="5"/>
        <v>0.66871527777402662</v>
      </c>
    </row>
    <row r="15" spans="1:30" ht="23.25" customHeight="1">
      <c r="A15" s="59" t="s">
        <v>29</v>
      </c>
      <c r="B15" s="57"/>
      <c r="C15" s="57"/>
      <c r="D15" s="58"/>
      <c r="E15" s="3">
        <v>18</v>
      </c>
      <c r="F15" s="11">
        <v>41649.368912037033</v>
      </c>
      <c r="G15" s="11">
        <v>41670.368912037033</v>
      </c>
      <c r="H15" s="30">
        <v>41652.584618055553</v>
      </c>
      <c r="I15" s="33">
        <f t="shared" si="0"/>
        <v>41649.375</v>
      </c>
      <c r="J15" s="34">
        <f t="shared" si="1"/>
        <v>41652.584618055553</v>
      </c>
      <c r="K15" s="44">
        <v>504</v>
      </c>
      <c r="L15" s="45">
        <v>77.17694444</v>
      </c>
      <c r="M15" s="18">
        <f t="shared" si="2"/>
        <v>1</v>
      </c>
      <c r="N15" s="52">
        <f t="shared" si="10"/>
        <v>0.70961805555270985</v>
      </c>
      <c r="O15" s="50">
        <f t="shared" si="3"/>
        <v>0.70961805555270985</v>
      </c>
      <c r="S15" s="6"/>
      <c r="T15" s="6"/>
      <c r="U15" s="6"/>
      <c r="V15" s="6"/>
      <c r="W15" s="6"/>
      <c r="X15" s="6">
        <f t="shared" si="6"/>
        <v>10</v>
      </c>
      <c r="Y15" s="6">
        <f t="shared" si="7"/>
        <v>8</v>
      </c>
      <c r="Z15" s="6">
        <f t="shared" si="8"/>
        <v>51</v>
      </c>
      <c r="AA15" s="7">
        <f t="shared" si="9"/>
        <v>0.70961805555270985</v>
      </c>
      <c r="AB15" s="8">
        <f t="shared" si="4"/>
        <v>0.71570601851999527</v>
      </c>
      <c r="AD15" s="12">
        <f t="shared" si="5"/>
        <v>0.70961805555270985</v>
      </c>
    </row>
    <row r="16" spans="1:30" ht="23.25" customHeight="1">
      <c r="A16" s="56" t="s">
        <v>30</v>
      </c>
      <c r="B16" s="57"/>
      <c r="C16" s="57"/>
      <c r="D16" s="58"/>
      <c r="E16" s="4">
        <v>18</v>
      </c>
      <c r="F16" s="11">
        <v>41649.363703703704</v>
      </c>
      <c r="G16" s="11">
        <v>41670.363703703704</v>
      </c>
      <c r="H16" s="30">
        <v>41652.588761574072</v>
      </c>
      <c r="I16" s="33">
        <f t="shared" si="0"/>
        <v>41649.375</v>
      </c>
      <c r="J16" s="34">
        <f t="shared" si="1"/>
        <v>41652.588761574072</v>
      </c>
      <c r="K16" s="46">
        <v>504</v>
      </c>
      <c r="L16" s="47">
        <v>77.401388879999999</v>
      </c>
      <c r="M16" s="18">
        <f t="shared" si="2"/>
        <v>1</v>
      </c>
      <c r="N16" s="52">
        <f t="shared" si="10"/>
        <v>0.71376157407212304</v>
      </c>
      <c r="O16" s="50">
        <f t="shared" si="3"/>
        <v>0.71376157407212304</v>
      </c>
      <c r="S16" s="6"/>
      <c r="T16" s="6"/>
      <c r="U16" s="6"/>
      <c r="V16" s="6"/>
      <c r="W16" s="6"/>
      <c r="X16" s="6">
        <f t="shared" si="6"/>
        <v>10</v>
      </c>
      <c r="Y16" s="6">
        <f t="shared" si="7"/>
        <v>8</v>
      </c>
      <c r="Z16" s="6">
        <f t="shared" si="8"/>
        <v>43</v>
      </c>
      <c r="AA16" s="7">
        <f t="shared" si="9"/>
        <v>0.71376157407212304</v>
      </c>
      <c r="AB16" s="8">
        <f t="shared" si="4"/>
        <v>0.72505787036789116</v>
      </c>
      <c r="AD16" s="12">
        <f t="shared" si="5"/>
        <v>0.71376157407212304</v>
      </c>
    </row>
    <row r="17" spans="1:30" ht="23.25" customHeight="1">
      <c r="A17" s="59" t="s">
        <v>31</v>
      </c>
      <c r="B17" s="57"/>
      <c r="C17" s="57"/>
      <c r="D17" s="58"/>
      <c r="E17" s="3">
        <v>18</v>
      </c>
      <c r="F17" s="11">
        <v>41649.362013888887</v>
      </c>
      <c r="G17" s="11">
        <v>41670.362013888887</v>
      </c>
      <c r="H17" s="30">
        <v>41652.590636574074</v>
      </c>
      <c r="I17" s="33">
        <f t="shared" si="0"/>
        <v>41649.375</v>
      </c>
      <c r="J17" s="34">
        <f t="shared" si="1"/>
        <v>41652.590636574074</v>
      </c>
      <c r="K17" s="44">
        <v>504</v>
      </c>
      <c r="L17" s="45">
        <v>77.486944440000002</v>
      </c>
      <c r="M17" s="18">
        <f t="shared" si="2"/>
        <v>1</v>
      </c>
      <c r="N17" s="52">
        <f t="shared" si="10"/>
        <v>0.71563657407386927</v>
      </c>
      <c r="O17" s="50">
        <f t="shared" si="3"/>
        <v>0.71563657407386927</v>
      </c>
      <c r="S17" s="6"/>
      <c r="T17" s="6"/>
      <c r="U17" s="6"/>
      <c r="V17" s="6"/>
      <c r="W17" s="6"/>
      <c r="X17" s="6">
        <f t="shared" si="6"/>
        <v>10</v>
      </c>
      <c r="Y17" s="6">
        <f t="shared" si="7"/>
        <v>8</v>
      </c>
      <c r="Z17" s="6">
        <f t="shared" si="8"/>
        <v>41</v>
      </c>
      <c r="AA17" s="7">
        <f t="shared" si="9"/>
        <v>0.71563657407386927</v>
      </c>
      <c r="AB17" s="8">
        <f t="shared" si="4"/>
        <v>0.72862268518656492</v>
      </c>
      <c r="AD17" s="12">
        <f t="shared" si="5"/>
        <v>0.71563657407386927</v>
      </c>
    </row>
    <row r="18" spans="1:30" ht="23.25" customHeight="1">
      <c r="A18" s="56" t="s">
        <v>32</v>
      </c>
      <c r="B18" s="57"/>
      <c r="C18" s="57"/>
      <c r="D18" s="58"/>
      <c r="E18" s="4">
        <v>18</v>
      </c>
      <c r="F18" s="11">
        <v>41651.899560185186</v>
      </c>
      <c r="G18" s="11">
        <v>41672.899560185186</v>
      </c>
      <c r="H18" s="30">
        <v>41652.620995370366</v>
      </c>
      <c r="I18" s="33">
        <f t="shared" si="0"/>
        <v>41651.899560185186</v>
      </c>
      <c r="J18" s="34">
        <f t="shared" si="1"/>
        <v>41652.620995370366</v>
      </c>
      <c r="K18" s="46">
        <v>504</v>
      </c>
      <c r="L18" s="47">
        <v>17.314444439999999</v>
      </c>
      <c r="M18" s="18">
        <f t="shared" si="2"/>
        <v>1</v>
      </c>
      <c r="N18" s="52">
        <f t="shared" si="10"/>
        <v>0.24599537036556285</v>
      </c>
      <c r="O18" s="50">
        <f t="shared" si="3"/>
        <v>0.24599537036556285</v>
      </c>
      <c r="S18" s="6"/>
      <c r="T18" s="6"/>
      <c r="U18" s="6"/>
      <c r="V18" s="6"/>
      <c r="W18" s="6"/>
      <c r="X18" s="6">
        <f t="shared" si="6"/>
        <v>12</v>
      </c>
      <c r="Y18" s="6">
        <f t="shared" si="7"/>
        <v>21</v>
      </c>
      <c r="Z18" s="6">
        <f t="shared" si="8"/>
        <v>35</v>
      </c>
      <c r="AA18" s="7">
        <f t="shared" si="9"/>
        <v>0.24599537036556285</v>
      </c>
      <c r="AB18" s="8">
        <f t="shared" si="4"/>
        <v>0.72143518517987104</v>
      </c>
      <c r="AD18" s="12">
        <f t="shared" si="5"/>
        <v>0.24599537036556285</v>
      </c>
    </row>
    <row r="19" spans="1:30" ht="23.25" customHeight="1">
      <c r="A19" s="59" t="s">
        <v>33</v>
      </c>
      <c r="B19" s="57"/>
      <c r="C19" s="57"/>
      <c r="D19" s="58"/>
      <c r="E19" s="3">
        <v>18</v>
      </c>
      <c r="F19" s="11">
        <v>41651.897847222222</v>
      </c>
      <c r="G19" s="11">
        <v>41672.897847222222</v>
      </c>
      <c r="H19" s="30">
        <v>41652.621805555551</v>
      </c>
      <c r="I19" s="33">
        <f t="shared" si="0"/>
        <v>41651.897847222222</v>
      </c>
      <c r="J19" s="34">
        <f t="shared" si="1"/>
        <v>41652.621805555551</v>
      </c>
      <c r="K19" s="44">
        <v>504</v>
      </c>
      <c r="L19" s="45">
        <v>17.375</v>
      </c>
      <c r="M19" s="18">
        <f t="shared" si="2"/>
        <v>1</v>
      </c>
      <c r="N19" s="52">
        <f t="shared" si="10"/>
        <v>0.24680555555096362</v>
      </c>
      <c r="O19" s="50">
        <f t="shared" si="3"/>
        <v>0.24680555555096362</v>
      </c>
      <c r="S19" s="6"/>
      <c r="T19" s="6"/>
      <c r="U19" s="6"/>
      <c r="V19" s="6"/>
      <c r="W19" s="6"/>
      <c r="X19" s="6">
        <f t="shared" si="6"/>
        <v>12</v>
      </c>
      <c r="Y19" s="6">
        <f t="shared" si="7"/>
        <v>21</v>
      </c>
      <c r="Z19" s="6">
        <f t="shared" si="8"/>
        <v>32</v>
      </c>
      <c r="AA19" s="7">
        <f t="shared" si="9"/>
        <v>0.24680555555096362</v>
      </c>
      <c r="AB19" s="8">
        <f t="shared" si="4"/>
        <v>0.72395833332848269</v>
      </c>
      <c r="AD19" s="12">
        <f t="shared" si="5"/>
        <v>0.24680555555096362</v>
      </c>
    </row>
    <row r="20" spans="1:30" ht="23.25" customHeight="1">
      <c r="A20" s="56" t="s">
        <v>34</v>
      </c>
      <c r="B20" s="57"/>
      <c r="C20" s="57"/>
      <c r="D20" s="58"/>
      <c r="E20" s="4">
        <v>18</v>
      </c>
      <c r="F20" s="11">
        <v>41651.900057870371</v>
      </c>
      <c r="G20" s="11">
        <v>41672.900057870371</v>
      </c>
      <c r="H20" s="30">
        <v>41652.62263888889</v>
      </c>
      <c r="I20" s="33">
        <f t="shared" si="0"/>
        <v>41651.900057870371</v>
      </c>
      <c r="J20" s="34">
        <f t="shared" si="1"/>
        <v>41652.62263888889</v>
      </c>
      <c r="K20" s="46">
        <v>504</v>
      </c>
      <c r="L20" s="47">
        <v>17.341944439999999</v>
      </c>
      <c r="M20" s="18">
        <f t="shared" si="2"/>
        <v>1</v>
      </c>
      <c r="N20" s="52">
        <f t="shared" si="10"/>
        <v>0.24763888888992369</v>
      </c>
      <c r="O20" s="50">
        <f t="shared" si="3"/>
        <v>0.24763888888992369</v>
      </c>
      <c r="S20" s="6"/>
      <c r="T20" s="6"/>
      <c r="U20" s="6"/>
      <c r="V20" s="6"/>
      <c r="W20" s="6"/>
      <c r="X20" s="6">
        <f t="shared" si="6"/>
        <v>12</v>
      </c>
      <c r="Y20" s="6">
        <f t="shared" si="7"/>
        <v>21</v>
      </c>
      <c r="Z20" s="6">
        <f t="shared" si="8"/>
        <v>36</v>
      </c>
      <c r="AA20" s="7">
        <f t="shared" si="9"/>
        <v>0.24763888888992369</v>
      </c>
      <c r="AB20" s="8">
        <f t="shared" si="4"/>
        <v>0.72258101851912215</v>
      </c>
      <c r="AD20" s="12">
        <f t="shared" si="5"/>
        <v>0.24763888888992369</v>
      </c>
    </row>
    <row r="21" spans="1:30" ht="23.25" customHeight="1">
      <c r="A21" s="59" t="s">
        <v>35</v>
      </c>
      <c r="B21" s="57"/>
      <c r="C21" s="57"/>
      <c r="D21" s="58"/>
      <c r="E21" s="3">
        <v>18</v>
      </c>
      <c r="F21" s="11">
        <v>41651.90221064815</v>
      </c>
      <c r="G21" s="11">
        <v>41672.90221064815</v>
      </c>
      <c r="H21" s="30">
        <v>41652.624745370369</v>
      </c>
      <c r="I21" s="33">
        <f t="shared" si="0"/>
        <v>41651.90221064815</v>
      </c>
      <c r="J21" s="34">
        <f t="shared" si="1"/>
        <v>41652.624745370369</v>
      </c>
      <c r="K21" s="44">
        <v>504</v>
      </c>
      <c r="L21" s="45">
        <v>17.340833329999999</v>
      </c>
      <c r="M21" s="18">
        <f t="shared" si="2"/>
        <v>1</v>
      </c>
      <c r="N21" s="52">
        <f t="shared" si="10"/>
        <v>0.24974537036905531</v>
      </c>
      <c r="O21" s="50">
        <f t="shared" si="3"/>
        <v>0.24974537036905531</v>
      </c>
      <c r="S21" s="6"/>
      <c r="T21" s="6"/>
      <c r="U21" s="6"/>
      <c r="V21" s="6"/>
      <c r="W21" s="6"/>
      <c r="X21" s="6">
        <f t="shared" si="6"/>
        <v>12</v>
      </c>
      <c r="Y21" s="6">
        <f t="shared" si="7"/>
        <v>21</v>
      </c>
      <c r="Z21" s="6">
        <f t="shared" si="8"/>
        <v>39</v>
      </c>
      <c r="AA21" s="7">
        <f t="shared" si="9"/>
        <v>0.24974537036905531</v>
      </c>
      <c r="AB21" s="8">
        <f t="shared" si="4"/>
        <v>0.7225347222192795</v>
      </c>
      <c r="AD21" s="12">
        <f t="shared" si="5"/>
        <v>0.24974537036905531</v>
      </c>
    </row>
    <row r="22" spans="1:30" ht="23.25" customHeight="1">
      <c r="A22" s="56" t="s">
        <v>36</v>
      </c>
      <c r="B22" s="57"/>
      <c r="C22" s="57"/>
      <c r="D22" s="58"/>
      <c r="E22" s="4">
        <v>18</v>
      </c>
      <c r="F22" s="11">
        <v>41649.39943287037</v>
      </c>
      <c r="G22" s="11">
        <v>41670.39943287037</v>
      </c>
      <c r="H22" s="30">
        <v>41652.625879629632</v>
      </c>
      <c r="I22" s="33">
        <f t="shared" si="0"/>
        <v>41649.39943287037</v>
      </c>
      <c r="J22" s="34">
        <f t="shared" si="1"/>
        <v>41652.625879629632</v>
      </c>
      <c r="K22" s="46">
        <v>504</v>
      </c>
      <c r="L22" s="47">
        <v>77.434722219999998</v>
      </c>
      <c r="M22" s="18">
        <f t="shared" si="2"/>
        <v>1</v>
      </c>
      <c r="N22" s="52">
        <f t="shared" si="10"/>
        <v>0.72644675926130731</v>
      </c>
      <c r="O22" s="50">
        <f t="shared" si="3"/>
        <v>0.72644675926130731</v>
      </c>
      <c r="S22" s="6"/>
      <c r="T22" s="6"/>
      <c r="U22" s="6"/>
      <c r="V22" s="6"/>
      <c r="W22" s="6"/>
      <c r="X22" s="6">
        <f t="shared" si="6"/>
        <v>10</v>
      </c>
      <c r="Y22" s="6">
        <f t="shared" si="7"/>
        <v>9</v>
      </c>
      <c r="Z22" s="6">
        <f t="shared" si="8"/>
        <v>35</v>
      </c>
      <c r="AA22" s="7">
        <f t="shared" si="9"/>
        <v>0.72644675926130731</v>
      </c>
      <c r="AB22" s="8">
        <f t="shared" si="4"/>
        <v>0.72644675926130731</v>
      </c>
      <c r="AD22" s="12">
        <f t="shared" si="5"/>
        <v>0.72644675926130731</v>
      </c>
    </row>
    <row r="23" spans="1:30" ht="23.25" customHeight="1">
      <c r="A23" s="59" t="s">
        <v>37</v>
      </c>
      <c r="B23" s="57"/>
      <c r="C23" s="57"/>
      <c r="D23" s="58"/>
      <c r="E23" s="3">
        <v>18</v>
      </c>
      <c r="F23" s="11">
        <v>41649.522187499999</v>
      </c>
      <c r="G23" s="11">
        <v>41670.522187499999</v>
      </c>
      <c r="H23" s="30">
        <v>41652.629791666666</v>
      </c>
      <c r="I23" s="33">
        <f t="shared" si="0"/>
        <v>41649.522187499999</v>
      </c>
      <c r="J23" s="34">
        <f t="shared" si="1"/>
        <v>41652.629791666666</v>
      </c>
      <c r="K23" s="44">
        <v>504</v>
      </c>
      <c r="L23" s="45">
        <v>74.582499999999996</v>
      </c>
      <c r="M23" s="18">
        <f t="shared" si="2"/>
        <v>1</v>
      </c>
      <c r="N23" s="52">
        <f t="shared" si="10"/>
        <v>0.60760416666744277</v>
      </c>
      <c r="O23" s="50">
        <f t="shared" si="3"/>
        <v>0.60760416666744277</v>
      </c>
      <c r="S23" s="6"/>
      <c r="T23" s="6"/>
      <c r="U23" s="6"/>
      <c r="V23" s="6"/>
      <c r="W23" s="6"/>
      <c r="X23" s="6">
        <f t="shared" si="6"/>
        <v>10</v>
      </c>
      <c r="Y23" s="6">
        <f t="shared" si="7"/>
        <v>12</v>
      </c>
      <c r="Z23" s="6">
        <f t="shared" si="8"/>
        <v>31</v>
      </c>
      <c r="AA23" s="7">
        <f t="shared" si="9"/>
        <v>0.60760416666744277</v>
      </c>
      <c r="AB23" s="8">
        <f t="shared" si="4"/>
        <v>0.60760416666744277</v>
      </c>
      <c r="AD23" s="12">
        <f t="shared" si="5"/>
        <v>0.60760416666744277</v>
      </c>
    </row>
    <row r="24" spans="1:30" ht="23.25" customHeight="1">
      <c r="A24" s="56" t="s">
        <v>38</v>
      </c>
      <c r="B24" s="57"/>
      <c r="C24" s="57"/>
      <c r="D24" s="58"/>
      <c r="E24" s="4">
        <v>18</v>
      </c>
      <c r="F24" s="11">
        <v>41649.395324074074</v>
      </c>
      <c r="G24" s="11">
        <v>41670.395324074074</v>
      </c>
      <c r="H24" s="30">
        <v>41652.631157407406</v>
      </c>
      <c r="I24" s="33">
        <f t="shared" si="0"/>
        <v>41649.395324074074</v>
      </c>
      <c r="J24" s="34">
        <f t="shared" si="1"/>
        <v>41652.631157407406</v>
      </c>
      <c r="K24" s="46">
        <v>504</v>
      </c>
      <c r="L24" s="47">
        <v>77.66</v>
      </c>
      <c r="M24" s="18">
        <f t="shared" si="2"/>
        <v>1</v>
      </c>
      <c r="N24" s="52">
        <f t="shared" si="10"/>
        <v>0.73583333333226619</v>
      </c>
      <c r="O24" s="50">
        <f t="shared" si="3"/>
        <v>0.73583333333226619</v>
      </c>
      <c r="S24" s="6"/>
      <c r="T24" s="6"/>
      <c r="U24" s="6"/>
      <c r="V24" s="6"/>
      <c r="W24" s="6"/>
      <c r="X24" s="6">
        <f t="shared" si="6"/>
        <v>10</v>
      </c>
      <c r="Y24" s="6">
        <f t="shared" si="7"/>
        <v>9</v>
      </c>
      <c r="Z24" s="6">
        <f t="shared" si="8"/>
        <v>29</v>
      </c>
      <c r="AA24" s="7">
        <f t="shared" si="9"/>
        <v>0.73583333333226619</v>
      </c>
      <c r="AB24" s="8">
        <f t="shared" si="4"/>
        <v>0.73583333333226619</v>
      </c>
      <c r="AD24" s="12">
        <f t="shared" si="5"/>
        <v>0.73583333333226619</v>
      </c>
    </row>
    <row r="25" spans="1:30" ht="23.25" customHeight="1">
      <c r="A25" s="59" t="s">
        <v>39</v>
      </c>
      <c r="B25" s="57"/>
      <c r="C25" s="57"/>
      <c r="D25" s="58"/>
      <c r="E25" s="3">
        <v>18</v>
      </c>
      <c r="F25" s="11">
        <v>41649.384143518517</v>
      </c>
      <c r="G25" s="11">
        <v>41670.384143518517</v>
      </c>
      <c r="H25" s="30">
        <v>41652.632835648146</v>
      </c>
      <c r="I25" s="33">
        <f t="shared" si="0"/>
        <v>41649.384143518517</v>
      </c>
      <c r="J25" s="34">
        <f t="shared" si="1"/>
        <v>41652.632835648146</v>
      </c>
      <c r="K25" s="44">
        <v>504</v>
      </c>
      <c r="L25" s="45">
        <v>77.968611109999998</v>
      </c>
      <c r="M25" s="18">
        <f t="shared" si="2"/>
        <v>1</v>
      </c>
      <c r="N25" s="52">
        <f t="shared" si="10"/>
        <v>0.7486921296294895</v>
      </c>
      <c r="O25" s="50">
        <f t="shared" si="3"/>
        <v>0.7486921296294895</v>
      </c>
      <c r="S25" s="6"/>
      <c r="T25" s="6"/>
      <c r="U25" s="6"/>
      <c r="V25" s="6"/>
      <c r="W25" s="6"/>
      <c r="X25" s="6">
        <f t="shared" si="6"/>
        <v>10</v>
      </c>
      <c r="Y25" s="6">
        <f t="shared" si="7"/>
        <v>9</v>
      </c>
      <c r="Z25" s="6">
        <f t="shared" si="8"/>
        <v>13</v>
      </c>
      <c r="AA25" s="7">
        <f t="shared" si="9"/>
        <v>0.7486921296294895</v>
      </c>
      <c r="AB25" s="8">
        <f t="shared" si="4"/>
        <v>0.7486921296294895</v>
      </c>
      <c r="AD25" s="12">
        <f t="shared" si="5"/>
        <v>0.7486921296294895</v>
      </c>
    </row>
    <row r="26" spans="1:30" ht="23.25" customHeight="1">
      <c r="A26" s="56" t="s">
        <v>40</v>
      </c>
      <c r="B26" s="57"/>
      <c r="C26" s="57"/>
      <c r="D26" s="58"/>
      <c r="E26" s="4">
        <v>18</v>
      </c>
      <c r="F26" s="11">
        <v>41649.409999999996</v>
      </c>
      <c r="G26" s="11">
        <v>41670.409999999996</v>
      </c>
      <c r="H26" s="30">
        <v>41652.635150462964</v>
      </c>
      <c r="I26" s="33">
        <f t="shared" si="0"/>
        <v>41649.409999999996</v>
      </c>
      <c r="J26" s="34">
        <f t="shared" si="1"/>
        <v>41652.635150462964</v>
      </c>
      <c r="K26" s="46">
        <v>504</v>
      </c>
      <c r="L26" s="47">
        <v>77.40361111</v>
      </c>
      <c r="M26" s="18">
        <f t="shared" si="2"/>
        <v>1</v>
      </c>
      <c r="N26" s="52">
        <f t="shared" si="10"/>
        <v>0.72515046296757646</v>
      </c>
      <c r="O26" s="50">
        <f t="shared" si="3"/>
        <v>0.72515046296757646</v>
      </c>
      <c r="S26" s="6"/>
      <c r="T26" s="6"/>
      <c r="U26" s="6"/>
      <c r="V26" s="6"/>
      <c r="W26" s="6"/>
      <c r="X26" s="6">
        <f t="shared" si="6"/>
        <v>10</v>
      </c>
      <c r="Y26" s="6">
        <f t="shared" si="7"/>
        <v>9</v>
      </c>
      <c r="Z26" s="6">
        <f t="shared" si="8"/>
        <v>50</v>
      </c>
      <c r="AA26" s="7">
        <f t="shared" si="9"/>
        <v>0.72515046296757646</v>
      </c>
      <c r="AB26" s="8">
        <f t="shared" si="4"/>
        <v>0.72515046296757646</v>
      </c>
      <c r="AD26" s="12">
        <f t="shared" si="5"/>
        <v>0.72515046296757646</v>
      </c>
    </row>
    <row r="27" spans="1:30" ht="23.25" customHeight="1">
      <c r="A27" s="59" t="s">
        <v>41</v>
      </c>
      <c r="B27" s="57"/>
      <c r="C27" s="57"/>
      <c r="D27" s="58"/>
      <c r="E27" s="3">
        <v>18</v>
      </c>
      <c r="F27" s="11">
        <v>41649.393414351849</v>
      </c>
      <c r="G27" s="11">
        <v>41670.393414351849</v>
      </c>
      <c r="H27" s="30">
        <v>41652.636932870366</v>
      </c>
      <c r="I27" s="33">
        <f t="shared" si="0"/>
        <v>41649.393414351849</v>
      </c>
      <c r="J27" s="34">
        <f t="shared" si="1"/>
        <v>41652.636932870366</v>
      </c>
      <c r="K27" s="44">
        <v>504</v>
      </c>
      <c r="L27" s="45">
        <v>77.844444440000004</v>
      </c>
      <c r="M27" s="18">
        <f t="shared" si="2"/>
        <v>1</v>
      </c>
      <c r="N27" s="52">
        <f t="shared" si="10"/>
        <v>0.74351851851679385</v>
      </c>
      <c r="O27" s="50">
        <f t="shared" si="3"/>
        <v>0.74351851851679385</v>
      </c>
      <c r="S27" s="6"/>
      <c r="T27" s="6"/>
      <c r="U27" s="6"/>
      <c r="V27" s="6"/>
      <c r="W27" s="6"/>
      <c r="X27" s="6">
        <f t="shared" si="6"/>
        <v>10</v>
      </c>
      <c r="Y27" s="6">
        <f t="shared" si="7"/>
        <v>9</v>
      </c>
      <c r="Z27" s="6">
        <f t="shared" si="8"/>
        <v>26</v>
      </c>
      <c r="AA27" s="7">
        <f t="shared" si="9"/>
        <v>0.74351851851679385</v>
      </c>
      <c r="AB27" s="8">
        <f t="shared" si="4"/>
        <v>0.74351851851679385</v>
      </c>
      <c r="AD27" s="12">
        <f t="shared" si="5"/>
        <v>0.74351851851679385</v>
      </c>
    </row>
    <row r="28" spans="1:30" ht="23.25" customHeight="1">
      <c r="A28" s="56" t="s">
        <v>42</v>
      </c>
      <c r="B28" s="57"/>
      <c r="C28" s="57"/>
      <c r="D28" s="58"/>
      <c r="E28" s="4">
        <v>18</v>
      </c>
      <c r="F28" s="11">
        <v>41649.389872685184</v>
      </c>
      <c r="G28" s="11">
        <v>41670.389872685184</v>
      </c>
      <c r="H28" s="30">
        <v>41652.638958333329</v>
      </c>
      <c r="I28" s="33">
        <f t="shared" si="0"/>
        <v>41649.389872685184</v>
      </c>
      <c r="J28" s="34">
        <f t="shared" si="1"/>
        <v>41652.638958333329</v>
      </c>
      <c r="K28" s="46">
        <v>504</v>
      </c>
      <c r="L28" s="47">
        <v>77.978055549999993</v>
      </c>
      <c r="M28" s="18">
        <f t="shared" si="2"/>
        <v>1</v>
      </c>
      <c r="N28" s="52">
        <f t="shared" si="10"/>
        <v>0.74908564814541023</v>
      </c>
      <c r="O28" s="50">
        <f t="shared" si="3"/>
        <v>0.74908564814541023</v>
      </c>
      <c r="S28" s="6"/>
      <c r="T28" s="6"/>
      <c r="U28" s="6"/>
      <c r="V28" s="6"/>
      <c r="W28" s="6"/>
      <c r="X28" s="6">
        <f t="shared" si="6"/>
        <v>10</v>
      </c>
      <c r="Y28" s="6">
        <f t="shared" si="7"/>
        <v>9</v>
      </c>
      <c r="Z28" s="6">
        <f t="shared" si="8"/>
        <v>21</v>
      </c>
      <c r="AA28" s="7">
        <f t="shared" si="9"/>
        <v>0.74908564814541023</v>
      </c>
      <c r="AB28" s="8">
        <f t="shared" si="4"/>
        <v>0.74908564814541023</v>
      </c>
      <c r="AD28" s="12">
        <f t="shared" si="5"/>
        <v>0.74908564814541023</v>
      </c>
    </row>
    <row r="29" spans="1:30" ht="23.25" customHeight="1">
      <c r="A29" s="59" t="s">
        <v>43</v>
      </c>
      <c r="B29" s="57"/>
      <c r="C29" s="57"/>
      <c r="D29" s="58"/>
      <c r="E29" s="3">
        <v>18</v>
      </c>
      <c r="F29" s="11">
        <v>41649.520995370367</v>
      </c>
      <c r="G29" s="11">
        <v>41670.520995370367</v>
      </c>
      <c r="H29" s="30">
        <v>41652.641608796293</v>
      </c>
      <c r="I29" s="33">
        <f t="shared" si="0"/>
        <v>41649.520995370367</v>
      </c>
      <c r="J29" s="34">
        <f t="shared" si="1"/>
        <v>41652.641608796293</v>
      </c>
      <c r="K29" s="44">
        <v>504</v>
      </c>
      <c r="L29" s="45">
        <v>74.894722220000006</v>
      </c>
      <c r="M29" s="18">
        <f t="shared" si="2"/>
        <v>1</v>
      </c>
      <c r="N29" s="52">
        <f t="shared" si="10"/>
        <v>0.62061342592642177</v>
      </c>
      <c r="O29" s="50">
        <f t="shared" si="3"/>
        <v>0.62061342592642177</v>
      </c>
      <c r="S29" s="6"/>
      <c r="T29" s="6"/>
      <c r="U29" s="6"/>
      <c r="V29" s="6"/>
      <c r="W29" s="6"/>
      <c r="X29" s="6">
        <f t="shared" si="6"/>
        <v>10</v>
      </c>
      <c r="Y29" s="6">
        <f t="shared" si="7"/>
        <v>12</v>
      </c>
      <c r="Z29" s="6">
        <f t="shared" si="8"/>
        <v>30</v>
      </c>
      <c r="AA29" s="7">
        <f t="shared" si="9"/>
        <v>0.62061342592642177</v>
      </c>
      <c r="AB29" s="8">
        <f t="shared" si="4"/>
        <v>0.62061342592642177</v>
      </c>
      <c r="AD29" s="12">
        <f t="shared" si="5"/>
        <v>0.62061342592642177</v>
      </c>
    </row>
    <row r="30" spans="1:30" ht="23.25" customHeight="1">
      <c r="A30" s="56" t="s">
        <v>44</v>
      </c>
      <c r="B30" s="57"/>
      <c r="C30" s="57"/>
      <c r="D30" s="58"/>
      <c r="E30" s="4">
        <v>18</v>
      </c>
      <c r="F30" s="11">
        <v>41649.39261574074</v>
      </c>
      <c r="G30" s="11">
        <v>41670.39261574074</v>
      </c>
      <c r="H30" s="30">
        <v>41652.645358796297</v>
      </c>
      <c r="I30" s="33">
        <f t="shared" si="0"/>
        <v>41649.39261574074</v>
      </c>
      <c r="J30" s="34">
        <f t="shared" si="1"/>
        <v>41652.645358796297</v>
      </c>
      <c r="K30" s="46">
        <v>504</v>
      </c>
      <c r="L30" s="47">
        <v>78.065833330000004</v>
      </c>
      <c r="M30" s="18">
        <f t="shared" si="2"/>
        <v>1</v>
      </c>
      <c r="N30" s="52">
        <f t="shared" si="10"/>
        <v>0.75274305555649335</v>
      </c>
      <c r="O30" s="50">
        <f t="shared" si="3"/>
        <v>0.75274305555649335</v>
      </c>
      <c r="S30" s="6"/>
      <c r="T30" s="6"/>
      <c r="U30" s="6"/>
      <c r="V30" s="6"/>
      <c r="W30" s="6"/>
      <c r="X30" s="6">
        <f t="shared" si="6"/>
        <v>10</v>
      </c>
      <c r="Y30" s="6">
        <f t="shared" si="7"/>
        <v>9</v>
      </c>
      <c r="Z30" s="6">
        <f t="shared" si="8"/>
        <v>25</v>
      </c>
      <c r="AA30" s="7">
        <f t="shared" si="9"/>
        <v>0.75274305555649335</v>
      </c>
      <c r="AB30" s="8">
        <f t="shared" si="4"/>
        <v>0.75274305555649335</v>
      </c>
      <c r="AD30" s="12">
        <f t="shared" si="5"/>
        <v>0.75274305555649335</v>
      </c>
    </row>
    <row r="31" spans="1:30" ht="23.25" customHeight="1">
      <c r="A31" s="59" t="s">
        <v>45</v>
      </c>
      <c r="B31" s="57"/>
      <c r="C31" s="57"/>
      <c r="D31" s="58"/>
      <c r="E31" s="3">
        <v>18</v>
      </c>
      <c r="F31" s="11">
        <v>41649.401898148149</v>
      </c>
      <c r="G31" s="11">
        <v>41670.401898148149</v>
      </c>
      <c r="H31" s="30">
        <v>41652.647106481483</v>
      </c>
      <c r="I31" s="33">
        <f t="shared" si="0"/>
        <v>41649.401898148149</v>
      </c>
      <c r="J31" s="34">
        <f t="shared" si="1"/>
        <v>41652.647106481483</v>
      </c>
      <c r="K31" s="44">
        <v>504</v>
      </c>
      <c r="L31" s="45">
        <v>77.885000000000005</v>
      </c>
      <c r="M31" s="18">
        <f t="shared" si="2"/>
        <v>1</v>
      </c>
      <c r="N31" s="52">
        <f t="shared" si="10"/>
        <v>0.74520833333372138</v>
      </c>
      <c r="O31" s="50">
        <f t="shared" si="3"/>
        <v>0.74520833333372138</v>
      </c>
      <c r="S31" s="6"/>
      <c r="T31" s="6"/>
      <c r="U31" s="6"/>
      <c r="V31" s="6"/>
      <c r="W31" s="6"/>
      <c r="X31" s="6">
        <f t="shared" si="6"/>
        <v>10</v>
      </c>
      <c r="Y31" s="6">
        <f t="shared" si="7"/>
        <v>9</v>
      </c>
      <c r="Z31" s="6">
        <f t="shared" si="8"/>
        <v>38</v>
      </c>
      <c r="AA31" s="7">
        <f t="shared" si="9"/>
        <v>0.74520833333372138</v>
      </c>
      <c r="AB31" s="8">
        <f t="shared" si="4"/>
        <v>0.74520833333372138</v>
      </c>
      <c r="AD31" s="12">
        <f t="shared" si="5"/>
        <v>0.74520833333372138</v>
      </c>
    </row>
    <row r="32" spans="1:30" ht="23.25" customHeight="1">
      <c r="A32" s="56" t="s">
        <v>46</v>
      </c>
      <c r="B32" s="57"/>
      <c r="C32" s="57"/>
      <c r="D32" s="58"/>
      <c r="E32" s="4">
        <v>18</v>
      </c>
      <c r="F32" s="11">
        <v>41649.382916666662</v>
      </c>
      <c r="G32" s="11">
        <v>41670.382916666662</v>
      </c>
      <c r="H32" s="30">
        <v>41653.350682870368</v>
      </c>
      <c r="I32" s="33">
        <f t="shared" si="0"/>
        <v>41649.382916666662</v>
      </c>
      <c r="J32" s="34">
        <f t="shared" si="1"/>
        <v>41653.350682870368</v>
      </c>
      <c r="K32" s="46">
        <v>504</v>
      </c>
      <c r="L32" s="47">
        <v>95.226388880000002</v>
      </c>
      <c r="M32" s="18">
        <f t="shared" si="2"/>
        <v>1</v>
      </c>
      <c r="N32" s="52">
        <f t="shared" si="10"/>
        <v>0.99208333333808696</v>
      </c>
      <c r="O32" s="50">
        <f t="shared" si="3"/>
        <v>0.99208333333808696</v>
      </c>
      <c r="S32" s="6"/>
      <c r="T32" s="6"/>
      <c r="U32" s="6"/>
      <c r="V32" s="6"/>
      <c r="W32" s="6"/>
      <c r="X32" s="6">
        <f t="shared" si="6"/>
        <v>10</v>
      </c>
      <c r="Y32" s="6">
        <f t="shared" si="7"/>
        <v>9</v>
      </c>
      <c r="Z32" s="6">
        <f t="shared" si="8"/>
        <v>11</v>
      </c>
      <c r="AA32" s="7">
        <f t="shared" si="9"/>
        <v>0.99208333333808696</v>
      </c>
      <c r="AB32" s="8">
        <f t="shared" si="4"/>
        <v>1.9677662037065602</v>
      </c>
      <c r="AD32" s="12">
        <f t="shared" si="5"/>
        <v>0.99208333333808696</v>
      </c>
    </row>
    <row r="33" spans="1:30" ht="23.25" customHeight="1">
      <c r="A33" s="59" t="s">
        <v>47</v>
      </c>
      <c r="B33" s="57"/>
      <c r="C33" s="57"/>
      <c r="D33" s="58"/>
      <c r="E33" s="3">
        <v>18</v>
      </c>
      <c r="F33" s="11">
        <v>41649.518993055557</v>
      </c>
      <c r="G33" s="11">
        <v>41670.518993055557</v>
      </c>
      <c r="H33" s="30">
        <v>41654.459374999999</v>
      </c>
      <c r="I33" s="33">
        <f t="shared" si="0"/>
        <v>41649.518993055557</v>
      </c>
      <c r="J33" s="34">
        <f t="shared" si="1"/>
        <v>41654.459374999999</v>
      </c>
      <c r="K33" s="44">
        <v>504</v>
      </c>
      <c r="L33" s="45">
        <v>118.56916665999999</v>
      </c>
      <c r="M33" s="18">
        <f t="shared" si="2"/>
        <v>1</v>
      </c>
      <c r="N33" s="52">
        <f t="shared" si="10"/>
        <v>1.4403819444414694</v>
      </c>
      <c r="O33" s="50">
        <f t="shared" si="3"/>
        <v>1.4403819444414694</v>
      </c>
      <c r="S33" s="6"/>
      <c r="T33" s="6"/>
      <c r="U33" s="6"/>
      <c r="V33" s="6"/>
      <c r="W33" s="6"/>
      <c r="X33" s="6">
        <f t="shared" si="6"/>
        <v>10</v>
      </c>
      <c r="Y33" s="6">
        <f t="shared" si="7"/>
        <v>12</v>
      </c>
      <c r="Z33" s="6">
        <f t="shared" si="8"/>
        <v>27</v>
      </c>
      <c r="AA33" s="7">
        <f t="shared" si="9"/>
        <v>1.4403819444414694</v>
      </c>
      <c r="AB33" s="8">
        <f t="shared" si="4"/>
        <v>2.4403819444414694</v>
      </c>
      <c r="AD33" s="12">
        <f t="shared" si="5"/>
        <v>1.4403819444414694</v>
      </c>
    </row>
    <row r="34" spans="1:30" ht="23.25" customHeight="1">
      <c r="A34" s="56" t="s">
        <v>48</v>
      </c>
      <c r="B34" s="57"/>
      <c r="C34" s="57"/>
      <c r="D34" s="58"/>
      <c r="E34" s="4">
        <v>18</v>
      </c>
      <c r="F34" s="11">
        <v>41649.518645833334</v>
      </c>
      <c r="G34" s="11">
        <v>41670.518645833334</v>
      </c>
      <c r="H34" s="30">
        <v>41654.461481481478</v>
      </c>
      <c r="I34" s="33">
        <f t="shared" si="0"/>
        <v>41649.518645833334</v>
      </c>
      <c r="J34" s="34">
        <f t="shared" si="1"/>
        <v>41654.461481481478</v>
      </c>
      <c r="K34" s="46">
        <v>504</v>
      </c>
      <c r="L34" s="47">
        <v>118.62805555</v>
      </c>
      <c r="M34" s="18">
        <f t="shared" si="2"/>
        <v>1</v>
      </c>
      <c r="N34" s="52">
        <f t="shared" si="10"/>
        <v>1.442835648143955</v>
      </c>
      <c r="O34" s="50">
        <f t="shared" si="3"/>
        <v>1.442835648143955</v>
      </c>
      <c r="S34" s="6"/>
      <c r="T34" s="6"/>
      <c r="U34" s="6"/>
      <c r="V34" s="6"/>
      <c r="W34" s="6"/>
      <c r="X34" s="6">
        <f t="shared" si="6"/>
        <v>10</v>
      </c>
      <c r="Y34" s="6">
        <f t="shared" si="7"/>
        <v>12</v>
      </c>
      <c r="Z34" s="6">
        <f t="shared" si="8"/>
        <v>26</v>
      </c>
      <c r="AA34" s="7">
        <f t="shared" si="9"/>
        <v>1.442835648143955</v>
      </c>
      <c r="AB34" s="8">
        <f t="shared" si="4"/>
        <v>2.442835648143955</v>
      </c>
      <c r="AD34" s="12">
        <f t="shared" si="5"/>
        <v>1.442835648143955</v>
      </c>
    </row>
    <row r="35" spans="1:30" ht="23.25" customHeight="1">
      <c r="A35" s="59" t="s">
        <v>49</v>
      </c>
      <c r="B35" s="57"/>
      <c r="C35" s="57"/>
      <c r="D35" s="58"/>
      <c r="E35" s="3">
        <v>18</v>
      </c>
      <c r="F35" s="11">
        <v>41649.368414351848</v>
      </c>
      <c r="G35" s="11">
        <v>41670.368414351848</v>
      </c>
      <c r="H35" s="30">
        <v>41654.463923611111</v>
      </c>
      <c r="I35" s="33">
        <f t="shared" ref="I35:I66" si="11">IF(ISNUMBER(MATCH(TRUNC(F35),Праздники,0)),TRUNC(F35)+1+$B$1,TRUNC(F35)+MAX(MOD(F35,1),$B$1))</f>
        <v>41649.375</v>
      </c>
      <c r="J35" s="34">
        <f t="shared" ref="J35:J66" si="12">IF(ISNUMBER(MATCH(TRUNC(H35),Праздники,0)),TRUNC(H35)-1+$C$1,TRUNC(H35)+MIN(MOD(H35,1),$C$1))-SUMPRODUCT((TRUNC(F35)&lt;Праздники)*(TRUNC(H35)&gt;Праздники))</f>
        <v>41654.463923611111</v>
      </c>
      <c r="K35" s="44">
        <v>504</v>
      </c>
      <c r="L35" s="45">
        <v>122.29222222</v>
      </c>
      <c r="M35" s="18">
        <f t="shared" si="2"/>
        <v>1</v>
      </c>
      <c r="N35" s="52">
        <f t="shared" si="10"/>
        <v>1.5889236111106584</v>
      </c>
      <c r="O35" s="50">
        <f t="shared" ref="O35:O66" si="13">IF(M35=1,((NETWORKDAYS(I35,J35,Праздники)-1)*($C$1-$B$1)+MIN(MAX(MOD(J35,1),(WEEKDAY(J35,2)&gt;5)*$C$1,$B$1),$C$1)-MIN(MAX(MOD(I35,1)*(WEEKDAY(I35,2)&lt;6),$B$1),$C$1)),MAX((TRUNC(J35-I35)-(MOD(J35,1)&gt;MOD(I35,1)))*($C$1-$B$1)+($C$1-MOD(I35,1))+(MOD(J35,1)-$B$1),0))</f>
        <v>1.5889236111106584</v>
      </c>
      <c r="S35" s="6"/>
      <c r="T35" s="6"/>
      <c r="U35" s="6"/>
      <c r="V35" s="6"/>
      <c r="W35" s="6"/>
      <c r="X35" s="6">
        <f t="shared" si="6"/>
        <v>10</v>
      </c>
      <c r="Y35" s="6">
        <f t="shared" si="7"/>
        <v>8</v>
      </c>
      <c r="Z35" s="6">
        <f t="shared" si="8"/>
        <v>50</v>
      </c>
      <c r="AA35" s="7">
        <f t="shared" si="9"/>
        <v>1.5889236111106584</v>
      </c>
      <c r="AB35" s="8">
        <f t="shared" ref="AB35:AB66" si="14">(H35-F35)-INT(H35-F35)+(NETWORKDAYS(F35,H35)-(NETWORKDAYS(F35,H35)&lt;&gt;0))*($C$1-$B$1)</f>
        <v>1.5955092592630535</v>
      </c>
      <c r="AD35" s="12">
        <f t="shared" ref="AD35:AD66" si="15">(NETWORKDAYS(F35,H35)-1)*($C$1-$B$1)+MIN(MAX(MOD(H35,1),(WEEKDAY(H35,2)&gt;5)*$C$1,$B$1),$C$1)-MIN(MAX(MOD(F35,1)*(WEEKDAY(F35,2)&lt;6),$B$1),$C$1)</f>
        <v>1.5889236111106584</v>
      </c>
    </row>
    <row r="36" spans="1:30" ht="23.25" customHeight="1">
      <c r="A36" s="56" t="s">
        <v>50</v>
      </c>
      <c r="B36" s="57"/>
      <c r="C36" s="57"/>
      <c r="D36" s="58"/>
      <c r="E36" s="4">
        <v>18</v>
      </c>
      <c r="F36" s="11">
        <v>41649.362407407403</v>
      </c>
      <c r="G36" s="11">
        <v>41670.362407407403</v>
      </c>
      <c r="H36" s="30">
        <v>41654.468113425923</v>
      </c>
      <c r="I36" s="33">
        <f t="shared" si="11"/>
        <v>41649.375</v>
      </c>
      <c r="J36" s="34">
        <f t="shared" si="12"/>
        <v>41654.468113425923</v>
      </c>
      <c r="K36" s="46">
        <v>504</v>
      </c>
      <c r="L36" s="47">
        <v>122.53694444</v>
      </c>
      <c r="M36" s="18">
        <f t="shared" si="2"/>
        <v>1</v>
      </c>
      <c r="N36" s="52">
        <f t="shared" si="10"/>
        <v>1.5931134259226383</v>
      </c>
      <c r="O36" s="50">
        <f t="shared" si="13"/>
        <v>1.5931134259226383</v>
      </c>
      <c r="S36" s="6"/>
      <c r="T36" s="6"/>
      <c r="U36" s="6"/>
      <c r="V36" s="6"/>
      <c r="W36" s="6"/>
      <c r="X36" s="6">
        <f t="shared" ref="X36:X67" si="16">DAY(F36)</f>
        <v>10</v>
      </c>
      <c r="Y36" s="6">
        <f t="shared" ref="Y36:Y67" si="17">HOUR(F36)</f>
        <v>8</v>
      </c>
      <c r="Z36" s="6">
        <f t="shared" ref="Z36:Z67" si="18">MINUTE(F36)</f>
        <v>41</v>
      </c>
      <c r="AA36" s="7">
        <f t="shared" si="9"/>
        <v>1.5931134259226383</v>
      </c>
      <c r="AB36" s="8">
        <f t="shared" si="14"/>
        <v>1.6057060185194132</v>
      </c>
      <c r="AD36" s="12">
        <f t="shared" si="15"/>
        <v>1.5931134259226383</v>
      </c>
    </row>
    <row r="37" spans="1:30" ht="23.25" customHeight="1">
      <c r="A37" s="59" t="s">
        <v>51</v>
      </c>
      <c r="B37" s="57"/>
      <c r="C37" s="57"/>
      <c r="D37" s="58"/>
      <c r="E37" s="3">
        <v>18</v>
      </c>
      <c r="F37" s="11">
        <v>41649.376516203702</v>
      </c>
      <c r="G37" s="11">
        <v>41670.376516203702</v>
      </c>
      <c r="H37" s="30">
        <v>41654.474699074075</v>
      </c>
      <c r="I37" s="33">
        <f t="shared" si="11"/>
        <v>41649.376516203702</v>
      </c>
      <c r="J37" s="34">
        <f t="shared" si="12"/>
        <v>41654.474699074075</v>
      </c>
      <c r="K37" s="44">
        <v>504</v>
      </c>
      <c r="L37" s="45">
        <v>122.35638888</v>
      </c>
      <c r="M37" s="18">
        <f t="shared" si="2"/>
        <v>1</v>
      </c>
      <c r="N37" s="52">
        <f t="shared" si="10"/>
        <v>1.5981828703734209</v>
      </c>
      <c r="O37" s="50">
        <f t="shared" si="13"/>
        <v>1.5981828703734209</v>
      </c>
      <c r="S37" s="6"/>
      <c r="T37" s="6"/>
      <c r="U37" s="6"/>
      <c r="V37" s="6"/>
      <c r="W37" s="6"/>
      <c r="X37" s="6">
        <f t="shared" si="16"/>
        <v>10</v>
      </c>
      <c r="Y37" s="6">
        <f t="shared" si="17"/>
        <v>9</v>
      </c>
      <c r="Z37" s="6">
        <f t="shared" si="18"/>
        <v>2</v>
      </c>
      <c r="AA37" s="7">
        <f t="shared" si="9"/>
        <v>1.5981828703734209</v>
      </c>
      <c r="AB37" s="8">
        <f t="shared" si="14"/>
        <v>1.5981828703734209</v>
      </c>
      <c r="AD37" s="12">
        <f t="shared" si="15"/>
        <v>1.5981828703734209</v>
      </c>
    </row>
    <row r="38" spans="1:30" ht="23.25" customHeight="1">
      <c r="A38" s="56" t="s">
        <v>15</v>
      </c>
      <c r="B38" s="57"/>
      <c r="C38" s="57"/>
      <c r="D38" s="58"/>
      <c r="E38" s="4">
        <v>34</v>
      </c>
      <c r="F38" s="11">
        <v>41654.621898148143</v>
      </c>
      <c r="G38" s="11">
        <v>41655.788564814815</v>
      </c>
      <c r="H38" s="30">
        <v>41655.324814814812</v>
      </c>
      <c r="I38" s="33">
        <f t="shared" si="11"/>
        <v>41654.621898148143</v>
      </c>
      <c r="J38" s="34">
        <f t="shared" si="12"/>
        <v>41655.324814814812</v>
      </c>
      <c r="K38" s="46">
        <v>16</v>
      </c>
      <c r="L38" s="43">
        <v>4.87</v>
      </c>
      <c r="M38" s="18">
        <f t="shared" si="2"/>
        <v>0</v>
      </c>
      <c r="N38" s="52">
        <f>IF(M38=1,((NETWORKDAYS(F38,H38)-1)*($C$1-$B$1)+MIN(MAX(MOD(H38,1),(WEEKDAY(H38,2)&gt;5)*$C$1,$B$1),$C$1)-MIN(MAX(MOD(F38,1)*(WEEKDAY(F38,2)&lt;6),$B$1),$C$1)),(H38+"01:12:16"-F38-"24:00:00")-INT(H38-F38)+(DATEDIF(F38,H38,"d"))*($C$1-$B$1))</f>
        <v>0.25310185185662704</v>
      </c>
      <c r="O38" s="50">
        <f t="shared" si="13"/>
        <v>0.20291666666889796</v>
      </c>
      <c r="S38" s="22"/>
      <c r="T38" s="6"/>
      <c r="U38" s="6"/>
      <c r="V38" s="6"/>
      <c r="W38" s="6"/>
      <c r="X38" s="6">
        <f t="shared" si="16"/>
        <v>15</v>
      </c>
      <c r="Y38" s="6">
        <f t="shared" si="17"/>
        <v>14</v>
      </c>
      <c r="Z38" s="6">
        <f t="shared" si="18"/>
        <v>55</v>
      </c>
      <c r="AA38" s="7">
        <f t="shared" ref="AA38:AA69" si="19">IF(A38&gt;="ТО",((NETWORKDAYS(F38,H38)-1)*($C$1-$B$1)+MIN(MAX(MOD(H38,1),(WEEKDAY(H38,2)&gt;5)*$C$1,$B$1),$C$1)-MIN(MAX(MOD(F38,1)*(WEEKDAY(F38,2)&lt;6),$B$1),$C$1)),(H38-F38)-INT(H38-F38)+(DATEDIF(F38,H38,"d"))*($C$1-$B$1))</f>
        <v>1.202916666668898</v>
      </c>
      <c r="AB38" s="8">
        <f t="shared" si="14"/>
        <v>1.202916666668898</v>
      </c>
      <c r="AD38" s="12">
        <f t="shared" si="15"/>
        <v>0.25310185185662704</v>
      </c>
    </row>
    <row r="39" spans="1:30" ht="23.25" customHeight="1">
      <c r="A39" s="59" t="s">
        <v>52</v>
      </c>
      <c r="B39" s="57"/>
      <c r="C39" s="57"/>
      <c r="D39" s="58"/>
      <c r="E39" s="3">
        <v>18</v>
      </c>
      <c r="F39" s="11">
        <v>41649.40357638889</v>
      </c>
      <c r="G39" s="11">
        <v>41670.40357638889</v>
      </c>
      <c r="H39" s="30">
        <v>41655.332407407404</v>
      </c>
      <c r="I39" s="33">
        <f t="shared" si="11"/>
        <v>41649.40357638889</v>
      </c>
      <c r="J39" s="34">
        <f t="shared" si="12"/>
        <v>41655.332407407404</v>
      </c>
      <c r="K39" s="44">
        <v>504</v>
      </c>
      <c r="L39" s="42">
        <v>142.29194444000001</v>
      </c>
      <c r="M39" s="18">
        <f t="shared" si="2"/>
        <v>1</v>
      </c>
      <c r="N39" s="52">
        <f t="shared" ref="N39:N70" si="20">IF(M39=1,((NETWORKDAYS(F39,H39)-1)*($C$1-$B$1)+MIN(MAX(MOD(H39,1),(WEEKDAY(H39,2)&gt;5)*$C$1,$B$1),$C$1)-MIN(MAX(MOD(F39,1)*(WEEKDAY(F39,2)&lt;6),$B$1),$C$1)),(H39-F39)-INT(H39-F39)+(DATEDIF(F39,H39,"d"))*($C$1-$B$1))</f>
        <v>1.9714236111103673</v>
      </c>
      <c r="O39" s="50">
        <f t="shared" si="13"/>
        <v>1.9714236111103673</v>
      </c>
      <c r="S39" s="6"/>
      <c r="T39" s="6"/>
      <c r="U39" s="6"/>
      <c r="V39" s="6"/>
      <c r="W39" s="6"/>
      <c r="X39" s="6">
        <f t="shared" si="16"/>
        <v>10</v>
      </c>
      <c r="Y39" s="6">
        <f t="shared" si="17"/>
        <v>9</v>
      </c>
      <c r="Z39" s="6">
        <f t="shared" si="18"/>
        <v>41</v>
      </c>
      <c r="AA39" s="7">
        <f t="shared" si="19"/>
        <v>1.9714236111103673</v>
      </c>
      <c r="AB39" s="8">
        <f t="shared" si="14"/>
        <v>2.9288310185147566</v>
      </c>
      <c r="AD39" s="12">
        <f t="shared" si="15"/>
        <v>1.9714236111103673</v>
      </c>
    </row>
    <row r="40" spans="1:30" ht="23.25" customHeight="1">
      <c r="A40" s="56" t="s">
        <v>53</v>
      </c>
      <c r="B40" s="57"/>
      <c r="C40" s="57"/>
      <c r="D40" s="58"/>
      <c r="E40" s="4">
        <v>18</v>
      </c>
      <c r="F40" s="11">
        <v>41649.398483796293</v>
      </c>
      <c r="G40" s="11">
        <v>41670.398483796293</v>
      </c>
      <c r="H40" s="30">
        <v>41655.334594907406</v>
      </c>
      <c r="I40" s="33">
        <f t="shared" si="11"/>
        <v>41649.398483796293</v>
      </c>
      <c r="J40" s="34">
        <f t="shared" si="12"/>
        <v>41655.334594907406</v>
      </c>
      <c r="K40" s="46">
        <v>504</v>
      </c>
      <c r="L40" s="43">
        <v>142.46666665999999</v>
      </c>
      <c r="M40" s="18">
        <f t="shared" si="2"/>
        <v>1</v>
      </c>
      <c r="N40" s="52">
        <f t="shared" si="20"/>
        <v>1.9765162037074333</v>
      </c>
      <c r="O40" s="50">
        <f t="shared" si="13"/>
        <v>1.9765162037074333</v>
      </c>
      <c r="S40" s="6"/>
      <c r="T40" s="6"/>
      <c r="U40" s="6"/>
      <c r="V40" s="6"/>
      <c r="W40" s="6"/>
      <c r="X40" s="6">
        <f t="shared" si="16"/>
        <v>10</v>
      </c>
      <c r="Y40" s="6">
        <f t="shared" si="17"/>
        <v>9</v>
      </c>
      <c r="Z40" s="6">
        <f t="shared" si="18"/>
        <v>33</v>
      </c>
      <c r="AA40" s="7">
        <f t="shared" si="19"/>
        <v>1.9765162037074333</v>
      </c>
      <c r="AB40" s="8">
        <f t="shared" si="14"/>
        <v>2.9361111111138598</v>
      </c>
      <c r="AD40" s="12">
        <f t="shared" si="15"/>
        <v>1.9765162037074333</v>
      </c>
    </row>
    <row r="41" spans="1:30" ht="23.25" customHeight="1">
      <c r="A41" s="59" t="s">
        <v>54</v>
      </c>
      <c r="B41" s="57"/>
      <c r="C41" s="57"/>
      <c r="D41" s="58"/>
      <c r="E41" s="3">
        <v>18</v>
      </c>
      <c r="F41" s="11">
        <v>41649.396423611106</v>
      </c>
      <c r="G41" s="11">
        <v>41670.396423611106</v>
      </c>
      <c r="H41" s="30">
        <v>41655.336041666662</v>
      </c>
      <c r="I41" s="33">
        <f t="shared" si="11"/>
        <v>41649.396423611106</v>
      </c>
      <c r="J41" s="34">
        <f t="shared" si="12"/>
        <v>41655.336041666662</v>
      </c>
      <c r="K41" s="44">
        <v>504</v>
      </c>
      <c r="L41" s="42">
        <v>142.55083332999999</v>
      </c>
      <c r="M41" s="18">
        <f t="shared" si="2"/>
        <v>1</v>
      </c>
      <c r="N41" s="52">
        <f t="shared" si="20"/>
        <v>1.9785763888939982</v>
      </c>
      <c r="O41" s="50">
        <f t="shared" si="13"/>
        <v>1.9785763888939982</v>
      </c>
      <c r="S41" s="6"/>
      <c r="T41" s="6"/>
      <c r="U41" s="6"/>
      <c r="V41" s="6"/>
      <c r="W41" s="6"/>
      <c r="X41" s="6">
        <f t="shared" si="16"/>
        <v>10</v>
      </c>
      <c r="Y41" s="6">
        <f t="shared" si="17"/>
        <v>9</v>
      </c>
      <c r="Z41" s="6">
        <f t="shared" si="18"/>
        <v>30</v>
      </c>
      <c r="AA41" s="7">
        <f t="shared" si="19"/>
        <v>1.9785763888939982</v>
      </c>
      <c r="AB41" s="8">
        <f t="shared" si="14"/>
        <v>2.9396180555559113</v>
      </c>
      <c r="AD41" s="12">
        <f t="shared" si="15"/>
        <v>1.9785763888939982</v>
      </c>
    </row>
    <row r="42" spans="1:30" ht="23.25" customHeight="1">
      <c r="A42" s="56" t="s">
        <v>55</v>
      </c>
      <c r="B42" s="57"/>
      <c r="C42" s="57"/>
      <c r="D42" s="58"/>
      <c r="E42" s="4">
        <v>18</v>
      </c>
      <c r="F42" s="11">
        <v>41649.39576388889</v>
      </c>
      <c r="G42" s="11">
        <v>41670.39576388889</v>
      </c>
      <c r="H42" s="30">
        <v>41655.340092592589</v>
      </c>
      <c r="I42" s="33">
        <f t="shared" si="11"/>
        <v>41649.39576388889</v>
      </c>
      <c r="J42" s="34">
        <f t="shared" si="12"/>
        <v>41655.340092592589</v>
      </c>
      <c r="K42" s="46">
        <v>504</v>
      </c>
      <c r="L42" s="43">
        <v>142.66388888</v>
      </c>
      <c r="M42" s="18">
        <f t="shared" si="2"/>
        <v>1</v>
      </c>
      <c r="N42" s="52">
        <f t="shared" si="20"/>
        <v>1.9792361111103673</v>
      </c>
      <c r="O42" s="50">
        <f t="shared" si="13"/>
        <v>1.9792361111103673</v>
      </c>
      <c r="S42" s="6"/>
      <c r="T42" s="6"/>
      <c r="U42" s="6"/>
      <c r="V42" s="6"/>
      <c r="W42" s="6"/>
      <c r="X42" s="6">
        <f t="shared" si="16"/>
        <v>10</v>
      </c>
      <c r="Y42" s="6">
        <f t="shared" si="17"/>
        <v>9</v>
      </c>
      <c r="Z42" s="6">
        <f t="shared" si="18"/>
        <v>29</v>
      </c>
      <c r="AA42" s="7">
        <f t="shared" si="19"/>
        <v>1.9792361111103673</v>
      </c>
      <c r="AB42" s="8">
        <f t="shared" si="14"/>
        <v>2.9443287036992842</v>
      </c>
      <c r="AD42" s="12">
        <f t="shared" si="15"/>
        <v>1.9792361111103673</v>
      </c>
    </row>
    <row r="43" spans="1:30" ht="23.25" customHeight="1">
      <c r="A43" s="59" t="s">
        <v>56</v>
      </c>
      <c r="B43" s="57"/>
      <c r="C43" s="57"/>
      <c r="D43" s="58"/>
      <c r="E43" s="3">
        <v>18</v>
      </c>
      <c r="F43" s="11">
        <v>41649.394120370365</v>
      </c>
      <c r="G43" s="11">
        <v>41670.394120370365</v>
      </c>
      <c r="H43" s="30">
        <v>41655.340844907405</v>
      </c>
      <c r="I43" s="33">
        <f t="shared" si="11"/>
        <v>41649.394120370365</v>
      </c>
      <c r="J43" s="34">
        <f t="shared" si="12"/>
        <v>41655.340844907405</v>
      </c>
      <c r="K43" s="44">
        <v>504</v>
      </c>
      <c r="L43" s="42">
        <v>142.72138888000001</v>
      </c>
      <c r="M43" s="18">
        <f t="shared" si="2"/>
        <v>1</v>
      </c>
      <c r="N43" s="52">
        <f t="shared" si="20"/>
        <v>1.9808796296347282</v>
      </c>
      <c r="O43" s="50">
        <f t="shared" si="13"/>
        <v>1.9808796296347282</v>
      </c>
      <c r="S43" s="6"/>
      <c r="T43" s="6"/>
      <c r="U43" s="6"/>
      <c r="V43" s="6"/>
      <c r="W43" s="6"/>
      <c r="X43" s="6">
        <f t="shared" si="16"/>
        <v>10</v>
      </c>
      <c r="Y43" s="6">
        <f t="shared" si="17"/>
        <v>9</v>
      </c>
      <c r="Z43" s="6">
        <f t="shared" si="18"/>
        <v>27</v>
      </c>
      <c r="AA43" s="7">
        <f t="shared" si="19"/>
        <v>1.9808796296347282</v>
      </c>
      <c r="AB43" s="8">
        <f t="shared" si="14"/>
        <v>2.9467245370396995</v>
      </c>
      <c r="AD43" s="12">
        <f t="shared" si="15"/>
        <v>1.9808796296347282</v>
      </c>
    </row>
    <row r="44" spans="1:30" ht="23.25" customHeight="1">
      <c r="A44" s="56" t="s">
        <v>57</v>
      </c>
      <c r="B44" s="57"/>
      <c r="C44" s="57"/>
      <c r="D44" s="58"/>
      <c r="E44" s="4">
        <v>18</v>
      </c>
      <c r="F44" s="11">
        <v>41649.377025462964</v>
      </c>
      <c r="G44" s="11">
        <v>41670.377025462964</v>
      </c>
      <c r="H44" s="30">
        <v>41655.342430555553</v>
      </c>
      <c r="I44" s="33">
        <f t="shared" si="11"/>
        <v>41649.377025462964</v>
      </c>
      <c r="J44" s="34">
        <f t="shared" si="12"/>
        <v>41655.342430555553</v>
      </c>
      <c r="K44" s="46">
        <v>504</v>
      </c>
      <c r="L44" s="43">
        <v>143.16972222000001</v>
      </c>
      <c r="M44" s="18">
        <f t="shared" si="2"/>
        <v>1</v>
      </c>
      <c r="N44" s="52">
        <f t="shared" si="20"/>
        <v>1.9979745370364981</v>
      </c>
      <c r="O44" s="50">
        <f t="shared" si="13"/>
        <v>1.9979745370364981</v>
      </c>
      <c r="S44" s="6"/>
      <c r="T44" s="6"/>
      <c r="U44" s="6"/>
      <c r="V44" s="6"/>
      <c r="W44" s="6"/>
      <c r="X44" s="6">
        <f t="shared" si="16"/>
        <v>10</v>
      </c>
      <c r="Y44" s="6">
        <f t="shared" si="17"/>
        <v>9</v>
      </c>
      <c r="Z44" s="6">
        <f t="shared" si="18"/>
        <v>2</v>
      </c>
      <c r="AA44" s="7">
        <f t="shared" si="19"/>
        <v>1.9979745370364981</v>
      </c>
      <c r="AB44" s="8">
        <f t="shared" si="14"/>
        <v>2.9654050925892079</v>
      </c>
      <c r="AD44" s="12">
        <f t="shared" si="15"/>
        <v>1.9979745370364981</v>
      </c>
    </row>
    <row r="45" spans="1:30" ht="23.25" customHeight="1">
      <c r="A45" s="59" t="s">
        <v>58</v>
      </c>
      <c r="B45" s="57"/>
      <c r="C45" s="57"/>
      <c r="D45" s="58"/>
      <c r="E45" s="3">
        <v>18</v>
      </c>
      <c r="F45" s="11">
        <v>41649.366689814815</v>
      </c>
      <c r="G45" s="11">
        <v>41670.366689814815</v>
      </c>
      <c r="H45" s="30">
        <v>41655.344201388885</v>
      </c>
      <c r="I45" s="33">
        <f t="shared" si="11"/>
        <v>41649.375</v>
      </c>
      <c r="J45" s="34">
        <f t="shared" si="12"/>
        <v>41655.344201388885</v>
      </c>
      <c r="K45" s="44">
        <v>504</v>
      </c>
      <c r="L45" s="42">
        <v>143.46027777</v>
      </c>
      <c r="M45" s="18">
        <f t="shared" si="2"/>
        <v>1</v>
      </c>
      <c r="N45" s="52">
        <f t="shared" si="20"/>
        <v>2</v>
      </c>
      <c r="O45" s="50">
        <f t="shared" si="13"/>
        <v>2</v>
      </c>
      <c r="S45" s="6"/>
      <c r="T45" s="6"/>
      <c r="U45" s="6"/>
      <c r="V45" s="6"/>
      <c r="W45" s="6"/>
      <c r="X45" s="6">
        <f t="shared" si="16"/>
        <v>10</v>
      </c>
      <c r="Y45" s="6">
        <f t="shared" si="17"/>
        <v>8</v>
      </c>
      <c r="Z45" s="6">
        <f t="shared" si="18"/>
        <v>48</v>
      </c>
      <c r="AA45" s="7">
        <f t="shared" si="19"/>
        <v>2</v>
      </c>
      <c r="AB45" s="8">
        <f t="shared" si="14"/>
        <v>2.9775115740703768</v>
      </c>
      <c r="AD45" s="12">
        <f t="shared" si="15"/>
        <v>2</v>
      </c>
    </row>
    <row r="46" spans="1:30" ht="23.25" customHeight="1">
      <c r="A46" s="56" t="s">
        <v>59</v>
      </c>
      <c r="B46" s="57"/>
      <c r="C46" s="57"/>
      <c r="D46" s="58"/>
      <c r="E46" s="4">
        <v>18</v>
      </c>
      <c r="F46" s="11">
        <v>41649.366261574076</v>
      </c>
      <c r="G46" s="11">
        <v>41670.366261574076</v>
      </c>
      <c r="H46" s="30">
        <v>41655.345787037033</v>
      </c>
      <c r="I46" s="33">
        <f t="shared" si="11"/>
        <v>41649.375</v>
      </c>
      <c r="J46" s="34">
        <f t="shared" si="12"/>
        <v>41655.345787037033</v>
      </c>
      <c r="K46" s="46">
        <v>504</v>
      </c>
      <c r="L46" s="43">
        <v>143.50861111</v>
      </c>
      <c r="M46" s="18">
        <f t="shared" si="2"/>
        <v>1</v>
      </c>
      <c r="N46" s="52">
        <f t="shared" si="20"/>
        <v>2</v>
      </c>
      <c r="O46" s="50">
        <f t="shared" si="13"/>
        <v>2</v>
      </c>
      <c r="S46" s="6"/>
      <c r="T46" s="6"/>
      <c r="U46" s="6"/>
      <c r="V46" s="6"/>
      <c r="W46" s="6"/>
      <c r="X46" s="6">
        <f t="shared" si="16"/>
        <v>10</v>
      </c>
      <c r="Y46" s="6">
        <f t="shared" si="17"/>
        <v>8</v>
      </c>
      <c r="Z46" s="6">
        <f t="shared" si="18"/>
        <v>47</v>
      </c>
      <c r="AA46" s="7">
        <f t="shared" si="19"/>
        <v>2</v>
      </c>
      <c r="AB46" s="8">
        <f t="shared" si="14"/>
        <v>2.9795254629570991</v>
      </c>
      <c r="AD46" s="12">
        <f t="shared" si="15"/>
        <v>2</v>
      </c>
    </row>
    <row r="47" spans="1:30" ht="23.25" customHeight="1">
      <c r="A47" s="59" t="s">
        <v>60</v>
      </c>
      <c r="B47" s="57"/>
      <c r="C47" s="57"/>
      <c r="D47" s="58"/>
      <c r="E47" s="3">
        <v>18</v>
      </c>
      <c r="F47" s="11">
        <v>41649.365405092591</v>
      </c>
      <c r="G47" s="11">
        <v>41670.365405092591</v>
      </c>
      <c r="H47" s="30">
        <v>41655.347696759258</v>
      </c>
      <c r="I47" s="33">
        <f t="shared" si="11"/>
        <v>41649.375</v>
      </c>
      <c r="J47" s="34">
        <f t="shared" si="12"/>
        <v>41655.347696759258</v>
      </c>
      <c r="K47" s="44">
        <v>504</v>
      </c>
      <c r="L47" s="42">
        <v>143.57499999999999</v>
      </c>
      <c r="M47" s="18">
        <f t="shared" si="2"/>
        <v>1</v>
      </c>
      <c r="N47" s="52">
        <f t="shared" si="20"/>
        <v>2</v>
      </c>
      <c r="O47" s="50">
        <f t="shared" si="13"/>
        <v>2</v>
      </c>
      <c r="S47" s="6"/>
      <c r="T47" s="6"/>
      <c r="U47" s="6"/>
      <c r="V47" s="6"/>
      <c r="W47" s="6"/>
      <c r="X47" s="6">
        <f t="shared" si="16"/>
        <v>10</v>
      </c>
      <c r="Y47" s="6">
        <f t="shared" si="17"/>
        <v>8</v>
      </c>
      <c r="Z47" s="6">
        <f t="shared" si="18"/>
        <v>46</v>
      </c>
      <c r="AA47" s="7">
        <f t="shared" si="19"/>
        <v>2</v>
      </c>
      <c r="AB47" s="8">
        <f t="shared" si="14"/>
        <v>2.9822916666671517</v>
      </c>
      <c r="AD47" s="12">
        <f t="shared" si="15"/>
        <v>2</v>
      </c>
    </row>
    <row r="48" spans="1:30" ht="23.25" customHeight="1">
      <c r="A48" s="56" t="s">
        <v>16</v>
      </c>
      <c r="B48" s="57"/>
      <c r="C48" s="57"/>
      <c r="D48" s="58"/>
      <c r="E48" s="4">
        <v>34</v>
      </c>
      <c r="F48" s="11">
        <v>41654.58866898148</v>
      </c>
      <c r="G48" s="11">
        <v>41655.755335648144</v>
      </c>
      <c r="H48" s="30">
        <v>41655.470520833333</v>
      </c>
      <c r="I48" s="33">
        <f t="shared" si="11"/>
        <v>41654.58866898148</v>
      </c>
      <c r="J48" s="34">
        <f t="shared" si="12"/>
        <v>41655.470520833333</v>
      </c>
      <c r="K48" s="46">
        <v>16</v>
      </c>
      <c r="L48" s="43">
        <v>9.1644444400000005</v>
      </c>
      <c r="M48" s="18">
        <f t="shared" si="2"/>
        <v>0</v>
      </c>
      <c r="N48" s="53">
        <f t="shared" si="20"/>
        <v>1.3818518518528435</v>
      </c>
      <c r="O48" s="50">
        <f t="shared" si="13"/>
        <v>0.38185185185284354</v>
      </c>
      <c r="S48" s="6"/>
      <c r="T48" s="6"/>
      <c r="U48" s="6"/>
      <c r="V48" s="6"/>
      <c r="W48" s="6"/>
      <c r="X48" s="6">
        <f t="shared" si="16"/>
        <v>15</v>
      </c>
      <c r="Y48" s="6">
        <f t="shared" si="17"/>
        <v>14</v>
      </c>
      <c r="Z48" s="6">
        <f t="shared" si="18"/>
        <v>7</v>
      </c>
      <c r="AA48" s="7">
        <f t="shared" si="19"/>
        <v>1.3818518518528435</v>
      </c>
      <c r="AB48" s="8">
        <f t="shared" si="14"/>
        <v>1.3818518518528435</v>
      </c>
      <c r="AD48" s="12">
        <f t="shared" si="15"/>
        <v>0.38185185185284354</v>
      </c>
    </row>
    <row r="49" spans="1:30" ht="23.25" customHeight="1">
      <c r="A49" s="59" t="s">
        <v>17</v>
      </c>
      <c r="B49" s="57"/>
      <c r="C49" s="57"/>
      <c r="D49" s="58"/>
      <c r="E49" s="3">
        <v>34</v>
      </c>
      <c r="F49" s="11">
        <v>41654.563680555555</v>
      </c>
      <c r="G49" s="11">
        <v>41655.730347222219</v>
      </c>
      <c r="H49" s="30">
        <v>41655.561053240737</v>
      </c>
      <c r="I49" s="33">
        <f t="shared" si="11"/>
        <v>41654.563680555555</v>
      </c>
      <c r="J49" s="34">
        <f t="shared" si="12"/>
        <v>41655.561053240737</v>
      </c>
      <c r="K49" s="44">
        <v>16</v>
      </c>
      <c r="L49" s="42">
        <v>11.93694444</v>
      </c>
      <c r="M49" s="18">
        <f t="shared" si="2"/>
        <v>0</v>
      </c>
      <c r="N49" s="53">
        <f t="shared" si="20"/>
        <v>1.4973726851821993</v>
      </c>
      <c r="O49" s="50">
        <f t="shared" si="13"/>
        <v>0.49737268518219935</v>
      </c>
      <c r="S49" s="6"/>
      <c r="T49" s="6"/>
      <c r="U49" s="6"/>
      <c r="V49" s="6"/>
      <c r="W49" s="6"/>
      <c r="X49" s="6">
        <f t="shared" si="16"/>
        <v>15</v>
      </c>
      <c r="Y49" s="6">
        <f t="shared" si="17"/>
        <v>13</v>
      </c>
      <c r="Z49" s="6">
        <f t="shared" si="18"/>
        <v>31</v>
      </c>
      <c r="AA49" s="7">
        <f t="shared" si="19"/>
        <v>1.4973726851821993</v>
      </c>
      <c r="AB49" s="8">
        <f t="shared" si="14"/>
        <v>1.4973726851821993</v>
      </c>
      <c r="AD49" s="12">
        <f t="shared" si="15"/>
        <v>0.49737268518219935</v>
      </c>
    </row>
    <row r="50" spans="1:30" ht="23.25" customHeight="1">
      <c r="A50" s="56" t="s">
        <v>61</v>
      </c>
      <c r="B50" s="57"/>
      <c r="C50" s="57"/>
      <c r="D50" s="58"/>
      <c r="E50" s="4">
        <v>18</v>
      </c>
      <c r="F50" s="11">
        <v>41650.816458333335</v>
      </c>
      <c r="G50" s="11">
        <v>41671.816458333335</v>
      </c>
      <c r="H50" s="30">
        <v>41655.576481481483</v>
      </c>
      <c r="I50" s="33">
        <f t="shared" si="11"/>
        <v>41650.816458333335</v>
      </c>
      <c r="J50" s="34">
        <f t="shared" si="12"/>
        <v>41655.576481481483</v>
      </c>
      <c r="K50" s="46">
        <v>504</v>
      </c>
      <c r="L50" s="43">
        <v>114.24055555</v>
      </c>
      <c r="M50" s="18">
        <f t="shared" si="2"/>
        <v>1</v>
      </c>
      <c r="N50" s="53">
        <f t="shared" si="20"/>
        <v>1.7014814814829151</v>
      </c>
      <c r="O50" s="50">
        <f t="shared" si="13"/>
        <v>1.7014814814829151</v>
      </c>
      <c r="S50" s="6"/>
      <c r="T50" s="6"/>
      <c r="U50" s="6"/>
      <c r="V50" s="6"/>
      <c r="W50" s="6"/>
      <c r="X50" s="6">
        <f t="shared" si="16"/>
        <v>11</v>
      </c>
      <c r="Y50" s="6">
        <f t="shared" si="17"/>
        <v>19</v>
      </c>
      <c r="Z50" s="6">
        <f t="shared" si="18"/>
        <v>35</v>
      </c>
      <c r="AA50" s="7">
        <f t="shared" si="19"/>
        <v>1.7014814814829151</v>
      </c>
      <c r="AB50" s="8">
        <f t="shared" si="14"/>
        <v>2.2600231481483206</v>
      </c>
      <c r="AD50" s="12">
        <f t="shared" si="15"/>
        <v>1.7014814814829151</v>
      </c>
    </row>
    <row r="51" spans="1:30" ht="23.25" customHeight="1">
      <c r="A51" s="59" t="s">
        <v>62</v>
      </c>
      <c r="B51" s="57"/>
      <c r="C51" s="57"/>
      <c r="D51" s="58"/>
      <c r="E51" s="3">
        <v>18</v>
      </c>
      <c r="F51" s="11">
        <v>41650.822476851848</v>
      </c>
      <c r="G51" s="11">
        <v>41671.822476851848</v>
      </c>
      <c r="H51" s="30">
        <v>41655.577256944445</v>
      </c>
      <c r="I51" s="33">
        <f t="shared" si="11"/>
        <v>41650.822476851848</v>
      </c>
      <c r="J51" s="34">
        <f t="shared" si="12"/>
        <v>41655.577256944445</v>
      </c>
      <c r="K51" s="44">
        <v>504</v>
      </c>
      <c r="L51" s="42">
        <v>114.11472222</v>
      </c>
      <c r="M51" s="18">
        <f t="shared" si="2"/>
        <v>1</v>
      </c>
      <c r="N51" s="53">
        <f t="shared" si="20"/>
        <v>1.7022569444452529</v>
      </c>
      <c r="O51" s="50">
        <f t="shared" si="13"/>
        <v>1.7022569444452529</v>
      </c>
      <c r="S51" s="6"/>
      <c r="T51" s="6"/>
      <c r="U51" s="6"/>
      <c r="V51" s="6"/>
      <c r="W51" s="6"/>
      <c r="X51" s="6">
        <f t="shared" si="16"/>
        <v>11</v>
      </c>
      <c r="Y51" s="6">
        <f t="shared" si="17"/>
        <v>19</v>
      </c>
      <c r="Z51" s="6">
        <f t="shared" si="18"/>
        <v>44</v>
      </c>
      <c r="AA51" s="7">
        <f t="shared" si="19"/>
        <v>1.7022569444452529</v>
      </c>
      <c r="AB51" s="8">
        <f t="shared" si="14"/>
        <v>2.2547800925967749</v>
      </c>
      <c r="AD51" s="12">
        <f t="shared" si="15"/>
        <v>1.7022569444452529</v>
      </c>
    </row>
    <row r="52" spans="1:30" ht="23.25" customHeight="1">
      <c r="A52" s="56" t="s">
        <v>63</v>
      </c>
      <c r="B52" s="57"/>
      <c r="C52" s="57"/>
      <c r="D52" s="58"/>
      <c r="E52" s="4">
        <v>18</v>
      </c>
      <c r="F52" s="11">
        <v>41650.820081018515</v>
      </c>
      <c r="G52" s="11">
        <v>41671.820081018515</v>
      </c>
      <c r="H52" s="30">
        <v>41655.579398148147</v>
      </c>
      <c r="I52" s="33">
        <f t="shared" si="11"/>
        <v>41650.820081018515</v>
      </c>
      <c r="J52" s="34">
        <f t="shared" si="12"/>
        <v>41655.579398148147</v>
      </c>
      <c r="K52" s="46">
        <v>504</v>
      </c>
      <c r="L52" s="43">
        <v>114.22361110999999</v>
      </c>
      <c r="M52" s="18">
        <f t="shared" si="2"/>
        <v>1</v>
      </c>
      <c r="N52" s="53">
        <f t="shared" si="20"/>
        <v>1.7043981481474475</v>
      </c>
      <c r="O52" s="50">
        <f t="shared" si="13"/>
        <v>1.7043981481474475</v>
      </c>
      <c r="S52" s="6"/>
      <c r="T52" s="6"/>
      <c r="U52" s="6"/>
      <c r="V52" s="6"/>
      <c r="W52" s="6"/>
      <c r="X52" s="6">
        <f t="shared" si="16"/>
        <v>11</v>
      </c>
      <c r="Y52" s="6">
        <f t="shared" si="17"/>
        <v>19</v>
      </c>
      <c r="Z52" s="6">
        <f t="shared" si="18"/>
        <v>40</v>
      </c>
      <c r="AA52" s="7">
        <f t="shared" si="19"/>
        <v>1.7043981481474475</v>
      </c>
      <c r="AB52" s="8">
        <f t="shared" si="14"/>
        <v>2.2593171296321088</v>
      </c>
      <c r="AD52" s="12">
        <f t="shared" si="15"/>
        <v>1.7043981481474475</v>
      </c>
    </row>
    <row r="53" spans="1:30" ht="23.25" customHeight="1">
      <c r="A53" s="59" t="s">
        <v>64</v>
      </c>
      <c r="B53" s="57"/>
      <c r="C53" s="57"/>
      <c r="D53" s="58"/>
      <c r="E53" s="3">
        <v>18</v>
      </c>
      <c r="F53" s="11">
        <v>41650.818136574075</v>
      </c>
      <c r="G53" s="11">
        <v>41671.818136574075</v>
      </c>
      <c r="H53" s="30">
        <v>41655.581990740742</v>
      </c>
      <c r="I53" s="33">
        <f t="shared" si="11"/>
        <v>41650.818136574075</v>
      </c>
      <c r="J53" s="34">
        <f t="shared" si="12"/>
        <v>41655.581990740742</v>
      </c>
      <c r="K53" s="44">
        <v>504</v>
      </c>
      <c r="L53" s="42">
        <v>114.3325</v>
      </c>
      <c r="M53" s="18">
        <f t="shared" si="2"/>
        <v>1</v>
      </c>
      <c r="N53" s="53">
        <f t="shared" si="20"/>
        <v>1.7069907407421852</v>
      </c>
      <c r="O53" s="50">
        <f t="shared" si="13"/>
        <v>1.7069907407421852</v>
      </c>
      <c r="S53" s="6"/>
      <c r="T53" s="6"/>
      <c r="U53" s="6"/>
      <c r="V53" s="6"/>
      <c r="W53" s="6"/>
      <c r="X53" s="6">
        <f t="shared" si="16"/>
        <v>11</v>
      </c>
      <c r="Y53" s="6">
        <f t="shared" si="17"/>
        <v>19</v>
      </c>
      <c r="Z53" s="6">
        <f t="shared" si="18"/>
        <v>38</v>
      </c>
      <c r="AA53" s="7">
        <f t="shared" si="19"/>
        <v>1.7069907407421852</v>
      </c>
      <c r="AB53" s="8">
        <f t="shared" si="14"/>
        <v>2.2638541666674428</v>
      </c>
      <c r="AD53" s="12">
        <f t="shared" si="15"/>
        <v>1.7069907407421852</v>
      </c>
    </row>
    <row r="54" spans="1:30" ht="23.25" customHeight="1">
      <c r="A54" s="56" t="s">
        <v>65</v>
      </c>
      <c r="B54" s="57"/>
      <c r="C54" s="57"/>
      <c r="D54" s="58"/>
      <c r="E54" s="4">
        <v>18</v>
      </c>
      <c r="F54" s="11">
        <v>41650.818842592591</v>
      </c>
      <c r="G54" s="11">
        <v>41671.818842592591</v>
      </c>
      <c r="H54" s="30">
        <v>41655.58898148148</v>
      </c>
      <c r="I54" s="33">
        <f t="shared" si="11"/>
        <v>41650.818842592591</v>
      </c>
      <c r="J54" s="34">
        <f t="shared" si="12"/>
        <v>41655.58898148148</v>
      </c>
      <c r="K54" s="46">
        <v>504</v>
      </c>
      <c r="L54" s="43">
        <v>114.48333332999999</v>
      </c>
      <c r="M54" s="18">
        <f t="shared" si="2"/>
        <v>1</v>
      </c>
      <c r="N54" s="53">
        <f t="shared" si="20"/>
        <v>1.7139814814800047</v>
      </c>
      <c r="O54" s="50">
        <f t="shared" si="13"/>
        <v>1.7139814814800047</v>
      </c>
      <c r="S54" s="6"/>
      <c r="T54" s="6"/>
      <c r="U54" s="6"/>
      <c r="V54" s="6"/>
      <c r="W54" s="6"/>
      <c r="X54" s="6">
        <f t="shared" si="16"/>
        <v>11</v>
      </c>
      <c r="Y54" s="6">
        <f t="shared" si="17"/>
        <v>19</v>
      </c>
      <c r="Z54" s="6">
        <f t="shared" si="18"/>
        <v>39</v>
      </c>
      <c r="AA54" s="7">
        <f t="shared" si="19"/>
        <v>1.7139814814800047</v>
      </c>
      <c r="AB54" s="8">
        <f t="shared" si="14"/>
        <v>2.2701388888890506</v>
      </c>
      <c r="AD54" s="12">
        <f t="shared" si="15"/>
        <v>1.7139814814800047</v>
      </c>
    </row>
    <row r="55" spans="1:30" ht="23.25" customHeight="1">
      <c r="A55" s="59" t="s">
        <v>18</v>
      </c>
      <c r="B55" s="57"/>
      <c r="C55" s="57"/>
      <c r="D55" s="58"/>
      <c r="E55" s="3">
        <v>34</v>
      </c>
      <c r="F55" s="11">
        <v>41655.296319444446</v>
      </c>
      <c r="G55" s="11">
        <v>41656.479166666664</v>
      </c>
      <c r="H55" s="30">
        <v>41655.629432870366</v>
      </c>
      <c r="I55" s="33">
        <f t="shared" si="11"/>
        <v>41655.375</v>
      </c>
      <c r="J55" s="34">
        <f t="shared" si="12"/>
        <v>41655.629432870366</v>
      </c>
      <c r="K55" s="44">
        <v>16</v>
      </c>
      <c r="L55" s="42">
        <v>7.6063888799999999</v>
      </c>
      <c r="M55" s="18">
        <f t="shared" si="2"/>
        <v>0</v>
      </c>
      <c r="N55" s="53">
        <f t="shared" si="20"/>
        <v>0.333113425920601</v>
      </c>
      <c r="O55" s="50">
        <f t="shared" si="13"/>
        <v>0.25443287036614493</v>
      </c>
      <c r="S55" s="6"/>
      <c r="T55" s="6"/>
      <c r="U55" s="6"/>
      <c r="V55" s="6"/>
      <c r="W55" s="6"/>
      <c r="X55" s="6">
        <f t="shared" si="16"/>
        <v>16</v>
      </c>
      <c r="Y55" s="6">
        <f t="shared" si="17"/>
        <v>7</v>
      </c>
      <c r="Z55" s="6">
        <f t="shared" si="18"/>
        <v>6</v>
      </c>
      <c r="AA55" s="7">
        <f t="shared" si="19"/>
        <v>0.333113425920601</v>
      </c>
      <c r="AB55" s="8">
        <f t="shared" si="14"/>
        <v>0.333113425920601</v>
      </c>
      <c r="AD55" s="12">
        <f t="shared" si="15"/>
        <v>0.25443287036614493</v>
      </c>
    </row>
    <row r="56" spans="1:30" ht="23.25" customHeight="1">
      <c r="A56" s="56" t="s">
        <v>66</v>
      </c>
      <c r="B56" s="57"/>
      <c r="C56" s="57"/>
      <c r="D56" s="58"/>
      <c r="E56" s="4">
        <v>18</v>
      </c>
      <c r="F56" s="11">
        <v>41650.820891203701</v>
      </c>
      <c r="G56" s="11">
        <v>41671.820891203701</v>
      </c>
      <c r="H56" s="30">
        <v>41656.335474537038</v>
      </c>
      <c r="I56" s="33">
        <f t="shared" si="11"/>
        <v>41650.820891203701</v>
      </c>
      <c r="J56" s="34">
        <f t="shared" si="12"/>
        <v>41656.335474537038</v>
      </c>
      <c r="K56" s="46">
        <v>504</v>
      </c>
      <c r="L56" s="43">
        <v>132.35</v>
      </c>
      <c r="M56" s="18">
        <f t="shared" si="2"/>
        <v>1</v>
      </c>
      <c r="N56" s="53">
        <f t="shared" si="20"/>
        <v>2</v>
      </c>
      <c r="O56" s="50">
        <f t="shared" si="13"/>
        <v>2</v>
      </c>
      <c r="S56" s="6"/>
      <c r="T56" s="6"/>
      <c r="U56" s="6"/>
      <c r="V56" s="6"/>
      <c r="W56" s="6"/>
      <c r="X56" s="6">
        <f t="shared" si="16"/>
        <v>11</v>
      </c>
      <c r="Y56" s="6">
        <f t="shared" si="17"/>
        <v>19</v>
      </c>
      <c r="Z56" s="6">
        <f t="shared" si="18"/>
        <v>42</v>
      </c>
      <c r="AA56" s="7">
        <f t="shared" si="19"/>
        <v>2</v>
      </c>
      <c r="AB56" s="8">
        <f t="shared" si="14"/>
        <v>2.5145833333372138</v>
      </c>
      <c r="AD56" s="12">
        <f t="shared" si="15"/>
        <v>2</v>
      </c>
    </row>
    <row r="57" spans="1:30" ht="23.25" customHeight="1">
      <c r="A57" s="59" t="s">
        <v>67</v>
      </c>
      <c r="B57" s="57"/>
      <c r="C57" s="57"/>
      <c r="D57" s="58"/>
      <c r="E57" s="3">
        <v>18</v>
      </c>
      <c r="F57" s="11">
        <v>41650.805034722223</v>
      </c>
      <c r="G57" s="11">
        <v>41671.805034722223</v>
      </c>
      <c r="H57" s="30">
        <v>41656.345706018517</v>
      </c>
      <c r="I57" s="33">
        <f t="shared" si="11"/>
        <v>41650.805034722223</v>
      </c>
      <c r="J57" s="34">
        <f t="shared" si="12"/>
        <v>41656.345706018517</v>
      </c>
      <c r="K57" s="44">
        <v>504</v>
      </c>
      <c r="L57" s="42">
        <v>132.97611111000001</v>
      </c>
      <c r="M57" s="18">
        <f t="shared" si="2"/>
        <v>1</v>
      </c>
      <c r="N57" s="53">
        <f t="shared" si="20"/>
        <v>2</v>
      </c>
      <c r="O57" s="50">
        <f t="shared" si="13"/>
        <v>2</v>
      </c>
      <c r="S57" s="6"/>
      <c r="T57" s="6"/>
      <c r="U57" s="6"/>
      <c r="V57" s="6"/>
      <c r="W57" s="6"/>
      <c r="X57" s="6">
        <f t="shared" si="16"/>
        <v>11</v>
      </c>
      <c r="Y57" s="6">
        <f t="shared" si="17"/>
        <v>19</v>
      </c>
      <c r="Z57" s="6">
        <f t="shared" si="18"/>
        <v>19</v>
      </c>
      <c r="AA57" s="7">
        <f t="shared" si="19"/>
        <v>2</v>
      </c>
      <c r="AB57" s="8">
        <f t="shared" si="14"/>
        <v>2.5406712962940219</v>
      </c>
      <c r="AD57" s="12">
        <f t="shared" si="15"/>
        <v>2</v>
      </c>
    </row>
    <row r="58" spans="1:30" ht="23.25" customHeight="1">
      <c r="A58" s="56" t="s">
        <v>134</v>
      </c>
      <c r="B58" s="57"/>
      <c r="C58" s="57"/>
      <c r="D58" s="58"/>
      <c r="E58" s="4">
        <v>18</v>
      </c>
      <c r="F58" s="11">
        <v>41650.821446759255</v>
      </c>
      <c r="G58" s="11">
        <v>41671.821446759255</v>
      </c>
      <c r="H58" s="30">
        <v>41656.350821759261</v>
      </c>
      <c r="I58" s="33">
        <f t="shared" si="11"/>
        <v>41650.821446759255</v>
      </c>
      <c r="J58" s="34">
        <f t="shared" si="12"/>
        <v>41656.350821759261</v>
      </c>
      <c r="K58" s="46">
        <v>504</v>
      </c>
      <c r="L58" s="43">
        <v>132.70500000000001</v>
      </c>
      <c r="M58" s="18">
        <f t="shared" si="2"/>
        <v>1</v>
      </c>
      <c r="N58" s="53">
        <f t="shared" si="20"/>
        <v>2</v>
      </c>
      <c r="O58" s="50">
        <f t="shared" si="13"/>
        <v>2</v>
      </c>
      <c r="S58" s="6"/>
      <c r="T58" s="6"/>
      <c r="U58" s="6"/>
      <c r="V58" s="6"/>
      <c r="W58" s="6"/>
      <c r="X58" s="6">
        <f t="shared" si="16"/>
        <v>11</v>
      </c>
      <c r="Y58" s="6">
        <f t="shared" si="17"/>
        <v>19</v>
      </c>
      <c r="Z58" s="6">
        <f t="shared" si="18"/>
        <v>42</v>
      </c>
      <c r="AA58" s="7">
        <f t="shared" si="19"/>
        <v>2</v>
      </c>
      <c r="AB58" s="8">
        <f t="shared" si="14"/>
        <v>2.5293750000055297</v>
      </c>
      <c r="AD58" s="12">
        <f t="shared" si="15"/>
        <v>2</v>
      </c>
    </row>
    <row r="59" spans="1:30" ht="23.25" customHeight="1">
      <c r="A59" s="59" t="s">
        <v>68</v>
      </c>
      <c r="B59" s="57"/>
      <c r="C59" s="57"/>
      <c r="D59" s="58"/>
      <c r="E59" s="3">
        <v>18</v>
      </c>
      <c r="F59" s="11">
        <v>41650.83112268518</v>
      </c>
      <c r="G59" s="11">
        <v>41671.83112268518</v>
      </c>
      <c r="H59" s="30">
        <v>41656.48369212963</v>
      </c>
      <c r="I59" s="33">
        <f t="shared" si="11"/>
        <v>41650.83112268518</v>
      </c>
      <c r="J59" s="34">
        <f t="shared" si="12"/>
        <v>41656.48369212963</v>
      </c>
      <c r="K59" s="44">
        <v>504</v>
      </c>
      <c r="L59" s="42">
        <v>135.66166666000001</v>
      </c>
      <c r="M59" s="18">
        <f t="shared" si="2"/>
        <v>1</v>
      </c>
      <c r="N59" s="53">
        <f t="shared" si="20"/>
        <v>2.1086921296300716</v>
      </c>
      <c r="O59" s="50">
        <f t="shared" si="13"/>
        <v>2.1086921296300716</v>
      </c>
      <c r="S59" s="6"/>
      <c r="T59" s="6"/>
      <c r="U59" s="6"/>
      <c r="V59" s="6"/>
      <c r="W59" s="6"/>
      <c r="X59" s="6">
        <f t="shared" si="16"/>
        <v>11</v>
      </c>
      <c r="Y59" s="6">
        <f t="shared" si="17"/>
        <v>19</v>
      </c>
      <c r="Z59" s="6">
        <f t="shared" si="18"/>
        <v>56</v>
      </c>
      <c r="AA59" s="7">
        <f t="shared" si="19"/>
        <v>2.1086921296300716</v>
      </c>
      <c r="AB59" s="8">
        <f t="shared" si="14"/>
        <v>2.6525694444499095</v>
      </c>
      <c r="AD59" s="12">
        <f t="shared" si="15"/>
        <v>2.1086921296300716</v>
      </c>
    </row>
    <row r="60" spans="1:30" ht="23.25" customHeight="1">
      <c r="A60" s="56" t="s">
        <v>135</v>
      </c>
      <c r="B60" s="57"/>
      <c r="C60" s="57"/>
      <c r="D60" s="58"/>
      <c r="E60" s="4">
        <v>18</v>
      </c>
      <c r="F60" s="11">
        <v>41651.493402777778</v>
      </c>
      <c r="G60" s="11">
        <v>41672.493402777778</v>
      </c>
      <c r="H60" s="30">
        <v>41656.486215277779</v>
      </c>
      <c r="I60" s="33">
        <f t="shared" si="11"/>
        <v>41651.493402777778</v>
      </c>
      <c r="J60" s="34">
        <f t="shared" si="12"/>
        <v>41656.486215277779</v>
      </c>
      <c r="K60" s="46">
        <v>504</v>
      </c>
      <c r="L60" s="43">
        <v>119.8275</v>
      </c>
      <c r="M60" s="18">
        <f t="shared" si="2"/>
        <v>1</v>
      </c>
      <c r="N60" s="53">
        <f t="shared" si="20"/>
        <v>2.1112152777786832</v>
      </c>
      <c r="O60" s="50">
        <f t="shared" si="13"/>
        <v>2.1112152777786832</v>
      </c>
      <c r="S60" s="6"/>
      <c r="T60" s="6"/>
      <c r="U60" s="6"/>
      <c r="V60" s="6"/>
      <c r="W60" s="6"/>
      <c r="X60" s="6">
        <f t="shared" si="16"/>
        <v>12</v>
      </c>
      <c r="Y60" s="6">
        <f t="shared" si="17"/>
        <v>11</v>
      </c>
      <c r="Z60" s="6">
        <f t="shared" si="18"/>
        <v>50</v>
      </c>
      <c r="AA60" s="7">
        <f t="shared" si="19"/>
        <v>2.1112152777786832</v>
      </c>
      <c r="AB60" s="8">
        <f t="shared" si="14"/>
        <v>2.9928125000005821</v>
      </c>
      <c r="AD60" s="12">
        <f t="shared" si="15"/>
        <v>2.1112152777786832</v>
      </c>
    </row>
    <row r="61" spans="1:30" ht="23.25" customHeight="1">
      <c r="A61" s="59" t="s">
        <v>69</v>
      </c>
      <c r="B61" s="57"/>
      <c r="C61" s="57"/>
      <c r="D61" s="58"/>
      <c r="E61" s="3">
        <v>18</v>
      </c>
      <c r="F61" s="11">
        <v>41651.493831018517</v>
      </c>
      <c r="G61" s="11">
        <v>41672.493831018517</v>
      </c>
      <c r="H61" s="30">
        <v>41656.48642361111</v>
      </c>
      <c r="I61" s="33">
        <f t="shared" si="11"/>
        <v>41651.493831018517</v>
      </c>
      <c r="J61" s="34">
        <f t="shared" si="12"/>
        <v>41656.48642361111</v>
      </c>
      <c r="K61" s="44">
        <v>504</v>
      </c>
      <c r="L61" s="42">
        <v>119.82222222</v>
      </c>
      <c r="M61" s="18">
        <f t="shared" si="2"/>
        <v>1</v>
      </c>
      <c r="N61" s="53">
        <f t="shared" si="20"/>
        <v>2.1114236111097853</v>
      </c>
      <c r="O61" s="50">
        <f t="shared" si="13"/>
        <v>2.1114236111097853</v>
      </c>
      <c r="S61" s="6"/>
      <c r="T61" s="6"/>
      <c r="U61" s="6"/>
      <c r="V61" s="6"/>
      <c r="W61" s="6"/>
      <c r="X61" s="6">
        <f t="shared" si="16"/>
        <v>12</v>
      </c>
      <c r="Y61" s="6">
        <f t="shared" si="17"/>
        <v>11</v>
      </c>
      <c r="Z61" s="6">
        <f t="shared" si="18"/>
        <v>51</v>
      </c>
      <c r="AA61" s="7">
        <f t="shared" si="19"/>
        <v>2.1114236111097853</v>
      </c>
      <c r="AB61" s="8">
        <f t="shared" si="14"/>
        <v>2.9925925925927004</v>
      </c>
      <c r="AD61" s="12">
        <f t="shared" si="15"/>
        <v>2.1114236111097853</v>
      </c>
    </row>
    <row r="62" spans="1:30" ht="23.25" customHeight="1">
      <c r="A62" s="56" t="s">
        <v>136</v>
      </c>
      <c r="B62" s="57"/>
      <c r="C62" s="57"/>
      <c r="D62" s="58"/>
      <c r="E62" s="4">
        <v>18</v>
      </c>
      <c r="F62" s="11">
        <v>41651.494247685187</v>
      </c>
      <c r="G62" s="11">
        <v>41672.494247685187</v>
      </c>
      <c r="H62" s="30">
        <v>41656.486585648148</v>
      </c>
      <c r="I62" s="33">
        <f t="shared" si="11"/>
        <v>41651.494247685187</v>
      </c>
      <c r="J62" s="34">
        <f t="shared" si="12"/>
        <v>41656.486585648148</v>
      </c>
      <c r="K62" s="46">
        <v>504</v>
      </c>
      <c r="L62" s="43">
        <v>119.81611110999999</v>
      </c>
      <c r="M62" s="18">
        <f t="shared" si="2"/>
        <v>1</v>
      </c>
      <c r="N62" s="53">
        <f t="shared" si="20"/>
        <v>2.1115856481483206</v>
      </c>
      <c r="O62" s="50">
        <f t="shared" si="13"/>
        <v>2.1115856481483206</v>
      </c>
      <c r="S62" s="6"/>
      <c r="T62" s="6"/>
      <c r="U62" s="6"/>
      <c r="V62" s="6"/>
      <c r="W62" s="6"/>
      <c r="X62" s="6">
        <f t="shared" si="16"/>
        <v>12</v>
      </c>
      <c r="Y62" s="6">
        <f t="shared" si="17"/>
        <v>11</v>
      </c>
      <c r="Z62" s="6">
        <f t="shared" si="18"/>
        <v>51</v>
      </c>
      <c r="AA62" s="7">
        <f t="shared" si="19"/>
        <v>2.1115856481483206</v>
      </c>
      <c r="AB62" s="8">
        <f t="shared" si="14"/>
        <v>2.9923379629617557</v>
      </c>
      <c r="AD62" s="12">
        <f t="shared" si="15"/>
        <v>2.1115856481483206</v>
      </c>
    </row>
    <row r="63" spans="1:30" ht="23.25" customHeight="1">
      <c r="A63" s="59" t="s">
        <v>137</v>
      </c>
      <c r="B63" s="57"/>
      <c r="C63" s="57"/>
      <c r="D63" s="58"/>
      <c r="E63" s="3">
        <v>18</v>
      </c>
      <c r="F63" s="11">
        <v>41651.494629629626</v>
      </c>
      <c r="G63" s="11">
        <v>41672.494629629626</v>
      </c>
      <c r="H63" s="30">
        <v>41656.486747685187</v>
      </c>
      <c r="I63" s="33">
        <f t="shared" si="11"/>
        <v>41651.494629629626</v>
      </c>
      <c r="J63" s="34">
        <f t="shared" si="12"/>
        <v>41656.486747685187</v>
      </c>
      <c r="K63" s="44">
        <v>504</v>
      </c>
      <c r="L63" s="42">
        <v>119.81083332999999</v>
      </c>
      <c r="M63" s="18">
        <f t="shared" si="2"/>
        <v>1</v>
      </c>
      <c r="N63" s="53">
        <f t="shared" si="20"/>
        <v>2.111747685186856</v>
      </c>
      <c r="O63" s="50">
        <f t="shared" si="13"/>
        <v>2.111747685186856</v>
      </c>
      <c r="S63" s="6"/>
      <c r="T63" s="6"/>
      <c r="U63" s="6"/>
      <c r="V63" s="6"/>
      <c r="W63" s="6"/>
      <c r="X63" s="6">
        <f t="shared" si="16"/>
        <v>12</v>
      </c>
      <c r="Y63" s="6">
        <f t="shared" si="17"/>
        <v>11</v>
      </c>
      <c r="Z63" s="6">
        <f t="shared" si="18"/>
        <v>52</v>
      </c>
      <c r="AA63" s="7">
        <f t="shared" si="19"/>
        <v>2.111747685186856</v>
      </c>
      <c r="AB63" s="8">
        <f t="shared" si="14"/>
        <v>2.99211805556115</v>
      </c>
      <c r="AD63" s="12">
        <f t="shared" si="15"/>
        <v>2.111747685186856</v>
      </c>
    </row>
    <row r="64" spans="1:30" ht="23.25" customHeight="1">
      <c r="A64" s="56" t="s">
        <v>70</v>
      </c>
      <c r="B64" s="57"/>
      <c r="C64" s="57"/>
      <c r="D64" s="58"/>
      <c r="E64" s="4">
        <v>18</v>
      </c>
      <c r="F64" s="11">
        <v>41651.515682870369</v>
      </c>
      <c r="G64" s="11">
        <v>41672.515682870369</v>
      </c>
      <c r="H64" s="30">
        <v>41656.488263888888</v>
      </c>
      <c r="I64" s="33">
        <f t="shared" si="11"/>
        <v>41651.515682870369</v>
      </c>
      <c r="J64" s="34">
        <f t="shared" si="12"/>
        <v>41656.488263888888</v>
      </c>
      <c r="K64" s="46">
        <v>504</v>
      </c>
      <c r="L64" s="43">
        <v>119.34194444000001</v>
      </c>
      <c r="M64" s="18">
        <f t="shared" si="2"/>
        <v>1</v>
      </c>
      <c r="N64" s="53">
        <f t="shared" si="20"/>
        <v>2.1132638888884685</v>
      </c>
      <c r="O64" s="50">
        <f t="shared" si="13"/>
        <v>2.1132638888884685</v>
      </c>
      <c r="S64" s="6"/>
      <c r="T64" s="6"/>
      <c r="U64" s="6"/>
      <c r="V64" s="6"/>
      <c r="W64" s="6"/>
      <c r="X64" s="6">
        <f t="shared" si="16"/>
        <v>12</v>
      </c>
      <c r="Y64" s="6">
        <f t="shared" si="17"/>
        <v>12</v>
      </c>
      <c r="Z64" s="6">
        <f t="shared" si="18"/>
        <v>22</v>
      </c>
      <c r="AA64" s="7">
        <f t="shared" si="19"/>
        <v>2.1132638888884685</v>
      </c>
      <c r="AB64" s="8">
        <f t="shared" si="14"/>
        <v>2.9725810185191222</v>
      </c>
      <c r="AD64" s="12">
        <f t="shared" si="15"/>
        <v>2.1132638888884685</v>
      </c>
    </row>
    <row r="65" spans="1:30" ht="23.25" customHeight="1">
      <c r="A65" s="59" t="s">
        <v>71</v>
      </c>
      <c r="B65" s="57"/>
      <c r="C65" s="57"/>
      <c r="D65" s="58"/>
      <c r="E65" s="3">
        <v>18</v>
      </c>
      <c r="F65" s="11">
        <v>41651.516504629632</v>
      </c>
      <c r="G65" s="11">
        <v>41672.516504629632</v>
      </c>
      <c r="H65" s="30">
        <v>41656.488553240742</v>
      </c>
      <c r="I65" s="33">
        <f t="shared" si="11"/>
        <v>41651.516504629632</v>
      </c>
      <c r="J65" s="34">
        <f t="shared" si="12"/>
        <v>41656.488553240742</v>
      </c>
      <c r="K65" s="44">
        <v>504</v>
      </c>
      <c r="L65" s="42">
        <v>119.32916666</v>
      </c>
      <c r="M65" s="18">
        <f t="shared" si="2"/>
        <v>1</v>
      </c>
      <c r="N65" s="53">
        <f t="shared" si="20"/>
        <v>2.1135532407424762</v>
      </c>
      <c r="O65" s="50">
        <f t="shared" si="13"/>
        <v>2.1135532407424762</v>
      </c>
      <c r="S65" s="6"/>
      <c r="T65" s="6"/>
      <c r="U65" s="6"/>
      <c r="V65" s="6"/>
      <c r="W65" s="6"/>
      <c r="X65" s="6">
        <f t="shared" si="16"/>
        <v>12</v>
      </c>
      <c r="Y65" s="6">
        <f t="shared" si="17"/>
        <v>12</v>
      </c>
      <c r="Z65" s="6">
        <f t="shared" si="18"/>
        <v>23</v>
      </c>
      <c r="AA65" s="7">
        <f t="shared" si="19"/>
        <v>2.1135532407424762</v>
      </c>
      <c r="AB65" s="8">
        <f t="shared" si="14"/>
        <v>2.9720486111109494</v>
      </c>
      <c r="AD65" s="12">
        <f t="shared" si="15"/>
        <v>2.1135532407424762</v>
      </c>
    </row>
    <row r="66" spans="1:30" ht="23.25" customHeight="1">
      <c r="A66" s="56" t="s">
        <v>72</v>
      </c>
      <c r="B66" s="57"/>
      <c r="C66" s="57"/>
      <c r="D66" s="58"/>
      <c r="E66" s="4">
        <v>18</v>
      </c>
      <c r="F66" s="11">
        <v>41651.516886574071</v>
      </c>
      <c r="G66" s="11">
        <v>41672.516886574071</v>
      </c>
      <c r="H66" s="30">
        <v>41656.488749999997</v>
      </c>
      <c r="I66" s="33">
        <f t="shared" si="11"/>
        <v>41651.516886574071</v>
      </c>
      <c r="J66" s="34">
        <f t="shared" si="12"/>
        <v>41656.488749999997</v>
      </c>
      <c r="K66" s="46">
        <v>504</v>
      </c>
      <c r="L66" s="43">
        <v>119.32472222</v>
      </c>
      <c r="M66" s="18">
        <f t="shared" si="2"/>
        <v>1</v>
      </c>
      <c r="N66" s="53">
        <f t="shared" si="20"/>
        <v>2.1137499999967986</v>
      </c>
      <c r="O66" s="50">
        <f t="shared" si="13"/>
        <v>2.1137499999967986</v>
      </c>
      <c r="S66" s="6"/>
      <c r="T66" s="6"/>
      <c r="U66" s="6"/>
      <c r="V66" s="6"/>
      <c r="W66" s="6"/>
      <c r="X66" s="6">
        <f t="shared" si="16"/>
        <v>12</v>
      </c>
      <c r="Y66" s="6">
        <f t="shared" si="17"/>
        <v>12</v>
      </c>
      <c r="Z66" s="6">
        <f t="shared" si="18"/>
        <v>24</v>
      </c>
      <c r="AA66" s="7">
        <f t="shared" si="19"/>
        <v>2.1137499999967986</v>
      </c>
      <c r="AB66" s="8">
        <f t="shared" si="14"/>
        <v>2.9718634259261307</v>
      </c>
      <c r="AD66" s="12">
        <f t="shared" si="15"/>
        <v>2.1137499999967986</v>
      </c>
    </row>
    <row r="67" spans="1:30" ht="23.25" customHeight="1">
      <c r="A67" s="59" t="s">
        <v>138</v>
      </c>
      <c r="B67" s="57"/>
      <c r="C67" s="57"/>
      <c r="D67" s="58"/>
      <c r="E67" s="3">
        <v>18</v>
      </c>
      <c r="F67" s="11">
        <v>41651.517291666663</v>
      </c>
      <c r="G67" s="11">
        <v>41672.517291666663</v>
      </c>
      <c r="H67" s="30">
        <v>41656.488935185182</v>
      </c>
      <c r="I67" s="33">
        <f t="shared" ref="I67:I98" si="21">IF(ISNUMBER(MATCH(TRUNC(F67),Праздники,0)),TRUNC(F67)+1+$B$1,TRUNC(F67)+MAX(MOD(F67,1),$B$1))</f>
        <v>41651.517291666663</v>
      </c>
      <c r="J67" s="34">
        <f t="shared" ref="J67:J98" si="22">IF(ISNUMBER(MATCH(TRUNC(H67),Праздники,0)),TRUNC(H67)-1+$C$1,TRUNC(H67)+MIN(MOD(H67,1),$C$1))-SUMPRODUCT((TRUNC(F67)&lt;Праздники)*(TRUNC(H67)&gt;Праздники))</f>
        <v>41656.488935185182</v>
      </c>
      <c r="K67" s="44">
        <v>504</v>
      </c>
      <c r="L67" s="42">
        <v>119.31944444</v>
      </c>
      <c r="M67" s="18">
        <f t="shared" si="2"/>
        <v>1</v>
      </c>
      <c r="N67" s="53">
        <f t="shared" si="20"/>
        <v>2.1139351851816173</v>
      </c>
      <c r="O67" s="50">
        <f t="shared" ref="O67:O98" si="23">IF(M67=1,((NETWORKDAYS(I67,J67,Праздники)-1)*($C$1-$B$1)+MIN(MAX(MOD(J67,1),(WEEKDAY(J67,2)&gt;5)*$C$1,$B$1),$C$1)-MIN(MAX(MOD(I67,1)*(WEEKDAY(I67,2)&lt;6),$B$1),$C$1)),MAX((TRUNC(J67-I67)-(MOD(J67,1)&gt;MOD(I67,1)))*($C$1-$B$1)+($C$1-MOD(I67,1))+(MOD(J67,1)-$B$1),0))</f>
        <v>2.1139351851816173</v>
      </c>
      <c r="S67" s="6"/>
      <c r="T67" s="6"/>
      <c r="U67" s="6"/>
      <c r="V67" s="6"/>
      <c r="W67" s="6"/>
      <c r="X67" s="6">
        <f t="shared" si="16"/>
        <v>12</v>
      </c>
      <c r="Y67" s="6">
        <f t="shared" si="17"/>
        <v>12</v>
      </c>
      <c r="Z67" s="6">
        <f t="shared" si="18"/>
        <v>24</v>
      </c>
      <c r="AA67" s="7">
        <f t="shared" si="19"/>
        <v>2.1139351851816173</v>
      </c>
      <c r="AB67" s="8">
        <f t="shared" ref="AB67:AB98" si="24">(H67-F67)-INT(H67-F67)+(NETWORKDAYS(F67,H67)-(NETWORKDAYS(F67,H67)&lt;&gt;0))*($C$1-$B$1)</f>
        <v>2.971643518518249</v>
      </c>
      <c r="AD67" s="12">
        <f t="shared" ref="AD67:AD98" si="25">(NETWORKDAYS(F67,H67)-1)*($C$1-$B$1)+MIN(MAX(MOD(H67,1),(WEEKDAY(H67,2)&gt;5)*$C$1,$B$1),$C$1)-MIN(MAX(MOD(F67,1)*(WEEKDAY(F67,2)&lt;6),$B$1),$C$1)</f>
        <v>2.1139351851816173</v>
      </c>
    </row>
    <row r="68" spans="1:30" ht="23.25" customHeight="1">
      <c r="A68" s="56" t="s">
        <v>139</v>
      </c>
      <c r="B68" s="57"/>
      <c r="C68" s="57"/>
      <c r="D68" s="58"/>
      <c r="E68" s="4">
        <v>18</v>
      </c>
      <c r="F68" s="11">
        <v>41651.51798611111</v>
      </c>
      <c r="G68" s="11">
        <v>41672.51798611111</v>
      </c>
      <c r="H68" s="30">
        <v>41656.489247685182</v>
      </c>
      <c r="I68" s="33">
        <f t="shared" si="21"/>
        <v>41651.51798611111</v>
      </c>
      <c r="J68" s="34">
        <f t="shared" si="22"/>
        <v>41656.489247685182</v>
      </c>
      <c r="K68" s="46">
        <v>504</v>
      </c>
      <c r="L68" s="43">
        <v>119.31027777</v>
      </c>
      <c r="M68" s="18">
        <f t="shared" ref="M68:M131" si="26">IF(MID(A68,1,2)="ТО",1,)</f>
        <v>1</v>
      </c>
      <c r="N68" s="53">
        <f t="shared" si="20"/>
        <v>2.1142476851819083</v>
      </c>
      <c r="O68" s="50">
        <f t="shared" si="23"/>
        <v>2.1142476851819083</v>
      </c>
      <c r="S68" s="6"/>
      <c r="T68" s="6"/>
      <c r="U68" s="6"/>
      <c r="V68" s="6"/>
      <c r="W68" s="6"/>
      <c r="X68" s="6">
        <f t="shared" ref="X68:X99" si="27">DAY(F68)</f>
        <v>12</v>
      </c>
      <c r="Y68" s="6">
        <f t="shared" ref="Y68:Y99" si="28">HOUR(F68)</f>
        <v>12</v>
      </c>
      <c r="Z68" s="6">
        <f t="shared" ref="Z68:Z99" si="29">MINUTE(F68)</f>
        <v>25</v>
      </c>
      <c r="AA68" s="7">
        <f t="shared" si="19"/>
        <v>2.1142476851819083</v>
      </c>
      <c r="AB68" s="8">
        <f t="shared" si="24"/>
        <v>2.971261574071832</v>
      </c>
      <c r="AD68" s="12">
        <f t="shared" si="25"/>
        <v>2.1142476851819083</v>
      </c>
    </row>
    <row r="69" spans="1:30" ht="23.25" customHeight="1">
      <c r="A69" s="59" t="s">
        <v>140</v>
      </c>
      <c r="B69" s="57"/>
      <c r="C69" s="57"/>
      <c r="D69" s="58"/>
      <c r="E69" s="3">
        <v>18</v>
      </c>
      <c r="F69" s="11">
        <v>41651.518379629626</v>
      </c>
      <c r="G69" s="11">
        <v>41672.518379629626</v>
      </c>
      <c r="H69" s="30">
        <v>41656.489444444444</v>
      </c>
      <c r="I69" s="33">
        <f t="shared" si="21"/>
        <v>41651.518379629626</v>
      </c>
      <c r="J69" s="34">
        <f t="shared" si="22"/>
        <v>41656.489444444444</v>
      </c>
      <c r="K69" s="44">
        <v>504</v>
      </c>
      <c r="L69" s="42">
        <v>119.30555554999999</v>
      </c>
      <c r="M69" s="18">
        <f t="shared" si="26"/>
        <v>1</v>
      </c>
      <c r="N69" s="53">
        <f t="shared" si="20"/>
        <v>2.1144444444435067</v>
      </c>
      <c r="O69" s="50">
        <f t="shared" si="23"/>
        <v>2.1144444444435067</v>
      </c>
      <c r="S69" s="6"/>
      <c r="T69" s="6"/>
      <c r="U69" s="6"/>
      <c r="V69" s="6"/>
      <c r="W69" s="6"/>
      <c r="X69" s="6">
        <f t="shared" si="27"/>
        <v>12</v>
      </c>
      <c r="Y69" s="6">
        <f t="shared" si="28"/>
        <v>12</v>
      </c>
      <c r="Z69" s="6">
        <f t="shared" si="29"/>
        <v>26</v>
      </c>
      <c r="AA69" s="7">
        <f t="shared" si="19"/>
        <v>2.1144444444435067</v>
      </c>
      <c r="AB69" s="8">
        <f t="shared" si="24"/>
        <v>2.9710648148175096</v>
      </c>
      <c r="AD69" s="12">
        <f t="shared" si="25"/>
        <v>2.1144444444435067</v>
      </c>
    </row>
    <row r="70" spans="1:30" ht="23.25" customHeight="1">
      <c r="A70" s="56" t="s">
        <v>141</v>
      </c>
      <c r="B70" s="57"/>
      <c r="C70" s="57"/>
      <c r="D70" s="58"/>
      <c r="E70" s="4">
        <v>18</v>
      </c>
      <c r="F70" s="11">
        <v>41651.520752314813</v>
      </c>
      <c r="G70" s="11">
        <v>41672.520752314813</v>
      </c>
      <c r="H70" s="30">
        <v>41656.489618055552</v>
      </c>
      <c r="I70" s="33">
        <f t="shared" si="21"/>
        <v>41651.520752314813</v>
      </c>
      <c r="J70" s="34">
        <f t="shared" si="22"/>
        <v>41656.489618055552</v>
      </c>
      <c r="K70" s="46">
        <v>504</v>
      </c>
      <c r="L70" s="43">
        <v>119.25277776999999</v>
      </c>
      <c r="M70" s="18">
        <f t="shared" si="26"/>
        <v>1</v>
      </c>
      <c r="N70" s="53">
        <f t="shared" si="20"/>
        <v>2.1146180555515457</v>
      </c>
      <c r="O70" s="50">
        <f t="shared" si="23"/>
        <v>2.1146180555515457</v>
      </c>
      <c r="S70" s="6"/>
      <c r="T70" s="6"/>
      <c r="U70" s="6"/>
      <c r="V70" s="6"/>
      <c r="W70" s="6"/>
      <c r="X70" s="6">
        <f t="shared" si="27"/>
        <v>12</v>
      </c>
      <c r="Y70" s="6">
        <f t="shared" si="28"/>
        <v>12</v>
      </c>
      <c r="Z70" s="6">
        <f t="shared" si="29"/>
        <v>29</v>
      </c>
      <c r="AA70" s="7">
        <f t="shared" ref="AA70:AA101" si="30">IF(A70&gt;="ТО",((NETWORKDAYS(F70,H70)-1)*($C$1-$B$1)+MIN(MAX(MOD(H70,1),(WEEKDAY(H70,2)&gt;5)*$C$1,$B$1),$C$1)-MIN(MAX(MOD(F70,1)*(WEEKDAY(F70,2)&lt;6),$B$1),$C$1)),(H70-F70)-INT(H70-F70)+(DATEDIF(F70,H70,"d"))*($C$1-$B$1))</f>
        <v>2.1146180555515457</v>
      </c>
      <c r="AB70" s="8">
        <f t="shared" si="24"/>
        <v>2.9688657407386927</v>
      </c>
      <c r="AD70" s="12">
        <f t="shared" si="25"/>
        <v>2.1146180555515457</v>
      </c>
    </row>
    <row r="71" spans="1:30" ht="23.25" customHeight="1">
      <c r="A71" s="59" t="s">
        <v>142</v>
      </c>
      <c r="B71" s="57"/>
      <c r="C71" s="57"/>
      <c r="D71" s="58"/>
      <c r="E71" s="3">
        <v>18</v>
      </c>
      <c r="F71" s="11">
        <v>41651.521643518514</v>
      </c>
      <c r="G71" s="11">
        <v>41672.521643518514</v>
      </c>
      <c r="H71" s="30">
        <v>41656.489803240736</v>
      </c>
      <c r="I71" s="33">
        <f t="shared" si="21"/>
        <v>41651.521643518514</v>
      </c>
      <c r="J71" s="34">
        <f t="shared" si="22"/>
        <v>41656.489803240736</v>
      </c>
      <c r="K71" s="44">
        <v>504</v>
      </c>
      <c r="L71" s="42">
        <v>119.23583333000001</v>
      </c>
      <c r="M71" s="18">
        <f t="shared" si="26"/>
        <v>1</v>
      </c>
      <c r="N71" s="53">
        <f t="shared" ref="N71:N102" si="31">IF(M71=1,((NETWORKDAYS(F71,H71)-1)*($C$1-$B$1)+MIN(MAX(MOD(H71,1),(WEEKDAY(H71,2)&gt;5)*$C$1,$B$1),$C$1)-MIN(MAX(MOD(F71,1)*(WEEKDAY(F71,2)&lt;6),$B$1),$C$1)),(H71-F71)-INT(H71-F71)+(DATEDIF(F71,H71,"d"))*($C$1-$B$1))</f>
        <v>2.1148032407363644</v>
      </c>
      <c r="O71" s="50">
        <f t="shared" si="23"/>
        <v>2.1148032407363644</v>
      </c>
      <c r="S71" s="6"/>
      <c r="T71" s="6"/>
      <c r="U71" s="6"/>
      <c r="V71" s="6"/>
      <c r="W71" s="6"/>
      <c r="X71" s="6">
        <f t="shared" si="27"/>
        <v>12</v>
      </c>
      <c r="Y71" s="6">
        <f t="shared" si="28"/>
        <v>12</v>
      </c>
      <c r="Z71" s="6">
        <f t="shared" si="29"/>
        <v>31</v>
      </c>
      <c r="AA71" s="7">
        <f t="shared" si="30"/>
        <v>2.1148032407363644</v>
      </c>
      <c r="AB71" s="8">
        <f t="shared" si="24"/>
        <v>2.9681597222224809</v>
      </c>
      <c r="AD71" s="12">
        <f t="shared" si="25"/>
        <v>2.1148032407363644</v>
      </c>
    </row>
    <row r="72" spans="1:30" ht="23.25" customHeight="1">
      <c r="A72" s="56" t="s">
        <v>73</v>
      </c>
      <c r="B72" s="57"/>
      <c r="C72" s="57"/>
      <c r="D72" s="58"/>
      <c r="E72" s="4">
        <v>18</v>
      </c>
      <c r="F72" s="11">
        <v>41651.522106481483</v>
      </c>
      <c r="G72" s="11">
        <v>41672.522106481483</v>
      </c>
      <c r="H72" s="30">
        <v>41656.490011574075</v>
      </c>
      <c r="I72" s="33">
        <f t="shared" si="21"/>
        <v>41651.522106481483</v>
      </c>
      <c r="J72" s="34">
        <f t="shared" si="22"/>
        <v>41656.490011574075</v>
      </c>
      <c r="K72" s="46">
        <v>504</v>
      </c>
      <c r="L72" s="43">
        <v>119.22972222</v>
      </c>
      <c r="M72" s="18">
        <f t="shared" si="26"/>
        <v>1</v>
      </c>
      <c r="N72" s="53">
        <f t="shared" si="31"/>
        <v>2.1150115740747424</v>
      </c>
      <c r="O72" s="50">
        <f t="shared" si="23"/>
        <v>2.1150115740747424</v>
      </c>
      <c r="S72" s="6"/>
      <c r="T72" s="6"/>
      <c r="U72" s="6"/>
      <c r="V72" s="6"/>
      <c r="W72" s="6"/>
      <c r="X72" s="6">
        <f t="shared" si="27"/>
        <v>12</v>
      </c>
      <c r="Y72" s="6">
        <f t="shared" si="28"/>
        <v>12</v>
      </c>
      <c r="Z72" s="6">
        <f t="shared" si="29"/>
        <v>31</v>
      </c>
      <c r="AA72" s="7">
        <f t="shared" si="30"/>
        <v>2.1150115740747424</v>
      </c>
      <c r="AB72" s="8">
        <f t="shared" si="24"/>
        <v>2.9679050925915362</v>
      </c>
      <c r="AD72" s="12">
        <f t="shared" si="25"/>
        <v>2.1150115740747424</v>
      </c>
    </row>
    <row r="73" spans="1:30" ht="23.25" customHeight="1">
      <c r="A73" s="59" t="s">
        <v>143</v>
      </c>
      <c r="B73" s="57"/>
      <c r="C73" s="57"/>
      <c r="D73" s="58"/>
      <c r="E73" s="3">
        <v>18</v>
      </c>
      <c r="F73" s="11">
        <v>41651.524560185186</v>
      </c>
      <c r="G73" s="11">
        <v>41672.524560185186</v>
      </c>
      <c r="H73" s="30">
        <v>41656.494351851848</v>
      </c>
      <c r="I73" s="33">
        <f t="shared" si="21"/>
        <v>41651.524560185186</v>
      </c>
      <c r="J73" s="34">
        <f t="shared" si="22"/>
        <v>41656.494351851848</v>
      </c>
      <c r="K73" s="44">
        <v>504</v>
      </c>
      <c r="L73" s="42">
        <v>119.27500000000001</v>
      </c>
      <c r="M73" s="18">
        <f t="shared" si="26"/>
        <v>1</v>
      </c>
      <c r="N73" s="53">
        <f t="shared" si="31"/>
        <v>2.119351851848478</v>
      </c>
      <c r="O73" s="50">
        <f t="shared" si="23"/>
        <v>2.119351851848478</v>
      </c>
      <c r="S73" s="6"/>
      <c r="T73" s="6"/>
      <c r="U73" s="6"/>
      <c r="V73" s="6"/>
      <c r="W73" s="6"/>
      <c r="X73" s="6">
        <f t="shared" si="27"/>
        <v>12</v>
      </c>
      <c r="Y73" s="6">
        <f t="shared" si="28"/>
        <v>12</v>
      </c>
      <c r="Z73" s="6">
        <f t="shared" si="29"/>
        <v>35</v>
      </c>
      <c r="AA73" s="7">
        <f t="shared" si="30"/>
        <v>2.119351851848478</v>
      </c>
      <c r="AB73" s="8">
        <f t="shared" si="24"/>
        <v>2.9697916666627862</v>
      </c>
      <c r="AD73" s="12">
        <f t="shared" si="25"/>
        <v>2.119351851848478</v>
      </c>
    </row>
    <row r="74" spans="1:30" ht="23.25" customHeight="1">
      <c r="A74" s="56" t="s">
        <v>144</v>
      </c>
      <c r="B74" s="57"/>
      <c r="C74" s="57"/>
      <c r="D74" s="58"/>
      <c r="E74" s="4">
        <v>18</v>
      </c>
      <c r="F74" s="11">
        <v>41651.525381944441</v>
      </c>
      <c r="G74" s="11">
        <v>41672.525381944441</v>
      </c>
      <c r="H74" s="30">
        <v>41656.494513888887</v>
      </c>
      <c r="I74" s="33">
        <f t="shared" si="21"/>
        <v>41651.525381944441</v>
      </c>
      <c r="J74" s="34">
        <f t="shared" si="22"/>
        <v>41656.494513888887</v>
      </c>
      <c r="K74" s="46">
        <v>504</v>
      </c>
      <c r="L74" s="43">
        <v>119.25916666000001</v>
      </c>
      <c r="M74" s="18">
        <f t="shared" si="26"/>
        <v>1</v>
      </c>
      <c r="N74" s="53">
        <f t="shared" si="31"/>
        <v>2.1195138888870133</v>
      </c>
      <c r="O74" s="50">
        <f t="shared" si="23"/>
        <v>2.1195138888870133</v>
      </c>
      <c r="S74" s="6"/>
      <c r="T74" s="6"/>
      <c r="U74" s="6"/>
      <c r="V74" s="6"/>
      <c r="W74" s="6"/>
      <c r="X74" s="6">
        <f t="shared" si="27"/>
        <v>12</v>
      </c>
      <c r="Y74" s="6">
        <f t="shared" si="28"/>
        <v>12</v>
      </c>
      <c r="Z74" s="6">
        <f t="shared" si="29"/>
        <v>36</v>
      </c>
      <c r="AA74" s="7">
        <f t="shared" si="30"/>
        <v>2.1195138888870133</v>
      </c>
      <c r="AB74" s="8">
        <f t="shared" si="24"/>
        <v>2.969131944446417</v>
      </c>
      <c r="AD74" s="12">
        <f t="shared" si="25"/>
        <v>2.1195138888870133</v>
      </c>
    </row>
    <row r="75" spans="1:30" ht="23.25" customHeight="1">
      <c r="A75" s="59" t="s">
        <v>145</v>
      </c>
      <c r="B75" s="57"/>
      <c r="C75" s="57"/>
      <c r="D75" s="58"/>
      <c r="E75" s="3">
        <v>18</v>
      </c>
      <c r="F75" s="11">
        <v>41651.539189814815</v>
      </c>
      <c r="G75" s="11">
        <v>41672.539189814815</v>
      </c>
      <c r="H75" s="30">
        <v>41656.494768518518</v>
      </c>
      <c r="I75" s="33">
        <f t="shared" si="21"/>
        <v>41651.539189814815</v>
      </c>
      <c r="J75" s="34">
        <f t="shared" si="22"/>
        <v>41656.494768518518</v>
      </c>
      <c r="K75" s="44">
        <v>504</v>
      </c>
      <c r="L75" s="42">
        <v>118.93388888</v>
      </c>
      <c r="M75" s="18">
        <f t="shared" si="26"/>
        <v>1</v>
      </c>
      <c r="N75" s="53">
        <f t="shared" si="31"/>
        <v>2.119768518517958</v>
      </c>
      <c r="O75" s="50">
        <f t="shared" si="23"/>
        <v>2.119768518517958</v>
      </c>
      <c r="S75" s="6"/>
      <c r="T75" s="6"/>
      <c r="U75" s="6"/>
      <c r="V75" s="6"/>
      <c r="W75" s="6"/>
      <c r="X75" s="6">
        <f t="shared" si="27"/>
        <v>12</v>
      </c>
      <c r="Y75" s="6">
        <f t="shared" si="28"/>
        <v>12</v>
      </c>
      <c r="Z75" s="6">
        <f t="shared" si="29"/>
        <v>56</v>
      </c>
      <c r="AA75" s="7">
        <f t="shared" si="30"/>
        <v>2.119768518517958</v>
      </c>
      <c r="AB75" s="8">
        <f t="shared" si="24"/>
        <v>2.9555787037024857</v>
      </c>
      <c r="AD75" s="12">
        <f t="shared" si="25"/>
        <v>2.119768518517958</v>
      </c>
    </row>
    <row r="76" spans="1:30" ht="23.25" customHeight="1">
      <c r="A76" s="56" t="s">
        <v>74</v>
      </c>
      <c r="B76" s="57"/>
      <c r="C76" s="57"/>
      <c r="D76" s="58"/>
      <c r="E76" s="4">
        <v>18</v>
      </c>
      <c r="F76" s="11">
        <v>41651.539583333331</v>
      </c>
      <c r="G76" s="11">
        <v>41672.539583333331</v>
      </c>
      <c r="H76" s="30">
        <v>41656.494988425926</v>
      </c>
      <c r="I76" s="33">
        <f t="shared" si="21"/>
        <v>41651.539583333331</v>
      </c>
      <c r="J76" s="34">
        <f t="shared" si="22"/>
        <v>41656.494988425926</v>
      </c>
      <c r="K76" s="46">
        <v>504</v>
      </c>
      <c r="L76" s="43">
        <v>118.92972222</v>
      </c>
      <c r="M76" s="18">
        <f t="shared" si="26"/>
        <v>1</v>
      </c>
      <c r="N76" s="53">
        <f t="shared" si="31"/>
        <v>2.1199884259258397</v>
      </c>
      <c r="O76" s="50">
        <f t="shared" si="23"/>
        <v>2.1199884259258397</v>
      </c>
      <c r="S76" s="6"/>
      <c r="T76" s="6"/>
      <c r="U76" s="6"/>
      <c r="V76" s="6"/>
      <c r="W76" s="6"/>
      <c r="X76" s="6">
        <f t="shared" si="27"/>
        <v>12</v>
      </c>
      <c r="Y76" s="6">
        <f t="shared" si="28"/>
        <v>12</v>
      </c>
      <c r="Z76" s="6">
        <f t="shared" si="29"/>
        <v>57</v>
      </c>
      <c r="AA76" s="7">
        <f t="shared" si="30"/>
        <v>2.1199884259258397</v>
      </c>
      <c r="AB76" s="8">
        <f t="shared" si="24"/>
        <v>2.9554050925944466</v>
      </c>
      <c r="AD76" s="12">
        <f t="shared" si="25"/>
        <v>2.1199884259258397</v>
      </c>
    </row>
    <row r="77" spans="1:30" ht="23.25" customHeight="1">
      <c r="A77" s="59" t="s">
        <v>75</v>
      </c>
      <c r="B77" s="57"/>
      <c r="C77" s="57"/>
      <c r="D77" s="58"/>
      <c r="E77" s="3">
        <v>18</v>
      </c>
      <c r="F77" s="11">
        <v>41651.556180555555</v>
      </c>
      <c r="G77" s="11">
        <v>41672.556180555555</v>
      </c>
      <c r="H77" s="30">
        <v>41656.495150462964</v>
      </c>
      <c r="I77" s="33">
        <f t="shared" si="21"/>
        <v>41651.556180555555</v>
      </c>
      <c r="J77" s="34">
        <f t="shared" si="22"/>
        <v>41656.495150462964</v>
      </c>
      <c r="K77" s="44">
        <v>504</v>
      </c>
      <c r="L77" s="42">
        <v>118.53527776999999</v>
      </c>
      <c r="M77" s="18">
        <f t="shared" si="26"/>
        <v>1</v>
      </c>
      <c r="N77" s="53">
        <f t="shared" si="31"/>
        <v>2.120150462964375</v>
      </c>
      <c r="O77" s="50">
        <f t="shared" si="23"/>
        <v>2.120150462964375</v>
      </c>
      <c r="S77" s="6"/>
      <c r="T77" s="6"/>
      <c r="U77" s="6"/>
      <c r="V77" s="6"/>
      <c r="W77" s="6"/>
      <c r="X77" s="6">
        <f t="shared" si="27"/>
        <v>12</v>
      </c>
      <c r="Y77" s="6">
        <f t="shared" si="28"/>
        <v>13</v>
      </c>
      <c r="Z77" s="6">
        <f t="shared" si="29"/>
        <v>20</v>
      </c>
      <c r="AA77" s="7">
        <f t="shared" si="30"/>
        <v>2.120150462964375</v>
      </c>
      <c r="AB77" s="8">
        <f t="shared" si="24"/>
        <v>2.9389699074090458</v>
      </c>
      <c r="AD77" s="12">
        <f t="shared" si="25"/>
        <v>2.120150462964375</v>
      </c>
    </row>
    <row r="78" spans="1:30" ht="23.25" customHeight="1">
      <c r="A78" s="56" t="s">
        <v>146</v>
      </c>
      <c r="B78" s="57"/>
      <c r="C78" s="57"/>
      <c r="D78" s="58"/>
      <c r="E78" s="4">
        <v>18</v>
      </c>
      <c r="F78" s="11">
        <v>41651.563900462963</v>
      </c>
      <c r="G78" s="11">
        <v>41672.563900462963</v>
      </c>
      <c r="H78" s="30">
        <v>41656.495729166665</v>
      </c>
      <c r="I78" s="33">
        <f t="shared" si="21"/>
        <v>41651.563900462963</v>
      </c>
      <c r="J78" s="34">
        <f t="shared" si="22"/>
        <v>41656.495729166665</v>
      </c>
      <c r="K78" s="46">
        <v>504</v>
      </c>
      <c r="L78" s="43">
        <v>118.36388888</v>
      </c>
      <c r="M78" s="18">
        <f t="shared" si="26"/>
        <v>1</v>
      </c>
      <c r="N78" s="53">
        <f t="shared" si="31"/>
        <v>2.1207291666651145</v>
      </c>
      <c r="O78" s="50">
        <f t="shared" si="23"/>
        <v>2.1207291666651145</v>
      </c>
      <c r="S78" s="6"/>
      <c r="T78" s="6"/>
      <c r="U78" s="6"/>
      <c r="V78" s="6"/>
      <c r="W78" s="6"/>
      <c r="X78" s="6">
        <f t="shared" si="27"/>
        <v>12</v>
      </c>
      <c r="Y78" s="6">
        <f t="shared" si="28"/>
        <v>13</v>
      </c>
      <c r="Z78" s="6">
        <f t="shared" si="29"/>
        <v>32</v>
      </c>
      <c r="AA78" s="7">
        <f t="shared" si="30"/>
        <v>2.1207291666651145</v>
      </c>
      <c r="AB78" s="8">
        <f t="shared" si="24"/>
        <v>2.9318287037021946</v>
      </c>
      <c r="AD78" s="12">
        <f t="shared" si="25"/>
        <v>2.1207291666651145</v>
      </c>
    </row>
    <row r="79" spans="1:30" ht="23.25" customHeight="1">
      <c r="A79" s="59" t="s">
        <v>76</v>
      </c>
      <c r="B79" s="57"/>
      <c r="C79" s="57"/>
      <c r="D79" s="58"/>
      <c r="E79" s="3">
        <v>18</v>
      </c>
      <c r="F79" s="11">
        <v>41651.569502314815</v>
      </c>
      <c r="G79" s="11">
        <v>41672.569502314815</v>
      </c>
      <c r="H79" s="30">
        <v>41656.497083333328</v>
      </c>
      <c r="I79" s="33">
        <f t="shared" si="21"/>
        <v>41651.569502314815</v>
      </c>
      <c r="J79" s="34">
        <f t="shared" si="22"/>
        <v>41656.497083333328</v>
      </c>
      <c r="K79" s="44">
        <v>504</v>
      </c>
      <c r="L79" s="42">
        <v>118.26194443999999</v>
      </c>
      <c r="M79" s="18">
        <f t="shared" si="26"/>
        <v>1</v>
      </c>
      <c r="N79" s="53">
        <f t="shared" si="31"/>
        <v>2.1220833333281917</v>
      </c>
      <c r="O79" s="50">
        <f t="shared" si="23"/>
        <v>2.1220833333281917</v>
      </c>
      <c r="S79" s="6"/>
      <c r="T79" s="6"/>
      <c r="U79" s="6"/>
      <c r="V79" s="6"/>
      <c r="W79" s="6"/>
      <c r="X79" s="6">
        <f t="shared" si="27"/>
        <v>12</v>
      </c>
      <c r="Y79" s="6">
        <f t="shared" si="28"/>
        <v>13</v>
      </c>
      <c r="Z79" s="6">
        <f t="shared" si="29"/>
        <v>40</v>
      </c>
      <c r="AA79" s="7">
        <f t="shared" si="30"/>
        <v>2.1220833333281917</v>
      </c>
      <c r="AB79" s="8">
        <f t="shared" si="24"/>
        <v>2.9275810185135924</v>
      </c>
      <c r="AD79" s="12">
        <f t="shared" si="25"/>
        <v>2.1220833333281917</v>
      </c>
    </row>
    <row r="80" spans="1:30" ht="23.25" customHeight="1">
      <c r="A80" s="56" t="s">
        <v>77</v>
      </c>
      <c r="B80" s="57"/>
      <c r="C80" s="57"/>
      <c r="D80" s="58"/>
      <c r="E80" s="4">
        <v>18</v>
      </c>
      <c r="F80" s="11">
        <v>41651.573738425926</v>
      </c>
      <c r="G80" s="11">
        <v>41672.573738425926</v>
      </c>
      <c r="H80" s="30">
        <v>41656.497337962959</v>
      </c>
      <c r="I80" s="33">
        <f t="shared" si="21"/>
        <v>41651.573738425926</v>
      </c>
      <c r="J80" s="34">
        <f t="shared" si="22"/>
        <v>41656.497337962959</v>
      </c>
      <c r="K80" s="46">
        <v>504</v>
      </c>
      <c r="L80" s="43">
        <v>118.16638888</v>
      </c>
      <c r="M80" s="18">
        <f t="shared" si="26"/>
        <v>1</v>
      </c>
      <c r="N80" s="53">
        <f t="shared" si="31"/>
        <v>2.1223379629591363</v>
      </c>
      <c r="O80" s="50">
        <f t="shared" si="23"/>
        <v>2.1223379629591363</v>
      </c>
      <c r="S80" s="6"/>
      <c r="T80" s="6"/>
      <c r="U80" s="6"/>
      <c r="V80" s="6"/>
      <c r="W80" s="6"/>
      <c r="X80" s="6">
        <f t="shared" si="27"/>
        <v>12</v>
      </c>
      <c r="Y80" s="6">
        <f t="shared" si="28"/>
        <v>13</v>
      </c>
      <c r="Z80" s="6">
        <f t="shared" si="29"/>
        <v>46</v>
      </c>
      <c r="AA80" s="7">
        <f t="shared" si="30"/>
        <v>2.1223379629591363</v>
      </c>
      <c r="AB80" s="8">
        <f t="shared" si="24"/>
        <v>2.9235995370327146</v>
      </c>
      <c r="AD80" s="12">
        <f t="shared" si="25"/>
        <v>2.1223379629591363</v>
      </c>
    </row>
    <row r="81" spans="1:30" ht="23.25" customHeight="1">
      <c r="A81" s="59" t="s">
        <v>147</v>
      </c>
      <c r="B81" s="57"/>
      <c r="C81" s="57"/>
      <c r="D81" s="58"/>
      <c r="E81" s="3">
        <v>18</v>
      </c>
      <c r="F81" s="11">
        <v>41651.574710648143</v>
      </c>
      <c r="G81" s="11">
        <v>41672.574710648143</v>
      </c>
      <c r="H81" s="30">
        <v>41656.497685185182</v>
      </c>
      <c r="I81" s="33">
        <f t="shared" si="21"/>
        <v>41651.574710648143</v>
      </c>
      <c r="J81" s="34">
        <f t="shared" si="22"/>
        <v>41656.497685185182</v>
      </c>
      <c r="K81" s="44">
        <v>504</v>
      </c>
      <c r="L81" s="42">
        <v>118.15138888</v>
      </c>
      <c r="M81" s="18">
        <f t="shared" si="26"/>
        <v>1</v>
      </c>
      <c r="N81" s="53">
        <f t="shared" si="31"/>
        <v>2.1226851851824904</v>
      </c>
      <c r="O81" s="50">
        <f t="shared" si="23"/>
        <v>2.1226851851824904</v>
      </c>
      <c r="S81" s="6"/>
      <c r="T81" s="6"/>
      <c r="U81" s="6"/>
      <c r="V81" s="6"/>
      <c r="W81" s="6"/>
      <c r="X81" s="6">
        <f t="shared" si="27"/>
        <v>12</v>
      </c>
      <c r="Y81" s="6">
        <f t="shared" si="28"/>
        <v>13</v>
      </c>
      <c r="Z81" s="6">
        <f t="shared" si="29"/>
        <v>47</v>
      </c>
      <c r="AA81" s="7">
        <f t="shared" si="30"/>
        <v>2.1226851851824904</v>
      </c>
      <c r="AB81" s="8">
        <f t="shared" si="24"/>
        <v>2.9229745370394085</v>
      </c>
      <c r="AD81" s="12">
        <f t="shared" si="25"/>
        <v>2.1226851851824904</v>
      </c>
    </row>
    <row r="82" spans="1:30" ht="23.25" customHeight="1">
      <c r="A82" s="56" t="s">
        <v>78</v>
      </c>
      <c r="B82" s="57"/>
      <c r="C82" s="57"/>
      <c r="D82" s="58"/>
      <c r="E82" s="4">
        <v>18</v>
      </c>
      <c r="F82" s="11">
        <v>41651.575127314813</v>
      </c>
      <c r="G82" s="11">
        <v>41672.575127314813</v>
      </c>
      <c r="H82" s="30">
        <v>41656.497858796298</v>
      </c>
      <c r="I82" s="33">
        <f t="shared" si="21"/>
        <v>41651.575127314813</v>
      </c>
      <c r="J82" s="34">
        <f t="shared" si="22"/>
        <v>41656.497858796298</v>
      </c>
      <c r="K82" s="46">
        <v>504</v>
      </c>
      <c r="L82" s="43">
        <v>118.14555555</v>
      </c>
      <c r="M82" s="18">
        <f t="shared" si="26"/>
        <v>1</v>
      </c>
      <c r="N82" s="53">
        <f t="shared" si="31"/>
        <v>2.1228587962978054</v>
      </c>
      <c r="O82" s="50">
        <f t="shared" si="23"/>
        <v>2.1228587962978054</v>
      </c>
      <c r="S82" s="6"/>
      <c r="T82" s="6"/>
      <c r="U82" s="6"/>
      <c r="V82" s="6"/>
      <c r="W82" s="6"/>
      <c r="X82" s="6">
        <f t="shared" si="27"/>
        <v>12</v>
      </c>
      <c r="Y82" s="6">
        <f t="shared" si="28"/>
        <v>13</v>
      </c>
      <c r="Z82" s="6">
        <f t="shared" si="29"/>
        <v>48</v>
      </c>
      <c r="AA82" s="7">
        <f t="shared" si="30"/>
        <v>2.1228587962978054</v>
      </c>
      <c r="AB82" s="8">
        <f t="shared" si="24"/>
        <v>2.9227314814852434</v>
      </c>
      <c r="AD82" s="12">
        <f t="shared" si="25"/>
        <v>2.1228587962978054</v>
      </c>
    </row>
    <row r="83" spans="1:30" ht="23.25" customHeight="1">
      <c r="A83" s="59" t="s">
        <v>79</v>
      </c>
      <c r="B83" s="57"/>
      <c r="C83" s="57"/>
      <c r="D83" s="58"/>
      <c r="E83" s="3">
        <v>18</v>
      </c>
      <c r="F83" s="11">
        <v>41651.575543981482</v>
      </c>
      <c r="G83" s="11">
        <v>41672.575543981482</v>
      </c>
      <c r="H83" s="30">
        <v>41656.498020833329</v>
      </c>
      <c r="I83" s="33">
        <f t="shared" si="21"/>
        <v>41651.575543981482</v>
      </c>
      <c r="J83" s="34">
        <f t="shared" si="22"/>
        <v>41656.498020833329</v>
      </c>
      <c r="K83" s="44">
        <v>504</v>
      </c>
      <c r="L83" s="42">
        <v>118.13944444000001</v>
      </c>
      <c r="M83" s="18">
        <f t="shared" si="26"/>
        <v>1</v>
      </c>
      <c r="N83" s="53">
        <f t="shared" si="31"/>
        <v>2.1230208333290648</v>
      </c>
      <c r="O83" s="50">
        <f t="shared" si="23"/>
        <v>2.1230208333290648</v>
      </c>
      <c r="S83" s="6"/>
      <c r="T83" s="6"/>
      <c r="U83" s="6"/>
      <c r="V83" s="6"/>
      <c r="W83" s="6"/>
      <c r="X83" s="6">
        <f t="shared" si="27"/>
        <v>12</v>
      </c>
      <c r="Y83" s="6">
        <f t="shared" si="28"/>
        <v>13</v>
      </c>
      <c r="Z83" s="6">
        <f t="shared" si="29"/>
        <v>48</v>
      </c>
      <c r="AA83" s="7">
        <f t="shared" si="30"/>
        <v>2.1230208333290648</v>
      </c>
      <c r="AB83" s="8">
        <f t="shared" si="24"/>
        <v>2.9224768518470228</v>
      </c>
      <c r="AD83" s="12">
        <f t="shared" si="25"/>
        <v>2.1230208333290648</v>
      </c>
    </row>
    <row r="84" spans="1:30" ht="23.25" customHeight="1">
      <c r="A84" s="56" t="s">
        <v>80</v>
      </c>
      <c r="B84" s="57"/>
      <c r="C84" s="57"/>
      <c r="D84" s="58"/>
      <c r="E84" s="4">
        <v>18</v>
      </c>
      <c r="F84" s="11">
        <v>41651.57613425926</v>
      </c>
      <c r="G84" s="11">
        <v>41672.57613425926</v>
      </c>
      <c r="H84" s="30">
        <v>41656.498182870368</v>
      </c>
      <c r="I84" s="33">
        <f t="shared" si="21"/>
        <v>41651.57613425926</v>
      </c>
      <c r="J84" s="34">
        <f t="shared" si="22"/>
        <v>41656.498182870368</v>
      </c>
      <c r="K84" s="46">
        <v>504</v>
      </c>
      <c r="L84" s="43">
        <v>118.12916666</v>
      </c>
      <c r="M84" s="18">
        <f t="shared" si="26"/>
        <v>1</v>
      </c>
      <c r="N84" s="53">
        <f t="shared" si="31"/>
        <v>2.1231828703676001</v>
      </c>
      <c r="O84" s="50">
        <f t="shared" si="23"/>
        <v>2.1231828703676001</v>
      </c>
      <c r="S84" s="6"/>
      <c r="T84" s="6"/>
      <c r="U84" s="6"/>
      <c r="V84" s="6"/>
      <c r="W84" s="6"/>
      <c r="X84" s="6">
        <f t="shared" si="27"/>
        <v>12</v>
      </c>
      <c r="Y84" s="6">
        <f t="shared" si="28"/>
        <v>13</v>
      </c>
      <c r="Z84" s="6">
        <f t="shared" si="29"/>
        <v>49</v>
      </c>
      <c r="AA84" s="7">
        <f t="shared" si="30"/>
        <v>2.1231828703676001</v>
      </c>
      <c r="AB84" s="8">
        <f t="shared" si="24"/>
        <v>2.922048611108039</v>
      </c>
      <c r="AD84" s="12">
        <f t="shared" si="25"/>
        <v>2.1231828703676001</v>
      </c>
    </row>
    <row r="85" spans="1:30" ht="23.25" customHeight="1">
      <c r="A85" s="59" t="s">
        <v>81</v>
      </c>
      <c r="B85" s="57"/>
      <c r="C85" s="57"/>
      <c r="D85" s="58"/>
      <c r="E85" s="3">
        <v>18</v>
      </c>
      <c r="F85" s="11">
        <v>41651.576585648145</v>
      </c>
      <c r="G85" s="11">
        <v>41672.576585648145</v>
      </c>
      <c r="H85" s="30">
        <v>41656.498344907406</v>
      </c>
      <c r="I85" s="33">
        <f t="shared" si="21"/>
        <v>41651.576585648145</v>
      </c>
      <c r="J85" s="34">
        <f t="shared" si="22"/>
        <v>41656.498344907406</v>
      </c>
      <c r="K85" s="44">
        <v>504</v>
      </c>
      <c r="L85" s="42">
        <v>118.12222222</v>
      </c>
      <c r="M85" s="18">
        <f t="shared" si="26"/>
        <v>1</v>
      </c>
      <c r="N85" s="53">
        <f t="shared" si="31"/>
        <v>2.1233449074061355</v>
      </c>
      <c r="O85" s="50">
        <f t="shared" si="23"/>
        <v>2.1233449074061355</v>
      </c>
      <c r="S85" s="6"/>
      <c r="T85" s="6"/>
      <c r="U85" s="6"/>
      <c r="V85" s="6"/>
      <c r="W85" s="6"/>
      <c r="X85" s="6">
        <f t="shared" si="27"/>
        <v>12</v>
      </c>
      <c r="Y85" s="6">
        <f t="shared" si="28"/>
        <v>13</v>
      </c>
      <c r="Z85" s="6">
        <f t="shared" si="29"/>
        <v>50</v>
      </c>
      <c r="AA85" s="7">
        <f t="shared" si="30"/>
        <v>2.1233449074061355</v>
      </c>
      <c r="AB85" s="8">
        <f t="shared" si="24"/>
        <v>2.9217592592613073</v>
      </c>
      <c r="AD85" s="12">
        <f t="shared" si="25"/>
        <v>2.1233449074061355</v>
      </c>
    </row>
    <row r="86" spans="1:30" ht="15.75">
      <c r="A86" s="56" t="s">
        <v>82</v>
      </c>
      <c r="B86" s="57"/>
      <c r="C86" s="57"/>
      <c r="D86" s="58"/>
      <c r="E86" s="4">
        <v>18</v>
      </c>
      <c r="F86" s="11">
        <v>41651.579085648147</v>
      </c>
      <c r="G86" s="11">
        <v>41672.579085648147</v>
      </c>
      <c r="H86" s="30">
        <v>41656.498842592591</v>
      </c>
      <c r="I86" s="33">
        <f t="shared" si="21"/>
        <v>41651.579085648147</v>
      </c>
      <c r="J86" s="34">
        <f t="shared" si="22"/>
        <v>41656.498842592591</v>
      </c>
      <c r="K86" s="46">
        <v>504</v>
      </c>
      <c r="L86" s="43">
        <v>118.07416666</v>
      </c>
      <c r="M86" s="18">
        <f t="shared" si="26"/>
        <v>1</v>
      </c>
      <c r="N86" s="53">
        <f t="shared" si="31"/>
        <v>2.1238425925912452</v>
      </c>
      <c r="O86" s="50">
        <f t="shared" si="23"/>
        <v>2.1238425925912452</v>
      </c>
      <c r="S86" s="6"/>
      <c r="T86" s="6"/>
      <c r="U86" s="6"/>
      <c r="V86" s="6"/>
      <c r="W86" s="6"/>
      <c r="X86" s="6">
        <f t="shared" si="27"/>
        <v>12</v>
      </c>
      <c r="Y86" s="6">
        <f t="shared" si="28"/>
        <v>13</v>
      </c>
      <c r="Z86" s="6">
        <f t="shared" si="29"/>
        <v>53</v>
      </c>
      <c r="AA86" s="7">
        <f t="shared" si="30"/>
        <v>2.1238425925912452</v>
      </c>
      <c r="AB86" s="8">
        <f t="shared" si="24"/>
        <v>2.9197569444440887</v>
      </c>
      <c r="AD86" s="12">
        <f t="shared" si="25"/>
        <v>2.1238425925912452</v>
      </c>
    </row>
    <row r="87" spans="1:30" ht="27.75" customHeight="1">
      <c r="A87" s="59" t="s">
        <v>19</v>
      </c>
      <c r="B87" s="57"/>
      <c r="C87" s="57"/>
      <c r="D87" s="58"/>
      <c r="E87" s="3">
        <v>34</v>
      </c>
      <c r="F87" s="11">
        <v>41656.296319444446</v>
      </c>
      <c r="G87" s="11">
        <v>41657.479166666664</v>
      </c>
      <c r="H87" s="30">
        <v>41656.537280092591</v>
      </c>
      <c r="I87" s="33">
        <f t="shared" si="21"/>
        <v>41656.375</v>
      </c>
      <c r="J87" s="34">
        <f t="shared" si="22"/>
        <v>41656.537280092591</v>
      </c>
      <c r="K87" s="44">
        <v>16</v>
      </c>
      <c r="L87" s="42">
        <v>5.3947222200000002</v>
      </c>
      <c r="M87" s="18">
        <f t="shared" si="26"/>
        <v>0</v>
      </c>
      <c r="N87" s="53">
        <f t="shared" si="31"/>
        <v>0.24096064814511919</v>
      </c>
      <c r="O87" s="50">
        <f t="shared" si="23"/>
        <v>0.16228009259066312</v>
      </c>
      <c r="S87" s="6"/>
      <c r="T87" s="6"/>
      <c r="U87" s="6"/>
      <c r="V87" s="6"/>
      <c r="W87" s="6"/>
      <c r="X87" s="6">
        <f t="shared" si="27"/>
        <v>17</v>
      </c>
      <c r="Y87" s="6">
        <f t="shared" si="28"/>
        <v>7</v>
      </c>
      <c r="Z87" s="6">
        <f t="shared" si="29"/>
        <v>6</v>
      </c>
      <c r="AA87" s="7">
        <f t="shared" si="30"/>
        <v>0.24096064814511919</v>
      </c>
      <c r="AB87" s="8">
        <f t="shared" si="24"/>
        <v>0.24096064814511919</v>
      </c>
      <c r="AD87" s="12">
        <f t="shared" si="25"/>
        <v>0.16228009259066312</v>
      </c>
    </row>
    <row r="88" spans="1:30" ht="24.75" customHeight="1">
      <c r="A88" s="56" t="s">
        <v>83</v>
      </c>
      <c r="B88" s="57"/>
      <c r="C88" s="57"/>
      <c r="D88" s="58"/>
      <c r="E88" s="4">
        <v>18</v>
      </c>
      <c r="F88" s="11">
        <v>41649.402407407404</v>
      </c>
      <c r="G88" s="11">
        <v>41670.402407407404</v>
      </c>
      <c r="H88" s="30">
        <v>41656.58153935185</v>
      </c>
      <c r="I88" s="33">
        <f t="shared" si="21"/>
        <v>41649.402407407404</v>
      </c>
      <c r="J88" s="34">
        <f t="shared" si="22"/>
        <v>41656.58153935185</v>
      </c>
      <c r="K88" s="46">
        <v>504</v>
      </c>
      <c r="L88" s="43">
        <v>172.29916666</v>
      </c>
      <c r="M88" s="18">
        <f t="shared" si="26"/>
        <v>1</v>
      </c>
      <c r="N88" s="53">
        <f t="shared" si="31"/>
        <v>2.6791319444455439</v>
      </c>
      <c r="O88" s="50">
        <f t="shared" si="23"/>
        <v>2.6791319444455439</v>
      </c>
      <c r="S88" s="6"/>
      <c r="T88" s="6"/>
      <c r="U88" s="6"/>
      <c r="V88" s="6"/>
      <c r="W88" s="6"/>
      <c r="X88" s="6">
        <f t="shared" si="27"/>
        <v>10</v>
      </c>
      <c r="Y88" s="6">
        <f t="shared" si="28"/>
        <v>9</v>
      </c>
      <c r="Z88" s="6">
        <f t="shared" si="29"/>
        <v>39</v>
      </c>
      <c r="AA88" s="7">
        <f t="shared" si="30"/>
        <v>2.6791319444455439</v>
      </c>
      <c r="AB88" s="8">
        <f t="shared" si="24"/>
        <v>2.6791319444455439</v>
      </c>
      <c r="AD88" s="12">
        <f t="shared" si="25"/>
        <v>2.6791319444455439</v>
      </c>
    </row>
    <row r="89" spans="1:30" ht="15.75">
      <c r="A89" s="59" t="s">
        <v>84</v>
      </c>
      <c r="B89" s="57"/>
      <c r="C89" s="57"/>
      <c r="D89" s="58"/>
      <c r="E89" s="3">
        <v>18</v>
      </c>
      <c r="F89" s="11">
        <v>41649.399050925924</v>
      </c>
      <c r="G89" s="11">
        <v>41670.399050925924</v>
      </c>
      <c r="H89" s="30">
        <v>41656.584421296291</v>
      </c>
      <c r="I89" s="33">
        <f t="shared" si="21"/>
        <v>41649.399050925924</v>
      </c>
      <c r="J89" s="34">
        <f t="shared" si="22"/>
        <v>41656.584421296291</v>
      </c>
      <c r="K89" s="44">
        <v>504</v>
      </c>
      <c r="L89" s="42">
        <v>172.44888888</v>
      </c>
      <c r="M89" s="18">
        <f t="shared" si="26"/>
        <v>1</v>
      </c>
      <c r="N89" s="53">
        <f t="shared" si="31"/>
        <v>2.6853703703673091</v>
      </c>
      <c r="O89" s="50">
        <f t="shared" si="23"/>
        <v>2.6853703703673091</v>
      </c>
      <c r="S89" s="6"/>
      <c r="T89" s="6"/>
      <c r="U89" s="6"/>
      <c r="V89" s="6"/>
      <c r="W89" s="6"/>
      <c r="X89" s="6">
        <f t="shared" si="27"/>
        <v>10</v>
      </c>
      <c r="Y89" s="6">
        <f t="shared" si="28"/>
        <v>9</v>
      </c>
      <c r="Z89" s="6">
        <f t="shared" si="29"/>
        <v>34</v>
      </c>
      <c r="AA89" s="7">
        <f t="shared" si="30"/>
        <v>2.6853703703673091</v>
      </c>
      <c r="AB89" s="8">
        <f t="shared" si="24"/>
        <v>2.6853703703673091</v>
      </c>
      <c r="AD89" s="12">
        <f t="shared" si="25"/>
        <v>2.6853703703673091</v>
      </c>
    </row>
    <row r="90" spans="1:30" ht="15.75">
      <c r="A90" s="56" t="s">
        <v>20</v>
      </c>
      <c r="B90" s="57"/>
      <c r="C90" s="57"/>
      <c r="D90" s="58"/>
      <c r="E90" s="4">
        <v>34</v>
      </c>
      <c r="F90" s="11">
        <v>41656.35193287037</v>
      </c>
      <c r="G90" s="11">
        <v>41657.665370370371</v>
      </c>
      <c r="H90" s="30">
        <v>41656.661956018514</v>
      </c>
      <c r="I90" s="33">
        <f t="shared" si="21"/>
        <v>41656.375</v>
      </c>
      <c r="J90" s="34">
        <f t="shared" si="22"/>
        <v>41656.661956018514</v>
      </c>
      <c r="K90" s="46">
        <v>16</v>
      </c>
      <c r="L90" s="43">
        <v>3.9180555500000001</v>
      </c>
      <c r="M90" s="18">
        <f t="shared" si="26"/>
        <v>0</v>
      </c>
      <c r="N90" s="53">
        <f t="shared" si="31"/>
        <v>0.31002314814395504</v>
      </c>
      <c r="O90" s="50">
        <f t="shared" si="23"/>
        <v>0.28695601851359243</v>
      </c>
      <c r="S90" s="6"/>
      <c r="T90" s="6"/>
      <c r="U90" s="6"/>
      <c r="V90" s="6"/>
      <c r="W90" s="6"/>
      <c r="X90" s="6">
        <f t="shared" si="27"/>
        <v>17</v>
      </c>
      <c r="Y90" s="6">
        <f t="shared" si="28"/>
        <v>8</v>
      </c>
      <c r="Z90" s="6">
        <f t="shared" si="29"/>
        <v>26</v>
      </c>
      <c r="AA90" s="7">
        <f t="shared" si="30"/>
        <v>0.31002314814395504</v>
      </c>
      <c r="AB90" s="8">
        <f t="shared" si="24"/>
        <v>0.31002314814395504</v>
      </c>
      <c r="AD90" s="12">
        <f t="shared" si="25"/>
        <v>0.28695601851359243</v>
      </c>
    </row>
    <row r="91" spans="1:30" ht="15.75">
      <c r="A91" s="59" t="s">
        <v>148</v>
      </c>
      <c r="B91" s="57"/>
      <c r="C91" s="57"/>
      <c r="D91" s="58"/>
      <c r="E91" s="3">
        <v>34</v>
      </c>
      <c r="F91" s="11">
        <v>41657.564282407402</v>
      </c>
      <c r="G91" s="11">
        <v>41658.730949074074</v>
      </c>
      <c r="H91" s="30">
        <v>41658.666886574072</v>
      </c>
      <c r="I91" s="33">
        <f t="shared" si="21"/>
        <v>41657.564282407402</v>
      </c>
      <c r="J91" s="34">
        <f t="shared" si="22"/>
        <v>41658.666886574072</v>
      </c>
      <c r="K91" s="44">
        <v>16</v>
      </c>
      <c r="L91" s="42">
        <v>14.4625</v>
      </c>
      <c r="M91" s="18">
        <f t="shared" si="26"/>
        <v>0</v>
      </c>
      <c r="N91" s="53">
        <f t="shared" si="31"/>
        <v>0.60260416667006211</v>
      </c>
      <c r="O91" s="50">
        <f t="shared" si="23"/>
        <v>0.60260416667006211</v>
      </c>
      <c r="S91" s="6"/>
      <c r="T91" s="6"/>
      <c r="U91" s="6"/>
      <c r="V91" s="6"/>
      <c r="W91" s="6"/>
      <c r="X91" s="6">
        <f t="shared" si="27"/>
        <v>18</v>
      </c>
      <c r="Y91" s="6">
        <f t="shared" si="28"/>
        <v>13</v>
      </c>
      <c r="Z91" s="6">
        <f t="shared" si="29"/>
        <v>32</v>
      </c>
      <c r="AA91" s="7">
        <f t="shared" si="30"/>
        <v>0.60260416667006211</v>
      </c>
      <c r="AB91" s="8">
        <f t="shared" si="24"/>
        <v>0.10260416667006211</v>
      </c>
      <c r="AD91" s="12">
        <f t="shared" si="25"/>
        <v>0</v>
      </c>
    </row>
    <row r="92" spans="1:30" ht="15.75">
      <c r="A92" s="56" t="s">
        <v>85</v>
      </c>
      <c r="B92" s="57"/>
      <c r="C92" s="57"/>
      <c r="D92" s="58"/>
      <c r="E92" s="4">
        <v>18</v>
      </c>
      <c r="F92" s="11">
        <v>41651.898344907408</v>
      </c>
      <c r="G92" s="11">
        <v>41672.898344907408</v>
      </c>
      <c r="H92" s="30">
        <v>41659.484097222223</v>
      </c>
      <c r="I92" s="33">
        <f t="shared" si="21"/>
        <v>41651.898344907408</v>
      </c>
      <c r="J92" s="34">
        <f t="shared" si="22"/>
        <v>41659.484097222223</v>
      </c>
      <c r="K92" s="46">
        <v>504</v>
      </c>
      <c r="L92" s="43">
        <v>182.05805555000001</v>
      </c>
      <c r="M92" s="18">
        <f t="shared" si="26"/>
        <v>1</v>
      </c>
      <c r="N92" s="53">
        <f t="shared" si="31"/>
        <v>2.609097222222772</v>
      </c>
      <c r="O92" s="50">
        <f t="shared" si="23"/>
        <v>2.609097222222772</v>
      </c>
      <c r="S92" s="6"/>
      <c r="T92" s="6"/>
      <c r="U92" s="6"/>
      <c r="V92" s="6"/>
      <c r="W92" s="6"/>
      <c r="X92" s="6">
        <f t="shared" si="27"/>
        <v>12</v>
      </c>
      <c r="Y92" s="6">
        <f t="shared" si="28"/>
        <v>21</v>
      </c>
      <c r="Z92" s="6">
        <f t="shared" si="29"/>
        <v>33</v>
      </c>
      <c r="AA92" s="7">
        <f t="shared" si="30"/>
        <v>2.609097222222772</v>
      </c>
      <c r="AB92" s="8">
        <f t="shared" si="24"/>
        <v>3.0857523148151813</v>
      </c>
      <c r="AD92" s="12">
        <f t="shared" si="25"/>
        <v>2.609097222222772</v>
      </c>
    </row>
    <row r="93" spans="1:30" ht="15.75">
      <c r="A93" s="59" t="s">
        <v>86</v>
      </c>
      <c r="B93" s="57"/>
      <c r="C93" s="57"/>
      <c r="D93" s="58"/>
      <c r="E93" s="3">
        <v>18</v>
      </c>
      <c r="F93" s="11">
        <v>41651.898877314816</v>
      </c>
      <c r="G93" s="11">
        <v>41672.898877314816</v>
      </c>
      <c r="H93" s="30">
        <v>41659.48474537037</v>
      </c>
      <c r="I93" s="33">
        <f t="shared" si="21"/>
        <v>41651.898877314816</v>
      </c>
      <c r="J93" s="34">
        <f t="shared" si="22"/>
        <v>41659.48474537037</v>
      </c>
      <c r="K93" s="44">
        <v>504</v>
      </c>
      <c r="L93" s="42">
        <v>182.06083333000001</v>
      </c>
      <c r="M93" s="18">
        <f t="shared" si="26"/>
        <v>1</v>
      </c>
      <c r="N93" s="53">
        <f t="shared" si="31"/>
        <v>2.6097453703696374</v>
      </c>
      <c r="O93" s="50">
        <f t="shared" si="23"/>
        <v>2.6097453703696374</v>
      </c>
      <c r="S93" s="6"/>
      <c r="T93" s="6"/>
      <c r="U93" s="6"/>
      <c r="V93" s="6"/>
      <c r="W93" s="6"/>
      <c r="X93" s="6">
        <f t="shared" si="27"/>
        <v>12</v>
      </c>
      <c r="Y93" s="6">
        <f t="shared" si="28"/>
        <v>21</v>
      </c>
      <c r="Z93" s="6">
        <f t="shared" si="29"/>
        <v>34</v>
      </c>
      <c r="AA93" s="7">
        <f t="shared" si="30"/>
        <v>2.6097453703696374</v>
      </c>
      <c r="AB93" s="8">
        <f t="shared" si="24"/>
        <v>3.085868055553874</v>
      </c>
      <c r="AD93" s="12">
        <f t="shared" si="25"/>
        <v>2.6097453703696374</v>
      </c>
    </row>
    <row r="94" spans="1:30" ht="15.75">
      <c r="A94" s="56" t="s">
        <v>87</v>
      </c>
      <c r="B94" s="57"/>
      <c r="C94" s="57"/>
      <c r="D94" s="58"/>
      <c r="E94" s="4">
        <v>18</v>
      </c>
      <c r="F94" s="11">
        <v>41651.900624999995</v>
      </c>
      <c r="G94" s="11">
        <v>41672.900624999995</v>
      </c>
      <c r="H94" s="30">
        <v>41659.485347222224</v>
      </c>
      <c r="I94" s="33">
        <f t="shared" si="21"/>
        <v>41651.900624999995</v>
      </c>
      <c r="J94" s="34">
        <f t="shared" si="22"/>
        <v>41659.485347222224</v>
      </c>
      <c r="K94" s="46">
        <v>504</v>
      </c>
      <c r="L94" s="43">
        <v>182.03333333</v>
      </c>
      <c r="M94" s="18">
        <f t="shared" si="26"/>
        <v>1</v>
      </c>
      <c r="N94" s="53">
        <f t="shared" si="31"/>
        <v>2.6103472222239361</v>
      </c>
      <c r="O94" s="50">
        <f t="shared" si="23"/>
        <v>2.6103472222239361</v>
      </c>
      <c r="S94" s="6"/>
      <c r="T94" s="6"/>
      <c r="U94" s="6"/>
      <c r="V94" s="6"/>
      <c r="W94" s="6"/>
      <c r="X94" s="6">
        <f t="shared" si="27"/>
        <v>12</v>
      </c>
      <c r="Y94" s="6">
        <f t="shared" si="28"/>
        <v>21</v>
      </c>
      <c r="Z94" s="6">
        <f t="shared" si="29"/>
        <v>36</v>
      </c>
      <c r="AA94" s="7">
        <f t="shared" si="30"/>
        <v>2.6103472222239361</v>
      </c>
      <c r="AB94" s="8">
        <f t="shared" si="24"/>
        <v>3.0847222222291748</v>
      </c>
      <c r="AD94" s="12">
        <f t="shared" si="25"/>
        <v>2.6103472222239361</v>
      </c>
    </row>
    <row r="95" spans="1:30" ht="15.75">
      <c r="A95" s="59" t="s">
        <v>149</v>
      </c>
      <c r="B95" s="57"/>
      <c r="C95" s="57"/>
      <c r="D95" s="58"/>
      <c r="E95" s="3">
        <v>18</v>
      </c>
      <c r="F95" s="11">
        <v>41651.901157407403</v>
      </c>
      <c r="G95" s="11">
        <v>41672.901157407403</v>
      </c>
      <c r="H95" s="30">
        <v>41659.485925925925</v>
      </c>
      <c r="I95" s="33">
        <f t="shared" si="21"/>
        <v>41651.901157407403</v>
      </c>
      <c r="J95" s="34">
        <f t="shared" si="22"/>
        <v>41659.485925925925</v>
      </c>
      <c r="K95" s="44">
        <v>504</v>
      </c>
      <c r="L95" s="42">
        <v>182.03444443999999</v>
      </c>
      <c r="M95" s="18">
        <f t="shared" si="26"/>
        <v>1</v>
      </c>
      <c r="N95" s="53">
        <f t="shared" si="31"/>
        <v>2.6109259259246755</v>
      </c>
      <c r="O95" s="50">
        <f t="shared" si="23"/>
        <v>2.6109259259246755</v>
      </c>
      <c r="S95" s="6"/>
      <c r="T95" s="6"/>
      <c r="U95" s="6"/>
      <c r="V95" s="6"/>
      <c r="W95" s="6"/>
      <c r="X95" s="6">
        <f t="shared" si="27"/>
        <v>12</v>
      </c>
      <c r="Y95" s="6">
        <f t="shared" si="28"/>
        <v>21</v>
      </c>
      <c r="Z95" s="6">
        <f t="shared" si="29"/>
        <v>37</v>
      </c>
      <c r="AA95" s="7">
        <f t="shared" si="30"/>
        <v>2.6109259259246755</v>
      </c>
      <c r="AB95" s="8">
        <f t="shared" si="24"/>
        <v>3.0847685185217415</v>
      </c>
      <c r="AD95" s="12">
        <f t="shared" si="25"/>
        <v>2.6109259259246755</v>
      </c>
    </row>
    <row r="96" spans="1:30" ht="15.75">
      <c r="A96" s="56" t="s">
        <v>88</v>
      </c>
      <c r="B96" s="57"/>
      <c r="C96" s="57"/>
      <c r="D96" s="58"/>
      <c r="E96" s="4">
        <v>18</v>
      </c>
      <c r="F96" s="11">
        <v>41651.901689814811</v>
      </c>
      <c r="G96" s="11">
        <v>41672.901689814811</v>
      </c>
      <c r="H96" s="30">
        <v>41659.48642361111</v>
      </c>
      <c r="I96" s="33">
        <f t="shared" si="21"/>
        <v>41651.901689814811</v>
      </c>
      <c r="J96" s="34">
        <f t="shared" si="22"/>
        <v>41659.48642361111</v>
      </c>
      <c r="K96" s="46">
        <v>504</v>
      </c>
      <c r="L96" s="43">
        <v>182.03361111000001</v>
      </c>
      <c r="M96" s="18">
        <f t="shared" si="26"/>
        <v>1</v>
      </c>
      <c r="N96" s="53">
        <f t="shared" si="31"/>
        <v>2.6114236111097853</v>
      </c>
      <c r="O96" s="50">
        <f t="shared" si="23"/>
        <v>2.6114236111097853</v>
      </c>
      <c r="S96" s="6"/>
      <c r="T96" s="6"/>
      <c r="U96" s="6"/>
      <c r="V96" s="6"/>
      <c r="W96" s="6"/>
      <c r="X96" s="6">
        <f t="shared" si="27"/>
        <v>12</v>
      </c>
      <c r="Y96" s="6">
        <f t="shared" si="28"/>
        <v>21</v>
      </c>
      <c r="Z96" s="6">
        <f t="shared" si="29"/>
        <v>38</v>
      </c>
      <c r="AA96" s="7">
        <f t="shared" si="30"/>
        <v>2.6114236111097853</v>
      </c>
      <c r="AB96" s="8">
        <f t="shared" si="24"/>
        <v>3.0847337962986785</v>
      </c>
      <c r="AD96" s="12">
        <f t="shared" si="25"/>
        <v>2.6114236111097853</v>
      </c>
    </row>
    <row r="97" spans="1:30" ht="15.75">
      <c r="A97" s="59" t="s">
        <v>89</v>
      </c>
      <c r="B97" s="57"/>
      <c r="C97" s="57"/>
      <c r="D97" s="58"/>
      <c r="E97" s="3">
        <v>18</v>
      </c>
      <c r="F97" s="11">
        <v>41651.902719907404</v>
      </c>
      <c r="G97" s="11">
        <v>41672.902719907404</v>
      </c>
      <c r="H97" s="30">
        <v>41659.486921296295</v>
      </c>
      <c r="I97" s="33">
        <f t="shared" si="21"/>
        <v>41651.902719907404</v>
      </c>
      <c r="J97" s="34">
        <f t="shared" si="22"/>
        <v>41659.486921296295</v>
      </c>
      <c r="K97" s="44">
        <v>504</v>
      </c>
      <c r="L97" s="42">
        <v>182.02083332999999</v>
      </c>
      <c r="M97" s="18">
        <f t="shared" si="26"/>
        <v>1</v>
      </c>
      <c r="N97" s="53">
        <f t="shared" si="31"/>
        <v>2.611921296294895</v>
      </c>
      <c r="O97" s="50">
        <f t="shared" si="23"/>
        <v>2.611921296294895</v>
      </c>
      <c r="S97" s="6"/>
      <c r="T97" s="6"/>
      <c r="U97" s="6"/>
      <c r="V97" s="6"/>
      <c r="W97" s="6"/>
      <c r="X97" s="6">
        <f t="shared" si="27"/>
        <v>12</v>
      </c>
      <c r="Y97" s="6">
        <f t="shared" si="28"/>
        <v>21</v>
      </c>
      <c r="Z97" s="6">
        <f t="shared" si="29"/>
        <v>39</v>
      </c>
      <c r="AA97" s="7">
        <f t="shared" si="30"/>
        <v>2.611921296294895</v>
      </c>
      <c r="AB97" s="8">
        <f t="shared" si="24"/>
        <v>3.0842013888905058</v>
      </c>
      <c r="AD97" s="12">
        <f t="shared" si="25"/>
        <v>2.611921296294895</v>
      </c>
    </row>
    <row r="98" spans="1:30" ht="15.75">
      <c r="A98" s="56" t="s">
        <v>90</v>
      </c>
      <c r="B98" s="57"/>
      <c r="C98" s="57"/>
      <c r="D98" s="58"/>
      <c r="E98" s="4">
        <v>18</v>
      </c>
      <c r="F98" s="11">
        <v>41651.903252314813</v>
      </c>
      <c r="G98" s="11">
        <v>41672.903252314813</v>
      </c>
      <c r="H98" s="30">
        <v>41659.487291666665</v>
      </c>
      <c r="I98" s="33">
        <f t="shared" si="21"/>
        <v>41651.903252314813</v>
      </c>
      <c r="J98" s="34">
        <f t="shared" si="22"/>
        <v>41659.487291666665</v>
      </c>
      <c r="K98" s="46">
        <v>504</v>
      </c>
      <c r="L98" s="43">
        <v>182.01694444</v>
      </c>
      <c r="M98" s="18">
        <f t="shared" si="26"/>
        <v>1</v>
      </c>
      <c r="N98" s="53">
        <f t="shared" si="31"/>
        <v>2.6122916666645324</v>
      </c>
      <c r="O98" s="50">
        <f t="shared" si="23"/>
        <v>2.6122916666645324</v>
      </c>
      <c r="S98" s="6"/>
      <c r="T98" s="6"/>
      <c r="U98" s="6"/>
      <c r="V98" s="6"/>
      <c r="W98" s="6"/>
      <c r="X98" s="6">
        <f t="shared" si="27"/>
        <v>12</v>
      </c>
      <c r="Y98" s="6">
        <f t="shared" si="28"/>
        <v>21</v>
      </c>
      <c r="Z98" s="6">
        <f t="shared" si="29"/>
        <v>40</v>
      </c>
      <c r="AA98" s="7">
        <f t="shared" si="30"/>
        <v>2.6122916666645324</v>
      </c>
      <c r="AB98" s="8">
        <f t="shared" si="24"/>
        <v>3.0840393518519704</v>
      </c>
      <c r="AD98" s="12">
        <f t="shared" si="25"/>
        <v>2.6122916666645324</v>
      </c>
    </row>
    <row r="99" spans="1:30" ht="15.75">
      <c r="A99" s="59" t="s">
        <v>91</v>
      </c>
      <c r="B99" s="57"/>
      <c r="C99" s="57"/>
      <c r="D99" s="58"/>
      <c r="E99" s="3">
        <v>18</v>
      </c>
      <c r="F99" s="11">
        <v>41651.578553240739</v>
      </c>
      <c r="G99" s="11">
        <v>41672.578553240739</v>
      </c>
      <c r="H99" s="30">
        <v>41659.501458333332</v>
      </c>
      <c r="I99" s="33">
        <f t="shared" ref="I99:I130" si="32">IF(ISNUMBER(MATCH(TRUNC(F99),Праздники,0)),TRUNC(F99)+1+$B$1,TRUNC(F99)+MAX(MOD(F99,1),$B$1))</f>
        <v>41651.578553240739</v>
      </c>
      <c r="J99" s="34">
        <f t="shared" ref="J99:J130" si="33">IF(ISNUMBER(MATCH(TRUNC(H99),Праздники,0)),TRUNC(H99)-1+$C$1,TRUNC(H99)+MIN(MOD(H99,1),$C$1))-SUMPRODUCT((TRUNC(F99)&lt;Праздники)*(TRUNC(H99)&gt;Праздники))</f>
        <v>41659.501458333332</v>
      </c>
      <c r="K99" s="44">
        <v>504</v>
      </c>
      <c r="L99" s="42">
        <v>190.14972222</v>
      </c>
      <c r="M99" s="18">
        <f t="shared" si="26"/>
        <v>1</v>
      </c>
      <c r="N99" s="53">
        <f t="shared" si="31"/>
        <v>2.6264583333322662</v>
      </c>
      <c r="O99" s="50">
        <f t="shared" ref="O99:O130" si="34">IF(M99=1,((NETWORKDAYS(I99,J99,Праздники)-1)*($C$1-$B$1)+MIN(MAX(MOD(J99,1),(WEEKDAY(J99,2)&gt;5)*$C$1,$B$1),$C$1)-MIN(MAX(MOD(I99,1)*(WEEKDAY(I99,2)&lt;6),$B$1),$C$1)),MAX((TRUNC(J99-I99)-(MOD(J99,1)&gt;MOD(I99,1)))*($C$1-$B$1)+($C$1-MOD(I99,1))+(MOD(J99,1)-$B$1),0))</f>
        <v>2.6264583333322662</v>
      </c>
      <c r="S99" s="6"/>
      <c r="T99" s="6"/>
      <c r="U99" s="6"/>
      <c r="V99" s="6"/>
      <c r="W99" s="6"/>
      <c r="X99" s="6">
        <f t="shared" si="27"/>
        <v>12</v>
      </c>
      <c r="Y99" s="6">
        <f t="shared" si="28"/>
        <v>13</v>
      </c>
      <c r="Z99" s="6">
        <f t="shared" si="29"/>
        <v>53</v>
      </c>
      <c r="AA99" s="7">
        <f t="shared" si="30"/>
        <v>2.6264583333322662</v>
      </c>
      <c r="AB99" s="8">
        <f t="shared" ref="AB99:AB130" si="35">(H99-F99)-INT(H99-F99)+(NETWORKDAYS(F99,H99)-(NETWORKDAYS(F99,H99)&lt;&gt;0))*($C$1-$B$1)</f>
        <v>3.4229050925932825</v>
      </c>
      <c r="AD99" s="12">
        <f t="shared" ref="AD99:AD130" si="36">(NETWORKDAYS(F99,H99)-1)*($C$1-$B$1)+MIN(MAX(MOD(H99,1),(WEEKDAY(H99,2)&gt;5)*$C$1,$B$1),$C$1)-MIN(MAX(MOD(F99,1)*(WEEKDAY(F99,2)&lt;6),$B$1),$C$1)</f>
        <v>2.6264583333322662</v>
      </c>
    </row>
    <row r="100" spans="1:30" ht="15.75">
      <c r="A100" s="56" t="s">
        <v>92</v>
      </c>
      <c r="B100" s="57"/>
      <c r="C100" s="57"/>
      <c r="D100" s="58"/>
      <c r="E100" s="4">
        <v>18</v>
      </c>
      <c r="F100" s="11">
        <v>41651.577951388885</v>
      </c>
      <c r="G100" s="11">
        <v>41672.577951388885</v>
      </c>
      <c r="H100" s="30">
        <v>41659.501643518517</v>
      </c>
      <c r="I100" s="33">
        <f t="shared" si="32"/>
        <v>41651.577951388885</v>
      </c>
      <c r="J100" s="34">
        <f t="shared" si="33"/>
        <v>41659.501643518517</v>
      </c>
      <c r="K100" s="46">
        <v>504</v>
      </c>
      <c r="L100" s="43">
        <v>190.16861111</v>
      </c>
      <c r="M100" s="18">
        <f t="shared" si="26"/>
        <v>1</v>
      </c>
      <c r="N100" s="53">
        <f t="shared" si="31"/>
        <v>2.6266435185170849</v>
      </c>
      <c r="O100" s="50">
        <f t="shared" si="34"/>
        <v>2.6266435185170849</v>
      </c>
      <c r="S100" s="6"/>
      <c r="T100" s="6"/>
      <c r="U100" s="6"/>
      <c r="V100" s="6"/>
      <c r="W100" s="6"/>
      <c r="X100" s="6">
        <f t="shared" ref="X100:X131" si="37">DAY(F100)</f>
        <v>12</v>
      </c>
      <c r="Y100" s="6">
        <f t="shared" ref="Y100:Y131" si="38">HOUR(F100)</f>
        <v>13</v>
      </c>
      <c r="Z100" s="6">
        <f t="shared" ref="Z100:Z131" si="39">MINUTE(F100)</f>
        <v>52</v>
      </c>
      <c r="AA100" s="7">
        <f t="shared" si="30"/>
        <v>2.6266435185170849</v>
      </c>
      <c r="AB100" s="8">
        <f t="shared" si="35"/>
        <v>3.4236921296323999</v>
      </c>
      <c r="AD100" s="12">
        <f t="shared" si="36"/>
        <v>2.6266435185170849</v>
      </c>
    </row>
    <row r="101" spans="1:30" ht="15.75">
      <c r="A101" s="59" t="s">
        <v>93</v>
      </c>
      <c r="B101" s="57"/>
      <c r="C101" s="57"/>
      <c r="D101" s="58"/>
      <c r="E101" s="3">
        <v>18</v>
      </c>
      <c r="F101" s="11">
        <v>41651.577476851853</v>
      </c>
      <c r="G101" s="11">
        <v>41672.577476851853</v>
      </c>
      <c r="H101" s="30">
        <v>41659.501828703702</v>
      </c>
      <c r="I101" s="33">
        <f t="shared" si="32"/>
        <v>41651.577476851853</v>
      </c>
      <c r="J101" s="34">
        <f t="shared" si="33"/>
        <v>41659.501828703702</v>
      </c>
      <c r="K101" s="44">
        <v>504</v>
      </c>
      <c r="L101" s="42">
        <v>190.18444443999999</v>
      </c>
      <c r="M101" s="18">
        <f t="shared" si="26"/>
        <v>1</v>
      </c>
      <c r="N101" s="53">
        <f t="shared" si="31"/>
        <v>2.6268287037019036</v>
      </c>
      <c r="O101" s="50">
        <f t="shared" si="34"/>
        <v>2.6268287037019036</v>
      </c>
      <c r="S101" s="6"/>
      <c r="T101" s="6"/>
      <c r="U101" s="6"/>
      <c r="V101" s="6"/>
      <c r="W101" s="6"/>
      <c r="X101" s="6">
        <f t="shared" si="37"/>
        <v>12</v>
      </c>
      <c r="Y101" s="6">
        <f t="shared" si="38"/>
        <v>13</v>
      </c>
      <c r="Z101" s="6">
        <f t="shared" si="39"/>
        <v>51</v>
      </c>
      <c r="AA101" s="7">
        <f t="shared" si="30"/>
        <v>2.6268287037019036</v>
      </c>
      <c r="AB101" s="8">
        <f t="shared" si="35"/>
        <v>3.424351851848769</v>
      </c>
      <c r="AD101" s="12">
        <f t="shared" si="36"/>
        <v>2.6268287037019036</v>
      </c>
    </row>
    <row r="102" spans="1:30" ht="15.75">
      <c r="A102" s="56" t="s">
        <v>94</v>
      </c>
      <c r="B102" s="57"/>
      <c r="C102" s="57"/>
      <c r="D102" s="58"/>
      <c r="E102" s="4">
        <v>18</v>
      </c>
      <c r="F102" s="11">
        <v>41651.573020833333</v>
      </c>
      <c r="G102" s="11">
        <v>41672.573020833333</v>
      </c>
      <c r="H102" s="30">
        <v>41659.502291666664</v>
      </c>
      <c r="I102" s="33">
        <f t="shared" si="32"/>
        <v>41651.573020833333</v>
      </c>
      <c r="J102" s="34">
        <f t="shared" si="33"/>
        <v>41659.502291666664</v>
      </c>
      <c r="K102" s="46">
        <v>504</v>
      </c>
      <c r="L102" s="43">
        <v>190.30250000000001</v>
      </c>
      <c r="M102" s="18">
        <f t="shared" si="26"/>
        <v>1</v>
      </c>
      <c r="N102" s="53">
        <f t="shared" si="31"/>
        <v>2.6272916666639503</v>
      </c>
      <c r="O102" s="50">
        <f t="shared" si="34"/>
        <v>2.6272916666639503</v>
      </c>
      <c r="S102" s="6"/>
      <c r="T102" s="6"/>
      <c r="U102" s="6"/>
      <c r="V102" s="6"/>
      <c r="W102" s="6"/>
      <c r="X102" s="6">
        <f t="shared" si="37"/>
        <v>12</v>
      </c>
      <c r="Y102" s="6">
        <f t="shared" si="38"/>
        <v>13</v>
      </c>
      <c r="Z102" s="6">
        <f t="shared" si="39"/>
        <v>45</v>
      </c>
      <c r="AA102" s="7">
        <f t="shared" ref="AA102:AA133" si="40">IF(A102&gt;="ТО",((NETWORKDAYS(F102,H102)-1)*($C$1-$B$1)+MIN(MAX(MOD(H102,1),(WEEKDAY(H102,2)&gt;5)*$C$1,$B$1),$C$1)-MIN(MAX(MOD(F102,1)*(WEEKDAY(F102,2)&lt;6),$B$1),$C$1)),(H102-F102)-INT(H102-F102)+(DATEDIF(F102,H102,"d"))*($C$1-$B$1))</f>
        <v>2.6272916666639503</v>
      </c>
      <c r="AB102" s="8">
        <f t="shared" si="35"/>
        <v>3.42927083333052</v>
      </c>
      <c r="AD102" s="12">
        <f t="shared" si="36"/>
        <v>2.6272916666639503</v>
      </c>
    </row>
    <row r="103" spans="1:30" ht="15.75">
      <c r="A103" s="59" t="s">
        <v>95</v>
      </c>
      <c r="B103" s="57"/>
      <c r="C103" s="57"/>
      <c r="D103" s="58"/>
      <c r="E103" s="3">
        <v>18</v>
      </c>
      <c r="F103" s="11">
        <v>41651.568437499998</v>
      </c>
      <c r="G103" s="11">
        <v>41672.568437499998</v>
      </c>
      <c r="H103" s="30">
        <v>41659.502523148149</v>
      </c>
      <c r="I103" s="33">
        <f t="shared" si="32"/>
        <v>41651.568437499998</v>
      </c>
      <c r="J103" s="34">
        <f t="shared" si="33"/>
        <v>41659.502523148149</v>
      </c>
      <c r="K103" s="44">
        <v>504</v>
      </c>
      <c r="L103" s="42">
        <v>190.41805554999999</v>
      </c>
      <c r="M103" s="18">
        <f t="shared" si="26"/>
        <v>1</v>
      </c>
      <c r="N103" s="53">
        <f t="shared" ref="N103:N134" si="41">IF(M103=1,((NETWORKDAYS(F103,H103)-1)*($C$1-$B$1)+MIN(MAX(MOD(H103,1),(WEEKDAY(H103,2)&gt;5)*$C$1,$B$1),$C$1)-MIN(MAX(MOD(F103,1)*(WEEKDAY(F103,2)&lt;6),$B$1),$C$1)),(H103-F103)-INT(H103-F103)+(DATEDIF(F103,H103,"d"))*($C$1-$B$1))</f>
        <v>2.6275231481486117</v>
      </c>
      <c r="O103" s="50">
        <f t="shared" si="34"/>
        <v>2.6275231481486117</v>
      </c>
      <c r="S103" s="6"/>
      <c r="T103" s="6"/>
      <c r="U103" s="6"/>
      <c r="V103" s="6"/>
      <c r="W103" s="6"/>
      <c r="X103" s="6">
        <f t="shared" si="37"/>
        <v>12</v>
      </c>
      <c r="Y103" s="6">
        <f t="shared" si="38"/>
        <v>13</v>
      </c>
      <c r="Z103" s="6">
        <f t="shared" si="39"/>
        <v>38</v>
      </c>
      <c r="AA103" s="7">
        <f t="shared" si="40"/>
        <v>2.6275231481486117</v>
      </c>
      <c r="AB103" s="8">
        <f t="shared" si="35"/>
        <v>3.4340856481503579</v>
      </c>
      <c r="AD103" s="12">
        <f t="shared" si="36"/>
        <v>2.6275231481486117</v>
      </c>
    </row>
    <row r="104" spans="1:30" ht="15.75">
      <c r="A104" s="56" t="s">
        <v>96</v>
      </c>
      <c r="B104" s="57"/>
      <c r="C104" s="57"/>
      <c r="D104" s="58"/>
      <c r="E104" s="4">
        <v>18</v>
      </c>
      <c r="F104" s="11">
        <v>41651.56795138889</v>
      </c>
      <c r="G104" s="11">
        <v>41672.56795138889</v>
      </c>
      <c r="H104" s="30">
        <v>41659.521956018514</v>
      </c>
      <c r="I104" s="33">
        <f t="shared" si="32"/>
        <v>41651.56795138889</v>
      </c>
      <c r="J104" s="34">
        <f t="shared" si="33"/>
        <v>41659.521956018514</v>
      </c>
      <c r="K104" s="46">
        <v>504</v>
      </c>
      <c r="L104" s="43">
        <v>190.89611110999999</v>
      </c>
      <c r="M104" s="18">
        <f t="shared" si="26"/>
        <v>1</v>
      </c>
      <c r="N104" s="53">
        <f t="shared" si="41"/>
        <v>2.6469560185141745</v>
      </c>
      <c r="O104" s="50">
        <f t="shared" si="34"/>
        <v>2.6469560185141745</v>
      </c>
      <c r="S104" s="6"/>
      <c r="T104" s="6"/>
      <c r="U104" s="6"/>
      <c r="V104" s="6"/>
      <c r="W104" s="6"/>
      <c r="X104" s="6">
        <f t="shared" si="37"/>
        <v>12</v>
      </c>
      <c r="Y104" s="6">
        <f t="shared" si="38"/>
        <v>13</v>
      </c>
      <c r="Z104" s="6">
        <f t="shared" si="39"/>
        <v>37</v>
      </c>
      <c r="AA104" s="7">
        <f t="shared" si="40"/>
        <v>2.6469560185141745</v>
      </c>
      <c r="AB104" s="8">
        <f t="shared" si="35"/>
        <v>3.4540046296242508</v>
      </c>
      <c r="AD104" s="12">
        <f t="shared" si="36"/>
        <v>2.6469560185141745</v>
      </c>
    </row>
    <row r="105" spans="1:30" ht="15.75">
      <c r="A105" s="59" t="s">
        <v>97</v>
      </c>
      <c r="B105" s="57"/>
      <c r="C105" s="57"/>
      <c r="D105" s="58"/>
      <c r="E105" s="3">
        <v>18</v>
      </c>
      <c r="F105" s="11">
        <v>41651.566168981481</v>
      </c>
      <c r="G105" s="11">
        <v>41672.566168981481</v>
      </c>
      <c r="H105" s="30">
        <v>41659.522314814814</v>
      </c>
      <c r="I105" s="33">
        <f t="shared" si="32"/>
        <v>41651.566168981481</v>
      </c>
      <c r="J105" s="34">
        <f t="shared" si="33"/>
        <v>41659.522314814814</v>
      </c>
      <c r="K105" s="44">
        <v>504</v>
      </c>
      <c r="L105" s="42">
        <v>190.94749999999999</v>
      </c>
      <c r="M105" s="18">
        <f t="shared" si="26"/>
        <v>1</v>
      </c>
      <c r="N105" s="53">
        <f t="shared" si="41"/>
        <v>2.6473148148143082</v>
      </c>
      <c r="O105" s="50">
        <f t="shared" si="34"/>
        <v>2.6473148148143082</v>
      </c>
      <c r="S105" s="6"/>
      <c r="T105" s="6"/>
      <c r="U105" s="6"/>
      <c r="V105" s="6"/>
      <c r="W105" s="6"/>
      <c r="X105" s="6">
        <f t="shared" si="37"/>
        <v>12</v>
      </c>
      <c r="Y105" s="6">
        <f t="shared" si="38"/>
        <v>13</v>
      </c>
      <c r="Z105" s="6">
        <f t="shared" si="39"/>
        <v>35</v>
      </c>
      <c r="AA105" s="7">
        <f t="shared" si="40"/>
        <v>2.6473148148143082</v>
      </c>
      <c r="AB105" s="8">
        <f t="shared" si="35"/>
        <v>3.4561458333337214</v>
      </c>
      <c r="AD105" s="12">
        <f t="shared" si="36"/>
        <v>2.6473148148143082</v>
      </c>
    </row>
    <row r="106" spans="1:30" ht="15.75">
      <c r="A106" s="56" t="s">
        <v>98</v>
      </c>
      <c r="B106" s="57"/>
      <c r="C106" s="57"/>
      <c r="D106" s="58"/>
      <c r="E106" s="4">
        <v>18</v>
      </c>
      <c r="F106" s="11">
        <v>41651.563101851847</v>
      </c>
      <c r="G106" s="11">
        <v>41672.563101851847</v>
      </c>
      <c r="H106" s="30">
        <v>41659.522743055553</v>
      </c>
      <c r="I106" s="33">
        <f t="shared" si="32"/>
        <v>41651.563101851847</v>
      </c>
      <c r="J106" s="34">
        <f t="shared" si="33"/>
        <v>41659.522743055553</v>
      </c>
      <c r="K106" s="46">
        <v>504</v>
      </c>
      <c r="L106" s="43">
        <v>191.03138888000001</v>
      </c>
      <c r="M106" s="18">
        <f t="shared" si="26"/>
        <v>1</v>
      </c>
      <c r="N106" s="53">
        <f t="shared" si="41"/>
        <v>2.6477430555532919</v>
      </c>
      <c r="O106" s="50">
        <f t="shared" si="34"/>
        <v>2.6477430555532919</v>
      </c>
      <c r="S106" s="6"/>
      <c r="T106" s="6"/>
      <c r="U106" s="6"/>
      <c r="V106" s="6"/>
      <c r="W106" s="6"/>
      <c r="X106" s="6">
        <f t="shared" si="37"/>
        <v>12</v>
      </c>
      <c r="Y106" s="6">
        <f t="shared" si="38"/>
        <v>13</v>
      </c>
      <c r="Z106" s="6">
        <f t="shared" si="39"/>
        <v>30</v>
      </c>
      <c r="AA106" s="7">
        <f t="shared" si="40"/>
        <v>2.6477430555532919</v>
      </c>
      <c r="AB106" s="8">
        <f t="shared" si="35"/>
        <v>3.4596412037062692</v>
      </c>
      <c r="AD106" s="12">
        <f t="shared" si="36"/>
        <v>2.6477430555532919</v>
      </c>
    </row>
    <row r="107" spans="1:30" ht="15.75">
      <c r="A107" s="59" t="s">
        <v>99</v>
      </c>
      <c r="B107" s="57"/>
      <c r="C107" s="57"/>
      <c r="D107" s="58"/>
      <c r="E107" s="3">
        <v>18</v>
      </c>
      <c r="F107" s="11">
        <v>41651.562615740739</v>
      </c>
      <c r="G107" s="11">
        <v>41672.562615740739</v>
      </c>
      <c r="H107" s="30">
        <v>41659.522951388884</v>
      </c>
      <c r="I107" s="33">
        <f t="shared" si="32"/>
        <v>41651.562615740739</v>
      </c>
      <c r="J107" s="34">
        <f t="shared" si="33"/>
        <v>41659.522951388884</v>
      </c>
      <c r="K107" s="44">
        <v>504</v>
      </c>
      <c r="L107" s="42">
        <v>191.04805554999999</v>
      </c>
      <c r="M107" s="18">
        <f t="shared" si="26"/>
        <v>1</v>
      </c>
      <c r="N107" s="53">
        <f t="shared" si="41"/>
        <v>2.647951388884394</v>
      </c>
      <c r="O107" s="50">
        <f t="shared" si="34"/>
        <v>2.647951388884394</v>
      </c>
      <c r="S107" s="6"/>
      <c r="T107" s="6"/>
      <c r="U107" s="6"/>
      <c r="V107" s="6"/>
      <c r="W107" s="6"/>
      <c r="X107" s="6">
        <f t="shared" si="37"/>
        <v>12</v>
      </c>
      <c r="Y107" s="6">
        <f t="shared" si="38"/>
        <v>13</v>
      </c>
      <c r="Z107" s="6">
        <f t="shared" si="39"/>
        <v>30</v>
      </c>
      <c r="AA107" s="7">
        <f t="shared" si="40"/>
        <v>2.647951388884394</v>
      </c>
      <c r="AB107" s="8">
        <f t="shared" si="35"/>
        <v>3.4603356481457013</v>
      </c>
      <c r="AD107" s="12">
        <f t="shared" si="36"/>
        <v>2.647951388884394</v>
      </c>
    </row>
    <row r="108" spans="1:30" ht="15.75">
      <c r="A108" s="56" t="s">
        <v>100</v>
      </c>
      <c r="B108" s="57"/>
      <c r="C108" s="57"/>
      <c r="D108" s="58"/>
      <c r="E108" s="4">
        <v>18</v>
      </c>
      <c r="F108" s="11">
        <v>41651.555671296293</v>
      </c>
      <c r="G108" s="11">
        <v>41672.555671296293</v>
      </c>
      <c r="H108" s="30">
        <v>41659.523194444446</v>
      </c>
      <c r="I108" s="33">
        <f t="shared" si="32"/>
        <v>41651.555671296293</v>
      </c>
      <c r="J108" s="34">
        <f t="shared" si="33"/>
        <v>41659.523194444446</v>
      </c>
      <c r="K108" s="46">
        <v>504</v>
      </c>
      <c r="L108" s="43">
        <v>191.22055555</v>
      </c>
      <c r="M108" s="18">
        <f t="shared" si="26"/>
        <v>1</v>
      </c>
      <c r="N108" s="53">
        <f t="shared" si="41"/>
        <v>2.648194444445835</v>
      </c>
      <c r="O108" s="50">
        <f t="shared" si="34"/>
        <v>2.648194444445835</v>
      </c>
      <c r="S108" s="6"/>
      <c r="T108" s="6"/>
      <c r="U108" s="6"/>
      <c r="V108" s="6"/>
      <c r="W108" s="6"/>
      <c r="X108" s="6">
        <f t="shared" si="37"/>
        <v>12</v>
      </c>
      <c r="Y108" s="6">
        <f t="shared" si="38"/>
        <v>13</v>
      </c>
      <c r="Z108" s="6">
        <f t="shared" si="39"/>
        <v>20</v>
      </c>
      <c r="AA108" s="7">
        <f t="shared" si="40"/>
        <v>2.648194444445835</v>
      </c>
      <c r="AB108" s="8">
        <f t="shared" si="35"/>
        <v>3.4675231481523952</v>
      </c>
      <c r="AD108" s="12">
        <f t="shared" si="36"/>
        <v>2.648194444445835</v>
      </c>
    </row>
    <row r="109" spans="1:30" ht="15.75">
      <c r="A109" s="59" t="s">
        <v>150</v>
      </c>
      <c r="B109" s="57"/>
      <c r="C109" s="57"/>
      <c r="D109" s="58"/>
      <c r="E109" s="3">
        <v>18</v>
      </c>
      <c r="F109" s="11">
        <v>41651.517638888887</v>
      </c>
      <c r="G109" s="11">
        <v>41672.517638888887</v>
      </c>
      <c r="H109" s="30">
        <v>41659.523796296293</v>
      </c>
      <c r="I109" s="33">
        <f t="shared" si="32"/>
        <v>41651.517638888887</v>
      </c>
      <c r="J109" s="34">
        <f t="shared" si="33"/>
        <v>41659.523796296293</v>
      </c>
      <c r="K109" s="44">
        <v>504</v>
      </c>
      <c r="L109" s="42">
        <v>192.14777777</v>
      </c>
      <c r="M109" s="18">
        <f t="shared" si="26"/>
        <v>1</v>
      </c>
      <c r="N109" s="53">
        <f t="shared" si="41"/>
        <v>2.6487962962928577</v>
      </c>
      <c r="O109" s="50">
        <f t="shared" si="34"/>
        <v>2.6487962962928577</v>
      </c>
      <c r="S109" s="6"/>
      <c r="T109" s="6"/>
      <c r="U109" s="6"/>
      <c r="V109" s="6"/>
      <c r="W109" s="6"/>
      <c r="X109" s="6">
        <f t="shared" si="37"/>
        <v>12</v>
      </c>
      <c r="Y109" s="6">
        <f t="shared" si="38"/>
        <v>12</v>
      </c>
      <c r="Z109" s="6">
        <f t="shared" si="39"/>
        <v>25</v>
      </c>
      <c r="AA109" s="7">
        <f t="shared" si="40"/>
        <v>2.6487962962928577</v>
      </c>
      <c r="AB109" s="8">
        <f t="shared" si="35"/>
        <v>2.5061574074061355</v>
      </c>
      <c r="AD109" s="12">
        <f t="shared" si="36"/>
        <v>2.6487962962928577</v>
      </c>
    </row>
    <row r="110" spans="1:30" ht="15.75">
      <c r="A110" s="56" t="s">
        <v>101</v>
      </c>
      <c r="B110" s="57"/>
      <c r="C110" s="57"/>
      <c r="D110" s="58"/>
      <c r="E110" s="4">
        <v>18</v>
      </c>
      <c r="F110" s="11">
        <v>41651.516122685185</v>
      </c>
      <c r="G110" s="11">
        <v>41672.516122685185</v>
      </c>
      <c r="H110" s="30">
        <v>41659.523969907408</v>
      </c>
      <c r="I110" s="33">
        <f t="shared" si="32"/>
        <v>41651.516122685185</v>
      </c>
      <c r="J110" s="34">
        <f t="shared" si="33"/>
        <v>41659.523969907408</v>
      </c>
      <c r="K110" s="46">
        <v>504</v>
      </c>
      <c r="L110" s="43">
        <v>192.18833333000001</v>
      </c>
      <c r="M110" s="18">
        <f t="shared" si="26"/>
        <v>1</v>
      </c>
      <c r="N110" s="53">
        <f t="shared" si="41"/>
        <v>2.6489699074081727</v>
      </c>
      <c r="O110" s="50">
        <f t="shared" si="34"/>
        <v>2.6489699074081727</v>
      </c>
      <c r="S110" s="6"/>
      <c r="T110" s="6"/>
      <c r="U110" s="6"/>
      <c r="V110" s="6"/>
      <c r="W110" s="6"/>
      <c r="X110" s="6">
        <f t="shared" si="37"/>
        <v>12</v>
      </c>
      <c r="Y110" s="6">
        <f t="shared" si="38"/>
        <v>12</v>
      </c>
      <c r="Z110" s="6">
        <f t="shared" si="39"/>
        <v>23</v>
      </c>
      <c r="AA110" s="7">
        <f t="shared" si="40"/>
        <v>2.6489699074081727</v>
      </c>
      <c r="AB110" s="8">
        <f t="shared" si="35"/>
        <v>2.507847222223063</v>
      </c>
      <c r="AD110" s="12">
        <f t="shared" si="36"/>
        <v>2.6489699074081727</v>
      </c>
    </row>
    <row r="111" spans="1:30" ht="15.75">
      <c r="A111" s="59" t="s">
        <v>151</v>
      </c>
      <c r="B111" s="57"/>
      <c r="C111" s="57"/>
      <c r="D111" s="58"/>
      <c r="E111" s="3">
        <v>18</v>
      </c>
      <c r="F111" s="11">
        <v>41651.495011574072</v>
      </c>
      <c r="G111" s="11">
        <v>41672.495011574072</v>
      </c>
      <c r="H111" s="30">
        <v>41659.524849537032</v>
      </c>
      <c r="I111" s="33">
        <f t="shared" si="32"/>
        <v>41651.495011574072</v>
      </c>
      <c r="J111" s="34">
        <f t="shared" si="33"/>
        <v>41659.524849537032</v>
      </c>
      <c r="K111" s="44">
        <v>504</v>
      </c>
      <c r="L111" s="42">
        <v>192.71611111000001</v>
      </c>
      <c r="M111" s="18">
        <f t="shared" si="26"/>
        <v>1</v>
      </c>
      <c r="N111" s="53">
        <f t="shared" si="41"/>
        <v>2.6498495370324235</v>
      </c>
      <c r="O111" s="50">
        <f t="shared" si="34"/>
        <v>2.6498495370324235</v>
      </c>
      <c r="S111" s="6"/>
      <c r="T111" s="6"/>
      <c r="U111" s="6"/>
      <c r="V111" s="6"/>
      <c r="W111" s="6"/>
      <c r="X111" s="6">
        <f t="shared" si="37"/>
        <v>12</v>
      </c>
      <c r="Y111" s="6">
        <f t="shared" si="38"/>
        <v>11</v>
      </c>
      <c r="Z111" s="6">
        <f t="shared" si="39"/>
        <v>52</v>
      </c>
      <c r="AA111" s="7">
        <f t="shared" si="40"/>
        <v>2.6498495370324235</v>
      </c>
      <c r="AB111" s="8">
        <f t="shared" si="35"/>
        <v>2.5298379629603005</v>
      </c>
      <c r="AD111" s="12">
        <f t="shared" si="36"/>
        <v>2.6498495370324235</v>
      </c>
    </row>
    <row r="112" spans="1:30" ht="15.75">
      <c r="A112" s="56" t="s">
        <v>102</v>
      </c>
      <c r="B112" s="57"/>
      <c r="C112" s="57"/>
      <c r="D112" s="58"/>
      <c r="E112" s="4">
        <v>18</v>
      </c>
      <c r="F112" s="11">
        <v>41649.361655092594</v>
      </c>
      <c r="G112" s="11">
        <v>41670.361655092594</v>
      </c>
      <c r="H112" s="30">
        <v>41659.718148148146</v>
      </c>
      <c r="I112" s="33">
        <f t="shared" si="32"/>
        <v>41649.375</v>
      </c>
      <c r="J112" s="34">
        <f t="shared" si="33"/>
        <v>41659.718148148146</v>
      </c>
      <c r="K112" s="46">
        <v>504</v>
      </c>
      <c r="L112" s="43">
        <v>248.55583333000001</v>
      </c>
      <c r="M112" s="18">
        <f t="shared" si="26"/>
        <v>1</v>
      </c>
      <c r="N112" s="53">
        <f t="shared" si="41"/>
        <v>3.3431481481457013</v>
      </c>
      <c r="O112" s="50">
        <f t="shared" si="34"/>
        <v>3.3431481481457013</v>
      </c>
      <c r="S112" s="6"/>
      <c r="T112" s="6"/>
      <c r="U112" s="6"/>
      <c r="V112" s="6"/>
      <c r="W112" s="6"/>
      <c r="X112" s="6">
        <f t="shared" si="37"/>
        <v>10</v>
      </c>
      <c r="Y112" s="6">
        <f t="shared" si="38"/>
        <v>8</v>
      </c>
      <c r="Z112" s="6">
        <f t="shared" si="39"/>
        <v>40</v>
      </c>
      <c r="AA112" s="7">
        <f t="shared" si="40"/>
        <v>3.3431481481457013</v>
      </c>
      <c r="AB112" s="8">
        <f t="shared" si="35"/>
        <v>3.3564930555512547</v>
      </c>
      <c r="AD112" s="12">
        <f t="shared" si="36"/>
        <v>3.3431481481457013</v>
      </c>
    </row>
    <row r="113" spans="1:30" ht="15.75">
      <c r="A113" s="59" t="s">
        <v>103</v>
      </c>
      <c r="B113" s="57"/>
      <c r="C113" s="57"/>
      <c r="D113" s="58"/>
      <c r="E113" s="3">
        <v>18</v>
      </c>
      <c r="F113" s="11">
        <v>41649.377395833333</v>
      </c>
      <c r="G113" s="11">
        <v>41670.377395833333</v>
      </c>
      <c r="H113" s="30">
        <v>41659.719282407408</v>
      </c>
      <c r="I113" s="33">
        <f t="shared" si="32"/>
        <v>41649.377395833333</v>
      </c>
      <c r="J113" s="34">
        <f t="shared" si="33"/>
        <v>41659.719282407408</v>
      </c>
      <c r="K113" s="44">
        <v>504</v>
      </c>
      <c r="L113" s="42">
        <v>248.20527777000001</v>
      </c>
      <c r="M113" s="18">
        <f t="shared" si="26"/>
        <v>1</v>
      </c>
      <c r="N113" s="53">
        <f t="shared" si="41"/>
        <v>3.3418865740750334</v>
      </c>
      <c r="O113" s="50">
        <f t="shared" si="34"/>
        <v>3.3418865740750334</v>
      </c>
      <c r="S113" s="6"/>
      <c r="T113" s="6"/>
      <c r="U113" s="6"/>
      <c r="V113" s="6"/>
      <c r="W113" s="6"/>
      <c r="X113" s="6">
        <f t="shared" si="37"/>
        <v>10</v>
      </c>
      <c r="Y113" s="6">
        <f t="shared" si="38"/>
        <v>9</v>
      </c>
      <c r="Z113" s="6">
        <f t="shared" si="39"/>
        <v>3</v>
      </c>
      <c r="AA113" s="7">
        <f t="shared" si="40"/>
        <v>3.3418865740750334</v>
      </c>
      <c r="AB113" s="8">
        <f t="shared" si="35"/>
        <v>3.3418865740750334</v>
      </c>
      <c r="AD113" s="12">
        <f t="shared" si="36"/>
        <v>3.3418865740750334</v>
      </c>
    </row>
    <row r="114" spans="1:30" ht="15.75">
      <c r="A114" s="56" t="s">
        <v>104</v>
      </c>
      <c r="B114" s="57"/>
      <c r="C114" s="57"/>
      <c r="D114" s="58"/>
      <c r="E114" s="4">
        <v>18</v>
      </c>
      <c r="F114" s="11">
        <v>41649.521736111106</v>
      </c>
      <c r="G114" s="11">
        <v>41670.521736111106</v>
      </c>
      <c r="H114" s="30">
        <v>41659.728414351848</v>
      </c>
      <c r="I114" s="33">
        <f t="shared" si="32"/>
        <v>41649.521736111106</v>
      </c>
      <c r="J114" s="34">
        <f t="shared" si="33"/>
        <v>41659.728414351848</v>
      </c>
      <c r="K114" s="46">
        <v>504</v>
      </c>
      <c r="L114" s="43">
        <v>244.96027777</v>
      </c>
      <c r="M114" s="18">
        <f t="shared" si="26"/>
        <v>1</v>
      </c>
      <c r="N114" s="53">
        <f t="shared" si="41"/>
        <v>3.2066782407418941</v>
      </c>
      <c r="O114" s="50">
        <f t="shared" si="34"/>
        <v>3.2066782407418941</v>
      </c>
      <c r="S114" s="6"/>
      <c r="T114" s="6"/>
      <c r="U114" s="6"/>
      <c r="V114" s="6"/>
      <c r="W114" s="6"/>
      <c r="X114" s="6">
        <f t="shared" si="37"/>
        <v>10</v>
      </c>
      <c r="Y114" s="6">
        <f t="shared" si="38"/>
        <v>12</v>
      </c>
      <c r="Z114" s="6">
        <f t="shared" si="39"/>
        <v>31</v>
      </c>
      <c r="AA114" s="7">
        <f t="shared" si="40"/>
        <v>3.2066782407418941</v>
      </c>
      <c r="AB114" s="8">
        <f t="shared" si="35"/>
        <v>3.2066782407418941</v>
      </c>
      <c r="AD114" s="12">
        <f t="shared" si="36"/>
        <v>3.2066782407418941</v>
      </c>
    </row>
    <row r="115" spans="1:30" ht="15.75">
      <c r="A115" s="59" t="s">
        <v>21</v>
      </c>
      <c r="B115" s="57"/>
      <c r="C115" s="57"/>
      <c r="D115" s="58"/>
      <c r="E115" s="3">
        <v>34</v>
      </c>
      <c r="F115" s="11">
        <v>41660.322430555556</v>
      </c>
      <c r="G115" s="11">
        <v>41661.48909722222</v>
      </c>
      <c r="H115" s="30">
        <v>41660.418182870366</v>
      </c>
      <c r="I115" s="33">
        <f t="shared" si="32"/>
        <v>41660.375</v>
      </c>
      <c r="J115" s="34">
        <f t="shared" si="33"/>
        <v>41660.418182870366</v>
      </c>
      <c r="K115" s="44">
        <v>16</v>
      </c>
      <c r="L115" s="42">
        <v>2.2980555499999999</v>
      </c>
      <c r="M115" s="18">
        <f t="shared" si="26"/>
        <v>0</v>
      </c>
      <c r="N115" s="53">
        <f t="shared" si="41"/>
        <v>9.5752314809942618E-2</v>
      </c>
      <c r="O115" s="50">
        <f t="shared" si="34"/>
        <v>4.3182870365853887E-2</v>
      </c>
      <c r="S115" s="6"/>
      <c r="T115" s="6"/>
      <c r="U115" s="6"/>
      <c r="V115" s="6"/>
      <c r="W115" s="6"/>
      <c r="X115" s="6">
        <f t="shared" si="37"/>
        <v>21</v>
      </c>
      <c r="Y115" s="6">
        <f t="shared" si="38"/>
        <v>7</v>
      </c>
      <c r="Z115" s="6">
        <f t="shared" si="39"/>
        <v>44</v>
      </c>
      <c r="AA115" s="7">
        <f t="shared" si="40"/>
        <v>9.5752314809942618E-2</v>
      </c>
      <c r="AB115" s="8">
        <f t="shared" si="35"/>
        <v>9.5752314809942618E-2</v>
      </c>
      <c r="AD115" s="12">
        <f t="shared" si="36"/>
        <v>4.3182870365853887E-2</v>
      </c>
    </row>
    <row r="116" spans="1:30" ht="15.75">
      <c r="A116" s="56" t="s">
        <v>22</v>
      </c>
      <c r="B116" s="57"/>
      <c r="C116" s="57"/>
      <c r="D116" s="58"/>
      <c r="E116" s="4">
        <v>34</v>
      </c>
      <c r="F116" s="11">
        <v>41659.581944444442</v>
      </c>
      <c r="G116" s="11">
        <v>41660.748611111107</v>
      </c>
      <c r="H116" s="30">
        <v>41660.442731481482</v>
      </c>
      <c r="I116" s="33">
        <f t="shared" si="32"/>
        <v>41659.581944444442</v>
      </c>
      <c r="J116" s="34">
        <f t="shared" si="33"/>
        <v>41660.442731481482</v>
      </c>
      <c r="K116" s="46">
        <v>16</v>
      </c>
      <c r="L116" s="43">
        <v>8.6588888799999992</v>
      </c>
      <c r="M116" s="18">
        <f t="shared" si="26"/>
        <v>0</v>
      </c>
      <c r="N116" s="53">
        <f t="shared" si="41"/>
        <v>1.3607870370396995</v>
      </c>
      <c r="O116" s="50">
        <f t="shared" si="34"/>
        <v>0.3607870370396995</v>
      </c>
      <c r="S116" s="6"/>
      <c r="T116" s="6"/>
      <c r="U116" s="6"/>
      <c r="V116" s="6"/>
      <c r="W116" s="6"/>
      <c r="X116" s="6">
        <f t="shared" si="37"/>
        <v>20</v>
      </c>
      <c r="Y116" s="6">
        <f t="shared" si="38"/>
        <v>13</v>
      </c>
      <c r="Z116" s="6">
        <f t="shared" si="39"/>
        <v>58</v>
      </c>
      <c r="AA116" s="7">
        <f t="shared" si="40"/>
        <v>1.3607870370396995</v>
      </c>
      <c r="AB116" s="8">
        <f t="shared" si="35"/>
        <v>1.3607870370396995</v>
      </c>
      <c r="AD116" s="12">
        <f t="shared" si="36"/>
        <v>0.3607870370396995</v>
      </c>
    </row>
    <row r="117" spans="1:30" ht="15.75">
      <c r="A117" s="59" t="s">
        <v>152</v>
      </c>
      <c r="B117" s="57"/>
      <c r="C117" s="57"/>
      <c r="D117" s="58"/>
      <c r="E117" s="3">
        <v>34</v>
      </c>
      <c r="F117" s="11">
        <v>41660.050057870372</v>
      </c>
      <c r="G117" s="11">
        <v>41661.479166666664</v>
      </c>
      <c r="H117" s="30">
        <v>41660.517824074072</v>
      </c>
      <c r="I117" s="33">
        <f t="shared" si="32"/>
        <v>41660.375</v>
      </c>
      <c r="J117" s="34">
        <f t="shared" si="33"/>
        <v>41660.517824074072</v>
      </c>
      <c r="K117" s="44">
        <v>16</v>
      </c>
      <c r="L117" s="42">
        <v>4.9277777699999996</v>
      </c>
      <c r="M117" s="18">
        <f t="shared" si="26"/>
        <v>0</v>
      </c>
      <c r="N117" s="53">
        <f t="shared" si="41"/>
        <v>0.46776620369928423</v>
      </c>
      <c r="O117" s="50">
        <f t="shared" si="34"/>
        <v>0.14282407407154096</v>
      </c>
      <c r="S117" s="6"/>
      <c r="T117" s="6"/>
      <c r="U117" s="6"/>
      <c r="V117" s="6"/>
      <c r="W117" s="6"/>
      <c r="X117" s="6">
        <f t="shared" si="37"/>
        <v>21</v>
      </c>
      <c r="Y117" s="6">
        <f t="shared" si="38"/>
        <v>1</v>
      </c>
      <c r="Z117" s="6">
        <f t="shared" si="39"/>
        <v>12</v>
      </c>
      <c r="AA117" s="7">
        <f t="shared" si="40"/>
        <v>0.46776620369928423</v>
      </c>
      <c r="AB117" s="8">
        <f t="shared" si="35"/>
        <v>0.46776620369928423</v>
      </c>
      <c r="AD117" s="12">
        <f t="shared" si="36"/>
        <v>0.14282407407154096</v>
      </c>
    </row>
    <row r="118" spans="1:30" ht="15.75">
      <c r="A118" s="56" t="s">
        <v>105</v>
      </c>
      <c r="B118" s="57"/>
      <c r="C118" s="57"/>
      <c r="D118" s="58"/>
      <c r="E118" s="4">
        <v>18</v>
      </c>
      <c r="F118" s="11">
        <v>41650.821979166663</v>
      </c>
      <c r="G118" s="11">
        <v>41671.821979166663</v>
      </c>
      <c r="H118" s="30">
        <v>41661.328159722223</v>
      </c>
      <c r="I118" s="33">
        <f t="shared" si="32"/>
        <v>41650.821979166663</v>
      </c>
      <c r="J118" s="34">
        <f t="shared" si="33"/>
        <v>41661.328159722223</v>
      </c>
      <c r="K118" s="46">
        <v>504</v>
      </c>
      <c r="L118" s="43">
        <v>252.14833333000001</v>
      </c>
      <c r="M118" s="18">
        <f t="shared" si="26"/>
        <v>1</v>
      </c>
      <c r="N118" s="53">
        <f t="shared" si="41"/>
        <v>3.5</v>
      </c>
      <c r="O118" s="50">
        <f t="shared" si="34"/>
        <v>3.5</v>
      </c>
      <c r="S118" s="6"/>
      <c r="T118" s="6"/>
      <c r="U118" s="6"/>
      <c r="V118" s="6"/>
      <c r="W118" s="6"/>
      <c r="X118" s="6">
        <f t="shared" si="37"/>
        <v>11</v>
      </c>
      <c r="Y118" s="6">
        <f t="shared" si="38"/>
        <v>19</v>
      </c>
      <c r="Z118" s="6">
        <f t="shared" si="39"/>
        <v>43</v>
      </c>
      <c r="AA118" s="7">
        <f t="shared" si="40"/>
        <v>3.5</v>
      </c>
      <c r="AB118" s="8">
        <f t="shared" si="35"/>
        <v>4.0061805555596948</v>
      </c>
      <c r="AD118" s="12">
        <f t="shared" si="36"/>
        <v>3.5</v>
      </c>
    </row>
    <row r="119" spans="1:30" ht="15.75">
      <c r="A119" s="59" t="s">
        <v>106</v>
      </c>
      <c r="B119" s="57"/>
      <c r="C119" s="57"/>
      <c r="D119" s="58"/>
      <c r="E119" s="3">
        <v>18</v>
      </c>
      <c r="F119" s="11">
        <v>41649.522557870368</v>
      </c>
      <c r="G119" s="11">
        <v>41670.522557870368</v>
      </c>
      <c r="H119" s="30">
        <v>41661.61278935185</v>
      </c>
      <c r="I119" s="33">
        <f t="shared" si="32"/>
        <v>41649.522557870368</v>
      </c>
      <c r="J119" s="34">
        <f t="shared" si="33"/>
        <v>41661.61278935185</v>
      </c>
      <c r="K119" s="44">
        <v>504</v>
      </c>
      <c r="L119" s="42">
        <v>290.16555555000002</v>
      </c>
      <c r="M119" s="18">
        <f t="shared" si="26"/>
        <v>1</v>
      </c>
      <c r="N119" s="53">
        <f t="shared" si="41"/>
        <v>4.0902314814811689</v>
      </c>
      <c r="O119" s="50">
        <f t="shared" si="34"/>
        <v>4.0902314814811689</v>
      </c>
      <c r="S119" s="6"/>
      <c r="T119" s="6"/>
      <c r="U119" s="6"/>
      <c r="V119" s="6"/>
      <c r="W119" s="6"/>
      <c r="X119" s="6">
        <f t="shared" si="37"/>
        <v>10</v>
      </c>
      <c r="Y119" s="6">
        <f t="shared" si="38"/>
        <v>12</v>
      </c>
      <c r="Z119" s="6">
        <f t="shared" si="39"/>
        <v>32</v>
      </c>
      <c r="AA119" s="7">
        <f t="shared" si="40"/>
        <v>4.0902314814811689</v>
      </c>
      <c r="AB119" s="8">
        <f t="shared" si="35"/>
        <v>4.0902314814811689</v>
      </c>
      <c r="AD119" s="12">
        <f t="shared" si="36"/>
        <v>4.0902314814811689</v>
      </c>
    </row>
    <row r="120" spans="1:30" ht="15.75">
      <c r="A120" s="56" t="s">
        <v>107</v>
      </c>
      <c r="B120" s="57"/>
      <c r="C120" s="57"/>
      <c r="D120" s="58"/>
      <c r="E120" s="4">
        <v>18</v>
      </c>
      <c r="F120" s="11">
        <v>41649.520636574074</v>
      </c>
      <c r="G120" s="11">
        <v>41670.520636574074</v>
      </c>
      <c r="H120" s="30">
        <v>41661.613518518519</v>
      </c>
      <c r="I120" s="33">
        <f t="shared" si="32"/>
        <v>41649.520636574074</v>
      </c>
      <c r="J120" s="34">
        <f t="shared" si="33"/>
        <v>41661.613518518519</v>
      </c>
      <c r="K120" s="46">
        <v>504</v>
      </c>
      <c r="L120" s="43">
        <v>290.22916665999998</v>
      </c>
      <c r="M120" s="18">
        <f t="shared" si="26"/>
        <v>1</v>
      </c>
      <c r="N120" s="53">
        <f t="shared" si="41"/>
        <v>4.0928819444452529</v>
      </c>
      <c r="O120" s="50">
        <f t="shared" si="34"/>
        <v>4.0928819444452529</v>
      </c>
      <c r="S120" s="6"/>
      <c r="T120" s="6"/>
      <c r="U120" s="6"/>
      <c r="V120" s="6"/>
      <c r="W120" s="6"/>
      <c r="X120" s="6">
        <f t="shared" si="37"/>
        <v>10</v>
      </c>
      <c r="Y120" s="6">
        <f t="shared" si="38"/>
        <v>12</v>
      </c>
      <c r="Z120" s="6">
        <f t="shared" si="39"/>
        <v>29</v>
      </c>
      <c r="AA120" s="7">
        <f t="shared" si="40"/>
        <v>4.0928819444452529</v>
      </c>
      <c r="AB120" s="8">
        <f t="shared" si="35"/>
        <v>4.0928819444452529</v>
      </c>
      <c r="AD120" s="12">
        <f t="shared" si="36"/>
        <v>4.0928819444452529</v>
      </c>
    </row>
    <row r="121" spans="1:30" ht="15.75">
      <c r="A121" s="59" t="s">
        <v>108</v>
      </c>
      <c r="B121" s="57"/>
      <c r="C121" s="57"/>
      <c r="D121" s="58"/>
      <c r="E121" s="3">
        <v>18</v>
      </c>
      <c r="F121" s="11">
        <v>41649.409583333334</v>
      </c>
      <c r="G121" s="11">
        <v>41670.409583333334</v>
      </c>
      <c r="H121" s="30">
        <v>41661.614120370366</v>
      </c>
      <c r="I121" s="33">
        <f t="shared" si="32"/>
        <v>41649.409583333334</v>
      </c>
      <c r="J121" s="34">
        <f t="shared" si="33"/>
        <v>41661.614120370366</v>
      </c>
      <c r="K121" s="44">
        <v>504</v>
      </c>
      <c r="L121" s="42">
        <v>292.90888888000001</v>
      </c>
      <c r="M121" s="18">
        <f t="shared" si="26"/>
        <v>1</v>
      </c>
      <c r="N121" s="53">
        <f t="shared" si="41"/>
        <v>4.2045370370324235</v>
      </c>
      <c r="O121" s="50">
        <f t="shared" si="34"/>
        <v>4.2045370370324235</v>
      </c>
      <c r="S121" s="6"/>
      <c r="T121" s="6"/>
      <c r="U121" s="6"/>
      <c r="V121" s="6"/>
      <c r="W121" s="6"/>
      <c r="X121" s="6">
        <f t="shared" si="37"/>
        <v>10</v>
      </c>
      <c r="Y121" s="6">
        <f t="shared" si="38"/>
        <v>9</v>
      </c>
      <c r="Z121" s="6">
        <f t="shared" si="39"/>
        <v>49</v>
      </c>
      <c r="AA121" s="7">
        <f t="shared" si="40"/>
        <v>4.2045370370324235</v>
      </c>
      <c r="AB121" s="8">
        <f t="shared" si="35"/>
        <v>4.2045370370324235</v>
      </c>
      <c r="AD121" s="12">
        <f t="shared" si="36"/>
        <v>4.2045370370324235</v>
      </c>
    </row>
    <row r="122" spans="1:30" ht="15.75">
      <c r="A122" s="56" t="s">
        <v>109</v>
      </c>
      <c r="B122" s="57"/>
      <c r="C122" s="57"/>
      <c r="D122" s="58"/>
      <c r="E122" s="4">
        <v>18</v>
      </c>
      <c r="F122" s="11">
        <v>41649.369328703702</v>
      </c>
      <c r="G122" s="11">
        <v>41670.369328703702</v>
      </c>
      <c r="H122" s="30">
        <v>41661.614872685182</v>
      </c>
      <c r="I122" s="33">
        <f t="shared" si="32"/>
        <v>41649.375</v>
      </c>
      <c r="J122" s="34">
        <f t="shared" si="33"/>
        <v>41661.614872685182</v>
      </c>
      <c r="K122" s="46">
        <v>504</v>
      </c>
      <c r="L122" s="43">
        <v>293.89305554999999</v>
      </c>
      <c r="M122" s="18">
        <f t="shared" si="26"/>
        <v>1</v>
      </c>
      <c r="N122" s="53">
        <f t="shared" si="41"/>
        <v>4.2398726851824904</v>
      </c>
      <c r="O122" s="50">
        <f t="shared" si="34"/>
        <v>4.2398726851824904</v>
      </c>
      <c r="S122" s="6"/>
      <c r="T122" s="6"/>
      <c r="U122" s="6"/>
      <c r="V122" s="6"/>
      <c r="W122" s="6"/>
      <c r="X122" s="6">
        <f t="shared" si="37"/>
        <v>10</v>
      </c>
      <c r="Y122" s="6">
        <f t="shared" si="38"/>
        <v>8</v>
      </c>
      <c r="Z122" s="6">
        <f t="shared" si="39"/>
        <v>51</v>
      </c>
      <c r="AA122" s="7">
        <f t="shared" si="40"/>
        <v>4.2398726851824904</v>
      </c>
      <c r="AB122" s="8">
        <f t="shared" si="35"/>
        <v>4.2455439814802958</v>
      </c>
      <c r="AD122" s="12">
        <f t="shared" si="36"/>
        <v>4.2398726851824904</v>
      </c>
    </row>
    <row r="123" spans="1:30" ht="15.75">
      <c r="A123" s="59" t="s">
        <v>110</v>
      </c>
      <c r="B123" s="57"/>
      <c r="C123" s="57"/>
      <c r="D123" s="58"/>
      <c r="E123" s="3">
        <v>18</v>
      </c>
      <c r="F123" s="11">
        <v>41649.367928240739</v>
      </c>
      <c r="G123" s="11">
        <v>41670.367928240739</v>
      </c>
      <c r="H123" s="30">
        <v>41661.615335648145</v>
      </c>
      <c r="I123" s="33">
        <f t="shared" si="32"/>
        <v>41649.375</v>
      </c>
      <c r="J123" s="34">
        <f t="shared" si="33"/>
        <v>41661.615335648145</v>
      </c>
      <c r="K123" s="44">
        <v>504</v>
      </c>
      <c r="L123" s="42">
        <v>293.93777777000003</v>
      </c>
      <c r="M123" s="18">
        <f t="shared" si="26"/>
        <v>1</v>
      </c>
      <c r="N123" s="53">
        <f t="shared" si="41"/>
        <v>4.2403356481445371</v>
      </c>
      <c r="O123" s="50">
        <f t="shared" si="34"/>
        <v>4.2403356481445371</v>
      </c>
      <c r="S123" s="6"/>
      <c r="T123" s="6"/>
      <c r="U123" s="6"/>
      <c r="V123" s="6"/>
      <c r="W123" s="6"/>
      <c r="X123" s="6">
        <f t="shared" si="37"/>
        <v>10</v>
      </c>
      <c r="Y123" s="6">
        <f t="shared" si="38"/>
        <v>8</v>
      </c>
      <c r="Z123" s="6">
        <f t="shared" si="39"/>
        <v>49</v>
      </c>
      <c r="AA123" s="7">
        <f t="shared" si="40"/>
        <v>4.2403356481445371</v>
      </c>
      <c r="AB123" s="8">
        <f t="shared" si="35"/>
        <v>4.2474074074052623</v>
      </c>
      <c r="AD123" s="12">
        <f t="shared" si="36"/>
        <v>4.2403356481445371</v>
      </c>
    </row>
    <row r="124" spans="1:30" ht="15.75">
      <c r="A124" s="56" t="s">
        <v>23</v>
      </c>
      <c r="B124" s="57"/>
      <c r="C124" s="57"/>
      <c r="D124" s="58"/>
      <c r="E124" s="4">
        <v>34</v>
      </c>
      <c r="F124" s="11">
        <v>41661.554027777776</v>
      </c>
      <c r="G124" s="11">
        <v>41662.720694444441</v>
      </c>
      <c r="H124" s="30">
        <v>41662.409398148149</v>
      </c>
      <c r="I124" s="33">
        <f t="shared" si="32"/>
        <v>41661.554027777776</v>
      </c>
      <c r="J124" s="34">
        <f t="shared" si="33"/>
        <v>41662.409398148149</v>
      </c>
      <c r="K124" s="46">
        <v>16</v>
      </c>
      <c r="L124" s="43">
        <v>8.5288888800000002</v>
      </c>
      <c r="M124" s="18">
        <f t="shared" si="26"/>
        <v>0</v>
      </c>
      <c r="N124" s="53">
        <f t="shared" si="41"/>
        <v>1.3553703703728388</v>
      </c>
      <c r="O124" s="50">
        <f t="shared" si="34"/>
        <v>0.35537037037283881</v>
      </c>
      <c r="S124" s="6"/>
      <c r="T124" s="6"/>
      <c r="U124" s="6"/>
      <c r="V124" s="6"/>
      <c r="W124" s="6"/>
      <c r="X124" s="6">
        <f t="shared" si="37"/>
        <v>22</v>
      </c>
      <c r="Y124" s="6">
        <f t="shared" si="38"/>
        <v>13</v>
      </c>
      <c r="Z124" s="6">
        <f t="shared" si="39"/>
        <v>17</v>
      </c>
      <c r="AA124" s="7">
        <f t="shared" si="40"/>
        <v>1.3553703703728388</v>
      </c>
      <c r="AB124" s="8">
        <f t="shared" si="35"/>
        <v>1.3553703703728388</v>
      </c>
      <c r="AD124" s="12">
        <f t="shared" si="36"/>
        <v>0.35537037037283881</v>
      </c>
    </row>
    <row r="125" spans="1:30" ht="15.75">
      <c r="A125" s="59" t="s">
        <v>111</v>
      </c>
      <c r="B125" s="57"/>
      <c r="C125" s="57"/>
      <c r="D125" s="58"/>
      <c r="E125" s="3">
        <v>18</v>
      </c>
      <c r="F125" s="11">
        <v>41651.495393518519</v>
      </c>
      <c r="G125" s="11">
        <v>41672.495393518519</v>
      </c>
      <c r="H125" s="30">
        <v>41662.410856481481</v>
      </c>
      <c r="I125" s="33">
        <f t="shared" si="32"/>
        <v>41651.495393518519</v>
      </c>
      <c r="J125" s="34">
        <f t="shared" si="33"/>
        <v>41662.410856481481</v>
      </c>
      <c r="K125" s="44">
        <v>504</v>
      </c>
      <c r="L125" s="42">
        <v>261.97111110999998</v>
      </c>
      <c r="M125" s="18">
        <f t="shared" si="26"/>
        <v>1</v>
      </c>
      <c r="N125" s="53">
        <f t="shared" si="41"/>
        <v>4.0358564814814599</v>
      </c>
      <c r="O125" s="50">
        <f t="shared" si="34"/>
        <v>4.0358564814814599</v>
      </c>
      <c r="S125" s="6"/>
      <c r="T125" s="6"/>
      <c r="U125" s="6"/>
      <c r="V125" s="6"/>
      <c r="W125" s="6"/>
      <c r="X125" s="6">
        <f t="shared" si="37"/>
        <v>12</v>
      </c>
      <c r="Y125" s="6">
        <f t="shared" si="38"/>
        <v>11</v>
      </c>
      <c r="Z125" s="6">
        <f t="shared" si="39"/>
        <v>53</v>
      </c>
      <c r="AA125" s="7">
        <f t="shared" si="40"/>
        <v>4.0358564814814599</v>
      </c>
      <c r="AB125" s="8">
        <f t="shared" si="35"/>
        <v>4.9154629629629198</v>
      </c>
      <c r="AD125" s="12">
        <f t="shared" si="36"/>
        <v>4.0358564814814599</v>
      </c>
    </row>
    <row r="126" spans="1:30" ht="15.75">
      <c r="A126" s="56" t="s">
        <v>112</v>
      </c>
      <c r="B126" s="57"/>
      <c r="C126" s="57"/>
      <c r="D126" s="58"/>
      <c r="E126" s="4">
        <v>18</v>
      </c>
      <c r="F126" s="11">
        <v>41651.515300925923</v>
      </c>
      <c r="G126" s="11">
        <v>41672.515300925923</v>
      </c>
      <c r="H126" s="30">
        <v>41662.411458333328</v>
      </c>
      <c r="I126" s="33">
        <f t="shared" si="32"/>
        <v>41651.515300925923</v>
      </c>
      <c r="J126" s="34">
        <f t="shared" si="33"/>
        <v>41662.411458333328</v>
      </c>
      <c r="K126" s="46">
        <v>504</v>
      </c>
      <c r="L126" s="43">
        <v>261.50777777000002</v>
      </c>
      <c r="M126" s="18">
        <f t="shared" si="26"/>
        <v>1</v>
      </c>
      <c r="N126" s="53">
        <f t="shared" si="41"/>
        <v>4.0364583333284827</v>
      </c>
      <c r="O126" s="50">
        <f t="shared" si="34"/>
        <v>4.0364583333284827</v>
      </c>
      <c r="S126" s="6"/>
      <c r="T126" s="6"/>
      <c r="U126" s="6"/>
      <c r="V126" s="6"/>
      <c r="W126" s="6"/>
      <c r="X126" s="6">
        <f t="shared" si="37"/>
        <v>12</v>
      </c>
      <c r="Y126" s="6">
        <f t="shared" si="38"/>
        <v>12</v>
      </c>
      <c r="Z126" s="6">
        <f t="shared" si="39"/>
        <v>22</v>
      </c>
      <c r="AA126" s="7">
        <f t="shared" si="40"/>
        <v>4.0364583333284827</v>
      </c>
      <c r="AB126" s="8">
        <f t="shared" si="35"/>
        <v>4.8961574074055534</v>
      </c>
      <c r="AD126" s="12">
        <f t="shared" si="36"/>
        <v>4.0364583333284827</v>
      </c>
    </row>
    <row r="127" spans="1:30" ht="15.75">
      <c r="A127" s="59" t="s">
        <v>113</v>
      </c>
      <c r="B127" s="57"/>
      <c r="C127" s="57"/>
      <c r="D127" s="58"/>
      <c r="E127" s="3">
        <v>18</v>
      </c>
      <c r="F127" s="11">
        <v>41651.523090277777</v>
      </c>
      <c r="G127" s="11">
        <v>41672.523090277777</v>
      </c>
      <c r="H127" s="30">
        <v>41662.411712962959</v>
      </c>
      <c r="I127" s="33">
        <f t="shared" si="32"/>
        <v>41651.523090277777</v>
      </c>
      <c r="J127" s="34">
        <f t="shared" si="33"/>
        <v>41662.411712962959</v>
      </c>
      <c r="K127" s="44">
        <v>504</v>
      </c>
      <c r="L127" s="42">
        <v>261.32694443999998</v>
      </c>
      <c r="M127" s="18">
        <f t="shared" si="26"/>
        <v>1</v>
      </c>
      <c r="N127" s="53">
        <f t="shared" si="41"/>
        <v>4.0367129629594274</v>
      </c>
      <c r="O127" s="50">
        <f t="shared" si="34"/>
        <v>4.0367129629594274</v>
      </c>
      <c r="S127" s="6"/>
      <c r="T127" s="6"/>
      <c r="U127" s="6"/>
      <c r="V127" s="6"/>
      <c r="W127" s="6"/>
      <c r="X127" s="6">
        <f t="shared" si="37"/>
        <v>12</v>
      </c>
      <c r="Y127" s="6">
        <f t="shared" si="38"/>
        <v>12</v>
      </c>
      <c r="Z127" s="6">
        <f t="shared" si="39"/>
        <v>33</v>
      </c>
      <c r="AA127" s="7">
        <f t="shared" si="40"/>
        <v>4.0367129629594274</v>
      </c>
      <c r="AB127" s="8">
        <f t="shared" si="35"/>
        <v>4.8886226851827814</v>
      </c>
      <c r="AD127" s="12">
        <f t="shared" si="36"/>
        <v>4.0367129629594274</v>
      </c>
    </row>
    <row r="128" spans="1:30" ht="15.75">
      <c r="A128" s="56" t="s">
        <v>114</v>
      </c>
      <c r="B128" s="57"/>
      <c r="C128" s="57"/>
      <c r="D128" s="58"/>
      <c r="E128" s="4">
        <v>18</v>
      </c>
      <c r="F128" s="11">
        <v>41651.5234375</v>
      </c>
      <c r="G128" s="11">
        <v>41672.5234375</v>
      </c>
      <c r="H128" s="30">
        <v>41662.411909722221</v>
      </c>
      <c r="I128" s="33">
        <f t="shared" si="32"/>
        <v>41651.5234375</v>
      </c>
      <c r="J128" s="34">
        <f t="shared" si="33"/>
        <v>41662.411909722221</v>
      </c>
      <c r="K128" s="46">
        <v>504</v>
      </c>
      <c r="L128" s="43">
        <v>261.32333333000003</v>
      </c>
      <c r="M128" s="18">
        <f t="shared" si="26"/>
        <v>1</v>
      </c>
      <c r="N128" s="53">
        <f t="shared" si="41"/>
        <v>4.0369097222210257</v>
      </c>
      <c r="O128" s="50">
        <f t="shared" si="34"/>
        <v>4.0369097222210257</v>
      </c>
      <c r="S128" s="6"/>
      <c r="T128" s="6"/>
      <c r="U128" s="6"/>
      <c r="V128" s="6"/>
      <c r="W128" s="6"/>
      <c r="X128" s="6">
        <f t="shared" si="37"/>
        <v>12</v>
      </c>
      <c r="Y128" s="6">
        <f t="shared" si="38"/>
        <v>12</v>
      </c>
      <c r="Z128" s="6">
        <f t="shared" si="39"/>
        <v>33</v>
      </c>
      <c r="AA128" s="7">
        <f t="shared" si="40"/>
        <v>4.0369097222210257</v>
      </c>
      <c r="AB128" s="8">
        <f t="shared" si="35"/>
        <v>4.8884722222210257</v>
      </c>
      <c r="AD128" s="12">
        <f t="shared" si="36"/>
        <v>4.0369097222210257</v>
      </c>
    </row>
    <row r="129" spans="1:30" ht="15.75">
      <c r="A129" s="59" t="s">
        <v>115</v>
      </c>
      <c r="B129" s="57"/>
      <c r="C129" s="57"/>
      <c r="D129" s="58"/>
      <c r="E129" s="3">
        <v>18</v>
      </c>
      <c r="F129" s="11">
        <v>41651.567164351851</v>
      </c>
      <c r="G129" s="11">
        <v>41672.567164351851</v>
      </c>
      <c r="H129" s="30">
        <v>41662.412118055552</v>
      </c>
      <c r="I129" s="33">
        <f t="shared" si="32"/>
        <v>41651.567164351851</v>
      </c>
      <c r="J129" s="34">
        <f t="shared" si="33"/>
        <v>41662.412118055552</v>
      </c>
      <c r="K129" s="44">
        <v>504</v>
      </c>
      <c r="L129" s="42">
        <v>260.27888888000001</v>
      </c>
      <c r="M129" s="18">
        <f t="shared" si="26"/>
        <v>1</v>
      </c>
      <c r="N129" s="53">
        <f t="shared" si="41"/>
        <v>4.0371180555521278</v>
      </c>
      <c r="O129" s="50">
        <f t="shared" si="34"/>
        <v>4.0371180555521278</v>
      </c>
      <c r="S129" s="6"/>
      <c r="T129" s="6"/>
      <c r="U129" s="6"/>
      <c r="V129" s="6"/>
      <c r="W129" s="6"/>
      <c r="X129" s="6">
        <f t="shared" si="37"/>
        <v>12</v>
      </c>
      <c r="Y129" s="6">
        <f t="shared" si="38"/>
        <v>13</v>
      </c>
      <c r="Z129" s="6">
        <f t="shared" si="39"/>
        <v>36</v>
      </c>
      <c r="AA129" s="7">
        <f t="shared" si="40"/>
        <v>4.0371180555521278</v>
      </c>
      <c r="AB129" s="8">
        <f t="shared" si="35"/>
        <v>4.8449537037013215</v>
      </c>
      <c r="AD129" s="12">
        <f t="shared" si="36"/>
        <v>4.0371180555521278</v>
      </c>
    </row>
    <row r="130" spans="1:30" ht="15.75">
      <c r="A130" s="56" t="s">
        <v>116</v>
      </c>
      <c r="B130" s="57"/>
      <c r="C130" s="57"/>
      <c r="D130" s="58"/>
      <c r="E130" s="4">
        <v>18</v>
      </c>
      <c r="F130" s="11">
        <v>41651.566724537035</v>
      </c>
      <c r="G130" s="11">
        <v>41672.566724537035</v>
      </c>
      <c r="H130" s="30">
        <v>41662.412291666667</v>
      </c>
      <c r="I130" s="33">
        <f t="shared" si="32"/>
        <v>41651.566724537035</v>
      </c>
      <c r="J130" s="34">
        <f t="shared" si="33"/>
        <v>41662.412291666667</v>
      </c>
      <c r="K130" s="46">
        <v>504</v>
      </c>
      <c r="L130" s="43">
        <v>260.29361110999997</v>
      </c>
      <c r="M130" s="18">
        <f t="shared" si="26"/>
        <v>1</v>
      </c>
      <c r="N130" s="53">
        <f t="shared" si="41"/>
        <v>4.0372916666674428</v>
      </c>
      <c r="O130" s="50">
        <f t="shared" si="34"/>
        <v>4.0372916666674428</v>
      </c>
      <c r="S130" s="6"/>
      <c r="T130" s="6"/>
      <c r="U130" s="6"/>
      <c r="V130" s="6"/>
      <c r="W130" s="6"/>
      <c r="X130" s="6">
        <f t="shared" si="37"/>
        <v>12</v>
      </c>
      <c r="Y130" s="6">
        <f t="shared" si="38"/>
        <v>13</v>
      </c>
      <c r="Z130" s="6">
        <f t="shared" si="39"/>
        <v>36</v>
      </c>
      <c r="AA130" s="7">
        <f t="shared" si="40"/>
        <v>4.0372916666674428</v>
      </c>
      <c r="AB130" s="8">
        <f t="shared" si="35"/>
        <v>4.8455671296323999</v>
      </c>
      <c r="AD130" s="12">
        <f t="shared" si="36"/>
        <v>4.0372916666674428</v>
      </c>
    </row>
    <row r="131" spans="1:30" ht="15.75">
      <c r="A131" s="59" t="s">
        <v>132</v>
      </c>
      <c r="B131" s="57"/>
      <c r="C131" s="57"/>
      <c r="D131" s="58"/>
      <c r="E131" s="3">
        <v>18</v>
      </c>
      <c r="F131" s="11">
        <v>41651.523819444439</v>
      </c>
      <c r="G131" s="11">
        <v>41672.523819444439</v>
      </c>
      <c r="H131" s="30">
        <v>41662.412453703699</v>
      </c>
      <c r="I131" s="33">
        <f t="shared" ref="I131:I149" si="42">IF(ISNUMBER(MATCH(TRUNC(F131),Праздники,0)),TRUNC(F131)+1+$B$1,TRUNC(F131)+MAX(MOD(F131,1),$B$1))</f>
        <v>41651.523819444439</v>
      </c>
      <c r="J131" s="34">
        <f t="shared" ref="J131:J149" si="43">IF(ISNUMBER(MATCH(TRUNC(H131),Праздники,0)),TRUNC(H131)-1+$C$1,TRUNC(H131)+MIN(MOD(H131,1),$C$1))-SUMPRODUCT((TRUNC(F131)&lt;Праздники)*(TRUNC(H131)&gt;Праздники))</f>
        <v>41662.412453703699</v>
      </c>
      <c r="K131" s="44">
        <v>504</v>
      </c>
      <c r="L131" s="42">
        <v>261.32722222000001</v>
      </c>
      <c r="M131" s="18">
        <f t="shared" si="26"/>
        <v>1</v>
      </c>
      <c r="N131" s="53">
        <f t="shared" si="41"/>
        <v>4.0374537036987022</v>
      </c>
      <c r="O131" s="50">
        <f t="shared" ref="O131:O149" si="44">IF(M131=1,((NETWORKDAYS(I131,J131,Праздники)-1)*($C$1-$B$1)+MIN(MAX(MOD(J131,1),(WEEKDAY(J131,2)&gt;5)*$C$1,$B$1),$C$1)-MIN(MAX(MOD(I131,1)*(WEEKDAY(I131,2)&lt;6),$B$1),$C$1)),MAX((TRUNC(J131-I131)-(MOD(J131,1)&gt;MOD(I131,1)))*($C$1-$B$1)+($C$1-MOD(I131,1))+(MOD(J131,1)-$B$1),0))</f>
        <v>4.0374537036987022</v>
      </c>
      <c r="S131" s="6"/>
      <c r="T131" s="6"/>
      <c r="U131" s="6"/>
      <c r="V131" s="6"/>
      <c r="W131" s="6"/>
      <c r="X131" s="6">
        <f t="shared" si="37"/>
        <v>12</v>
      </c>
      <c r="Y131" s="6">
        <f t="shared" si="38"/>
        <v>12</v>
      </c>
      <c r="Z131" s="6">
        <f t="shared" si="39"/>
        <v>34</v>
      </c>
      <c r="AA131" s="7">
        <f t="shared" si="40"/>
        <v>4.0374537036987022</v>
      </c>
      <c r="AB131" s="8">
        <f t="shared" ref="AB131:AB149" si="45">(H131-F131)-INT(H131-F131)+(NETWORKDAYS(F131,H131)-(NETWORKDAYS(F131,H131)&lt;&gt;0))*($C$1-$B$1)</f>
        <v>4.8886342592595611</v>
      </c>
      <c r="AD131" s="12">
        <f t="shared" ref="AD131:AD149" si="46">(NETWORKDAYS(F131,H131)-1)*($C$1-$B$1)+MIN(MAX(MOD(H131,1),(WEEKDAY(H131,2)&gt;5)*$C$1,$B$1),$C$1)-MIN(MAX(MOD(F131,1)*(WEEKDAY(F131,2)&lt;6),$B$1),$C$1)</f>
        <v>4.0374537036987022</v>
      </c>
    </row>
    <row r="132" spans="1:30" ht="15.75">
      <c r="A132" s="56" t="s">
        <v>117</v>
      </c>
      <c r="B132" s="57"/>
      <c r="C132" s="57"/>
      <c r="D132" s="58"/>
      <c r="E132" s="4">
        <v>18</v>
      </c>
      <c r="F132" s="11">
        <v>41651.555185185185</v>
      </c>
      <c r="G132" s="11">
        <v>41672.555185185185</v>
      </c>
      <c r="H132" s="30">
        <v>41662.413055555553</v>
      </c>
      <c r="I132" s="33">
        <f t="shared" si="42"/>
        <v>41651.555185185185</v>
      </c>
      <c r="J132" s="34">
        <f t="shared" si="43"/>
        <v>41662.413055555553</v>
      </c>
      <c r="K132" s="46">
        <v>504</v>
      </c>
      <c r="L132" s="43">
        <v>260.58888888000001</v>
      </c>
      <c r="M132" s="18">
        <f t="shared" ref="M132:M149" si="47">IF(MID(A132,1,2)="ТО",1,)</f>
        <v>1</v>
      </c>
      <c r="N132" s="53">
        <f t="shared" si="41"/>
        <v>4.0380555555530009</v>
      </c>
      <c r="O132" s="50">
        <f t="shared" si="44"/>
        <v>4.0380555555530009</v>
      </c>
      <c r="S132" s="6"/>
      <c r="T132" s="6"/>
      <c r="U132" s="6"/>
      <c r="V132" s="6"/>
      <c r="W132" s="6"/>
      <c r="X132" s="6">
        <f t="shared" ref="X132:X149" si="48">DAY(F132)</f>
        <v>12</v>
      </c>
      <c r="Y132" s="6">
        <f t="shared" ref="Y132:Y149" si="49">HOUR(F132)</f>
        <v>13</v>
      </c>
      <c r="Z132" s="6">
        <f t="shared" ref="Z132:Z149" si="50">MINUTE(F132)</f>
        <v>19</v>
      </c>
      <c r="AA132" s="7">
        <f t="shared" si="40"/>
        <v>4.0380555555530009</v>
      </c>
      <c r="AB132" s="8">
        <f t="shared" si="45"/>
        <v>4.8578703703678912</v>
      </c>
      <c r="AD132" s="12">
        <f t="shared" si="46"/>
        <v>4.0380555555530009</v>
      </c>
    </row>
    <row r="133" spans="1:30" ht="15.75">
      <c r="A133" s="59" t="s">
        <v>118</v>
      </c>
      <c r="B133" s="57"/>
      <c r="C133" s="57"/>
      <c r="D133" s="58"/>
      <c r="E133" s="3">
        <v>18</v>
      </c>
      <c r="F133" s="11">
        <v>41651.556076388886</v>
      </c>
      <c r="G133" s="11">
        <v>41672.556076388886</v>
      </c>
      <c r="H133" s="30">
        <v>41662.413206018515</v>
      </c>
      <c r="I133" s="33">
        <f t="shared" si="42"/>
        <v>41651.556076388886</v>
      </c>
      <c r="J133" s="34">
        <f t="shared" si="43"/>
        <v>41662.413206018515</v>
      </c>
      <c r="K133" s="44">
        <v>504</v>
      </c>
      <c r="L133" s="42">
        <v>260.57111111</v>
      </c>
      <c r="M133" s="18">
        <f t="shared" si="47"/>
        <v>1</v>
      </c>
      <c r="N133" s="53">
        <f t="shared" si="41"/>
        <v>4.0382060185147566</v>
      </c>
      <c r="O133" s="50">
        <f t="shared" si="44"/>
        <v>4.0382060185147566</v>
      </c>
      <c r="S133" s="6"/>
      <c r="T133" s="6"/>
      <c r="U133" s="6"/>
      <c r="V133" s="6"/>
      <c r="W133" s="6"/>
      <c r="X133" s="6">
        <f t="shared" si="48"/>
        <v>12</v>
      </c>
      <c r="Y133" s="6">
        <f t="shared" si="49"/>
        <v>13</v>
      </c>
      <c r="Z133" s="6">
        <f t="shared" si="50"/>
        <v>20</v>
      </c>
      <c r="AA133" s="7">
        <f t="shared" si="40"/>
        <v>4.0382060185147566</v>
      </c>
      <c r="AB133" s="8">
        <f t="shared" si="45"/>
        <v>4.8571296296286164</v>
      </c>
      <c r="AD133" s="12">
        <f t="shared" si="46"/>
        <v>4.0382060185147566</v>
      </c>
    </row>
    <row r="134" spans="1:30" ht="15.75">
      <c r="A134" s="56" t="s">
        <v>119</v>
      </c>
      <c r="B134" s="57"/>
      <c r="C134" s="57"/>
      <c r="D134" s="58"/>
      <c r="E134" s="4">
        <v>18</v>
      </c>
      <c r="F134" s="11">
        <v>41651.56454861111</v>
      </c>
      <c r="G134" s="11">
        <v>41672.56454861111</v>
      </c>
      <c r="H134" s="30">
        <v>41662.413356481477</v>
      </c>
      <c r="I134" s="33">
        <f t="shared" si="42"/>
        <v>41651.56454861111</v>
      </c>
      <c r="J134" s="34">
        <f t="shared" si="43"/>
        <v>41662.413356481477</v>
      </c>
      <c r="K134" s="46">
        <v>504</v>
      </c>
      <c r="L134" s="43">
        <v>260.37138887999998</v>
      </c>
      <c r="M134" s="18">
        <f t="shared" si="47"/>
        <v>1</v>
      </c>
      <c r="N134" s="53">
        <f t="shared" si="41"/>
        <v>4.0383564814765123</v>
      </c>
      <c r="O134" s="50">
        <f t="shared" si="44"/>
        <v>4.0383564814765123</v>
      </c>
      <c r="S134" s="6"/>
      <c r="T134" s="6"/>
      <c r="U134" s="6"/>
      <c r="V134" s="6"/>
      <c r="W134" s="6"/>
      <c r="X134" s="6">
        <f t="shared" si="48"/>
        <v>12</v>
      </c>
      <c r="Y134" s="6">
        <f t="shared" si="49"/>
        <v>13</v>
      </c>
      <c r="Z134" s="6">
        <f t="shared" si="50"/>
        <v>32</v>
      </c>
      <c r="AA134" s="7">
        <f t="shared" ref="AA134:AA149" si="51">IF(A134&gt;="ТО",((NETWORKDAYS(F134,H134)-1)*($C$1-$B$1)+MIN(MAX(MOD(H134,1),(WEEKDAY(H134,2)&gt;5)*$C$1,$B$1),$C$1)-MIN(MAX(MOD(F134,1)*(WEEKDAY(F134,2)&lt;6),$B$1),$C$1)),(H134-F134)-INT(H134-F134)+(DATEDIF(F134,H134,"d"))*($C$1-$B$1))</f>
        <v>4.0383564814765123</v>
      </c>
      <c r="AB134" s="8">
        <f t="shared" si="45"/>
        <v>4.848807870366727</v>
      </c>
      <c r="AD134" s="12">
        <f t="shared" si="46"/>
        <v>4.0383564814765123</v>
      </c>
    </row>
    <row r="135" spans="1:30" ht="15.75">
      <c r="A135" s="59" t="s">
        <v>120</v>
      </c>
      <c r="B135" s="57"/>
      <c r="C135" s="57"/>
      <c r="D135" s="58"/>
      <c r="E135" s="3">
        <v>18</v>
      </c>
      <c r="F135" s="11">
        <v>41651.565046296295</v>
      </c>
      <c r="G135" s="11">
        <v>41672.565046296295</v>
      </c>
      <c r="H135" s="30">
        <v>41662.413530092592</v>
      </c>
      <c r="I135" s="33">
        <f t="shared" si="42"/>
        <v>41651.565046296295</v>
      </c>
      <c r="J135" s="34">
        <f t="shared" si="43"/>
        <v>41662.413530092592</v>
      </c>
      <c r="K135" s="44">
        <v>504</v>
      </c>
      <c r="L135" s="42">
        <v>260.36361111000002</v>
      </c>
      <c r="M135" s="18">
        <f t="shared" si="47"/>
        <v>1</v>
      </c>
      <c r="N135" s="53">
        <f t="shared" ref="N135:N149" si="52">IF(M135=1,((NETWORKDAYS(F135,H135)-1)*($C$1-$B$1)+MIN(MAX(MOD(H135,1),(WEEKDAY(H135,2)&gt;5)*$C$1,$B$1),$C$1)-MIN(MAX(MOD(F135,1)*(WEEKDAY(F135,2)&lt;6),$B$1),$C$1)),(H135-F135)-INT(H135-F135)+(DATEDIF(F135,H135,"d"))*($C$1-$B$1))</f>
        <v>4.0385300925918273</v>
      </c>
      <c r="O135" s="50">
        <f t="shared" si="44"/>
        <v>4.0385300925918273</v>
      </c>
      <c r="S135" s="6"/>
      <c r="T135" s="6"/>
      <c r="U135" s="6"/>
      <c r="V135" s="6"/>
      <c r="W135" s="6"/>
      <c r="X135" s="6">
        <f t="shared" si="48"/>
        <v>12</v>
      </c>
      <c r="Y135" s="6">
        <f t="shared" si="49"/>
        <v>13</v>
      </c>
      <c r="Z135" s="6">
        <f t="shared" si="50"/>
        <v>33</v>
      </c>
      <c r="AA135" s="7">
        <f t="shared" si="51"/>
        <v>4.0385300925918273</v>
      </c>
      <c r="AB135" s="8">
        <f t="shared" si="45"/>
        <v>4.8484837962969323</v>
      </c>
      <c r="AD135" s="12">
        <f t="shared" si="46"/>
        <v>4.0385300925918273</v>
      </c>
    </row>
    <row r="136" spans="1:30" ht="15.75">
      <c r="A136" s="56" t="s">
        <v>121</v>
      </c>
      <c r="B136" s="57"/>
      <c r="C136" s="57"/>
      <c r="D136" s="58"/>
      <c r="E136" s="4">
        <v>18</v>
      </c>
      <c r="F136" s="11">
        <v>41651.565509259257</v>
      </c>
      <c r="G136" s="11">
        <v>41672.565509259257</v>
      </c>
      <c r="H136" s="30">
        <v>41662.413680555554</v>
      </c>
      <c r="I136" s="33">
        <f t="shared" si="42"/>
        <v>41651.565509259257</v>
      </c>
      <c r="J136" s="34">
        <f t="shared" si="43"/>
        <v>41662.413680555554</v>
      </c>
      <c r="K136" s="46">
        <v>504</v>
      </c>
      <c r="L136" s="43">
        <v>260.35611110999997</v>
      </c>
      <c r="M136" s="18">
        <f t="shared" si="47"/>
        <v>1</v>
      </c>
      <c r="N136" s="53">
        <f t="shared" si="52"/>
        <v>4.038680555553583</v>
      </c>
      <c r="O136" s="50">
        <f t="shared" si="44"/>
        <v>4.038680555553583</v>
      </c>
      <c r="S136" s="6"/>
      <c r="T136" s="6"/>
      <c r="U136" s="6"/>
      <c r="V136" s="6"/>
      <c r="W136" s="6"/>
      <c r="X136" s="6">
        <f t="shared" si="48"/>
        <v>12</v>
      </c>
      <c r="Y136" s="6">
        <f t="shared" si="49"/>
        <v>13</v>
      </c>
      <c r="Z136" s="6">
        <f t="shared" si="50"/>
        <v>34</v>
      </c>
      <c r="AA136" s="7">
        <f t="shared" si="51"/>
        <v>4.038680555553583</v>
      </c>
      <c r="AB136" s="8">
        <f t="shared" si="45"/>
        <v>4.8481712962966412</v>
      </c>
      <c r="AD136" s="12">
        <f t="shared" si="46"/>
        <v>4.038680555553583</v>
      </c>
    </row>
    <row r="137" spans="1:30" ht="15.75">
      <c r="A137" s="59" t="s">
        <v>24</v>
      </c>
      <c r="B137" s="57"/>
      <c r="C137" s="57"/>
      <c r="D137" s="58"/>
      <c r="E137" s="3">
        <v>34</v>
      </c>
      <c r="F137" s="11">
        <v>41662.300451388888</v>
      </c>
      <c r="G137" s="11">
        <v>41663.479166666664</v>
      </c>
      <c r="H137" s="30">
        <v>41662.42087962963</v>
      </c>
      <c r="I137" s="33">
        <f t="shared" si="42"/>
        <v>41662.375</v>
      </c>
      <c r="J137" s="34">
        <f t="shared" si="43"/>
        <v>41662.42087962963</v>
      </c>
      <c r="K137" s="44">
        <v>16</v>
      </c>
      <c r="L137" s="42">
        <v>2.6011111100000002</v>
      </c>
      <c r="M137" s="18">
        <f t="shared" si="47"/>
        <v>0</v>
      </c>
      <c r="N137" s="53">
        <f t="shared" si="52"/>
        <v>0.12042824074160308</v>
      </c>
      <c r="O137" s="50">
        <f t="shared" si="44"/>
        <v>4.5879629629780538E-2</v>
      </c>
      <c r="S137" s="6"/>
      <c r="T137" s="6"/>
      <c r="U137" s="6"/>
      <c r="V137" s="6"/>
      <c r="W137" s="6"/>
      <c r="X137" s="6">
        <f t="shared" si="48"/>
        <v>23</v>
      </c>
      <c r="Y137" s="6">
        <f t="shared" si="49"/>
        <v>7</v>
      </c>
      <c r="Z137" s="6">
        <f t="shared" si="50"/>
        <v>12</v>
      </c>
      <c r="AA137" s="7">
        <f t="shared" si="51"/>
        <v>0.12042824074160308</v>
      </c>
      <c r="AB137" s="8">
        <f t="shared" si="45"/>
        <v>0.12042824074160308</v>
      </c>
      <c r="AD137" s="12">
        <f t="shared" si="46"/>
        <v>4.5879629629780538E-2</v>
      </c>
    </row>
    <row r="138" spans="1:30" ht="15.75">
      <c r="A138" s="56" t="s">
        <v>153</v>
      </c>
      <c r="B138" s="57"/>
      <c r="C138" s="57"/>
      <c r="D138" s="58"/>
      <c r="E138" s="4">
        <v>34</v>
      </c>
      <c r="F138" s="11">
        <v>41661.510162037033</v>
      </c>
      <c r="G138" s="11">
        <v>41662.676828703705</v>
      </c>
      <c r="H138" s="30">
        <v>41662.589444444442</v>
      </c>
      <c r="I138" s="33">
        <f t="shared" si="42"/>
        <v>41661.510162037033</v>
      </c>
      <c r="J138" s="34">
        <f t="shared" si="43"/>
        <v>41662.589444444442</v>
      </c>
      <c r="K138" s="46">
        <v>16</v>
      </c>
      <c r="L138" s="43">
        <v>13.90277777</v>
      </c>
      <c r="M138" s="18">
        <f t="shared" si="47"/>
        <v>0</v>
      </c>
      <c r="N138" s="53">
        <f t="shared" si="52"/>
        <v>0.57928240740875481</v>
      </c>
      <c r="O138" s="50">
        <f t="shared" si="44"/>
        <v>0.57928240740875481</v>
      </c>
      <c r="S138" s="6"/>
      <c r="T138" s="6"/>
      <c r="U138" s="6"/>
      <c r="V138" s="6"/>
      <c r="W138" s="6"/>
      <c r="X138" s="6">
        <f t="shared" si="48"/>
        <v>22</v>
      </c>
      <c r="Y138" s="6">
        <f t="shared" si="49"/>
        <v>12</v>
      </c>
      <c r="Z138" s="6">
        <f t="shared" si="50"/>
        <v>14</v>
      </c>
      <c r="AA138" s="7">
        <f t="shared" si="51"/>
        <v>0.57928240740875481</v>
      </c>
      <c r="AB138" s="8">
        <f t="shared" si="45"/>
        <v>0.57928240740875481</v>
      </c>
      <c r="AD138" s="12">
        <f t="shared" si="46"/>
        <v>0.57928240740875481</v>
      </c>
    </row>
    <row r="139" spans="1:30" ht="15.75">
      <c r="A139" s="59" t="s">
        <v>25</v>
      </c>
      <c r="B139" s="57"/>
      <c r="C139" s="57"/>
      <c r="D139" s="58"/>
      <c r="E139" s="3">
        <v>34</v>
      </c>
      <c r="F139" s="11">
        <v>41662.426192129627</v>
      </c>
      <c r="G139" s="11">
        <v>41663.592858796292</v>
      </c>
      <c r="H139" s="30">
        <v>41662.657037037032</v>
      </c>
      <c r="I139" s="33">
        <f t="shared" si="42"/>
        <v>41662.426192129627</v>
      </c>
      <c r="J139" s="34">
        <f t="shared" si="43"/>
        <v>41662.657037037032</v>
      </c>
      <c r="K139" s="44">
        <v>16</v>
      </c>
      <c r="L139" s="42">
        <v>5.5402777700000003</v>
      </c>
      <c r="M139" s="18">
        <f t="shared" si="47"/>
        <v>0</v>
      </c>
      <c r="N139" s="53">
        <f t="shared" si="52"/>
        <v>0.23084490740438923</v>
      </c>
      <c r="O139" s="50">
        <f t="shared" si="44"/>
        <v>0.23084490740438923</v>
      </c>
      <c r="S139" s="6"/>
      <c r="T139" s="6"/>
      <c r="U139" s="6"/>
      <c r="V139" s="6"/>
      <c r="W139" s="6"/>
      <c r="X139" s="6">
        <f t="shared" si="48"/>
        <v>23</v>
      </c>
      <c r="Y139" s="6">
        <f t="shared" si="49"/>
        <v>10</v>
      </c>
      <c r="Z139" s="6">
        <f t="shared" si="50"/>
        <v>13</v>
      </c>
      <c r="AA139" s="7">
        <f t="shared" si="51"/>
        <v>0.23084490740438923</v>
      </c>
      <c r="AB139" s="8">
        <f t="shared" si="45"/>
        <v>0.23084490740438923</v>
      </c>
      <c r="AD139" s="12">
        <f t="shared" si="46"/>
        <v>0.23084490740438923</v>
      </c>
    </row>
    <row r="140" spans="1:30" ht="15.75">
      <c r="A140" s="56" t="s">
        <v>122</v>
      </c>
      <c r="B140" s="57"/>
      <c r="C140" s="57"/>
      <c r="D140" s="58"/>
      <c r="E140" s="4">
        <v>18</v>
      </c>
      <c r="F140" s="11">
        <v>41650.816990740735</v>
      </c>
      <c r="G140" s="11">
        <v>41671.816990740735</v>
      </c>
      <c r="H140" s="30">
        <v>41662.668067129627</v>
      </c>
      <c r="I140" s="33">
        <f t="shared" si="42"/>
        <v>41650.816990740735</v>
      </c>
      <c r="J140" s="34">
        <f t="shared" si="43"/>
        <v>41662.668067129627</v>
      </c>
      <c r="K140" s="46">
        <v>504</v>
      </c>
      <c r="L140" s="43">
        <v>284.42583332999999</v>
      </c>
      <c r="M140" s="18">
        <f t="shared" si="47"/>
        <v>1</v>
      </c>
      <c r="N140" s="53">
        <f t="shared" si="52"/>
        <v>4.2930671296271612</v>
      </c>
      <c r="O140" s="50">
        <f t="shared" si="44"/>
        <v>4.2930671296271612</v>
      </c>
      <c r="S140" s="6"/>
      <c r="T140" s="6"/>
      <c r="U140" s="6"/>
      <c r="V140" s="6"/>
      <c r="W140" s="6"/>
      <c r="X140" s="6">
        <f t="shared" si="48"/>
        <v>11</v>
      </c>
      <c r="Y140" s="6">
        <f t="shared" si="49"/>
        <v>19</v>
      </c>
      <c r="Z140" s="6">
        <f t="shared" si="50"/>
        <v>36</v>
      </c>
      <c r="AA140" s="7">
        <f t="shared" si="51"/>
        <v>4.2930671296271612</v>
      </c>
      <c r="AB140" s="8">
        <f t="shared" si="45"/>
        <v>4.8510763888916699</v>
      </c>
      <c r="AD140" s="12">
        <f t="shared" si="46"/>
        <v>4.2930671296271612</v>
      </c>
    </row>
    <row r="141" spans="1:30" ht="15.75">
      <c r="A141" s="59" t="s">
        <v>123</v>
      </c>
      <c r="B141" s="57"/>
      <c r="C141" s="57"/>
      <c r="D141" s="58"/>
      <c r="E141" s="3">
        <v>18</v>
      </c>
      <c r="F141" s="11">
        <v>41649.521354166667</v>
      </c>
      <c r="G141" s="11">
        <v>41670.521354166667</v>
      </c>
      <c r="H141" s="30">
        <v>41662.699606481481</v>
      </c>
      <c r="I141" s="33">
        <f t="shared" si="42"/>
        <v>41649.521354166667</v>
      </c>
      <c r="J141" s="34">
        <f t="shared" si="43"/>
        <v>41662.699606481481</v>
      </c>
      <c r="K141" s="44">
        <v>504</v>
      </c>
      <c r="L141" s="42">
        <v>316.27805554999998</v>
      </c>
      <c r="M141" s="18">
        <f t="shared" si="47"/>
        <v>1</v>
      </c>
      <c r="N141" s="53">
        <f t="shared" si="52"/>
        <v>4.6782523148140172</v>
      </c>
      <c r="O141" s="50">
        <f t="shared" si="44"/>
        <v>4.6782523148140172</v>
      </c>
      <c r="S141" s="6"/>
      <c r="T141" s="6"/>
      <c r="U141" s="6"/>
      <c r="V141" s="6"/>
      <c r="W141" s="6"/>
      <c r="X141" s="6">
        <f t="shared" si="48"/>
        <v>10</v>
      </c>
      <c r="Y141" s="6">
        <f t="shared" si="49"/>
        <v>12</v>
      </c>
      <c r="Z141" s="6">
        <f t="shared" si="50"/>
        <v>30</v>
      </c>
      <c r="AA141" s="7">
        <f t="shared" si="51"/>
        <v>4.6782523148140172</v>
      </c>
      <c r="AB141" s="8">
        <f t="shared" si="45"/>
        <v>4.6782523148140172</v>
      </c>
      <c r="AD141" s="12">
        <f t="shared" si="46"/>
        <v>4.6782523148140172</v>
      </c>
    </row>
    <row r="142" spans="1:30" ht="15.75">
      <c r="A142" s="56" t="s">
        <v>124</v>
      </c>
      <c r="B142" s="57"/>
      <c r="C142" s="57"/>
      <c r="D142" s="58"/>
      <c r="E142" s="4">
        <v>18</v>
      </c>
      <c r="F142" s="11">
        <v>41649.401527777773</v>
      </c>
      <c r="G142" s="11">
        <v>41670.401527777773</v>
      </c>
      <c r="H142" s="30">
        <v>41662.701967592591</v>
      </c>
      <c r="I142" s="33">
        <f t="shared" si="42"/>
        <v>41649.401527777773</v>
      </c>
      <c r="J142" s="34">
        <f t="shared" si="43"/>
        <v>41662.701967592591</v>
      </c>
      <c r="K142" s="46">
        <v>504</v>
      </c>
      <c r="L142" s="43">
        <v>319.21055554999998</v>
      </c>
      <c r="M142" s="18">
        <f t="shared" si="47"/>
        <v>1</v>
      </c>
      <c r="N142" s="53">
        <f t="shared" si="52"/>
        <v>4.8004398148186738</v>
      </c>
      <c r="O142" s="50">
        <f t="shared" si="44"/>
        <v>4.8004398148186738</v>
      </c>
      <c r="S142" s="6"/>
      <c r="T142" s="6"/>
      <c r="U142" s="6"/>
      <c r="V142" s="6"/>
      <c r="W142" s="6"/>
      <c r="X142" s="6">
        <f t="shared" si="48"/>
        <v>10</v>
      </c>
      <c r="Y142" s="6">
        <f t="shared" si="49"/>
        <v>9</v>
      </c>
      <c r="Z142" s="6">
        <f t="shared" si="50"/>
        <v>38</v>
      </c>
      <c r="AA142" s="7">
        <f t="shared" si="51"/>
        <v>4.8004398148186738</v>
      </c>
      <c r="AB142" s="8">
        <f t="shared" si="45"/>
        <v>4.8004398148186738</v>
      </c>
      <c r="AD142" s="12">
        <f t="shared" si="46"/>
        <v>4.8004398148186738</v>
      </c>
    </row>
    <row r="143" spans="1:30" ht="15.75">
      <c r="A143" s="59" t="s">
        <v>125</v>
      </c>
      <c r="B143" s="57"/>
      <c r="C143" s="57"/>
      <c r="D143" s="58"/>
      <c r="E143" s="3">
        <v>18</v>
      </c>
      <c r="F143" s="11">
        <v>41649.400856481479</v>
      </c>
      <c r="G143" s="11">
        <v>41670.400856481479</v>
      </c>
      <c r="H143" s="30">
        <v>41662.703402777777</v>
      </c>
      <c r="I143" s="33">
        <f t="shared" si="42"/>
        <v>41649.400856481479</v>
      </c>
      <c r="J143" s="34">
        <f t="shared" si="43"/>
        <v>41662.703402777777</v>
      </c>
      <c r="K143" s="44">
        <v>504</v>
      </c>
      <c r="L143" s="42">
        <v>319.26111111</v>
      </c>
      <c r="M143" s="18">
        <f t="shared" si="47"/>
        <v>1</v>
      </c>
      <c r="N143" s="53">
        <f t="shared" si="52"/>
        <v>4.8025462962978054</v>
      </c>
      <c r="O143" s="50">
        <f t="shared" si="44"/>
        <v>4.8025462962978054</v>
      </c>
      <c r="S143" s="6"/>
      <c r="T143" s="6"/>
      <c r="U143" s="6"/>
      <c r="V143" s="6"/>
      <c r="W143" s="6"/>
      <c r="X143" s="6">
        <f t="shared" si="48"/>
        <v>10</v>
      </c>
      <c r="Y143" s="6">
        <f t="shared" si="49"/>
        <v>9</v>
      </c>
      <c r="Z143" s="6">
        <f t="shared" si="50"/>
        <v>37</v>
      </c>
      <c r="AA143" s="7">
        <f t="shared" si="51"/>
        <v>4.8025462962978054</v>
      </c>
      <c r="AB143" s="8">
        <f t="shared" si="45"/>
        <v>4.8025462962978054</v>
      </c>
      <c r="AD143" s="12">
        <f t="shared" si="46"/>
        <v>4.8025462962978054</v>
      </c>
    </row>
    <row r="144" spans="1:30" ht="15.75">
      <c r="A144" s="56" t="s">
        <v>126</v>
      </c>
      <c r="B144" s="57"/>
      <c r="C144" s="57"/>
      <c r="D144" s="58"/>
      <c r="E144" s="4">
        <v>18</v>
      </c>
      <c r="F144" s="11">
        <v>41649.396782407406</v>
      </c>
      <c r="G144" s="11">
        <v>41670.396782407406</v>
      </c>
      <c r="H144" s="30">
        <v>41662.70585648148</v>
      </c>
      <c r="I144" s="33">
        <f t="shared" si="42"/>
        <v>41649.396782407406</v>
      </c>
      <c r="J144" s="34">
        <f t="shared" si="43"/>
        <v>41662.70585648148</v>
      </c>
      <c r="K144" s="46">
        <v>504</v>
      </c>
      <c r="L144" s="43">
        <v>319.41777776999999</v>
      </c>
      <c r="M144" s="18">
        <f t="shared" si="47"/>
        <v>1</v>
      </c>
      <c r="N144" s="53">
        <f t="shared" si="52"/>
        <v>4.8090740740735782</v>
      </c>
      <c r="O144" s="50">
        <f t="shared" si="44"/>
        <v>4.8090740740735782</v>
      </c>
      <c r="S144" s="6"/>
      <c r="T144" s="6"/>
      <c r="U144" s="6"/>
      <c r="V144" s="6"/>
      <c r="W144" s="6"/>
      <c r="X144" s="6">
        <f t="shared" si="48"/>
        <v>10</v>
      </c>
      <c r="Y144" s="6">
        <f t="shared" si="49"/>
        <v>9</v>
      </c>
      <c r="Z144" s="6">
        <f t="shared" si="50"/>
        <v>31</v>
      </c>
      <c r="AA144" s="7">
        <f t="shared" si="51"/>
        <v>4.8090740740735782</v>
      </c>
      <c r="AB144" s="8">
        <f t="shared" si="45"/>
        <v>4.8090740740735782</v>
      </c>
      <c r="AD144" s="12">
        <f t="shared" si="46"/>
        <v>4.8090740740735782</v>
      </c>
    </row>
    <row r="145" spans="1:30" ht="15.75">
      <c r="A145" s="59" t="s">
        <v>127</v>
      </c>
      <c r="B145" s="57"/>
      <c r="C145" s="57"/>
      <c r="D145" s="58"/>
      <c r="E145" s="3">
        <v>18</v>
      </c>
      <c r="F145" s="11">
        <v>41649.394953703704</v>
      </c>
      <c r="G145" s="11">
        <v>41670.394953703704</v>
      </c>
      <c r="H145" s="30">
        <v>41662.707384259258</v>
      </c>
      <c r="I145" s="33">
        <f t="shared" si="42"/>
        <v>41649.394953703704</v>
      </c>
      <c r="J145" s="34">
        <f t="shared" si="43"/>
        <v>41662.707384259258</v>
      </c>
      <c r="K145" s="44">
        <v>504</v>
      </c>
      <c r="L145" s="42">
        <v>319.49833332999998</v>
      </c>
      <c r="M145" s="18">
        <f t="shared" si="47"/>
        <v>1</v>
      </c>
      <c r="N145" s="53">
        <f t="shared" si="52"/>
        <v>4.812430555553874</v>
      </c>
      <c r="O145" s="50">
        <f t="shared" si="44"/>
        <v>4.812430555553874</v>
      </c>
      <c r="S145" s="6"/>
      <c r="T145" s="6"/>
      <c r="U145" s="6"/>
      <c r="V145" s="6"/>
      <c r="W145" s="6"/>
      <c r="X145" s="6">
        <f t="shared" si="48"/>
        <v>10</v>
      </c>
      <c r="Y145" s="6">
        <f t="shared" si="49"/>
        <v>9</v>
      </c>
      <c r="Z145" s="6">
        <f t="shared" si="50"/>
        <v>28</v>
      </c>
      <c r="AA145" s="7">
        <f t="shared" si="51"/>
        <v>4.812430555553874</v>
      </c>
      <c r="AB145" s="8">
        <f t="shared" si="45"/>
        <v>4.812430555553874</v>
      </c>
      <c r="AD145" s="12">
        <f t="shared" si="46"/>
        <v>4.812430555553874</v>
      </c>
    </row>
    <row r="146" spans="1:30" ht="15.75">
      <c r="A146" s="56" t="s">
        <v>128</v>
      </c>
      <c r="B146" s="57"/>
      <c r="C146" s="57"/>
      <c r="D146" s="58"/>
      <c r="E146" s="4">
        <v>18</v>
      </c>
      <c r="F146" s="11">
        <v>41649.375659722224</v>
      </c>
      <c r="G146" s="11">
        <v>41670.375659722224</v>
      </c>
      <c r="H146" s="30">
        <v>41662.710231481477</v>
      </c>
      <c r="I146" s="33">
        <f t="shared" si="42"/>
        <v>41649.375659722224</v>
      </c>
      <c r="J146" s="34">
        <f t="shared" si="43"/>
        <v>41662.710231481477</v>
      </c>
      <c r="K146" s="46">
        <v>504</v>
      </c>
      <c r="L146" s="43">
        <v>320.02972222</v>
      </c>
      <c r="M146" s="18">
        <f t="shared" si="47"/>
        <v>1</v>
      </c>
      <c r="N146" s="53">
        <f t="shared" si="52"/>
        <v>4.8345717592528672</v>
      </c>
      <c r="O146" s="50">
        <f t="shared" si="44"/>
        <v>4.8345717592528672</v>
      </c>
      <c r="S146" s="6"/>
      <c r="T146" s="6"/>
      <c r="U146" s="6"/>
      <c r="V146" s="6"/>
      <c r="W146" s="6"/>
      <c r="X146" s="6">
        <f t="shared" si="48"/>
        <v>10</v>
      </c>
      <c r="Y146" s="6">
        <f t="shared" si="49"/>
        <v>9</v>
      </c>
      <c r="Z146" s="6">
        <f t="shared" si="50"/>
        <v>0</v>
      </c>
      <c r="AA146" s="7">
        <f t="shared" si="51"/>
        <v>4.8345717592528672</v>
      </c>
      <c r="AB146" s="8">
        <f t="shared" si="45"/>
        <v>4.8345717592528672</v>
      </c>
      <c r="AD146" s="12">
        <f t="shared" si="46"/>
        <v>4.8345717592528672</v>
      </c>
    </row>
    <row r="147" spans="1:30" ht="15.75">
      <c r="A147" s="59" t="s">
        <v>129</v>
      </c>
      <c r="B147" s="57"/>
      <c r="C147" s="57"/>
      <c r="D147" s="58"/>
      <c r="E147" s="3">
        <v>18</v>
      </c>
      <c r="F147" s="11">
        <v>41649.3675</v>
      </c>
      <c r="G147" s="11">
        <v>41670.3675</v>
      </c>
      <c r="H147" s="30">
        <v>41662.713067129625</v>
      </c>
      <c r="I147" s="33">
        <f t="shared" si="42"/>
        <v>41649.375</v>
      </c>
      <c r="J147" s="34">
        <f t="shared" si="43"/>
        <v>41662.713067129625</v>
      </c>
      <c r="K147" s="44">
        <v>504</v>
      </c>
      <c r="L147" s="42">
        <v>320.29361110999997</v>
      </c>
      <c r="M147" s="18">
        <f t="shared" si="47"/>
        <v>1</v>
      </c>
      <c r="N147" s="53">
        <f t="shared" si="52"/>
        <v>4.838067129625415</v>
      </c>
      <c r="O147" s="50">
        <f t="shared" si="44"/>
        <v>4.838067129625415</v>
      </c>
      <c r="S147" s="6"/>
      <c r="T147" s="6"/>
      <c r="U147" s="6"/>
      <c r="V147" s="6"/>
      <c r="W147" s="6"/>
      <c r="X147" s="6">
        <f t="shared" si="48"/>
        <v>10</v>
      </c>
      <c r="Y147" s="6">
        <f t="shared" si="49"/>
        <v>8</v>
      </c>
      <c r="Z147" s="6">
        <f t="shared" si="50"/>
        <v>49</v>
      </c>
      <c r="AA147" s="7">
        <f t="shared" si="51"/>
        <v>4.838067129625415</v>
      </c>
      <c r="AB147" s="8">
        <f t="shared" si="45"/>
        <v>4.8455671296251239</v>
      </c>
      <c r="AD147" s="12">
        <f t="shared" si="46"/>
        <v>4.838067129625415</v>
      </c>
    </row>
    <row r="148" spans="1:30" ht="15.75">
      <c r="A148" s="56" t="s">
        <v>130</v>
      </c>
      <c r="B148" s="57"/>
      <c r="C148" s="57"/>
      <c r="D148" s="58"/>
      <c r="E148" s="4">
        <v>18</v>
      </c>
      <c r="F148" s="11">
        <v>41649.365798611107</v>
      </c>
      <c r="G148" s="11">
        <v>41670.365798611107</v>
      </c>
      <c r="H148" s="30">
        <v>41662.71539351852</v>
      </c>
      <c r="I148" s="33">
        <f t="shared" si="42"/>
        <v>41649.375</v>
      </c>
      <c r="J148" s="34">
        <f t="shared" si="43"/>
        <v>41662.71539351852</v>
      </c>
      <c r="K148" s="46">
        <v>504</v>
      </c>
      <c r="L148" s="43">
        <v>320.39027777000001</v>
      </c>
      <c r="M148" s="18">
        <f t="shared" si="47"/>
        <v>1</v>
      </c>
      <c r="N148" s="53">
        <f t="shared" si="52"/>
        <v>4.8403935185197042</v>
      </c>
      <c r="O148" s="50">
        <f t="shared" si="44"/>
        <v>4.8403935185197042</v>
      </c>
      <c r="S148" s="6"/>
      <c r="T148" s="6"/>
      <c r="U148" s="6"/>
      <c r="V148" s="6"/>
      <c r="W148" s="6"/>
      <c r="X148" s="6">
        <f t="shared" si="48"/>
        <v>10</v>
      </c>
      <c r="Y148" s="6">
        <f t="shared" si="49"/>
        <v>8</v>
      </c>
      <c r="Z148" s="6">
        <f t="shared" si="50"/>
        <v>46</v>
      </c>
      <c r="AA148" s="7">
        <f t="shared" si="51"/>
        <v>4.8403935185197042</v>
      </c>
      <c r="AB148" s="8">
        <f t="shared" si="45"/>
        <v>4.8495949074131204</v>
      </c>
      <c r="AD148" s="12">
        <f t="shared" si="46"/>
        <v>4.8403935185197042</v>
      </c>
    </row>
    <row r="149" spans="1:30" ht="15.75">
      <c r="A149" s="59" t="s">
        <v>131</v>
      </c>
      <c r="B149" s="57"/>
      <c r="C149" s="57"/>
      <c r="D149" s="58"/>
      <c r="E149" s="3">
        <v>18</v>
      </c>
      <c r="F149" s="11">
        <v>41649.362870370365</v>
      </c>
      <c r="G149" s="11">
        <v>41670.362870370365</v>
      </c>
      <c r="H149" s="30">
        <v>41662.717777777776</v>
      </c>
      <c r="I149" s="33">
        <f t="shared" si="42"/>
        <v>41649.375</v>
      </c>
      <c r="J149" s="34">
        <f t="shared" si="43"/>
        <v>41662.717777777776</v>
      </c>
      <c r="K149" s="44">
        <v>504</v>
      </c>
      <c r="L149" s="42">
        <v>320.51777777000001</v>
      </c>
      <c r="M149" s="18">
        <f t="shared" si="47"/>
        <v>1</v>
      </c>
      <c r="N149" s="53">
        <f t="shared" si="52"/>
        <v>4.8427777777760639</v>
      </c>
      <c r="O149" s="50">
        <f t="shared" si="44"/>
        <v>4.8427777777760639</v>
      </c>
      <c r="S149" s="6"/>
      <c r="T149" s="6"/>
      <c r="U149" s="6"/>
      <c r="V149" s="6"/>
      <c r="W149" s="6"/>
      <c r="X149" s="6">
        <f t="shared" si="48"/>
        <v>10</v>
      </c>
      <c r="Y149" s="6">
        <f t="shared" si="49"/>
        <v>8</v>
      </c>
      <c r="Z149" s="6">
        <f t="shared" si="50"/>
        <v>42</v>
      </c>
      <c r="AA149" s="7">
        <f t="shared" si="51"/>
        <v>4.8427777777760639</v>
      </c>
      <c r="AB149" s="8">
        <f t="shared" si="45"/>
        <v>4.8549074074107921</v>
      </c>
      <c r="AD149" s="12">
        <f t="shared" si="46"/>
        <v>4.8427777777760639</v>
      </c>
    </row>
    <row r="150" spans="1:30" ht="13.5" thickBot="1">
      <c r="A150" s="69"/>
      <c r="B150" s="57"/>
      <c r="C150" s="57"/>
      <c r="D150" s="57"/>
      <c r="E150" s="5"/>
      <c r="F150" s="70"/>
      <c r="G150" s="57"/>
      <c r="H150" s="57"/>
      <c r="I150" s="35"/>
      <c r="J150" s="36"/>
      <c r="K150" s="67" t="s">
        <v>26</v>
      </c>
      <c r="L150" s="68"/>
      <c r="M150" s="19"/>
      <c r="N150" s="54"/>
      <c r="O150" s="55"/>
    </row>
    <row r="151" spans="1:30" ht="409.5" hidden="1" customHeight="1">
      <c r="N151" s="49">
        <f>IF(M151=1,((NETWORKDAYS(F151,H151)-1)*($C$1-$B$1)+MIN(MAX(MOD(H151,1),(WEEKDAY(H151,2)&gt;5)*$C$1,$B$1),$C$1)-MIN(MAX(MOD(F151,1)*(WEEKDAY(F151,2)&lt;6),$B$1),$C$1)),(H151-F151)-INT(H151-F151)+(DATEDIF(F151,H151,"d"))*($C$1-$B$1))</f>
        <v>0</v>
      </c>
    </row>
    <row r="152" spans="1:30" ht="120.2" customHeight="1"/>
  </sheetData>
  <mergeCells count="154">
    <mergeCell ref="N1:O1"/>
    <mergeCell ref="X1:AD1"/>
    <mergeCell ref="I1:J1"/>
    <mergeCell ref="K150:L150"/>
    <mergeCell ref="A146:D146"/>
    <mergeCell ref="A147:D147"/>
    <mergeCell ref="A148:D148"/>
    <mergeCell ref="A149:D149"/>
    <mergeCell ref="A150:D150"/>
    <mergeCell ref="F150:H150"/>
    <mergeCell ref="A140:D140"/>
    <mergeCell ref="A141:D141"/>
    <mergeCell ref="A142:D142"/>
    <mergeCell ref="A143:D143"/>
    <mergeCell ref="A144:D144"/>
    <mergeCell ref="A145:D145"/>
    <mergeCell ref="A134:D134"/>
    <mergeCell ref="A135:D135"/>
    <mergeCell ref="A136:D136"/>
    <mergeCell ref="A137:D137"/>
    <mergeCell ref="A138:D138"/>
    <mergeCell ref="A139:D139"/>
    <mergeCell ref="A128:D128"/>
    <mergeCell ref="A129:D129"/>
    <mergeCell ref="A130:D130"/>
    <mergeCell ref="A131:D131"/>
    <mergeCell ref="A132:D132"/>
    <mergeCell ref="A133:D133"/>
    <mergeCell ref="A122:D122"/>
    <mergeCell ref="A123:D123"/>
    <mergeCell ref="A124:D124"/>
    <mergeCell ref="A125:D125"/>
    <mergeCell ref="A126:D126"/>
    <mergeCell ref="A127:D127"/>
    <mergeCell ref="A116:D116"/>
    <mergeCell ref="A117:D117"/>
    <mergeCell ref="A118:D118"/>
    <mergeCell ref="A119:D119"/>
    <mergeCell ref="A120:D120"/>
    <mergeCell ref="A121:D121"/>
    <mergeCell ref="A110:D110"/>
    <mergeCell ref="A111:D111"/>
    <mergeCell ref="A112:D112"/>
    <mergeCell ref="A113:D113"/>
    <mergeCell ref="A114:D114"/>
    <mergeCell ref="A115:D115"/>
    <mergeCell ref="A104:D104"/>
    <mergeCell ref="A105:D105"/>
    <mergeCell ref="A106:D106"/>
    <mergeCell ref="A107:D107"/>
    <mergeCell ref="A108:D108"/>
    <mergeCell ref="A109:D109"/>
    <mergeCell ref="A98:D98"/>
    <mergeCell ref="A99:D99"/>
    <mergeCell ref="A100:D100"/>
    <mergeCell ref="A101:D101"/>
    <mergeCell ref="A102:D102"/>
    <mergeCell ref="A103:D103"/>
    <mergeCell ref="A92:D92"/>
    <mergeCell ref="A93:D93"/>
    <mergeCell ref="A94:D94"/>
    <mergeCell ref="A95:D95"/>
    <mergeCell ref="A96:D96"/>
    <mergeCell ref="A97:D97"/>
    <mergeCell ref="A86:D86"/>
    <mergeCell ref="A87:D87"/>
    <mergeCell ref="A88:D88"/>
    <mergeCell ref="A89:D89"/>
    <mergeCell ref="A90:D90"/>
    <mergeCell ref="A91:D91"/>
    <mergeCell ref="A80:D80"/>
    <mergeCell ref="A81:D81"/>
    <mergeCell ref="A82:D82"/>
    <mergeCell ref="A83:D83"/>
    <mergeCell ref="A84:D84"/>
    <mergeCell ref="A85:D85"/>
    <mergeCell ref="A74:D74"/>
    <mergeCell ref="A75:D75"/>
    <mergeCell ref="A76:D76"/>
    <mergeCell ref="A77:D77"/>
    <mergeCell ref="A78:D78"/>
    <mergeCell ref="A79:D79"/>
    <mergeCell ref="A68:D68"/>
    <mergeCell ref="A69:D69"/>
    <mergeCell ref="A70:D70"/>
    <mergeCell ref="A71:D71"/>
    <mergeCell ref="A72:D72"/>
    <mergeCell ref="A73:D73"/>
    <mergeCell ref="A62:D62"/>
    <mergeCell ref="A63:D63"/>
    <mergeCell ref="A64:D64"/>
    <mergeCell ref="A65:D65"/>
    <mergeCell ref="A66:D66"/>
    <mergeCell ref="A67:D67"/>
    <mergeCell ref="A56:D56"/>
    <mergeCell ref="A57:D57"/>
    <mergeCell ref="A58:D58"/>
    <mergeCell ref="A59:D59"/>
    <mergeCell ref="A60:D60"/>
    <mergeCell ref="A61:D61"/>
    <mergeCell ref="A50:D50"/>
    <mergeCell ref="A51:D51"/>
    <mergeCell ref="A52:D52"/>
    <mergeCell ref="A53:D53"/>
    <mergeCell ref="A54:D54"/>
    <mergeCell ref="A55:D55"/>
    <mergeCell ref="A44:D44"/>
    <mergeCell ref="A45:D45"/>
    <mergeCell ref="A46:D46"/>
    <mergeCell ref="A47:D47"/>
    <mergeCell ref="A48:D48"/>
    <mergeCell ref="A49:D49"/>
    <mergeCell ref="A38:D38"/>
    <mergeCell ref="A39:D39"/>
    <mergeCell ref="A40:D40"/>
    <mergeCell ref="A41:D41"/>
    <mergeCell ref="A42:D42"/>
    <mergeCell ref="A43:D43"/>
    <mergeCell ref="A35:D35"/>
    <mergeCell ref="A36:D36"/>
    <mergeCell ref="A37:D37"/>
    <mergeCell ref="A26:D26"/>
    <mergeCell ref="A27:D27"/>
    <mergeCell ref="A28:D28"/>
    <mergeCell ref="A29:D29"/>
    <mergeCell ref="A30:D30"/>
    <mergeCell ref="A31:D31"/>
    <mergeCell ref="A23:D23"/>
    <mergeCell ref="A24:D24"/>
    <mergeCell ref="A25:D25"/>
    <mergeCell ref="A17:D17"/>
    <mergeCell ref="A18:D18"/>
    <mergeCell ref="A19:D19"/>
    <mergeCell ref="A32:D32"/>
    <mergeCell ref="A33:D33"/>
    <mergeCell ref="A34:D34"/>
    <mergeCell ref="A2:D2"/>
    <mergeCell ref="A3:D3"/>
    <mergeCell ref="A4:D4"/>
    <mergeCell ref="A5:D5"/>
    <mergeCell ref="A6:D6"/>
    <mergeCell ref="A7:D7"/>
    <mergeCell ref="A20:D20"/>
    <mergeCell ref="A21:D21"/>
    <mergeCell ref="A22:D22"/>
    <mergeCell ref="A14:D14"/>
    <mergeCell ref="A15:D15"/>
    <mergeCell ref="A16:D16"/>
    <mergeCell ref="A8:D8"/>
    <mergeCell ref="A9:D9"/>
    <mergeCell ref="A10:D10"/>
    <mergeCell ref="A11:D11"/>
    <mergeCell ref="A12:D12"/>
    <mergeCell ref="A13:D13"/>
  </mergeCells>
  <phoneticPr fontId="0" type="noConversion"/>
  <pageMargins left="0.78740157480314965" right="0.78740157480314965" top="0.78740157480314965" bottom="1.289485039370079" header="0.78740157480314965" footer="0.78740157480314965"/>
  <pageSetup paperSize="9" orientation="portrait" r:id="rId1"/>
  <headerFooter alignWithMargins="0">
    <oddFooter>&amp;L&amp;C&amp;R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>
      <selection activeCell="B4" sqref="B4"/>
    </sheetView>
  </sheetViews>
  <sheetFormatPr defaultColWidth="11.42578125" defaultRowHeight="12.75"/>
  <sheetData>
    <row r="1" spans="1:1">
      <c r="A1" t="s">
        <v>154</v>
      </c>
    </row>
    <row r="2" spans="1:1">
      <c r="A2" s="23">
        <v>41646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Отчёт по ТОиР ПКС</vt:lpstr>
      <vt:lpstr>Праздники</vt:lpstr>
      <vt:lpstr>Праздники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2014-01-24T12:31:11Z</dcterms:created>
  <dcterms:modified xsi:type="dcterms:W3CDTF">2014-02-01T18:01:04Z</dcterms:modified>
</cp:coreProperties>
</file>