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85" yWindow="135" windowWidth="16140" windowHeight="9990"/>
  </bookViews>
  <sheets>
    <sheet name="Отчёт по ТОиР ПКС" sheetId="1" r:id="rId1"/>
  </sheets>
  <calcPr calcId="125725"/>
  <fileRecoveryPr autoRecover="0" repairLoad="1"/>
</workbook>
</file>

<file path=xl/calcChain.xml><?xml version="1.0" encoding="utf-8"?>
<calcChain xmlns="http://schemas.openxmlformats.org/spreadsheetml/2006/main">
  <c r="R48" i="1"/>
  <c r="N151"/>
  <c r="AB6"/>
  <c r="M4"/>
  <c r="N4" s="1"/>
  <c r="M5"/>
  <c r="N5" s="1"/>
  <c r="M6"/>
  <c r="N6" s="1"/>
  <c r="M7"/>
  <c r="N7" s="1"/>
  <c r="M8"/>
  <c r="N8" s="1"/>
  <c r="M9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39"/>
  <c r="N39" s="1"/>
  <c r="M40"/>
  <c r="N40" s="1"/>
  <c r="M41"/>
  <c r="N41" s="1"/>
  <c r="M42"/>
  <c r="N42" s="1"/>
  <c r="M43"/>
  <c r="N43" s="1"/>
  <c r="M44"/>
  <c r="N44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3"/>
  <c r="N53" s="1"/>
  <c r="M54"/>
  <c r="N54" s="1"/>
  <c r="M55"/>
  <c r="N55" s="1"/>
  <c r="M56"/>
  <c r="N56" s="1"/>
  <c r="M57"/>
  <c r="N57" s="1"/>
  <c r="M58"/>
  <c r="N58" s="1"/>
  <c r="M59"/>
  <c r="N59" s="1"/>
  <c r="M60"/>
  <c r="N60" s="1"/>
  <c r="M61"/>
  <c r="N61" s="1"/>
  <c r="M62"/>
  <c r="N62" s="1"/>
  <c r="M63"/>
  <c r="N63" s="1"/>
  <c r="M64"/>
  <c r="N64" s="1"/>
  <c r="M65"/>
  <c r="N65" s="1"/>
  <c r="M66"/>
  <c r="N66" s="1"/>
  <c r="M67"/>
  <c r="N67" s="1"/>
  <c r="M68"/>
  <c r="N68" s="1"/>
  <c r="M69"/>
  <c r="N69" s="1"/>
  <c r="M70"/>
  <c r="N70" s="1"/>
  <c r="M71"/>
  <c r="N71" s="1"/>
  <c r="M72"/>
  <c r="N72" s="1"/>
  <c r="M73"/>
  <c r="N73" s="1"/>
  <c r="M74"/>
  <c r="N74" s="1"/>
  <c r="M75"/>
  <c r="N75" s="1"/>
  <c r="M76"/>
  <c r="N76" s="1"/>
  <c r="M77"/>
  <c r="N77" s="1"/>
  <c r="M78"/>
  <c r="N78" s="1"/>
  <c r="M79"/>
  <c r="N79" s="1"/>
  <c r="M80"/>
  <c r="N80" s="1"/>
  <c r="M81"/>
  <c r="N81" s="1"/>
  <c r="M82"/>
  <c r="N82" s="1"/>
  <c r="M83"/>
  <c r="N83" s="1"/>
  <c r="M84"/>
  <c r="N84" s="1"/>
  <c r="M85"/>
  <c r="N85" s="1"/>
  <c r="M86"/>
  <c r="N86" s="1"/>
  <c r="M87"/>
  <c r="N87" s="1"/>
  <c r="M88"/>
  <c r="N88" s="1"/>
  <c r="M89"/>
  <c r="N89" s="1"/>
  <c r="M90"/>
  <c r="N90" s="1"/>
  <c r="M91"/>
  <c r="N91" s="1"/>
  <c r="M92"/>
  <c r="N92" s="1"/>
  <c r="M93"/>
  <c r="N93" s="1"/>
  <c r="M94"/>
  <c r="N94" s="1"/>
  <c r="M95"/>
  <c r="N95" s="1"/>
  <c r="M96"/>
  <c r="N96" s="1"/>
  <c r="M97"/>
  <c r="N97" s="1"/>
  <c r="M98"/>
  <c r="N98" s="1"/>
  <c r="M99"/>
  <c r="N99" s="1"/>
  <c r="M100"/>
  <c r="N100" s="1"/>
  <c r="M101"/>
  <c r="N101" s="1"/>
  <c r="M102"/>
  <c r="N102" s="1"/>
  <c r="M103"/>
  <c r="N103" s="1"/>
  <c r="M104"/>
  <c r="N104" s="1"/>
  <c r="M105"/>
  <c r="N105" s="1"/>
  <c r="M106"/>
  <c r="N106" s="1"/>
  <c r="M107"/>
  <c r="N107" s="1"/>
  <c r="M108"/>
  <c r="N108" s="1"/>
  <c r="M109"/>
  <c r="N109" s="1"/>
  <c r="M110"/>
  <c r="N110" s="1"/>
  <c r="M111"/>
  <c r="N111" s="1"/>
  <c r="M112"/>
  <c r="N112" s="1"/>
  <c r="M113"/>
  <c r="N113" s="1"/>
  <c r="M114"/>
  <c r="N114" s="1"/>
  <c r="M115"/>
  <c r="N115" s="1"/>
  <c r="M116"/>
  <c r="N116" s="1"/>
  <c r="M117"/>
  <c r="N117" s="1"/>
  <c r="M118"/>
  <c r="N118" s="1"/>
  <c r="M119"/>
  <c r="N119" s="1"/>
  <c r="M120"/>
  <c r="N120" s="1"/>
  <c r="M121"/>
  <c r="N121" s="1"/>
  <c r="M122"/>
  <c r="N122" s="1"/>
  <c r="M123"/>
  <c r="N123" s="1"/>
  <c r="M124"/>
  <c r="N124" s="1"/>
  <c r="M125"/>
  <c r="N125" s="1"/>
  <c r="M126"/>
  <c r="N126" s="1"/>
  <c r="M127"/>
  <c r="N127" s="1"/>
  <c r="M128"/>
  <c r="N128" s="1"/>
  <c r="M129"/>
  <c r="N129" s="1"/>
  <c r="M130"/>
  <c r="N130" s="1"/>
  <c r="M131"/>
  <c r="N131" s="1"/>
  <c r="M132"/>
  <c r="N132" s="1"/>
  <c r="M133"/>
  <c r="N133" s="1"/>
  <c r="M134"/>
  <c r="N134" s="1"/>
  <c r="M135"/>
  <c r="N135" s="1"/>
  <c r="M136"/>
  <c r="N136" s="1"/>
  <c r="M137"/>
  <c r="N137" s="1"/>
  <c r="M138"/>
  <c r="N138" s="1"/>
  <c r="M139"/>
  <c r="N139" s="1"/>
  <c r="M140"/>
  <c r="N140" s="1"/>
  <c r="M141"/>
  <c r="N141" s="1"/>
  <c r="M142"/>
  <c r="N142" s="1"/>
  <c r="M143"/>
  <c r="N143" s="1"/>
  <c r="M144"/>
  <c r="N144" s="1"/>
  <c r="M145"/>
  <c r="N145" s="1"/>
  <c r="M146"/>
  <c r="N146" s="1"/>
  <c r="M147"/>
  <c r="N147" s="1"/>
  <c r="M148"/>
  <c r="N148" s="1"/>
  <c r="M149"/>
  <c r="N149" s="1"/>
  <c r="M3"/>
  <c r="N3" s="1"/>
  <c r="AA3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6"/>
  <c r="AA7"/>
  <c r="AA8"/>
  <c r="AA9"/>
  <c r="AA10"/>
  <c r="AA11"/>
  <c r="AA12"/>
  <c r="AA13"/>
  <c r="AA14"/>
  <c r="AA15"/>
  <c r="AA16"/>
  <c r="AA17"/>
  <c r="AA18"/>
  <c r="AA4"/>
  <c r="AA5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B5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3"/>
  <c r="AB4"/>
  <c r="O5" l="1"/>
  <c r="P5"/>
  <c r="Q5"/>
  <c r="O6"/>
  <c r="P6"/>
  <c r="Q6"/>
  <c r="O7"/>
  <c r="P7"/>
  <c r="Q7"/>
  <c r="O8"/>
  <c r="P8"/>
  <c r="Q8"/>
  <c r="O9"/>
  <c r="P9"/>
  <c r="Q9"/>
  <c r="O10"/>
  <c r="P10"/>
  <c r="Q10"/>
  <c r="O11"/>
  <c r="P11"/>
  <c r="Q11"/>
  <c r="O12"/>
  <c r="P12"/>
  <c r="Q12"/>
  <c r="O13"/>
  <c r="P13"/>
  <c r="Q13"/>
  <c r="O14"/>
  <c r="P14"/>
  <c r="Q14"/>
  <c r="O15"/>
  <c r="P15"/>
  <c r="Q15"/>
  <c r="O16"/>
  <c r="P16"/>
  <c r="Q16"/>
  <c r="O17"/>
  <c r="P17"/>
  <c r="Q17"/>
  <c r="O18"/>
  <c r="P18"/>
  <c r="Q18"/>
  <c r="O19"/>
  <c r="P19"/>
  <c r="Q19"/>
  <c r="O20"/>
  <c r="P20"/>
  <c r="Q20"/>
  <c r="O21"/>
  <c r="P21"/>
  <c r="Q21"/>
  <c r="O22"/>
  <c r="P22"/>
  <c r="Q22"/>
  <c r="O23"/>
  <c r="P23"/>
  <c r="Q23"/>
  <c r="O24"/>
  <c r="P24"/>
  <c r="Q24"/>
  <c r="O25"/>
  <c r="P25"/>
  <c r="Q25"/>
  <c r="O26"/>
  <c r="P26"/>
  <c r="Q26"/>
  <c r="O27"/>
  <c r="P27"/>
  <c r="Q27"/>
  <c r="O28"/>
  <c r="P28"/>
  <c r="Q28"/>
  <c r="O29"/>
  <c r="P29"/>
  <c r="Q29"/>
  <c r="O30"/>
  <c r="P30"/>
  <c r="Q30"/>
  <c r="O31"/>
  <c r="P31"/>
  <c r="Q31"/>
  <c r="O32"/>
  <c r="P32"/>
  <c r="Q32"/>
  <c r="O33"/>
  <c r="P33"/>
  <c r="Q33"/>
  <c r="O34"/>
  <c r="P34"/>
  <c r="Q34"/>
  <c r="O35"/>
  <c r="P35"/>
  <c r="Q35"/>
  <c r="O36"/>
  <c r="P36"/>
  <c r="Q36"/>
  <c r="O37"/>
  <c r="P37"/>
  <c r="Q37"/>
  <c r="O38"/>
  <c r="P38"/>
  <c r="Q38"/>
  <c r="O39"/>
  <c r="P39"/>
  <c r="Q39"/>
  <c r="O40"/>
  <c r="P40"/>
  <c r="Q40"/>
  <c r="O41"/>
  <c r="P41"/>
  <c r="Q41"/>
  <c r="O42"/>
  <c r="P42"/>
  <c r="Q42"/>
  <c r="O43"/>
  <c r="P43"/>
  <c r="Q43"/>
  <c r="O44"/>
  <c r="P44"/>
  <c r="Q44"/>
  <c r="O45"/>
  <c r="P45"/>
  <c r="Q45"/>
  <c r="O46"/>
  <c r="P46"/>
  <c r="Q46"/>
  <c r="O47"/>
  <c r="P47"/>
  <c r="Q47"/>
  <c r="O48"/>
  <c r="P48"/>
  <c r="Q48"/>
  <c r="O49"/>
  <c r="P49"/>
  <c r="Q49"/>
  <c r="O50"/>
  <c r="P50"/>
  <c r="Q50"/>
  <c r="O51"/>
  <c r="P51"/>
  <c r="Q51"/>
  <c r="O52"/>
  <c r="P52"/>
  <c r="Q52"/>
  <c r="O53"/>
  <c r="P53"/>
  <c r="Q53"/>
  <c r="O54"/>
  <c r="P54"/>
  <c r="Q54"/>
  <c r="O55"/>
  <c r="P55"/>
  <c r="Q55"/>
  <c r="O56"/>
  <c r="P56"/>
  <c r="Q56"/>
  <c r="O57"/>
  <c r="P57"/>
  <c r="Q57"/>
  <c r="O58"/>
  <c r="P58"/>
  <c r="Q58"/>
  <c r="O59"/>
  <c r="P59"/>
  <c r="Q59"/>
  <c r="O60"/>
  <c r="P60"/>
  <c r="Q60"/>
  <c r="O61"/>
  <c r="P61"/>
  <c r="Q61"/>
  <c r="O62"/>
  <c r="P62"/>
  <c r="Q62"/>
  <c r="O63"/>
  <c r="P63"/>
  <c r="Q63"/>
  <c r="O64"/>
  <c r="P64"/>
  <c r="Q64"/>
  <c r="O65"/>
  <c r="P65"/>
  <c r="Q65"/>
  <c r="O66"/>
  <c r="P66"/>
  <c r="Q66"/>
  <c r="O67"/>
  <c r="P67"/>
  <c r="Q67"/>
  <c r="O68"/>
  <c r="P68"/>
  <c r="Q68"/>
  <c r="O69"/>
  <c r="P69"/>
  <c r="Q69"/>
  <c r="O70"/>
  <c r="P70"/>
  <c r="Q70"/>
  <c r="O71"/>
  <c r="P71"/>
  <c r="Q71"/>
  <c r="O72"/>
  <c r="P72"/>
  <c r="Q72"/>
  <c r="O73"/>
  <c r="P73"/>
  <c r="Q73"/>
  <c r="O74"/>
  <c r="P74"/>
  <c r="Q74"/>
  <c r="O75"/>
  <c r="P75"/>
  <c r="Q75"/>
  <c r="O76"/>
  <c r="P76"/>
  <c r="Q76"/>
  <c r="O77"/>
  <c r="P77"/>
  <c r="Q77"/>
  <c r="O78"/>
  <c r="P78"/>
  <c r="Q78"/>
  <c r="O79"/>
  <c r="P79"/>
  <c r="Q79"/>
  <c r="O80"/>
  <c r="P80"/>
  <c r="Q80"/>
  <c r="O81"/>
  <c r="P81"/>
  <c r="Q81"/>
  <c r="O82"/>
  <c r="P82"/>
  <c r="Q82"/>
  <c r="O83"/>
  <c r="P83"/>
  <c r="Q83"/>
  <c r="O84"/>
  <c r="P84"/>
  <c r="Q84"/>
  <c r="O85"/>
  <c r="P85"/>
  <c r="Q85"/>
  <c r="O86"/>
  <c r="P86"/>
  <c r="Q86"/>
  <c r="O87"/>
  <c r="P87"/>
  <c r="Q87"/>
  <c r="O88"/>
  <c r="P88"/>
  <c r="Q88"/>
  <c r="O89"/>
  <c r="P89"/>
  <c r="Q89"/>
  <c r="O90"/>
  <c r="P90"/>
  <c r="Q90"/>
  <c r="O91"/>
  <c r="P91"/>
  <c r="Q91"/>
  <c r="O92"/>
  <c r="P92"/>
  <c r="Q92"/>
  <c r="O93"/>
  <c r="P93"/>
  <c r="Q93"/>
  <c r="O94"/>
  <c r="P94"/>
  <c r="Q94"/>
  <c r="O95"/>
  <c r="P95"/>
  <c r="Q95"/>
  <c r="O96"/>
  <c r="P96"/>
  <c r="Q96"/>
  <c r="O97"/>
  <c r="P97"/>
  <c r="Q97"/>
  <c r="O98"/>
  <c r="P98"/>
  <c r="Q98"/>
  <c r="O99"/>
  <c r="P99"/>
  <c r="Q99"/>
  <c r="O100"/>
  <c r="P100"/>
  <c r="Q100"/>
  <c r="O101"/>
  <c r="P101"/>
  <c r="Q101"/>
  <c r="O102"/>
  <c r="P102"/>
  <c r="Q102"/>
  <c r="O103"/>
  <c r="P103"/>
  <c r="Q103"/>
  <c r="O104"/>
  <c r="P104"/>
  <c r="Q104"/>
  <c r="O105"/>
  <c r="P105"/>
  <c r="Q105"/>
  <c r="O106"/>
  <c r="P106"/>
  <c r="Q106"/>
  <c r="O107"/>
  <c r="P107"/>
  <c r="Q107"/>
  <c r="O108"/>
  <c r="P108"/>
  <c r="Q108"/>
  <c r="O109"/>
  <c r="P109"/>
  <c r="Q109"/>
  <c r="O110"/>
  <c r="P110"/>
  <c r="Q110"/>
  <c r="O111"/>
  <c r="P111"/>
  <c r="Q111"/>
  <c r="O112"/>
  <c r="P112"/>
  <c r="Q112"/>
  <c r="O113"/>
  <c r="P113"/>
  <c r="Q113"/>
  <c r="O114"/>
  <c r="P114"/>
  <c r="Q114"/>
  <c r="O115"/>
  <c r="P115"/>
  <c r="Q115"/>
  <c r="O116"/>
  <c r="P116"/>
  <c r="Q116"/>
  <c r="O117"/>
  <c r="P117"/>
  <c r="Q117"/>
  <c r="O118"/>
  <c r="P118"/>
  <c r="Q118"/>
  <c r="O119"/>
  <c r="P119"/>
  <c r="Q119"/>
  <c r="O120"/>
  <c r="P120"/>
  <c r="Q120"/>
  <c r="O121"/>
  <c r="P121"/>
  <c r="Q121"/>
  <c r="O122"/>
  <c r="P122"/>
  <c r="Q122"/>
  <c r="O123"/>
  <c r="P123"/>
  <c r="Q123"/>
  <c r="O124"/>
  <c r="P124"/>
  <c r="Q124"/>
  <c r="O125"/>
  <c r="P125"/>
  <c r="Q125"/>
  <c r="O126"/>
  <c r="P126"/>
  <c r="Q126"/>
  <c r="O127"/>
  <c r="P127"/>
  <c r="Q127"/>
  <c r="O128"/>
  <c r="P128"/>
  <c r="Q128"/>
  <c r="O129"/>
  <c r="P129"/>
  <c r="Q129"/>
  <c r="O130"/>
  <c r="P130"/>
  <c r="Q130"/>
  <c r="O131"/>
  <c r="P131"/>
  <c r="Q131"/>
  <c r="O132"/>
  <c r="P132"/>
  <c r="Q132"/>
  <c r="O133"/>
  <c r="P133"/>
  <c r="Q133"/>
  <c r="O134"/>
  <c r="P134"/>
  <c r="Q134"/>
  <c r="O135"/>
  <c r="P135"/>
  <c r="Q135"/>
  <c r="O136"/>
  <c r="P136"/>
  <c r="Q136"/>
  <c r="O137"/>
  <c r="P137"/>
  <c r="Q137"/>
  <c r="O138"/>
  <c r="P138"/>
  <c r="Q138"/>
  <c r="O139"/>
  <c r="P139"/>
  <c r="Q139"/>
  <c r="O140"/>
  <c r="P140"/>
  <c r="Q140"/>
  <c r="O141"/>
  <c r="P141"/>
  <c r="Q141"/>
  <c r="O142"/>
  <c r="P142"/>
  <c r="Q142"/>
  <c r="O143"/>
  <c r="P143"/>
  <c r="Q143"/>
  <c r="O144"/>
  <c r="P144"/>
  <c r="Q144"/>
  <c r="O145"/>
  <c r="P145"/>
  <c r="Q145"/>
  <c r="O146"/>
  <c r="P146"/>
  <c r="Q146"/>
  <c r="O147"/>
  <c r="P147"/>
  <c r="Q147"/>
  <c r="O148"/>
  <c r="P148"/>
  <c r="Q148"/>
  <c r="O149"/>
  <c r="P149"/>
  <c r="Q149"/>
  <c r="Q4"/>
  <c r="O4"/>
  <c r="P4"/>
</calcChain>
</file>

<file path=xl/sharedStrings.xml><?xml version="1.0" encoding="utf-8"?>
<sst xmlns="http://schemas.openxmlformats.org/spreadsheetml/2006/main" count="157" uniqueCount="155">
  <si>
    <t>Содержание</t>
  </si>
  <si>
    <t>Вес</t>
  </si>
  <si>
    <t>Назначение</t>
  </si>
  <si>
    <t>Крайний срок</t>
  </si>
  <si>
    <t>Выполнение</t>
  </si>
  <si>
    <t>План</t>
  </si>
  <si>
    <t>Факт</t>
  </si>
  <si>
    <t>Кратность</t>
  </si>
  <si>
    <t>Принтер HP 2727 рвется термопленка, необходима замена.</t>
  </si>
  <si>
    <t xml:space="preserve">В магазине сломался принтер 3220, не видит бумагу
</t>
  </si>
  <si>
    <t>Не работает принтер</t>
  </si>
  <si>
    <t>сломался принтер</t>
  </si>
  <si>
    <t>принтер Xerox 3220 заминает бумагу</t>
  </si>
  <si>
    <t>не работает принтер,срочно нужен ремонт,на принтнре выходит окно "системная ошибка"</t>
  </si>
  <si>
    <t>Не работает принтер.
Выдает ошибку : замятие 2.
Бумаги внутри нет,перезагрузка не помогает.</t>
  </si>
  <si>
    <t>постоянно жует и захватывает по несколько листов
бумаги за раз.</t>
  </si>
  <si>
    <t>Нужно ТО принтера,зажевывает бумагу и захватывает несколько:листов</t>
  </si>
  <si>
    <t>Не работает принтер. В меню- системная ошибка.</t>
  </si>
  <si>
    <t>Необходимо почистить принтер.</t>
  </si>
  <si>
    <t>Плохо работает принтер: мнет и пачкает бумагу.</t>
  </si>
  <si>
    <t>Неработает принтер. Горит красная кнопка, пишет низкая температ.
Перезагрузите.
Выключили включили непомогает.</t>
  </si>
  <si>
    <t>Не работает ксерокс 3220 на деборе. Очень срочно надо сделать</t>
  </si>
  <si>
    <t>Принтер не копирует, необходимо техобслуживание</t>
  </si>
  <si>
    <t>Принтер не захватывает бумагу – пишит о замятии, но его нет</t>
  </si>
  <si>
    <t>Принтер при печати захватывает по  2-3 листа.Требуется ремонт.</t>
  </si>
  <si>
    <t>Не печатает принтер М № 443</t>
  </si>
  <si>
    <t>Принтер постоянно зажевывает бумагу</t>
  </si>
  <si>
    <t>Обший вес нарушений:</t>
  </si>
  <si>
    <t>ТО МФУ/принтеров 161-</t>
  </si>
  <si>
    <t>ТО МФУ/принтеров 2257-</t>
  </si>
  <si>
    <t>ТО МФУ/принтеров 130-</t>
  </si>
  <si>
    <t>ТО МФУ/принтеров 108-</t>
  </si>
  <si>
    <t>ТО МФУ/принтеров 117-</t>
  </si>
  <si>
    <t>ТО МФУ/принтеров 3355-</t>
  </si>
  <si>
    <t>ТО МФУ/принтеров 3027-</t>
  </si>
  <si>
    <t>ТО МФУ/принтеров 2351-</t>
  </si>
  <si>
    <t>ТО МФУ/принтеров 2447-</t>
  </si>
  <si>
    <t>ТО МФУ/принтеров 3080-</t>
  </si>
  <si>
    <t>ТО МФУ/принтеров 3329-</t>
  </si>
  <si>
    <t>ТО МФУ/принтеров 1306-</t>
  </si>
  <si>
    <t>ТО МФУ/принтеров 1475-</t>
  </si>
  <si>
    <t>ТО МФУ/принтеров 1381-</t>
  </si>
  <si>
    <t>ТО МФУ/принтеров 1379-</t>
  </si>
  <si>
    <t>ТО МФУ/принтеров 2139-</t>
  </si>
  <si>
    <t>ТО МФУ/принтеров 3126-</t>
  </si>
  <si>
    <t>ТО МФУ/принтеров 2448-</t>
  </si>
  <si>
    <t>ТО МФУ/принтеров 1930-</t>
  </si>
  <si>
    <t>ТО МФУ/принтеров 157-</t>
  </si>
  <si>
    <t>ТО МФУ/принтеров 3291-</t>
  </si>
  <si>
    <t>ТО МФУ/принтеров 3482-</t>
  </si>
  <si>
    <t>ТО МФУ/принтеров 132-</t>
  </si>
  <si>
    <t>ТО МФУ/принтеров 116-</t>
  </si>
  <si>
    <t>ТО МФУ/принтеров 153-</t>
  </si>
  <si>
    <t>ТО МФУ/принтеров 2406-</t>
  </si>
  <si>
    <t>ТО МФУ/принтеров 3384-</t>
  </si>
  <si>
    <t>ТО МФУ/принтеров 412-</t>
  </si>
  <si>
    <t>ТО МФУ/принтеров 159-</t>
  </si>
  <si>
    <t>ТО МФУ/принтеров 1248-</t>
  </si>
  <si>
    <t>ТО МФУ/принтеров 1221-</t>
  </si>
  <si>
    <t>ТО МФУ/принтеров 143-</t>
  </si>
  <si>
    <t>ТО МФУ/принтеров 145-</t>
  </si>
  <si>
    <t>ТО МФУ/принтеров 147-</t>
  </si>
  <si>
    <t>ТО МФУ/принтеров 2722-</t>
  </si>
  <si>
    <t>ТО МФУ/принтеров 2459-</t>
  </si>
  <si>
    <t>ТО МФУ/принтеров 2671-</t>
  </si>
  <si>
    <t>ТО МФУ/принтеров 3438-</t>
  </si>
  <si>
    <t>ТО МФУ/принтеров 3079-</t>
  </si>
  <si>
    <t>ТО МФУ/принтеров 3330-</t>
  </si>
  <si>
    <t>ТО МФУ/принтеров 2681-</t>
  </si>
  <si>
    <t>ТО МФУ/принтеров 3289-</t>
  </si>
  <si>
    <t>ТО МФУ/принтеров 190-</t>
  </si>
  <si>
    <t>ТО МФУ/принтеров 2088-</t>
  </si>
  <si>
    <t>ТО МФУ/принтеров 2866-</t>
  </si>
  <si>
    <t>ТО МФУ/принтеров 2152-</t>
  </si>
  <si>
    <t>ТО МФУ/принтеров 111-</t>
  </si>
  <si>
    <t>ТО МФУ/принтеров 164-</t>
  </si>
  <si>
    <t>ТО МФУ/принтеров 174-</t>
  </si>
  <si>
    <t>ТО МФУ/принтеров 1222-</t>
  </si>
  <si>
    <t>ТО МФУ/принтеров 1238-</t>
  </si>
  <si>
    <t>ТО МФУ/принтеров 1465-</t>
  </si>
  <si>
    <t>ТО МФУ/принтеров 1664-</t>
  </si>
  <si>
    <t>ТО МФУ/принтеров 3417-</t>
  </si>
  <si>
    <t>ТО МФУ/принтеров 1223-</t>
  </si>
  <si>
    <t>ТО МФУ/принтеров 1024-</t>
  </si>
  <si>
    <t>ТО МФУ/принтеров 1803-</t>
  </si>
  <si>
    <t>ТО МФУ/принтеров 2363-</t>
  </si>
  <si>
    <t>ТО МФУ/принтеров 3356-</t>
  </si>
  <si>
    <t>ТО МФУ/принтеров 3256-</t>
  </si>
  <si>
    <t>ТО МФУ/принтеров 2407-</t>
  </si>
  <si>
    <t>ТО МФУ/принтеров 2683-</t>
  </si>
  <si>
    <t xml:space="preserve">ТО МФУ/принтеров 2445 </t>
  </si>
  <si>
    <t>ТО МФУ/принтеров 2345-</t>
  </si>
  <si>
    <t>ТО МФУ/принтеров 1129-</t>
  </si>
  <si>
    <t>ТО МФУ/принтеров 3509-</t>
  </si>
  <si>
    <t>ТО МФУ/принтеров 3290-</t>
  </si>
  <si>
    <t>ТО МФУ/принтеров 3578-</t>
  </si>
  <si>
    <t>ТО МФУ/принтеров 3357-</t>
  </si>
  <si>
    <t>ТО МФУ/принтеров 3255-</t>
  </si>
  <si>
    <t>ТО МФУ/принтеров 184-</t>
  </si>
  <si>
    <t>ТО МФУ/принтеров 1224-</t>
  </si>
  <si>
    <t>ТО МФУ/принтеров 1561-</t>
  </si>
  <si>
    <t>ТО МФУ/принтеров 2675-</t>
  </si>
  <si>
    <t>ТО МФУ/принтеров 2237-</t>
  </si>
  <si>
    <t>ТО МФУ/принтеров 120-</t>
  </si>
  <si>
    <t>ТО МФУ/принтеров 1303-</t>
  </si>
  <si>
    <t>ТО МФУ/принтеров 3230-</t>
  </si>
  <si>
    <t>ТО МФУ/принтеров 3145-</t>
  </si>
  <si>
    <t>ТО МФУ/принтеров 3481-</t>
  </si>
  <si>
    <t>ТО МФУ/принтеров 3298-</t>
  </si>
  <si>
    <t>ТО МФУ/принтеров 2138-</t>
  </si>
  <si>
    <t>ТО МФУ/принтеров 122-</t>
  </si>
  <si>
    <t>ТО МФУ/принтеров 134-</t>
  </si>
  <si>
    <t>ТО МФУ/принтеров 2253-</t>
  </si>
  <si>
    <t>ТО МФУ/принтеров 2676-</t>
  </si>
  <si>
    <t>ТО МФУ/принтеров 1558-</t>
  </si>
  <si>
    <t>ТО МФУ/принтеров 1489-</t>
  </si>
  <si>
    <t>ТО МФУ/принтеров 1464-</t>
  </si>
  <si>
    <t>ТО МФУ/принтеров 1610-</t>
  </si>
  <si>
    <t>ТО МФУ/принтеров 2754-</t>
  </si>
  <si>
    <t>ТО МФУ/принтеров 2033-</t>
  </si>
  <si>
    <t>ТО МФУ/принтеров 1488-</t>
  </si>
  <si>
    <t>ТО МФУ/принтеров 1470-</t>
  </si>
  <si>
    <t>ТО МФУ/принтеров 1469-</t>
  </si>
  <si>
    <t>ТО МФУ/принтеров 3253-</t>
  </si>
  <si>
    <t>ТО МФУ/принтеров 2485-</t>
  </si>
  <si>
    <t>ТО МФУ/принтеров 3310-</t>
  </si>
  <si>
    <t>ТО МФУ/принтеров 3320-</t>
  </si>
  <si>
    <t>ТО МФУ/принтеров 156-</t>
  </si>
  <si>
    <t>ТО МФУ/принтеров 1009-</t>
  </si>
  <si>
    <t>ТО МФУ/принтеров 158-</t>
  </si>
  <si>
    <t>ТО МФУ/принтеров 135-</t>
  </si>
  <si>
    <t>ТО МФУ/принтеров 144-</t>
  </si>
  <si>
    <t>ТО МФУ/принтеров 112-</t>
  </si>
  <si>
    <t>ТО МФУ/принтеров 703</t>
  </si>
  <si>
    <t>Не работает принтер жуёт бумагу</t>
  </si>
  <si>
    <t xml:space="preserve">ТО МФУ/принтеров </t>
  </si>
  <si>
    <t xml:space="preserve">ТО МФУ/принтеров 105 </t>
  </si>
  <si>
    <t xml:space="preserve">ТО МФУ/принтеров 183 </t>
  </si>
  <si>
    <t xml:space="preserve">ТО МФУ/принтеров 176 </t>
  </si>
  <si>
    <t>ТО МФУ/принтеров 192</t>
  </si>
  <si>
    <t xml:space="preserve">ТО МФУ/принтеров 178 </t>
  </si>
  <si>
    <t xml:space="preserve">ТО МФУ/принтеров 168 </t>
  </si>
  <si>
    <t>ТО МФУ/принтеров 162</t>
  </si>
  <si>
    <t>ТО МФУ/принтеров 119</t>
  </si>
  <si>
    <t xml:space="preserve">ТО МФУ/принтеров 107 </t>
  </si>
  <si>
    <t xml:space="preserve">ТО МФУ/принтеров 188 </t>
  </si>
  <si>
    <t xml:space="preserve">ТО МФУ/принтеров 189 </t>
  </si>
  <si>
    <t>ТО МФУ/принтеров 1001</t>
  </si>
  <si>
    <t>ТО МФУ/принтеров 1005</t>
  </si>
  <si>
    <t>Не работает принтер, пишет "Установите картридж", хотя картридж 
установлен. Пробовали менять картридж - пишет тоже самое</t>
  </si>
  <si>
    <t>ТО МФУ/принтеров</t>
  </si>
  <si>
    <t>ТО МФУ/принтеров 172</t>
  </si>
  <si>
    <t>ТО МФУ/принтеров 173</t>
  </si>
  <si>
    <t xml:space="preserve">Не работает принтер.Просьба срочно </t>
  </si>
  <si>
    <t>на приемке принтер xerox lazer  печатает полосками</t>
  </si>
</sst>
</file>

<file path=xl/styles.xml><?xml version="1.0" encoding="utf-8"?>
<styleSheet xmlns="http://schemas.openxmlformats.org/spreadsheetml/2006/main">
  <numFmts count="4">
    <numFmt numFmtId="166" formatCode="[$-10409]#,##0;\(#,##0\)"/>
    <numFmt numFmtId="169" formatCode="[h]:mm:ss;@"/>
    <numFmt numFmtId="170" formatCode="ddd\ dd/mm\ hh:mm:ss"/>
    <numFmt numFmtId="171" formatCode="[hh]:mm:ss"/>
  </numFmts>
  <fonts count="15">
    <font>
      <sz val="10"/>
      <name val="Arial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1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0070C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b/>
      <sz val="10"/>
      <color theme="0" tint="-0.1499984740745262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6" fontId="2" fillId="2" borderId="3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69" fontId="5" fillId="4" borderId="0" xfId="0" applyNumberFormat="1" applyFont="1" applyFill="1" applyAlignment="1">
      <alignment horizontal="right" vertical="center"/>
    </xf>
    <xf numFmtId="169" fontId="6" fillId="0" borderId="0" xfId="0" applyNumberFormat="1" applyFont="1" applyAlignment="1">
      <alignment vertical="center"/>
    </xf>
    <xf numFmtId="16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0" fontId="0" fillId="0" borderId="5" xfId="0" applyNumberFormat="1" applyBorder="1" applyAlignment="1">
      <alignment horizontal="left"/>
    </xf>
    <xf numFmtId="171" fontId="0" fillId="0" borderId="5" xfId="0" applyNumberFormat="1" applyBorder="1" applyAlignment="1">
      <alignment vertical="center"/>
    </xf>
    <xf numFmtId="169" fontId="5" fillId="5" borderId="0" xfId="0" applyNumberFormat="1" applyFont="1" applyFill="1" applyAlignment="1">
      <alignment horizontal="right" vertical="center"/>
    </xf>
    <xf numFmtId="169" fontId="7" fillId="4" borderId="0" xfId="0" applyNumberFormat="1" applyFont="1" applyFill="1" applyAlignment="1">
      <alignment horizontal="right" vertical="center"/>
    </xf>
    <xf numFmtId="169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1" fontId="9" fillId="0" borderId="5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166" fontId="2" fillId="2" borderId="0" xfId="0" applyNumberFormat="1" applyFont="1" applyFill="1" applyBorder="1" applyAlignment="1" applyProtection="1">
      <alignment vertical="center" wrapText="1"/>
      <protection locked="0"/>
    </xf>
    <xf numFmtId="20" fontId="11" fillId="0" borderId="0" xfId="0" applyNumberFormat="1" applyFont="1" applyAlignment="1">
      <alignment horizontal="right" vertical="center"/>
    </xf>
    <xf numFmtId="20" fontId="11" fillId="0" borderId="0" xfId="0" applyNumberFormat="1" applyFont="1" applyAlignment="1">
      <alignment vertical="center"/>
    </xf>
    <xf numFmtId="169" fontId="0" fillId="0" borderId="0" xfId="0" applyNumberFormat="1" applyAlignment="1">
      <alignment horizontal="right" vertical="center"/>
    </xf>
    <xf numFmtId="169" fontId="0" fillId="0" borderId="5" xfId="0" applyNumberFormat="1" applyBorder="1" applyAlignment="1">
      <alignment vertical="center"/>
    </xf>
    <xf numFmtId="169" fontId="12" fillId="0" borderId="5" xfId="0" applyNumberFormat="1" applyFont="1" applyBorder="1" applyAlignment="1">
      <alignment vertical="center"/>
    </xf>
    <xf numFmtId="169" fontId="10" fillId="0" borderId="5" xfId="0" applyNumberFormat="1" applyFont="1" applyBorder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 applyProtection="1">
      <alignment vertical="center" wrapText="1"/>
      <protection locked="0"/>
    </xf>
    <xf numFmtId="2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1" fontId="13" fillId="3" borderId="1" xfId="0" applyNumberFormat="1" applyFont="1" applyFill="1" applyBorder="1" applyAlignment="1" applyProtection="1">
      <alignment vertical="center" wrapText="1"/>
      <protection locked="0"/>
    </xf>
    <xf numFmtId="2" fontId="13" fillId="3" borderId="1" xfId="0" applyNumberFormat="1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166" fontId="13" fillId="0" borderId="1" xfId="0" applyNumberFormat="1" applyFont="1" applyBorder="1" applyAlignment="1" applyProtection="1">
      <alignment vertical="center" wrapText="1"/>
      <protection locked="0"/>
    </xf>
    <xf numFmtId="2" fontId="14" fillId="0" borderId="1" xfId="0" applyNumberFormat="1" applyFont="1" applyBorder="1" applyAlignment="1" applyProtection="1">
      <alignment vertical="center" wrapText="1"/>
      <protection locked="0"/>
    </xf>
    <xf numFmtId="166" fontId="13" fillId="3" borderId="1" xfId="0" applyNumberFormat="1" applyFont="1" applyFill="1" applyBorder="1" applyAlignment="1" applyProtection="1">
      <alignment vertical="center" wrapText="1"/>
      <protection locked="0"/>
    </xf>
    <xf numFmtId="2" fontId="14" fillId="3" borderId="1" xfId="0" applyNumberFormat="1" applyFont="1" applyFill="1" applyBorder="1" applyAlignment="1" applyProtection="1">
      <alignment vertical="center" wrapText="1"/>
      <protection locked="0"/>
    </xf>
    <xf numFmtId="0" fontId="14" fillId="2" borderId="4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166" fontId="14" fillId="2" borderId="3" xfId="0" applyNumberFormat="1" applyFont="1" applyFill="1" applyBorder="1" applyAlignment="1" applyProtection="1">
      <alignment vertical="center" wrapText="1"/>
      <protection locked="0"/>
    </xf>
    <xf numFmtId="2" fontId="13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8C00"/>
      <rgbColor rgb="00FFD700"/>
      <rgbColor rgb="00FF0000"/>
      <rgbColor rgb="00FFF8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2"/>
  <sheetViews>
    <sheetView showGridLines="0" tabSelected="1" topLeftCell="A126" workbookViewId="0">
      <selection activeCell="F150" sqref="F150:H150"/>
    </sheetView>
  </sheetViews>
  <sheetFormatPr defaultRowHeight="12.75"/>
  <cols>
    <col min="1" max="5" width="9.7109375" style="1" customWidth="1"/>
    <col min="6" max="8" width="17.85546875" style="1" customWidth="1"/>
    <col min="9" max="9" width="9.140625" style="37"/>
    <col min="10" max="10" width="10.140625" style="53" bestFit="1" customWidth="1"/>
    <col min="11" max="11" width="9.7109375" style="37" customWidth="1"/>
    <col min="12" max="12" width="6.42578125" style="37" customWidth="1"/>
    <col min="13" max="13" width="4.140625" style="11" customWidth="1"/>
    <col min="14" max="14" width="14.42578125" style="31" customWidth="1"/>
    <col min="15" max="15" width="4.5703125" style="1" hidden="1" customWidth="1"/>
    <col min="16" max="16" width="7" style="1" hidden="1" customWidth="1"/>
    <col min="17" max="17" width="9.140625" style="1" hidden="1" customWidth="1"/>
    <col min="18" max="18" width="9.140625" style="9" customWidth="1"/>
    <col min="19" max="26" width="9.140625" style="11" customWidth="1"/>
    <col min="27" max="27" width="14.42578125" style="9" customWidth="1"/>
    <col min="28" max="28" width="9.140625" style="9"/>
    <col min="29" max="29" width="2.5703125" style="1" customWidth="1"/>
    <col min="30" max="30" width="18.85546875" style="1" customWidth="1"/>
    <col min="31" max="16384" width="9.140625" style="1"/>
  </cols>
  <sheetData>
    <row r="1" spans="1:30" ht="73.7" customHeight="1">
      <c r="J1" s="29">
        <v>0.375</v>
      </c>
      <c r="K1" s="30">
        <v>0.875</v>
      </c>
      <c r="AA1" s="10"/>
    </row>
    <row r="2" spans="1:30" ht="15.75" customHeight="1">
      <c r="A2" s="19" t="s">
        <v>0</v>
      </c>
      <c r="B2" s="20"/>
      <c r="C2" s="20"/>
      <c r="D2" s="21"/>
      <c r="E2" s="2" t="s">
        <v>1</v>
      </c>
      <c r="F2" s="2" t="s">
        <v>2</v>
      </c>
      <c r="G2" s="2" t="s">
        <v>3</v>
      </c>
      <c r="H2" s="2" t="s">
        <v>4</v>
      </c>
      <c r="I2" s="38" t="s">
        <v>5</v>
      </c>
      <c r="J2" s="39" t="s">
        <v>6</v>
      </c>
      <c r="K2" s="38" t="s">
        <v>7</v>
      </c>
      <c r="L2" s="38" t="s">
        <v>1</v>
      </c>
      <c r="M2" s="26"/>
    </row>
    <row r="3" spans="1:30" ht="23.25" customHeight="1">
      <c r="A3" s="22" t="s">
        <v>8</v>
      </c>
      <c r="B3" s="20"/>
      <c r="C3" s="20"/>
      <c r="D3" s="21"/>
      <c r="E3" s="3">
        <v>34</v>
      </c>
      <c r="F3" s="12">
        <v>41642.428113425922</v>
      </c>
      <c r="G3" s="12">
        <v>41643.594780092593</v>
      </c>
      <c r="H3" s="12">
        <v>41646.515914351847</v>
      </c>
      <c r="I3" s="40">
        <v>16</v>
      </c>
      <c r="J3" s="41">
        <v>50.107222219999997</v>
      </c>
      <c r="K3" s="42">
        <v>3</v>
      </c>
      <c r="L3" s="42">
        <v>102</v>
      </c>
      <c r="M3" s="27">
        <f>IF(MID(A3,1,2)="ТО",1,)</f>
        <v>0</v>
      </c>
      <c r="N3" s="32">
        <f>IF(M3=1,((NETWORKDAYS(F3,H3)-1)*($K$1-$J$1)+MIN(MAX(MOD(H3,1),(WEEKDAY(H3,2)&gt;5)*$K$1,$J$1),$K$1)-MIN(MAX(MOD(F3,1)*(WEEKDAY(F3,2)&lt;6),$J$1),$K$1)),(H3-F3)-INT(H3-F3)+(DATEDIF(F3,H3,"d"))*($K$1-$J$1)-"12:22:55")</f>
        <v>1.5718865740731147</v>
      </c>
      <c r="AA3" s="14">
        <f>IF(A3="ТО?",((NETWORKDAYS(F3,H3)-1)*($K$1-$J$1)+MIN(MAX(MOD(H3,1),(WEEKDAY(H3,2)&gt;5)*$K$1,$J$1),$K$1)-MIN(MAX(MOD(F3,1)*(WEEKDAY(F3,2)&lt;6),$J$1),$K$1)),(H3-F3)-INT(H3-F3)+(DATEDIF(F3,H3,"d"))*($K$1-$J$1))</f>
        <v>2.0878009259249666</v>
      </c>
      <c r="AB3" s="8">
        <f>(H3-F3)-INT(H3-F3)+(NETWORKDAYS(F3,H3)-(NETWORKDAYS(F3,H3)&lt;&gt;0))*($K$1-$J$1)</f>
        <v>1.0878009259249666</v>
      </c>
      <c r="AD3" s="13">
        <f>(NETWORKDAYS(F3,H3)-1)*($K$1-$J$1)+MIN(MAX(MOD(H3,1),(WEEKDAY(H3,2)&gt;5)*$K$1,$J$1),$K$1)-MIN(MAX(MOD(F3,1)*(WEEKDAY(F3,2)&lt;6),$J$1),$K$1)</f>
        <v>1.0878009259249666</v>
      </c>
    </row>
    <row r="4" spans="1:30" ht="23.25" customHeight="1">
      <c r="A4" s="23" t="s">
        <v>9</v>
      </c>
      <c r="B4" s="20"/>
      <c r="C4" s="20"/>
      <c r="D4" s="21"/>
      <c r="E4" s="4">
        <v>34</v>
      </c>
      <c r="F4" s="12">
        <v>41644.774594907409</v>
      </c>
      <c r="G4" s="12">
        <v>41646.441261574073</v>
      </c>
      <c r="H4" s="12">
        <v>41648.676203703704</v>
      </c>
      <c r="I4" s="43">
        <v>16</v>
      </c>
      <c r="J4" s="44">
        <v>45.638611109999999</v>
      </c>
      <c r="K4" s="45">
        <v>2</v>
      </c>
      <c r="L4" s="45">
        <v>68</v>
      </c>
      <c r="M4" s="27">
        <f t="shared" ref="M4:M67" si="0">IF(MID(A4,1,2)="ТО",1,)</f>
        <v>0</v>
      </c>
      <c r="N4" s="32">
        <f>IF(M4=1,((NETWORKDAYS(F4,H4)-1)*($K$1-$J$1)+MIN(MAX(MOD(H4,1),(WEEKDAY(H4,2)&gt;5)*$K$1,$J$1),$K$1)-MIN(MAX(MOD(F4,1)*(WEEKDAY(F4,2)&lt;6),$J$1),$K$1)),(H4-F4)-INT(H4-F4)+(DATEDIF(F4,H4,"d"))*($K$1-$J$1)-"24:00")</f>
        <v>1.9016087962954771</v>
      </c>
      <c r="O4" s="6">
        <f>DAY(F4)</f>
        <v>5</v>
      </c>
      <c r="P4" s="6">
        <f>HOUR(F4)</f>
        <v>18</v>
      </c>
      <c r="Q4" s="6">
        <f>MINUTE(F4)</f>
        <v>35</v>
      </c>
      <c r="R4" s="36"/>
      <c r="S4" s="6"/>
      <c r="T4" s="6"/>
      <c r="U4" s="6"/>
      <c r="V4" s="6"/>
      <c r="W4" s="6"/>
      <c r="X4" s="6"/>
      <c r="Y4" s="6"/>
      <c r="Z4" s="6"/>
      <c r="AA4" s="14">
        <f>IF(A4="ТО?",((NETWORKDAYS(F4,H4)-1)*($K$1-$J$1)+MIN(MAX(MOD(H4,1),(WEEKDAY(H4,2)&gt;5)*$K$1,$J$1),$K$1)-MIN(MAX(MOD(F4,1)*(WEEKDAY(F4,2)&lt;6),$J$1),$K$1)),(H4-F4)-INT(H4-F4)+(DATEDIF(F4,H4,"d"))*($K$1-$J$1)-"24:00")</f>
        <v>1.9016087962954771</v>
      </c>
      <c r="AB4" s="8">
        <f>(H4-F4)-INT(H4-F4)+(NETWORKDAYS(F4,H4)-(NETWORKDAYS(F4,H4)&lt;&gt;0))*($K$1-$J$1)</f>
        <v>2.4016087962954771</v>
      </c>
      <c r="AD4" s="13">
        <f>(NETWORKDAYS(F4,H4)-1)*($K$1-$J$1)+MIN(MAX(MOD(H4,1),(WEEKDAY(H4,2)&gt;5)*$K$1,$J$1),$K$1)-MIN(MAX(MOD(F4,1)*(WEEKDAY(F4,2)&lt;6),$J$1),$K$1)</f>
        <v>1.8012037037042319</v>
      </c>
    </row>
    <row r="5" spans="1:30" ht="23.25" customHeight="1">
      <c r="A5" s="22" t="s">
        <v>10</v>
      </c>
      <c r="B5" s="20"/>
      <c r="C5" s="20"/>
      <c r="D5" s="21"/>
      <c r="E5" s="3">
        <v>34</v>
      </c>
      <c r="F5" s="12">
        <v>41643.34847222222</v>
      </c>
      <c r="G5" s="12">
        <v>41643.681805555556</v>
      </c>
      <c r="H5" s="12">
        <v>41643.40420138889</v>
      </c>
      <c r="I5" s="46">
        <v>8</v>
      </c>
      <c r="J5" s="47">
        <v>1.3374999999999999</v>
      </c>
      <c r="K5" s="42">
        <v>0</v>
      </c>
      <c r="L5" s="42">
        <v>0</v>
      </c>
      <c r="M5" s="27">
        <f t="shared" si="0"/>
        <v>0</v>
      </c>
      <c r="N5" s="33">
        <f>IF(M5=1,((NETWORKDAYS(F5,H5)-1)*($K$1-$J$1)+MIN(MAX(MOD(H5,1),(WEEKDAY(H5,2)&gt;5)*$K$1,$J$1),$K$1)-MIN(MAX(MOD(F5,1)*(WEEKDAY(F5,2)&lt;6),$J$1),$K$1)),(H5-F5)-"00:38:12"-INT(H5-F5)+(DATEDIF(F5,H5,"d"))*($K$1-$J$1))</f>
        <v>2.9201388892284335E-2</v>
      </c>
      <c r="O5" s="6">
        <f t="shared" ref="O5:O68" si="1">DAY(F5)</f>
        <v>4</v>
      </c>
      <c r="P5" s="6">
        <f t="shared" ref="P5:P68" si="2">HOUR(F5)</f>
        <v>8</v>
      </c>
      <c r="Q5" s="6">
        <f t="shared" ref="Q5:Q68" si="3">MINUTE(F5)</f>
        <v>21</v>
      </c>
      <c r="R5" s="36"/>
      <c r="S5" s="6"/>
      <c r="T5" s="6"/>
      <c r="U5" s="6"/>
      <c r="V5" s="6"/>
      <c r="W5" s="6"/>
      <c r="X5" s="6"/>
      <c r="Y5" s="6"/>
      <c r="Z5" s="6"/>
      <c r="AA5" s="15">
        <f>IF(A5="ТО?",((NETWORKDAYS(F5,H5)-1)*($K$1-$J$1)+MIN(MAX(MOD(H5,1),(WEEKDAY(H5,2)&gt;5)*$K$1,$J$1),$K$1)-MIN(MAX(MOD(F5,1)*(WEEKDAY(F5,2)&lt;6),$J$1),$K$1)),(H5-F5)-INT(H5-F5)+(DATEDIF(F5,H5,"d"))*($K$1-$J$1))</f>
        <v>5.5729166670062114E-2</v>
      </c>
      <c r="AB5" s="16">
        <f>(H5-F5)-INT(H5-F5)+(NETWORKDAYS(F5,H5)-(NETWORKDAYS(F5,H5)&lt;&gt;0))*($K$1-$J$1)</f>
        <v>5.5729166670062114E-2</v>
      </c>
      <c r="AC5" s="17"/>
      <c r="AD5" s="18">
        <f>(NETWORKDAYS(F5,H5)-1)*($K$1-$J$1)+MIN(MAX(MOD(H5,1),(WEEKDAY(H5,2)&gt;5)*$K$1,$J$1),$K$1)-MIN(MAX(MOD(F5,1)*(WEEKDAY(F5,2)&lt;6),$J$1),$K$1)</f>
        <v>0</v>
      </c>
    </row>
    <row r="6" spans="1:30" ht="23.25" customHeight="1">
      <c r="A6" s="23" t="s">
        <v>10</v>
      </c>
      <c r="B6" s="20"/>
      <c r="C6" s="20"/>
      <c r="D6" s="21"/>
      <c r="E6" s="4">
        <v>34</v>
      </c>
      <c r="F6" s="12">
        <v>41644.459131944444</v>
      </c>
      <c r="G6" s="12">
        <v>41645.625798611109</v>
      </c>
      <c r="H6" s="12">
        <v>41645.376736111109</v>
      </c>
      <c r="I6" s="48">
        <v>16</v>
      </c>
      <c r="J6" s="44">
        <v>10.022500000000001</v>
      </c>
      <c r="K6" s="45">
        <v>0</v>
      </c>
      <c r="L6" s="45">
        <v>0</v>
      </c>
      <c r="M6" s="27">
        <f t="shared" si="0"/>
        <v>0</v>
      </c>
      <c r="N6" s="33">
        <f>IF(M6=1,((NETWORKDAYS(F6,H6)-1)*($K$1-$J$1)+MIN(MAX(MOD(H6,1),(WEEKDAY(H6,2)&gt;5)*$K$1,$J$1),$K$1)-MIN(MAX(MOD(F6,1)*(WEEKDAY(F6,2)&lt;6),$J$1),$K$1)),(H6-F6)-INT(H6-F6)+(DATEDIF(F6,H6,"d"))*($K$1-$J$1)-"24:00")</f>
        <v>0.41760416666511446</v>
      </c>
      <c r="O6" s="6">
        <f t="shared" si="1"/>
        <v>5</v>
      </c>
      <c r="P6" s="6">
        <f t="shared" si="2"/>
        <v>11</v>
      </c>
      <c r="Q6" s="6">
        <f t="shared" si="3"/>
        <v>1</v>
      </c>
      <c r="R6" s="36"/>
      <c r="S6" s="6"/>
      <c r="T6" s="6"/>
      <c r="U6" s="6"/>
      <c r="V6" s="6"/>
      <c r="W6" s="6"/>
      <c r="X6" s="6"/>
      <c r="Y6" s="6"/>
      <c r="Z6" s="6"/>
      <c r="AA6" s="15">
        <f>IF(A6&gt;="ТО",((NETWORKDAYS(F6,H6)-1)*($K$1-$J$1)+MIN(MAX(MOD(H6,1),(WEEKDAY(H6,2)&gt;5)*$K$1,$J$1),$K$1)-MIN(MAX(MOD(F6,1)*(WEEKDAY(F6,2)&lt;6),$J$1),$K$1)),(H6-F6)-INT(H6-F6)+(DATEDIF(F6,H6,"d"))*($K$1-$J$1))</f>
        <v>1.4176041666651145</v>
      </c>
      <c r="AB6" s="8">
        <f>(H6-F6)-INT(H6-F6)+(NETWORKDAYS(F6,H6)-(NETWORKDAYS(F6,H6)&lt;&gt;0))*($K$1-$J$1)</f>
        <v>0.91760416666511446</v>
      </c>
      <c r="AD6" s="13">
        <f>(NETWORKDAYS(F6,H6)-1)*($K$1-$J$1)+MIN(MAX(MOD(H6,1),(WEEKDAY(H6,2)&gt;5)*$K$1,$J$1),$K$1)-MIN(MAX(MOD(F6,1)*(WEEKDAY(F6,2)&lt;6),$J$1),$K$1)</f>
        <v>1.7361111094942316E-3</v>
      </c>
    </row>
    <row r="7" spans="1:30" ht="23.25" customHeight="1">
      <c r="A7" s="22" t="s">
        <v>11</v>
      </c>
      <c r="B7" s="20"/>
      <c r="C7" s="20"/>
      <c r="D7" s="21"/>
      <c r="E7" s="3">
        <v>34</v>
      </c>
      <c r="F7" s="12">
        <v>41645.399282407408</v>
      </c>
      <c r="G7" s="12">
        <v>41645.732615740737</v>
      </c>
      <c r="H7" s="12">
        <v>41645.650150462963</v>
      </c>
      <c r="I7" s="46">
        <v>8</v>
      </c>
      <c r="J7" s="41">
        <v>6.0208333300000003</v>
      </c>
      <c r="K7" s="42">
        <v>0</v>
      </c>
      <c r="L7" s="42">
        <v>0</v>
      </c>
      <c r="M7" s="27">
        <f t="shared" si="0"/>
        <v>0</v>
      </c>
      <c r="N7" s="33">
        <f>IF(M7=1,((NETWORKDAYS(F7,H7)-1)*($K$1-$J$1)+MIN(MAX(MOD(H7,1),(WEEKDAY(H7,2)&gt;5)*$K$1,$J$1),$K$1)-MIN(MAX(MOD(F7,1)*(WEEKDAY(F7,2)&lt;6),$J$1),$K$1)),(H7-F7)-INT(H7-F7)+(DATEDIF(F7,H7,"d"))*($K$1-$J$1))</f>
        <v>0.25086805555474712</v>
      </c>
      <c r="O7" s="6">
        <f t="shared" si="1"/>
        <v>6</v>
      </c>
      <c r="P7" s="6">
        <f t="shared" si="2"/>
        <v>9</v>
      </c>
      <c r="Q7" s="6">
        <f t="shared" si="3"/>
        <v>34</v>
      </c>
      <c r="R7" s="36"/>
      <c r="S7" s="6"/>
      <c r="T7" s="6"/>
      <c r="U7" s="6"/>
      <c r="V7" s="6"/>
      <c r="W7" s="6"/>
      <c r="X7" s="6"/>
      <c r="Y7" s="6"/>
      <c r="Z7" s="6"/>
      <c r="AA7" s="7">
        <f>IF(A7&gt;="ТО",((NETWORKDAYS(F7,H7)-1)*($K$1-$J$1)+MIN(MAX(MOD(H7,1),(WEEKDAY(H7,2)&gt;5)*$K$1,$J$1),$K$1)-MIN(MAX(MOD(F7,1)*(WEEKDAY(F7,2)&lt;6),$J$1),$K$1)),(H7-F7)-INT(H7-F7)+(DATEDIF(F7,H7,"d"))*($K$1-$J$1))</f>
        <v>0.25086805555474712</v>
      </c>
      <c r="AB7" s="8">
        <f>(H7-F7)-INT(H7-F7)+(NETWORKDAYS(F7,H7)-(NETWORKDAYS(F7,H7)&lt;&gt;0))*($K$1-$J$1)</f>
        <v>0.25086805555474712</v>
      </c>
      <c r="AD7" s="13">
        <f>(NETWORKDAYS(F7,H7)-1)*($K$1-$J$1)+MIN(MAX(MOD(H7,1),(WEEKDAY(H7,2)&gt;5)*$K$1,$J$1),$K$1)-MIN(MAX(MOD(F7,1)*(WEEKDAY(F7,2)&lt;6),$J$1),$K$1)</f>
        <v>0.25086805555474712</v>
      </c>
    </row>
    <row r="8" spans="1:30" ht="23.25" customHeight="1">
      <c r="A8" s="23" t="s">
        <v>12</v>
      </c>
      <c r="B8" s="20"/>
      <c r="C8" s="20"/>
      <c r="D8" s="21"/>
      <c r="E8" s="4">
        <v>34</v>
      </c>
      <c r="F8" s="12">
        <v>41645.526284722218</v>
      </c>
      <c r="G8" s="12">
        <v>41646.69295138889</v>
      </c>
      <c r="H8" s="12">
        <v>41645.894062499996</v>
      </c>
      <c r="I8" s="48">
        <v>16</v>
      </c>
      <c r="J8" s="44">
        <v>6.8691666600000003</v>
      </c>
      <c r="K8" s="45">
        <v>0</v>
      </c>
      <c r="L8" s="45">
        <v>0</v>
      </c>
      <c r="M8" s="27">
        <f t="shared" si="0"/>
        <v>0</v>
      </c>
      <c r="N8" s="33">
        <f>IF(M8=1,((NETWORKDAYS(F8,H8)-1)*($K$1-$J$1)+MIN(MAX(MOD(H8,1),(WEEKDAY(H8,2)&gt;5)*$K$1,$J$1),$K$1)-MIN(MAX(MOD(F8,1)*(WEEKDAY(F8,2)&lt;6),$J$1),$K$1)),(H8-F8)-INT(H8-F8)+(DATEDIF(F8,H8,"d"))*($K$1-$J$1)-"00:27:27")</f>
        <v>0.34871527777751909</v>
      </c>
      <c r="O8" s="6">
        <f t="shared" si="1"/>
        <v>6</v>
      </c>
      <c r="P8" s="6">
        <f t="shared" si="2"/>
        <v>12</v>
      </c>
      <c r="Q8" s="6">
        <f t="shared" si="3"/>
        <v>37</v>
      </c>
      <c r="R8" s="36"/>
      <c r="S8" s="6"/>
      <c r="T8" s="6"/>
      <c r="U8" s="6"/>
      <c r="V8" s="6"/>
      <c r="W8" s="6"/>
      <c r="X8" s="6"/>
      <c r="Y8" s="6"/>
      <c r="Z8" s="6"/>
      <c r="AA8" s="7">
        <f>IF(A8&gt;="ТО",((NETWORKDAYS(F8,H8)-1)*($K$1-$J$1)+MIN(MAX(MOD(H8,1),(WEEKDAY(H8,2)&gt;5)*$K$1,$J$1),$K$1)-MIN(MAX(MOD(F8,1)*(WEEKDAY(F8,2)&lt;6),$J$1),$K$1)),(H8-F8)-INT(H8-F8)+(DATEDIF(F8,H8,"d"))*($K$1-$J$1))</f>
        <v>0.36777777777751908</v>
      </c>
      <c r="AB8" s="8">
        <f>(H8-F8)-INT(H8-F8)+(NETWORKDAYS(F8,H8)-(NETWORKDAYS(F8,H8)&lt;&gt;0))*($K$1-$J$1)</f>
        <v>0.36777777777751908</v>
      </c>
      <c r="AD8" s="13">
        <f>(NETWORKDAYS(F8,H8)-1)*($K$1-$J$1)+MIN(MAX(MOD(H8,1),(WEEKDAY(H8,2)&gt;5)*$K$1,$J$1),$K$1)-MIN(MAX(MOD(F8,1)*(WEEKDAY(F8,2)&lt;6),$J$1),$K$1)</f>
        <v>0.34871527778159361</v>
      </c>
    </row>
    <row r="9" spans="1:30" ht="23.25" customHeight="1">
      <c r="A9" s="22" t="s">
        <v>13</v>
      </c>
      <c r="B9" s="20"/>
      <c r="C9" s="20"/>
      <c r="D9" s="21"/>
      <c r="E9" s="3">
        <v>34</v>
      </c>
      <c r="F9" s="12">
        <v>41646.374513888884</v>
      </c>
      <c r="G9" s="12">
        <v>41647.541180555556</v>
      </c>
      <c r="H9" s="12">
        <v>41646.591493055552</v>
      </c>
      <c r="I9" s="46">
        <v>16</v>
      </c>
      <c r="J9" s="41">
        <v>5.2074999999999996</v>
      </c>
      <c r="K9" s="42">
        <v>0</v>
      </c>
      <c r="L9" s="42">
        <v>0</v>
      </c>
      <c r="M9" s="27">
        <f t="shared" si="0"/>
        <v>0</v>
      </c>
      <c r="N9" s="33">
        <v>0</v>
      </c>
      <c r="O9" s="6">
        <f t="shared" si="1"/>
        <v>7</v>
      </c>
      <c r="P9" s="6">
        <f t="shared" si="2"/>
        <v>8</v>
      </c>
      <c r="Q9" s="6">
        <f t="shared" si="3"/>
        <v>59</v>
      </c>
      <c r="R9" s="36"/>
      <c r="S9" s="6"/>
      <c r="T9" s="6"/>
      <c r="U9" s="6"/>
      <c r="V9" s="6"/>
      <c r="W9" s="6"/>
      <c r="X9" s="6"/>
      <c r="Y9" s="6"/>
      <c r="Z9" s="6"/>
      <c r="AA9" s="7">
        <f>IF(A9&gt;="ТО",((NETWORKDAYS(F9,H9)-1)*($K$1-$J$1)+MIN(MAX(MOD(H9,1),(WEEKDAY(H9,2)&gt;5)*$K$1,$J$1),$K$1)-MIN(MAX(MOD(F9,1)*(WEEKDAY(F9,2)&lt;6),$J$1),$K$1)),(H9-F9)-INT(H9-F9)+(DATEDIF(F9,H9,"d"))*($K$1-$J$1))</f>
        <v>0.21697916666744277</v>
      </c>
      <c r="AB9" s="8">
        <f>(H9-F9)-INT(H9-F9)+(NETWORKDAYS(F9,H9)-(NETWORKDAYS(F9,H9)&lt;&gt;0))*($K$1-$J$1)</f>
        <v>0.21697916666744277</v>
      </c>
      <c r="AD9" s="13">
        <f>(NETWORKDAYS(F9,H9)-1)*($K$1-$J$1)+MIN(MAX(MOD(H9,1),(WEEKDAY(H9,2)&gt;5)*$K$1,$J$1),$K$1)-MIN(MAX(MOD(F9,1)*(WEEKDAY(F9,2)&lt;6),$J$1),$K$1)</f>
        <v>0.21649305555183673</v>
      </c>
    </row>
    <row r="10" spans="1:30" ht="23.25" customHeight="1">
      <c r="A10" s="23" t="s">
        <v>134</v>
      </c>
      <c r="B10" s="20"/>
      <c r="C10" s="20"/>
      <c r="D10" s="21"/>
      <c r="E10" s="4">
        <v>18</v>
      </c>
      <c r="F10" s="12">
        <v>41646.514525462961</v>
      </c>
      <c r="G10" s="12">
        <v>41649.347858796296</v>
      </c>
      <c r="H10" s="12">
        <v>41648.652569444443</v>
      </c>
      <c r="I10" s="48">
        <v>32</v>
      </c>
      <c r="J10" s="44">
        <v>27.313055550000001</v>
      </c>
      <c r="K10" s="45">
        <v>0</v>
      </c>
      <c r="L10" s="45">
        <v>0</v>
      </c>
      <c r="M10" s="27">
        <f t="shared" si="0"/>
        <v>0</v>
      </c>
      <c r="N10" s="33">
        <f>IF(M10=1,((NETWORKDAYS(F10,H10)-1)*($K$1-$J$1)+MIN(MAX(MOD(H10,1),(WEEKDAY(H10,2)&gt;5)*$K$1,$J$1),$K$1)-MIN(MAX(MOD(F10,1)*(WEEKDAY(F10,2)&lt;6),$J$1),$K$1)),(H10-F10-"08:39:05")-INT(H10-F10)+(DATEDIF(F10,H10,"d"))*($K$1-$J$1))</f>
        <v>0.77756944444500498</v>
      </c>
      <c r="O10" s="6">
        <f t="shared" si="1"/>
        <v>7</v>
      </c>
      <c r="P10" s="6">
        <f t="shared" si="2"/>
        <v>12</v>
      </c>
      <c r="Q10" s="6">
        <f t="shared" si="3"/>
        <v>20</v>
      </c>
      <c r="R10" s="36"/>
      <c r="S10" s="6"/>
      <c r="T10" s="6"/>
      <c r="U10" s="6"/>
      <c r="V10" s="6"/>
      <c r="W10" s="6"/>
      <c r="X10" s="6"/>
      <c r="Y10" s="6"/>
      <c r="Z10" s="6"/>
      <c r="AA10" s="7">
        <f>IF(A10&gt;="ТО",((NETWORKDAYS(F10,H10)-1)*($K$1-$J$1)+MIN(MAX(MOD(H10,1),(WEEKDAY(H10,2)&gt;5)*$K$1,$J$1),$K$1)-MIN(MAX(MOD(F10,1)*(WEEKDAY(F10,2)&lt;6),$J$1),$K$1)),(H10-F10)-INT(H10-F10)+(DATEDIF(F10,H10,"d"))*($K$1-$J$1))</f>
        <v>1.138043981482042</v>
      </c>
      <c r="AB10" s="8">
        <f>(H10-F10)-INT(H10-F10)+(NETWORKDAYS(F10,H10)-(NETWORKDAYS(F10,H10)&lt;&gt;0))*($K$1-$J$1)</f>
        <v>1.138043981482042</v>
      </c>
      <c r="AD10" s="13">
        <f>(NETWORKDAYS(F10,H10)-1)*($K$1-$J$1)+MIN(MAX(MOD(H10,1),(WEEKDAY(H10,2)&gt;5)*$K$1,$J$1),$K$1)-MIN(MAX(MOD(F10,1)*(WEEKDAY(F10,2)&lt;6),$J$1),$K$1)</f>
        <v>1.138043981482042</v>
      </c>
    </row>
    <row r="11" spans="1:30" ht="23.25" customHeight="1">
      <c r="A11" s="22" t="s">
        <v>14</v>
      </c>
      <c r="B11" s="20"/>
      <c r="C11" s="20"/>
      <c r="D11" s="21"/>
      <c r="E11" s="3">
        <v>34</v>
      </c>
      <c r="F11" s="12">
        <v>41649.316249999996</v>
      </c>
      <c r="G11" s="12">
        <v>41650.482916666668</v>
      </c>
      <c r="H11" s="12">
        <v>41649.434861111113</v>
      </c>
      <c r="I11" s="46">
        <v>16</v>
      </c>
      <c r="J11" s="41">
        <v>2.8466666599999999</v>
      </c>
      <c r="K11" s="42">
        <v>0</v>
      </c>
      <c r="L11" s="42">
        <v>0</v>
      </c>
      <c r="M11" s="27">
        <f t="shared" si="0"/>
        <v>0</v>
      </c>
      <c r="N11" s="33">
        <f>IF(M11=1,((NETWORKDAYS(F11,H11)-1)*($K$1-$J$1)+MIN(MAX(MOD(H11,1),(WEEKDAY(H11,2)&gt;5)*$K$1,$J$1),$K$1)-MIN(MAX(MOD(F11,1)*(WEEKDAY(F11,2)&lt;6),$J$1),$K$1)),(H11-F11)-INT(H11-F11)+(DATEDIF(F11,H11,"d"))*($K$1-$J$1))</f>
        <v>0.11861111111647915</v>
      </c>
      <c r="O11" s="6">
        <f t="shared" si="1"/>
        <v>10</v>
      </c>
      <c r="P11" s="6">
        <f t="shared" si="2"/>
        <v>7</v>
      </c>
      <c r="Q11" s="6">
        <f t="shared" si="3"/>
        <v>35</v>
      </c>
      <c r="R11" s="36"/>
      <c r="S11" s="6"/>
      <c r="T11" s="6"/>
      <c r="U11" s="6"/>
      <c r="V11" s="6"/>
      <c r="W11" s="6"/>
      <c r="X11" s="6"/>
      <c r="Y11" s="6"/>
      <c r="Z11" s="6"/>
      <c r="AA11" s="7">
        <f>IF(A11&gt;="ТО",((NETWORKDAYS(F11,H11)-1)*($K$1-$J$1)+MIN(MAX(MOD(H11,1),(WEEKDAY(H11,2)&gt;5)*$K$1,$J$1),$K$1)-MIN(MAX(MOD(F11,1)*(WEEKDAY(F11,2)&lt;6),$J$1),$K$1)),(H11-F11)-INT(H11-F11)+(DATEDIF(F11,H11,"d"))*($K$1-$J$1))</f>
        <v>0.11861111111647915</v>
      </c>
      <c r="AB11" s="8">
        <f>(H11-F11)-INT(H11-F11)+(NETWORKDAYS(F11,H11)-(NETWORKDAYS(F11,H11)&lt;&gt;0))*($K$1-$J$1)</f>
        <v>0.11861111111647915</v>
      </c>
      <c r="AD11" s="13">
        <f>(NETWORKDAYS(F11,H11)-1)*($K$1-$J$1)+MIN(MAX(MOD(H11,1),(WEEKDAY(H11,2)&gt;5)*$K$1,$J$1),$K$1)-MIN(MAX(MOD(F11,1)*(WEEKDAY(F11,2)&lt;6),$J$1),$K$1)</f>
        <v>5.9861111112695653E-2</v>
      </c>
    </row>
    <row r="12" spans="1:30" ht="23.25" customHeight="1">
      <c r="A12" s="23" t="s">
        <v>15</v>
      </c>
      <c r="B12" s="20"/>
      <c r="C12" s="20"/>
      <c r="D12" s="21"/>
      <c r="E12" s="4">
        <v>34</v>
      </c>
      <c r="F12" s="12">
        <v>41652.529085648144</v>
      </c>
      <c r="G12" s="12">
        <v>41653.36241898148</v>
      </c>
      <c r="H12" s="12">
        <v>41652.549085648148</v>
      </c>
      <c r="I12" s="48">
        <v>8</v>
      </c>
      <c r="J12" s="44">
        <v>0.48</v>
      </c>
      <c r="K12" s="45">
        <v>0</v>
      </c>
      <c r="L12" s="45">
        <v>0</v>
      </c>
      <c r="M12" s="27">
        <f t="shared" si="0"/>
        <v>0</v>
      </c>
      <c r="N12" s="33">
        <f>IF(M12=1,((NETWORKDAYS(F12,H12)-1)*($K$1-$J$1)+MIN(MAX(MOD(H12,1),(WEEKDAY(H12,2)&gt;5)*$K$1,$J$1),$K$1)-MIN(MAX(MOD(F12,1)*(WEEKDAY(F12,2)&lt;6),$J$1),$K$1)),(H12-F12)-INT(H12-F12)+(DATEDIF(F12,H12,"d"))*($K$1-$J$1))</f>
        <v>2.0000000004074536E-2</v>
      </c>
      <c r="O12" s="6">
        <f t="shared" si="1"/>
        <v>13</v>
      </c>
      <c r="P12" s="6">
        <f t="shared" si="2"/>
        <v>12</v>
      </c>
      <c r="Q12" s="6">
        <f t="shared" si="3"/>
        <v>41</v>
      </c>
      <c r="R12" s="36"/>
      <c r="S12" s="6"/>
      <c r="T12" s="6"/>
      <c r="U12" s="6"/>
      <c r="V12" s="6"/>
      <c r="W12" s="6"/>
      <c r="X12" s="6"/>
      <c r="Y12" s="6"/>
      <c r="Z12" s="6"/>
      <c r="AA12" s="7">
        <f>IF(A12&gt;="ТО",((NETWORKDAYS(F12,H12)-1)*($K$1-$J$1)+MIN(MAX(MOD(H12,1),(WEEKDAY(H12,2)&gt;5)*$K$1,$J$1),$K$1)-MIN(MAX(MOD(F12,1)*(WEEKDAY(F12,2)&lt;6),$J$1),$K$1)),(H12-F12)-INT(H12-F12)+(DATEDIF(F12,H12,"d"))*($K$1-$J$1))</f>
        <v>2.0000000004074536E-2</v>
      </c>
      <c r="AB12" s="8">
        <f>(H12-F12)-INT(H12-F12)+(NETWORKDAYS(F12,H12)-(NETWORKDAYS(F12,H12)&lt;&gt;0))*($K$1-$J$1)</f>
        <v>2.0000000004074536E-2</v>
      </c>
      <c r="AD12" s="13">
        <f>(NETWORKDAYS(F12,H12)-1)*($K$1-$J$1)+MIN(MAX(MOD(H12,1),(WEEKDAY(H12,2)&gt;5)*$K$1,$J$1),$K$1)-MIN(MAX(MOD(F12,1)*(WEEKDAY(F12,2)&lt;6),$J$1),$K$1)</f>
        <v>2.0000000004074536E-2</v>
      </c>
    </row>
    <row r="13" spans="1:30" ht="23.25" customHeight="1">
      <c r="A13" s="22" t="s">
        <v>28</v>
      </c>
      <c r="B13" s="20"/>
      <c r="C13" s="20"/>
      <c r="D13" s="21"/>
      <c r="E13" s="3">
        <v>18</v>
      </c>
      <c r="F13" s="12">
        <v>41649.396087962959</v>
      </c>
      <c r="G13" s="12">
        <v>41670.396087962959</v>
      </c>
      <c r="H13" s="12">
        <v>41652.566886574074</v>
      </c>
      <c r="I13" s="46">
        <v>504</v>
      </c>
      <c r="J13" s="47">
        <v>76.099166659999995</v>
      </c>
      <c r="K13" s="42">
        <v>0</v>
      </c>
      <c r="L13" s="42">
        <v>0</v>
      </c>
      <c r="M13" s="27">
        <f t="shared" si="0"/>
        <v>1</v>
      </c>
      <c r="N13" s="33">
        <f>IF(M13=1,((NETWORKDAYS(F13,H13)-1)*($K$1-$J$1)+MIN(MAX(MOD(H13,1),(WEEKDAY(H13,2)&gt;5)*$K$1,$J$1),$K$1)-MIN(MAX(MOD(F13,1)*(WEEKDAY(F13,2)&lt;6),$J$1),$K$1)),(H13-F13)-INT(H13-F13)+(DATEDIF(F13,H13,"d"))*($K$1-$J$1))</f>
        <v>0.67079861111415084</v>
      </c>
      <c r="O13" s="6">
        <f t="shared" si="1"/>
        <v>10</v>
      </c>
      <c r="P13" s="6">
        <f t="shared" si="2"/>
        <v>9</v>
      </c>
      <c r="Q13" s="6">
        <f t="shared" si="3"/>
        <v>30</v>
      </c>
      <c r="R13" s="36"/>
      <c r="S13" s="35"/>
      <c r="T13" s="6"/>
      <c r="U13" s="6"/>
      <c r="V13" s="6"/>
      <c r="W13" s="6"/>
      <c r="X13" s="6"/>
      <c r="Y13" s="6"/>
      <c r="Z13" s="6"/>
      <c r="AA13" s="7">
        <f>IF(A13&gt;="ТО",((NETWORKDAYS(F13,H13)-1)*($K$1-$J$1)+MIN(MAX(MOD(H13,1),(WEEKDAY(H13,2)&gt;5)*$K$1,$J$1),$K$1)-MIN(MAX(MOD(F13,1)*(WEEKDAY(F13,2)&lt;6),$J$1),$K$1)),(H13-F13)-INT(H13-F13)+(DATEDIF(F13,H13,"d"))*($K$1-$J$1))</f>
        <v>0.67079861111415084</v>
      </c>
      <c r="AB13" s="8">
        <f>(H13-F13)-INT(H13-F13)+(NETWORKDAYS(F13,H13)-(NETWORKDAYS(F13,H13)&lt;&gt;0))*($K$1-$J$1)</f>
        <v>0.67079861111415084</v>
      </c>
      <c r="AD13" s="13">
        <f>(NETWORKDAYS(F13,H13)-1)*($K$1-$J$1)+MIN(MAX(MOD(H13,1),(WEEKDAY(H13,2)&gt;5)*$K$1,$J$1),$K$1)-MIN(MAX(MOD(F13,1)*(WEEKDAY(F13,2)&lt;6),$J$1),$K$1)</f>
        <v>0.67079861111415084</v>
      </c>
    </row>
    <row r="14" spans="1:30" ht="23.25" customHeight="1">
      <c r="A14" s="23" t="s">
        <v>29</v>
      </c>
      <c r="B14" s="20"/>
      <c r="C14" s="20"/>
      <c r="D14" s="21"/>
      <c r="E14" s="4">
        <v>18</v>
      </c>
      <c r="F14" s="12">
        <v>41649.402881944443</v>
      </c>
      <c r="G14" s="12">
        <v>41670.402881944443</v>
      </c>
      <c r="H14" s="12">
        <v>41652.571597222217</v>
      </c>
      <c r="I14" s="48">
        <v>504</v>
      </c>
      <c r="J14" s="49">
        <v>76.049166659999997</v>
      </c>
      <c r="K14" s="45">
        <v>0</v>
      </c>
      <c r="L14" s="45">
        <v>0</v>
      </c>
      <c r="M14" s="27">
        <f t="shared" si="0"/>
        <v>1</v>
      </c>
      <c r="N14" s="33">
        <f>IF(M14=1,((NETWORKDAYS(F14,H14)-1)*($K$1-$J$1)+MIN(MAX(MOD(H14,1),(WEEKDAY(H14,2)&gt;5)*$K$1,$J$1),$K$1)-MIN(MAX(MOD(F14,1)*(WEEKDAY(F14,2)&lt;6),$J$1),$K$1)),(H14-F14)-INT(H14-F14)+(DATEDIF(F14,H14,"d"))*($K$1-$J$1))</f>
        <v>0.66871527777402662</v>
      </c>
      <c r="O14" s="6">
        <f t="shared" si="1"/>
        <v>10</v>
      </c>
      <c r="P14" s="6">
        <f t="shared" si="2"/>
        <v>9</v>
      </c>
      <c r="Q14" s="6">
        <f t="shared" si="3"/>
        <v>40</v>
      </c>
      <c r="R14" s="36"/>
      <c r="S14" s="6"/>
      <c r="T14" s="6"/>
      <c r="U14" s="6"/>
      <c r="V14" s="6"/>
      <c r="W14" s="6"/>
      <c r="X14" s="6"/>
      <c r="Y14" s="6"/>
      <c r="Z14" s="6"/>
      <c r="AA14" s="7">
        <f>IF(A14&gt;="ТО",((NETWORKDAYS(F14,H14)-1)*($K$1-$J$1)+MIN(MAX(MOD(H14,1),(WEEKDAY(H14,2)&gt;5)*$K$1,$J$1),$K$1)-MIN(MAX(MOD(F14,1)*(WEEKDAY(F14,2)&lt;6),$J$1),$K$1)),(H14-F14)-INT(H14-F14)+(DATEDIF(F14,H14,"d"))*($K$1-$J$1))</f>
        <v>0.66871527777402662</v>
      </c>
      <c r="AB14" s="8">
        <f>(H14-F14)-INT(H14-F14)+(NETWORKDAYS(F14,H14)-(NETWORKDAYS(F14,H14)&lt;&gt;0))*($K$1-$J$1)</f>
        <v>0.66871527777402662</v>
      </c>
      <c r="AD14" s="13">
        <f>(NETWORKDAYS(F14,H14)-1)*($K$1-$J$1)+MIN(MAX(MOD(H14,1),(WEEKDAY(H14,2)&gt;5)*$K$1,$J$1),$K$1)-MIN(MAX(MOD(F14,1)*(WEEKDAY(F14,2)&lt;6),$J$1),$K$1)</f>
        <v>0.66871527777402662</v>
      </c>
    </row>
    <row r="15" spans="1:30" ht="23.25" customHeight="1">
      <c r="A15" s="22" t="s">
        <v>30</v>
      </c>
      <c r="B15" s="20"/>
      <c r="C15" s="20"/>
      <c r="D15" s="21"/>
      <c r="E15" s="3">
        <v>18</v>
      </c>
      <c r="F15" s="12">
        <v>41649.368912037033</v>
      </c>
      <c r="G15" s="12">
        <v>41670.368912037033</v>
      </c>
      <c r="H15" s="12">
        <v>41652.584618055553</v>
      </c>
      <c r="I15" s="46">
        <v>504</v>
      </c>
      <c r="J15" s="47">
        <v>77.17694444</v>
      </c>
      <c r="K15" s="42">
        <v>0</v>
      </c>
      <c r="L15" s="42">
        <v>0</v>
      </c>
      <c r="M15" s="27">
        <f t="shared" si="0"/>
        <v>1</v>
      </c>
      <c r="N15" s="33">
        <f>IF(M15=1,((NETWORKDAYS(F15,H15)-1)*($K$1-$J$1)+MIN(MAX(MOD(H15,1),(WEEKDAY(H15,2)&gt;5)*$K$1,$J$1),$K$1)-MIN(MAX(MOD(F15,1)*(WEEKDAY(F15,2)&lt;6),$J$1),$K$1)),(H15-F15)-INT(H15-F15)+(DATEDIF(F15,H15,"d"))*($K$1-$J$1))</f>
        <v>0.70961805555270985</v>
      </c>
      <c r="O15" s="6">
        <f t="shared" si="1"/>
        <v>10</v>
      </c>
      <c r="P15" s="6">
        <f t="shared" si="2"/>
        <v>8</v>
      </c>
      <c r="Q15" s="6">
        <f t="shared" si="3"/>
        <v>51</v>
      </c>
      <c r="R15" s="36"/>
      <c r="S15" s="6"/>
      <c r="T15" s="6"/>
      <c r="U15" s="6"/>
      <c r="V15" s="6"/>
      <c r="W15" s="6"/>
      <c r="X15" s="6"/>
      <c r="Y15" s="6"/>
      <c r="Z15" s="6"/>
      <c r="AA15" s="7">
        <f>IF(A15&gt;="ТО",((NETWORKDAYS(F15,H15)-1)*($K$1-$J$1)+MIN(MAX(MOD(H15,1),(WEEKDAY(H15,2)&gt;5)*$K$1,$J$1),$K$1)-MIN(MAX(MOD(F15,1)*(WEEKDAY(F15,2)&lt;6),$J$1),$K$1)),(H15-F15)-INT(H15-F15)+(DATEDIF(F15,H15,"d"))*($K$1-$J$1))</f>
        <v>0.70961805555270985</v>
      </c>
      <c r="AB15" s="8">
        <f>(H15-F15)-INT(H15-F15)+(NETWORKDAYS(F15,H15)-(NETWORKDAYS(F15,H15)&lt;&gt;0))*($K$1-$J$1)</f>
        <v>0.71570601851999527</v>
      </c>
      <c r="AD15" s="13">
        <f>(NETWORKDAYS(F15,H15)-1)*($K$1-$J$1)+MIN(MAX(MOD(H15,1),(WEEKDAY(H15,2)&gt;5)*$K$1,$J$1),$K$1)-MIN(MAX(MOD(F15,1)*(WEEKDAY(F15,2)&lt;6),$J$1),$K$1)</f>
        <v>0.70961805555270985</v>
      </c>
    </row>
    <row r="16" spans="1:30" ht="23.25" customHeight="1">
      <c r="A16" s="23" t="s">
        <v>31</v>
      </c>
      <c r="B16" s="20"/>
      <c r="C16" s="20"/>
      <c r="D16" s="21"/>
      <c r="E16" s="4">
        <v>18</v>
      </c>
      <c r="F16" s="12">
        <v>41649.363703703704</v>
      </c>
      <c r="G16" s="12">
        <v>41670.363703703704</v>
      </c>
      <c r="H16" s="12">
        <v>41652.588761574072</v>
      </c>
      <c r="I16" s="48">
        <v>504</v>
      </c>
      <c r="J16" s="49">
        <v>77.401388879999999</v>
      </c>
      <c r="K16" s="45">
        <v>0</v>
      </c>
      <c r="L16" s="45">
        <v>0</v>
      </c>
      <c r="M16" s="27">
        <f t="shared" si="0"/>
        <v>1</v>
      </c>
      <c r="N16" s="33">
        <f>IF(M16=1,((NETWORKDAYS(F16,H16)-1)*($K$1-$J$1)+MIN(MAX(MOD(H16,1),(WEEKDAY(H16,2)&gt;5)*$K$1,$J$1),$K$1)-MIN(MAX(MOD(F16,1)*(WEEKDAY(F16,2)&lt;6),$J$1),$K$1)),(H16-F16)-INT(H16-F16)+(DATEDIF(F16,H16,"d"))*($K$1-$J$1))</f>
        <v>0.71376157407212304</v>
      </c>
      <c r="O16" s="6">
        <f t="shared" si="1"/>
        <v>10</v>
      </c>
      <c r="P16" s="6">
        <f t="shared" si="2"/>
        <v>8</v>
      </c>
      <c r="Q16" s="6">
        <f t="shared" si="3"/>
        <v>43</v>
      </c>
      <c r="R16" s="36"/>
      <c r="S16" s="6"/>
      <c r="T16" s="6"/>
      <c r="U16" s="6"/>
      <c r="V16" s="6"/>
      <c r="W16" s="6"/>
      <c r="X16" s="6"/>
      <c r="Y16" s="6"/>
      <c r="Z16" s="6"/>
      <c r="AA16" s="7">
        <f>IF(A16&gt;="ТО",((NETWORKDAYS(F16,H16)-1)*($K$1-$J$1)+MIN(MAX(MOD(H16,1),(WEEKDAY(H16,2)&gt;5)*$K$1,$J$1),$K$1)-MIN(MAX(MOD(F16,1)*(WEEKDAY(F16,2)&lt;6),$J$1),$K$1)),(H16-F16)-INT(H16-F16)+(DATEDIF(F16,H16,"d"))*($K$1-$J$1))</f>
        <v>0.71376157407212304</v>
      </c>
      <c r="AB16" s="8">
        <f>(H16-F16)-INT(H16-F16)+(NETWORKDAYS(F16,H16)-(NETWORKDAYS(F16,H16)&lt;&gt;0))*($K$1-$J$1)</f>
        <v>0.72505787036789116</v>
      </c>
      <c r="AD16" s="13">
        <f>(NETWORKDAYS(F16,H16)-1)*($K$1-$J$1)+MIN(MAX(MOD(H16,1),(WEEKDAY(H16,2)&gt;5)*$K$1,$J$1),$K$1)-MIN(MAX(MOD(F16,1)*(WEEKDAY(F16,2)&lt;6),$J$1),$K$1)</f>
        <v>0.71376157407212304</v>
      </c>
    </row>
    <row r="17" spans="1:30" ht="23.25" customHeight="1">
      <c r="A17" s="22" t="s">
        <v>32</v>
      </c>
      <c r="B17" s="20"/>
      <c r="C17" s="20"/>
      <c r="D17" s="21"/>
      <c r="E17" s="3">
        <v>18</v>
      </c>
      <c r="F17" s="12">
        <v>41649.362013888887</v>
      </c>
      <c r="G17" s="12">
        <v>41670.362013888887</v>
      </c>
      <c r="H17" s="12">
        <v>41652.590636574074</v>
      </c>
      <c r="I17" s="46">
        <v>504</v>
      </c>
      <c r="J17" s="47">
        <v>77.486944440000002</v>
      </c>
      <c r="K17" s="42">
        <v>0</v>
      </c>
      <c r="L17" s="42">
        <v>0</v>
      </c>
      <c r="M17" s="27">
        <f t="shared" si="0"/>
        <v>1</v>
      </c>
      <c r="N17" s="33">
        <f>IF(M17=1,((NETWORKDAYS(F17,H17)-1)*($K$1-$J$1)+MIN(MAX(MOD(H17,1),(WEEKDAY(H17,2)&gt;5)*$K$1,$J$1),$K$1)-MIN(MAX(MOD(F17,1)*(WEEKDAY(F17,2)&lt;6),$J$1),$K$1)),(H17-F17)-INT(H17-F17)+(DATEDIF(F17,H17,"d"))*($K$1-$J$1))</f>
        <v>0.71563657407386927</v>
      </c>
      <c r="O17" s="6">
        <f t="shared" si="1"/>
        <v>10</v>
      </c>
      <c r="P17" s="6">
        <f t="shared" si="2"/>
        <v>8</v>
      </c>
      <c r="Q17" s="6">
        <f t="shared" si="3"/>
        <v>41</v>
      </c>
      <c r="R17" s="36"/>
      <c r="S17" s="6"/>
      <c r="T17" s="6"/>
      <c r="U17" s="6"/>
      <c r="V17" s="6"/>
      <c r="W17" s="6"/>
      <c r="X17" s="6"/>
      <c r="Y17" s="6"/>
      <c r="Z17" s="6"/>
      <c r="AA17" s="7">
        <f>IF(A17&gt;="ТО",((NETWORKDAYS(F17,H17)-1)*($K$1-$J$1)+MIN(MAX(MOD(H17,1),(WEEKDAY(H17,2)&gt;5)*$K$1,$J$1),$K$1)-MIN(MAX(MOD(F17,1)*(WEEKDAY(F17,2)&lt;6),$J$1),$K$1)),(H17-F17)-INT(H17-F17)+(DATEDIF(F17,H17,"d"))*($K$1-$J$1))</f>
        <v>0.71563657407386927</v>
      </c>
      <c r="AB17" s="8">
        <f>(H17-F17)-INT(H17-F17)+(NETWORKDAYS(F17,H17)-(NETWORKDAYS(F17,H17)&lt;&gt;0))*($K$1-$J$1)</f>
        <v>0.72862268518656492</v>
      </c>
      <c r="AD17" s="13">
        <f>(NETWORKDAYS(F17,H17)-1)*($K$1-$J$1)+MIN(MAX(MOD(H17,1),(WEEKDAY(H17,2)&gt;5)*$K$1,$J$1),$K$1)-MIN(MAX(MOD(F17,1)*(WEEKDAY(F17,2)&lt;6),$J$1),$K$1)</f>
        <v>0.71563657407386927</v>
      </c>
    </row>
    <row r="18" spans="1:30" ht="23.25" customHeight="1">
      <c r="A18" s="23" t="s">
        <v>33</v>
      </c>
      <c r="B18" s="20"/>
      <c r="C18" s="20"/>
      <c r="D18" s="21"/>
      <c r="E18" s="4">
        <v>18</v>
      </c>
      <c r="F18" s="12">
        <v>41651.899560185186</v>
      </c>
      <c r="G18" s="12">
        <v>41672.899560185186</v>
      </c>
      <c r="H18" s="12">
        <v>41652.620995370366</v>
      </c>
      <c r="I18" s="48">
        <v>504</v>
      </c>
      <c r="J18" s="49">
        <v>17.314444439999999</v>
      </c>
      <c r="K18" s="45">
        <v>0</v>
      </c>
      <c r="L18" s="45">
        <v>0</v>
      </c>
      <c r="M18" s="27">
        <f t="shared" si="0"/>
        <v>1</v>
      </c>
      <c r="N18" s="33">
        <f>IF(M18=1,((NETWORKDAYS(F18,H18)-1)*($K$1-$J$1)+MIN(MAX(MOD(H18,1),(WEEKDAY(H18,2)&gt;5)*$K$1,$J$1),$K$1)-MIN(MAX(MOD(F18,1)*(WEEKDAY(F18,2)&lt;6),$J$1),$K$1)),(H18-F18)-INT(H18-F18)+(DATEDIF(F18,H18,"d"))*($K$1-$J$1))</f>
        <v>0.24599537036556285</v>
      </c>
      <c r="O18" s="6">
        <f t="shared" si="1"/>
        <v>12</v>
      </c>
      <c r="P18" s="6">
        <f t="shared" si="2"/>
        <v>21</v>
      </c>
      <c r="Q18" s="6">
        <f t="shared" si="3"/>
        <v>35</v>
      </c>
      <c r="R18" s="36"/>
      <c r="S18" s="6"/>
      <c r="T18" s="6"/>
      <c r="U18" s="6"/>
      <c r="V18" s="6"/>
      <c r="W18" s="6"/>
      <c r="X18" s="6"/>
      <c r="Y18" s="6"/>
      <c r="Z18" s="6"/>
      <c r="AA18" s="7">
        <f>IF(A18&gt;="ТО",((NETWORKDAYS(F18,H18)-1)*($K$1-$J$1)+MIN(MAX(MOD(H18,1),(WEEKDAY(H18,2)&gt;5)*$K$1,$J$1),$K$1)-MIN(MAX(MOD(F18,1)*(WEEKDAY(F18,2)&lt;6),$J$1),$K$1)),(H18-F18)-INT(H18-F18)+(DATEDIF(F18,H18,"d"))*($K$1-$J$1))</f>
        <v>0.24599537036556285</v>
      </c>
      <c r="AB18" s="8">
        <f>(H18-F18)-INT(H18-F18)+(NETWORKDAYS(F18,H18)-(NETWORKDAYS(F18,H18)&lt;&gt;0))*($K$1-$J$1)</f>
        <v>0.72143518517987104</v>
      </c>
      <c r="AD18" s="13">
        <f>(NETWORKDAYS(F18,H18)-1)*($K$1-$J$1)+MIN(MAX(MOD(H18,1),(WEEKDAY(H18,2)&gt;5)*$K$1,$J$1),$K$1)-MIN(MAX(MOD(F18,1)*(WEEKDAY(F18,2)&lt;6),$J$1),$K$1)</f>
        <v>0.24599537036556285</v>
      </c>
    </row>
    <row r="19" spans="1:30" ht="23.25" customHeight="1">
      <c r="A19" s="22" t="s">
        <v>34</v>
      </c>
      <c r="B19" s="20"/>
      <c r="C19" s="20"/>
      <c r="D19" s="21"/>
      <c r="E19" s="3">
        <v>18</v>
      </c>
      <c r="F19" s="12">
        <v>41651.897847222222</v>
      </c>
      <c r="G19" s="12">
        <v>41672.897847222222</v>
      </c>
      <c r="H19" s="12">
        <v>41652.621805555551</v>
      </c>
      <c r="I19" s="46">
        <v>504</v>
      </c>
      <c r="J19" s="47">
        <v>17.375</v>
      </c>
      <c r="K19" s="42">
        <v>0</v>
      </c>
      <c r="L19" s="42">
        <v>0</v>
      </c>
      <c r="M19" s="27">
        <f t="shared" si="0"/>
        <v>1</v>
      </c>
      <c r="N19" s="33">
        <f>IF(M19=1,((NETWORKDAYS(F19,H19)-1)*($K$1-$J$1)+MIN(MAX(MOD(H19,1),(WEEKDAY(H19,2)&gt;5)*$K$1,$J$1),$K$1)-MIN(MAX(MOD(F19,1)*(WEEKDAY(F19,2)&lt;6),$J$1),$K$1)),(H19-F19)-INT(H19-F19)+(DATEDIF(F19,H19,"d"))*($K$1-$J$1))</f>
        <v>0.24680555555096362</v>
      </c>
      <c r="O19" s="6">
        <f t="shared" si="1"/>
        <v>12</v>
      </c>
      <c r="P19" s="6">
        <f t="shared" si="2"/>
        <v>21</v>
      </c>
      <c r="Q19" s="6">
        <f t="shared" si="3"/>
        <v>32</v>
      </c>
      <c r="R19" s="36"/>
      <c r="S19" s="6"/>
      <c r="T19" s="6"/>
      <c r="U19" s="6"/>
      <c r="V19" s="6"/>
      <c r="W19" s="6"/>
      <c r="X19" s="6"/>
      <c r="Y19" s="6"/>
      <c r="Z19" s="6"/>
      <c r="AA19" s="7">
        <f>IF(A19&gt;="ТО",((NETWORKDAYS(F19,H19)-1)*($K$1-$J$1)+MIN(MAX(MOD(H19,1),(WEEKDAY(H19,2)&gt;5)*$K$1,$J$1),$K$1)-MIN(MAX(MOD(F19,1)*(WEEKDAY(F19,2)&lt;6),$J$1),$K$1)),(H19-F19)-INT(H19-F19)+(DATEDIF(F19,H19,"d"))*($K$1-$J$1))</f>
        <v>0.24680555555096362</v>
      </c>
      <c r="AB19" s="8">
        <f>(H19-F19)-INT(H19-F19)+(NETWORKDAYS(F19,H19)-(NETWORKDAYS(F19,H19)&lt;&gt;0))*($K$1-$J$1)</f>
        <v>0.72395833332848269</v>
      </c>
      <c r="AD19" s="13">
        <f>(NETWORKDAYS(F19,H19)-1)*($K$1-$J$1)+MIN(MAX(MOD(H19,1),(WEEKDAY(H19,2)&gt;5)*$K$1,$J$1),$K$1)-MIN(MAX(MOD(F19,1)*(WEEKDAY(F19,2)&lt;6),$J$1),$K$1)</f>
        <v>0.24680555555096362</v>
      </c>
    </row>
    <row r="20" spans="1:30" ht="23.25" customHeight="1">
      <c r="A20" s="23" t="s">
        <v>35</v>
      </c>
      <c r="B20" s="20"/>
      <c r="C20" s="20"/>
      <c r="D20" s="21"/>
      <c r="E20" s="4">
        <v>18</v>
      </c>
      <c r="F20" s="12">
        <v>41651.900057870371</v>
      </c>
      <c r="G20" s="12">
        <v>41672.900057870371</v>
      </c>
      <c r="H20" s="12">
        <v>41652.62263888889</v>
      </c>
      <c r="I20" s="48">
        <v>504</v>
      </c>
      <c r="J20" s="49">
        <v>17.341944439999999</v>
      </c>
      <c r="K20" s="45">
        <v>0</v>
      </c>
      <c r="L20" s="45">
        <v>0</v>
      </c>
      <c r="M20" s="27">
        <f t="shared" si="0"/>
        <v>1</v>
      </c>
      <c r="N20" s="33">
        <f>IF(M20=1,((NETWORKDAYS(F20,H20)-1)*($K$1-$J$1)+MIN(MAX(MOD(H20,1),(WEEKDAY(H20,2)&gt;5)*$K$1,$J$1),$K$1)-MIN(MAX(MOD(F20,1)*(WEEKDAY(F20,2)&lt;6),$J$1),$K$1)),(H20-F20)-INT(H20-F20)+(DATEDIF(F20,H20,"d"))*($K$1-$J$1))</f>
        <v>0.24763888888992369</v>
      </c>
      <c r="O20" s="6">
        <f t="shared" si="1"/>
        <v>12</v>
      </c>
      <c r="P20" s="6">
        <f t="shared" si="2"/>
        <v>21</v>
      </c>
      <c r="Q20" s="6">
        <f t="shared" si="3"/>
        <v>36</v>
      </c>
      <c r="R20" s="36"/>
      <c r="S20" s="6"/>
      <c r="T20" s="6"/>
      <c r="U20" s="6"/>
      <c r="V20" s="6"/>
      <c r="W20" s="6"/>
      <c r="X20" s="6"/>
      <c r="Y20" s="6"/>
      <c r="Z20" s="6"/>
      <c r="AA20" s="7">
        <f>IF(A20&gt;="ТО",((NETWORKDAYS(F20,H20)-1)*($K$1-$J$1)+MIN(MAX(MOD(H20,1),(WEEKDAY(H20,2)&gt;5)*$K$1,$J$1),$K$1)-MIN(MAX(MOD(F20,1)*(WEEKDAY(F20,2)&lt;6),$J$1),$K$1)),(H20-F20)-INT(H20-F20)+(DATEDIF(F20,H20,"d"))*($K$1-$J$1))</f>
        <v>0.24763888888992369</v>
      </c>
      <c r="AB20" s="8">
        <f>(H20-F20)-INT(H20-F20)+(NETWORKDAYS(F20,H20)-(NETWORKDAYS(F20,H20)&lt;&gt;0))*($K$1-$J$1)</f>
        <v>0.72258101851912215</v>
      </c>
      <c r="AD20" s="13">
        <f>(NETWORKDAYS(F20,H20)-1)*($K$1-$J$1)+MIN(MAX(MOD(H20,1),(WEEKDAY(H20,2)&gt;5)*$K$1,$J$1),$K$1)-MIN(MAX(MOD(F20,1)*(WEEKDAY(F20,2)&lt;6),$J$1),$K$1)</f>
        <v>0.24763888888992369</v>
      </c>
    </row>
    <row r="21" spans="1:30" ht="23.25" customHeight="1">
      <c r="A21" s="22" t="s">
        <v>36</v>
      </c>
      <c r="B21" s="20"/>
      <c r="C21" s="20"/>
      <c r="D21" s="21"/>
      <c r="E21" s="3">
        <v>18</v>
      </c>
      <c r="F21" s="12">
        <v>41651.90221064815</v>
      </c>
      <c r="G21" s="12">
        <v>41672.90221064815</v>
      </c>
      <c r="H21" s="12">
        <v>41652.624745370369</v>
      </c>
      <c r="I21" s="46">
        <v>504</v>
      </c>
      <c r="J21" s="47">
        <v>17.340833329999999</v>
      </c>
      <c r="K21" s="42">
        <v>0</v>
      </c>
      <c r="L21" s="42">
        <v>0</v>
      </c>
      <c r="M21" s="27">
        <f t="shared" si="0"/>
        <v>1</v>
      </c>
      <c r="N21" s="33">
        <f>IF(M21=1,((NETWORKDAYS(F21,H21)-1)*($K$1-$J$1)+MIN(MAX(MOD(H21,1),(WEEKDAY(H21,2)&gt;5)*$K$1,$J$1),$K$1)-MIN(MAX(MOD(F21,1)*(WEEKDAY(F21,2)&lt;6),$J$1),$K$1)),(H21-F21)-INT(H21-F21)+(DATEDIF(F21,H21,"d"))*($K$1-$J$1))</f>
        <v>0.24974537036905531</v>
      </c>
      <c r="O21" s="6">
        <f t="shared" si="1"/>
        <v>12</v>
      </c>
      <c r="P21" s="6">
        <f t="shared" si="2"/>
        <v>21</v>
      </c>
      <c r="Q21" s="6">
        <f t="shared" si="3"/>
        <v>39</v>
      </c>
      <c r="R21" s="36"/>
      <c r="S21" s="6"/>
      <c r="T21" s="6"/>
      <c r="U21" s="6"/>
      <c r="V21" s="6"/>
      <c r="W21" s="6"/>
      <c r="X21" s="6"/>
      <c r="Y21" s="6"/>
      <c r="Z21" s="6"/>
      <c r="AA21" s="7">
        <f>IF(A21&gt;="ТО",((NETWORKDAYS(F21,H21)-1)*($K$1-$J$1)+MIN(MAX(MOD(H21,1),(WEEKDAY(H21,2)&gt;5)*$K$1,$J$1),$K$1)-MIN(MAX(MOD(F21,1)*(WEEKDAY(F21,2)&lt;6),$J$1),$K$1)),(H21-F21)-INT(H21-F21)+(DATEDIF(F21,H21,"d"))*($K$1-$J$1))</f>
        <v>0.24974537036905531</v>
      </c>
      <c r="AB21" s="8">
        <f>(H21-F21)-INT(H21-F21)+(NETWORKDAYS(F21,H21)-(NETWORKDAYS(F21,H21)&lt;&gt;0))*($K$1-$J$1)</f>
        <v>0.7225347222192795</v>
      </c>
      <c r="AD21" s="13">
        <f>(NETWORKDAYS(F21,H21)-1)*($K$1-$J$1)+MIN(MAX(MOD(H21,1),(WEEKDAY(H21,2)&gt;5)*$K$1,$J$1),$K$1)-MIN(MAX(MOD(F21,1)*(WEEKDAY(F21,2)&lt;6),$J$1),$K$1)</f>
        <v>0.24974537036905531</v>
      </c>
    </row>
    <row r="22" spans="1:30" ht="23.25" customHeight="1">
      <c r="A22" s="23" t="s">
        <v>37</v>
      </c>
      <c r="B22" s="20"/>
      <c r="C22" s="20"/>
      <c r="D22" s="21"/>
      <c r="E22" s="4">
        <v>18</v>
      </c>
      <c r="F22" s="12">
        <v>41649.39943287037</v>
      </c>
      <c r="G22" s="12">
        <v>41670.39943287037</v>
      </c>
      <c r="H22" s="12">
        <v>41652.625879629632</v>
      </c>
      <c r="I22" s="48">
        <v>504</v>
      </c>
      <c r="J22" s="49">
        <v>77.434722219999998</v>
      </c>
      <c r="K22" s="45">
        <v>0</v>
      </c>
      <c r="L22" s="45">
        <v>0</v>
      </c>
      <c r="M22" s="27">
        <f t="shared" si="0"/>
        <v>1</v>
      </c>
      <c r="N22" s="33">
        <f>IF(M22=1,((NETWORKDAYS(F22,H22)-1)*($K$1-$J$1)+MIN(MAX(MOD(H22,1),(WEEKDAY(H22,2)&gt;5)*$K$1,$J$1),$K$1)-MIN(MAX(MOD(F22,1)*(WEEKDAY(F22,2)&lt;6),$J$1),$K$1)),(H22-F22)-INT(H22-F22)+(DATEDIF(F22,H22,"d"))*($K$1-$J$1))</f>
        <v>0.72644675926130731</v>
      </c>
      <c r="O22" s="6">
        <f t="shared" si="1"/>
        <v>10</v>
      </c>
      <c r="P22" s="6">
        <f t="shared" si="2"/>
        <v>9</v>
      </c>
      <c r="Q22" s="6">
        <f t="shared" si="3"/>
        <v>35</v>
      </c>
      <c r="R22" s="36"/>
      <c r="S22" s="6"/>
      <c r="T22" s="6"/>
      <c r="U22" s="6"/>
      <c r="V22" s="6"/>
      <c r="W22" s="6"/>
      <c r="X22" s="6"/>
      <c r="Y22" s="6"/>
      <c r="Z22" s="6"/>
      <c r="AA22" s="7">
        <f>IF(A22&gt;="ТО",((NETWORKDAYS(F22,H22)-1)*($K$1-$J$1)+MIN(MAX(MOD(H22,1),(WEEKDAY(H22,2)&gt;5)*$K$1,$J$1),$K$1)-MIN(MAX(MOD(F22,1)*(WEEKDAY(F22,2)&lt;6),$J$1),$K$1)),(H22-F22)-INT(H22-F22)+(DATEDIF(F22,H22,"d"))*($K$1-$J$1))</f>
        <v>0.72644675926130731</v>
      </c>
      <c r="AB22" s="8">
        <f>(H22-F22)-INT(H22-F22)+(NETWORKDAYS(F22,H22)-(NETWORKDAYS(F22,H22)&lt;&gt;0))*($K$1-$J$1)</f>
        <v>0.72644675926130731</v>
      </c>
      <c r="AD22" s="13">
        <f>(NETWORKDAYS(F22,H22)-1)*($K$1-$J$1)+MIN(MAX(MOD(H22,1),(WEEKDAY(H22,2)&gt;5)*$K$1,$J$1),$K$1)-MIN(MAX(MOD(F22,1)*(WEEKDAY(F22,2)&lt;6),$J$1),$K$1)</f>
        <v>0.72644675926130731</v>
      </c>
    </row>
    <row r="23" spans="1:30" ht="23.25" customHeight="1">
      <c r="A23" s="22" t="s">
        <v>38</v>
      </c>
      <c r="B23" s="20"/>
      <c r="C23" s="20"/>
      <c r="D23" s="21"/>
      <c r="E23" s="3">
        <v>18</v>
      </c>
      <c r="F23" s="12">
        <v>41649.522187499999</v>
      </c>
      <c r="G23" s="12">
        <v>41670.522187499999</v>
      </c>
      <c r="H23" s="12">
        <v>41652.629791666666</v>
      </c>
      <c r="I23" s="46">
        <v>504</v>
      </c>
      <c r="J23" s="47">
        <v>74.582499999999996</v>
      </c>
      <c r="K23" s="42">
        <v>0</v>
      </c>
      <c r="L23" s="42">
        <v>0</v>
      </c>
      <c r="M23" s="27">
        <f t="shared" si="0"/>
        <v>1</v>
      </c>
      <c r="N23" s="33">
        <f>IF(M23=1,((NETWORKDAYS(F23,H23)-1)*($K$1-$J$1)+MIN(MAX(MOD(H23,1),(WEEKDAY(H23,2)&gt;5)*$K$1,$J$1),$K$1)-MIN(MAX(MOD(F23,1)*(WEEKDAY(F23,2)&lt;6),$J$1),$K$1)),(H23-F23)-INT(H23-F23)+(DATEDIF(F23,H23,"d"))*($K$1-$J$1))</f>
        <v>0.60760416666744277</v>
      </c>
      <c r="O23" s="6">
        <f t="shared" si="1"/>
        <v>10</v>
      </c>
      <c r="P23" s="6">
        <f t="shared" si="2"/>
        <v>12</v>
      </c>
      <c r="Q23" s="6">
        <f t="shared" si="3"/>
        <v>31</v>
      </c>
      <c r="R23" s="36"/>
      <c r="S23" s="6"/>
      <c r="T23" s="6"/>
      <c r="U23" s="6"/>
      <c r="V23" s="6"/>
      <c r="W23" s="6"/>
      <c r="X23" s="6"/>
      <c r="Y23" s="6"/>
      <c r="Z23" s="6"/>
      <c r="AA23" s="7">
        <f>IF(A23&gt;="ТО",((NETWORKDAYS(F23,H23)-1)*($K$1-$J$1)+MIN(MAX(MOD(H23,1),(WEEKDAY(H23,2)&gt;5)*$K$1,$J$1),$K$1)-MIN(MAX(MOD(F23,1)*(WEEKDAY(F23,2)&lt;6),$J$1),$K$1)),(H23-F23)-INT(H23-F23)+(DATEDIF(F23,H23,"d"))*($K$1-$J$1))</f>
        <v>0.60760416666744277</v>
      </c>
      <c r="AB23" s="8">
        <f>(H23-F23)-INT(H23-F23)+(NETWORKDAYS(F23,H23)-(NETWORKDAYS(F23,H23)&lt;&gt;0))*($K$1-$J$1)</f>
        <v>0.60760416666744277</v>
      </c>
      <c r="AD23" s="13">
        <f>(NETWORKDAYS(F23,H23)-1)*($K$1-$J$1)+MIN(MAX(MOD(H23,1),(WEEKDAY(H23,2)&gt;5)*$K$1,$J$1),$K$1)-MIN(MAX(MOD(F23,1)*(WEEKDAY(F23,2)&lt;6),$J$1),$K$1)</f>
        <v>0.60760416666744277</v>
      </c>
    </row>
    <row r="24" spans="1:30" ht="23.25" customHeight="1">
      <c r="A24" s="23" t="s">
        <v>39</v>
      </c>
      <c r="B24" s="20"/>
      <c r="C24" s="20"/>
      <c r="D24" s="21"/>
      <c r="E24" s="4">
        <v>18</v>
      </c>
      <c r="F24" s="12">
        <v>41649.395324074074</v>
      </c>
      <c r="G24" s="12">
        <v>41670.395324074074</v>
      </c>
      <c r="H24" s="12">
        <v>41652.631157407406</v>
      </c>
      <c r="I24" s="48">
        <v>504</v>
      </c>
      <c r="J24" s="49">
        <v>77.66</v>
      </c>
      <c r="K24" s="45">
        <v>0</v>
      </c>
      <c r="L24" s="45">
        <v>0</v>
      </c>
      <c r="M24" s="27">
        <f t="shared" si="0"/>
        <v>1</v>
      </c>
      <c r="N24" s="33">
        <f>IF(M24=1,((NETWORKDAYS(F24,H24)-1)*($K$1-$J$1)+MIN(MAX(MOD(H24,1),(WEEKDAY(H24,2)&gt;5)*$K$1,$J$1),$K$1)-MIN(MAX(MOD(F24,1)*(WEEKDAY(F24,2)&lt;6),$J$1),$K$1)),(H24-F24)-INT(H24-F24)+(DATEDIF(F24,H24,"d"))*($K$1-$J$1))</f>
        <v>0.73583333333226619</v>
      </c>
      <c r="O24" s="6">
        <f t="shared" si="1"/>
        <v>10</v>
      </c>
      <c r="P24" s="6">
        <f t="shared" si="2"/>
        <v>9</v>
      </c>
      <c r="Q24" s="6">
        <f t="shared" si="3"/>
        <v>29</v>
      </c>
      <c r="R24" s="36"/>
      <c r="S24" s="6"/>
      <c r="T24" s="6"/>
      <c r="U24" s="6"/>
      <c r="V24" s="6"/>
      <c r="W24" s="6"/>
      <c r="X24" s="6"/>
      <c r="Y24" s="6"/>
      <c r="Z24" s="6"/>
      <c r="AA24" s="7">
        <f>IF(A24&gt;="ТО",((NETWORKDAYS(F24,H24)-1)*($K$1-$J$1)+MIN(MAX(MOD(H24,1),(WEEKDAY(H24,2)&gt;5)*$K$1,$J$1),$K$1)-MIN(MAX(MOD(F24,1)*(WEEKDAY(F24,2)&lt;6),$J$1),$K$1)),(H24-F24)-INT(H24-F24)+(DATEDIF(F24,H24,"d"))*($K$1-$J$1))</f>
        <v>0.73583333333226619</v>
      </c>
      <c r="AB24" s="8">
        <f>(H24-F24)-INT(H24-F24)+(NETWORKDAYS(F24,H24)-(NETWORKDAYS(F24,H24)&lt;&gt;0))*($K$1-$J$1)</f>
        <v>0.73583333333226619</v>
      </c>
      <c r="AD24" s="13">
        <f>(NETWORKDAYS(F24,H24)-1)*($K$1-$J$1)+MIN(MAX(MOD(H24,1),(WEEKDAY(H24,2)&gt;5)*$K$1,$J$1),$K$1)-MIN(MAX(MOD(F24,1)*(WEEKDAY(F24,2)&lt;6),$J$1),$K$1)</f>
        <v>0.73583333333226619</v>
      </c>
    </row>
    <row r="25" spans="1:30" ht="23.25" customHeight="1">
      <c r="A25" s="22" t="s">
        <v>40</v>
      </c>
      <c r="B25" s="20"/>
      <c r="C25" s="20"/>
      <c r="D25" s="21"/>
      <c r="E25" s="3">
        <v>18</v>
      </c>
      <c r="F25" s="12">
        <v>41649.384143518517</v>
      </c>
      <c r="G25" s="12">
        <v>41670.384143518517</v>
      </c>
      <c r="H25" s="12">
        <v>41652.632835648146</v>
      </c>
      <c r="I25" s="46">
        <v>504</v>
      </c>
      <c r="J25" s="47">
        <v>77.968611109999998</v>
      </c>
      <c r="K25" s="42">
        <v>0</v>
      </c>
      <c r="L25" s="42">
        <v>0</v>
      </c>
      <c r="M25" s="27">
        <f t="shared" si="0"/>
        <v>1</v>
      </c>
      <c r="N25" s="33">
        <f>IF(M25=1,((NETWORKDAYS(F25,H25)-1)*($K$1-$J$1)+MIN(MAX(MOD(H25,1),(WEEKDAY(H25,2)&gt;5)*$K$1,$J$1),$K$1)-MIN(MAX(MOD(F25,1)*(WEEKDAY(F25,2)&lt;6),$J$1),$K$1)),(H25-F25)-INT(H25-F25)+(DATEDIF(F25,H25,"d"))*($K$1-$J$1))</f>
        <v>0.7486921296294895</v>
      </c>
      <c r="O25" s="6">
        <f t="shared" si="1"/>
        <v>10</v>
      </c>
      <c r="P25" s="6">
        <f t="shared" si="2"/>
        <v>9</v>
      </c>
      <c r="Q25" s="6">
        <f t="shared" si="3"/>
        <v>13</v>
      </c>
      <c r="R25" s="36"/>
      <c r="S25" s="6"/>
      <c r="T25" s="6"/>
      <c r="U25" s="6"/>
      <c r="V25" s="6"/>
      <c r="W25" s="6"/>
      <c r="X25" s="6"/>
      <c r="Y25" s="6"/>
      <c r="Z25" s="6"/>
      <c r="AA25" s="7">
        <f>IF(A25&gt;="ТО",((NETWORKDAYS(F25,H25)-1)*($K$1-$J$1)+MIN(MAX(MOD(H25,1),(WEEKDAY(H25,2)&gt;5)*$K$1,$J$1),$K$1)-MIN(MAX(MOD(F25,1)*(WEEKDAY(F25,2)&lt;6),$J$1),$K$1)),(H25-F25)-INT(H25-F25)+(DATEDIF(F25,H25,"d"))*($K$1-$J$1))</f>
        <v>0.7486921296294895</v>
      </c>
      <c r="AB25" s="8">
        <f>(H25-F25)-INT(H25-F25)+(NETWORKDAYS(F25,H25)-(NETWORKDAYS(F25,H25)&lt;&gt;0))*($K$1-$J$1)</f>
        <v>0.7486921296294895</v>
      </c>
      <c r="AD25" s="13">
        <f>(NETWORKDAYS(F25,H25)-1)*($K$1-$J$1)+MIN(MAX(MOD(H25,1),(WEEKDAY(H25,2)&gt;5)*$K$1,$J$1),$K$1)-MIN(MAX(MOD(F25,1)*(WEEKDAY(F25,2)&lt;6),$J$1),$K$1)</f>
        <v>0.7486921296294895</v>
      </c>
    </row>
    <row r="26" spans="1:30" ht="23.25" customHeight="1">
      <c r="A26" s="23" t="s">
        <v>41</v>
      </c>
      <c r="B26" s="20"/>
      <c r="C26" s="20"/>
      <c r="D26" s="21"/>
      <c r="E26" s="4">
        <v>18</v>
      </c>
      <c r="F26" s="12">
        <v>41649.409999999996</v>
      </c>
      <c r="G26" s="12">
        <v>41670.409999999996</v>
      </c>
      <c r="H26" s="12">
        <v>41652.635150462964</v>
      </c>
      <c r="I26" s="48">
        <v>504</v>
      </c>
      <c r="J26" s="49">
        <v>77.40361111</v>
      </c>
      <c r="K26" s="45">
        <v>0</v>
      </c>
      <c r="L26" s="45">
        <v>0</v>
      </c>
      <c r="M26" s="27">
        <f t="shared" si="0"/>
        <v>1</v>
      </c>
      <c r="N26" s="33">
        <f>IF(M26=1,((NETWORKDAYS(F26,H26)-1)*($K$1-$J$1)+MIN(MAX(MOD(H26,1),(WEEKDAY(H26,2)&gt;5)*$K$1,$J$1),$K$1)-MIN(MAX(MOD(F26,1)*(WEEKDAY(F26,2)&lt;6),$J$1),$K$1)),(H26-F26)-INT(H26-F26)+(DATEDIF(F26,H26,"d"))*($K$1-$J$1))</f>
        <v>0.72515046296757646</v>
      </c>
      <c r="O26" s="6">
        <f t="shared" si="1"/>
        <v>10</v>
      </c>
      <c r="P26" s="6">
        <f t="shared" si="2"/>
        <v>9</v>
      </c>
      <c r="Q26" s="6">
        <f t="shared" si="3"/>
        <v>50</v>
      </c>
      <c r="R26" s="36"/>
      <c r="S26" s="6"/>
      <c r="T26" s="6"/>
      <c r="U26" s="6"/>
      <c r="V26" s="6"/>
      <c r="W26" s="6"/>
      <c r="X26" s="6"/>
      <c r="Y26" s="6"/>
      <c r="Z26" s="6"/>
      <c r="AA26" s="7">
        <f>IF(A26&gt;="ТО",((NETWORKDAYS(F26,H26)-1)*($K$1-$J$1)+MIN(MAX(MOD(H26,1),(WEEKDAY(H26,2)&gt;5)*$K$1,$J$1),$K$1)-MIN(MAX(MOD(F26,1)*(WEEKDAY(F26,2)&lt;6),$J$1),$K$1)),(H26-F26)-INT(H26-F26)+(DATEDIF(F26,H26,"d"))*($K$1-$J$1))</f>
        <v>0.72515046296757646</v>
      </c>
      <c r="AB26" s="8">
        <f>(H26-F26)-INT(H26-F26)+(NETWORKDAYS(F26,H26)-(NETWORKDAYS(F26,H26)&lt;&gt;0))*($K$1-$J$1)</f>
        <v>0.72515046296757646</v>
      </c>
      <c r="AD26" s="13">
        <f>(NETWORKDAYS(F26,H26)-1)*($K$1-$J$1)+MIN(MAX(MOD(H26,1),(WEEKDAY(H26,2)&gt;5)*$K$1,$J$1),$K$1)-MIN(MAX(MOD(F26,1)*(WEEKDAY(F26,2)&lt;6),$J$1),$K$1)</f>
        <v>0.72515046296757646</v>
      </c>
    </row>
    <row r="27" spans="1:30" ht="23.25" customHeight="1">
      <c r="A27" s="22" t="s">
        <v>42</v>
      </c>
      <c r="B27" s="20"/>
      <c r="C27" s="20"/>
      <c r="D27" s="21"/>
      <c r="E27" s="3">
        <v>18</v>
      </c>
      <c r="F27" s="12">
        <v>41649.393414351849</v>
      </c>
      <c r="G27" s="12">
        <v>41670.393414351849</v>
      </c>
      <c r="H27" s="12">
        <v>41652.636932870366</v>
      </c>
      <c r="I27" s="46">
        <v>504</v>
      </c>
      <c r="J27" s="47">
        <v>77.844444440000004</v>
      </c>
      <c r="K27" s="42">
        <v>0</v>
      </c>
      <c r="L27" s="42">
        <v>0</v>
      </c>
      <c r="M27" s="27">
        <f t="shared" si="0"/>
        <v>1</v>
      </c>
      <c r="N27" s="33">
        <f>IF(M27=1,((NETWORKDAYS(F27,H27)-1)*($K$1-$J$1)+MIN(MAX(MOD(H27,1),(WEEKDAY(H27,2)&gt;5)*$K$1,$J$1),$K$1)-MIN(MAX(MOD(F27,1)*(WEEKDAY(F27,2)&lt;6),$J$1),$K$1)),(H27-F27)-INT(H27-F27)+(DATEDIF(F27,H27,"d"))*($K$1-$J$1))</f>
        <v>0.74351851851679385</v>
      </c>
      <c r="O27" s="6">
        <f t="shared" si="1"/>
        <v>10</v>
      </c>
      <c r="P27" s="6">
        <f t="shared" si="2"/>
        <v>9</v>
      </c>
      <c r="Q27" s="6">
        <f t="shared" si="3"/>
        <v>26</v>
      </c>
      <c r="R27" s="36"/>
      <c r="S27" s="6"/>
      <c r="T27" s="6"/>
      <c r="U27" s="6"/>
      <c r="V27" s="6"/>
      <c r="W27" s="6"/>
      <c r="X27" s="6"/>
      <c r="Y27" s="6"/>
      <c r="Z27" s="6"/>
      <c r="AA27" s="7">
        <f>IF(A27&gt;="ТО",((NETWORKDAYS(F27,H27)-1)*($K$1-$J$1)+MIN(MAX(MOD(H27,1),(WEEKDAY(H27,2)&gt;5)*$K$1,$J$1),$K$1)-MIN(MAX(MOD(F27,1)*(WEEKDAY(F27,2)&lt;6),$J$1),$K$1)),(H27-F27)-INT(H27-F27)+(DATEDIF(F27,H27,"d"))*($K$1-$J$1))</f>
        <v>0.74351851851679385</v>
      </c>
      <c r="AB27" s="8">
        <f>(H27-F27)-INT(H27-F27)+(NETWORKDAYS(F27,H27)-(NETWORKDAYS(F27,H27)&lt;&gt;0))*($K$1-$J$1)</f>
        <v>0.74351851851679385</v>
      </c>
      <c r="AD27" s="13">
        <f>(NETWORKDAYS(F27,H27)-1)*($K$1-$J$1)+MIN(MAX(MOD(H27,1),(WEEKDAY(H27,2)&gt;5)*$K$1,$J$1),$K$1)-MIN(MAX(MOD(F27,1)*(WEEKDAY(F27,2)&lt;6),$J$1),$K$1)</f>
        <v>0.74351851851679385</v>
      </c>
    </row>
    <row r="28" spans="1:30" ht="23.25" customHeight="1">
      <c r="A28" s="23" t="s">
        <v>43</v>
      </c>
      <c r="B28" s="20"/>
      <c r="C28" s="20"/>
      <c r="D28" s="21"/>
      <c r="E28" s="4">
        <v>18</v>
      </c>
      <c r="F28" s="12">
        <v>41649.389872685184</v>
      </c>
      <c r="G28" s="12">
        <v>41670.389872685184</v>
      </c>
      <c r="H28" s="12">
        <v>41652.638958333329</v>
      </c>
      <c r="I28" s="48">
        <v>504</v>
      </c>
      <c r="J28" s="49">
        <v>77.978055549999993</v>
      </c>
      <c r="K28" s="45">
        <v>0</v>
      </c>
      <c r="L28" s="45">
        <v>0</v>
      </c>
      <c r="M28" s="27">
        <f t="shared" si="0"/>
        <v>1</v>
      </c>
      <c r="N28" s="33">
        <f>IF(M28=1,((NETWORKDAYS(F28,H28)-1)*($K$1-$J$1)+MIN(MAX(MOD(H28,1),(WEEKDAY(H28,2)&gt;5)*$K$1,$J$1),$K$1)-MIN(MAX(MOD(F28,1)*(WEEKDAY(F28,2)&lt;6),$J$1),$K$1)),(H28-F28)-INT(H28-F28)+(DATEDIF(F28,H28,"d"))*($K$1-$J$1))</f>
        <v>0.74908564814541023</v>
      </c>
      <c r="O28" s="6">
        <f t="shared" si="1"/>
        <v>10</v>
      </c>
      <c r="P28" s="6">
        <f t="shared" si="2"/>
        <v>9</v>
      </c>
      <c r="Q28" s="6">
        <f t="shared" si="3"/>
        <v>21</v>
      </c>
      <c r="R28" s="36"/>
      <c r="S28" s="6"/>
      <c r="T28" s="6"/>
      <c r="U28" s="6"/>
      <c r="V28" s="6"/>
      <c r="W28" s="6"/>
      <c r="X28" s="6"/>
      <c r="Y28" s="6"/>
      <c r="Z28" s="6"/>
      <c r="AA28" s="7">
        <f>IF(A28&gt;="ТО",((NETWORKDAYS(F28,H28)-1)*($K$1-$J$1)+MIN(MAX(MOD(H28,1),(WEEKDAY(H28,2)&gt;5)*$K$1,$J$1),$K$1)-MIN(MAX(MOD(F28,1)*(WEEKDAY(F28,2)&lt;6),$J$1),$K$1)),(H28-F28)-INT(H28-F28)+(DATEDIF(F28,H28,"d"))*($K$1-$J$1))</f>
        <v>0.74908564814541023</v>
      </c>
      <c r="AB28" s="8">
        <f>(H28-F28)-INT(H28-F28)+(NETWORKDAYS(F28,H28)-(NETWORKDAYS(F28,H28)&lt;&gt;0))*($K$1-$J$1)</f>
        <v>0.74908564814541023</v>
      </c>
      <c r="AD28" s="13">
        <f>(NETWORKDAYS(F28,H28)-1)*($K$1-$J$1)+MIN(MAX(MOD(H28,1),(WEEKDAY(H28,2)&gt;5)*$K$1,$J$1),$K$1)-MIN(MAX(MOD(F28,1)*(WEEKDAY(F28,2)&lt;6),$J$1),$K$1)</f>
        <v>0.74908564814541023</v>
      </c>
    </row>
    <row r="29" spans="1:30" ht="23.25" customHeight="1">
      <c r="A29" s="22" t="s">
        <v>44</v>
      </c>
      <c r="B29" s="20"/>
      <c r="C29" s="20"/>
      <c r="D29" s="21"/>
      <c r="E29" s="3">
        <v>18</v>
      </c>
      <c r="F29" s="12">
        <v>41649.520995370367</v>
      </c>
      <c r="G29" s="12">
        <v>41670.520995370367</v>
      </c>
      <c r="H29" s="12">
        <v>41652.641608796293</v>
      </c>
      <c r="I29" s="46">
        <v>504</v>
      </c>
      <c r="J29" s="47">
        <v>74.894722220000006</v>
      </c>
      <c r="K29" s="42">
        <v>0</v>
      </c>
      <c r="L29" s="42">
        <v>0</v>
      </c>
      <c r="M29" s="27">
        <f t="shared" si="0"/>
        <v>1</v>
      </c>
      <c r="N29" s="33">
        <f>IF(M29=1,((NETWORKDAYS(F29,H29)-1)*($K$1-$J$1)+MIN(MAX(MOD(H29,1),(WEEKDAY(H29,2)&gt;5)*$K$1,$J$1),$K$1)-MIN(MAX(MOD(F29,1)*(WEEKDAY(F29,2)&lt;6),$J$1),$K$1)),(H29-F29)-INT(H29-F29)+(DATEDIF(F29,H29,"d"))*($K$1-$J$1))</f>
        <v>0.62061342592642177</v>
      </c>
      <c r="O29" s="6">
        <f t="shared" si="1"/>
        <v>10</v>
      </c>
      <c r="P29" s="6">
        <f t="shared" si="2"/>
        <v>12</v>
      </c>
      <c r="Q29" s="6">
        <f t="shared" si="3"/>
        <v>30</v>
      </c>
      <c r="R29" s="36"/>
      <c r="S29" s="6"/>
      <c r="T29" s="6"/>
      <c r="U29" s="6"/>
      <c r="V29" s="6"/>
      <c r="W29" s="6"/>
      <c r="X29" s="6"/>
      <c r="Y29" s="6"/>
      <c r="Z29" s="6"/>
      <c r="AA29" s="7">
        <f>IF(A29&gt;="ТО",((NETWORKDAYS(F29,H29)-1)*($K$1-$J$1)+MIN(MAX(MOD(H29,1),(WEEKDAY(H29,2)&gt;5)*$K$1,$J$1),$K$1)-MIN(MAX(MOD(F29,1)*(WEEKDAY(F29,2)&lt;6),$J$1),$K$1)),(H29-F29)-INT(H29-F29)+(DATEDIF(F29,H29,"d"))*($K$1-$J$1))</f>
        <v>0.62061342592642177</v>
      </c>
      <c r="AB29" s="8">
        <f>(H29-F29)-INT(H29-F29)+(NETWORKDAYS(F29,H29)-(NETWORKDAYS(F29,H29)&lt;&gt;0))*($K$1-$J$1)</f>
        <v>0.62061342592642177</v>
      </c>
      <c r="AD29" s="13">
        <f>(NETWORKDAYS(F29,H29)-1)*($K$1-$J$1)+MIN(MAX(MOD(H29,1),(WEEKDAY(H29,2)&gt;5)*$K$1,$J$1),$K$1)-MIN(MAX(MOD(F29,1)*(WEEKDAY(F29,2)&lt;6),$J$1),$K$1)</f>
        <v>0.62061342592642177</v>
      </c>
    </row>
    <row r="30" spans="1:30" ht="23.25" customHeight="1">
      <c r="A30" s="23" t="s">
        <v>45</v>
      </c>
      <c r="B30" s="20"/>
      <c r="C30" s="20"/>
      <c r="D30" s="21"/>
      <c r="E30" s="4">
        <v>18</v>
      </c>
      <c r="F30" s="12">
        <v>41649.39261574074</v>
      </c>
      <c r="G30" s="12">
        <v>41670.39261574074</v>
      </c>
      <c r="H30" s="12">
        <v>41652.645358796297</v>
      </c>
      <c r="I30" s="48">
        <v>504</v>
      </c>
      <c r="J30" s="49">
        <v>78.065833330000004</v>
      </c>
      <c r="K30" s="45">
        <v>0</v>
      </c>
      <c r="L30" s="45">
        <v>0</v>
      </c>
      <c r="M30" s="27">
        <f t="shared" si="0"/>
        <v>1</v>
      </c>
      <c r="N30" s="33">
        <f>IF(M30=1,((NETWORKDAYS(F30,H30)-1)*($K$1-$J$1)+MIN(MAX(MOD(H30,1),(WEEKDAY(H30,2)&gt;5)*$K$1,$J$1),$K$1)-MIN(MAX(MOD(F30,1)*(WEEKDAY(F30,2)&lt;6),$J$1),$K$1)),(H30-F30)-INT(H30-F30)+(DATEDIF(F30,H30,"d"))*($K$1-$J$1))</f>
        <v>0.75274305555649335</v>
      </c>
      <c r="O30" s="6">
        <f t="shared" si="1"/>
        <v>10</v>
      </c>
      <c r="P30" s="6">
        <f t="shared" si="2"/>
        <v>9</v>
      </c>
      <c r="Q30" s="6">
        <f t="shared" si="3"/>
        <v>25</v>
      </c>
      <c r="R30" s="36"/>
      <c r="S30" s="6"/>
      <c r="T30" s="6"/>
      <c r="U30" s="6"/>
      <c r="V30" s="6"/>
      <c r="W30" s="6"/>
      <c r="X30" s="6"/>
      <c r="Y30" s="6"/>
      <c r="Z30" s="6"/>
      <c r="AA30" s="7">
        <f>IF(A30&gt;="ТО",((NETWORKDAYS(F30,H30)-1)*($K$1-$J$1)+MIN(MAX(MOD(H30,1),(WEEKDAY(H30,2)&gt;5)*$K$1,$J$1),$K$1)-MIN(MAX(MOD(F30,1)*(WEEKDAY(F30,2)&lt;6),$J$1),$K$1)),(H30-F30)-INT(H30-F30)+(DATEDIF(F30,H30,"d"))*($K$1-$J$1))</f>
        <v>0.75274305555649335</v>
      </c>
      <c r="AB30" s="8">
        <f>(H30-F30)-INT(H30-F30)+(NETWORKDAYS(F30,H30)-(NETWORKDAYS(F30,H30)&lt;&gt;0))*($K$1-$J$1)</f>
        <v>0.75274305555649335</v>
      </c>
      <c r="AD30" s="13">
        <f>(NETWORKDAYS(F30,H30)-1)*($K$1-$J$1)+MIN(MAX(MOD(H30,1),(WEEKDAY(H30,2)&gt;5)*$K$1,$J$1),$K$1)-MIN(MAX(MOD(F30,1)*(WEEKDAY(F30,2)&lt;6),$J$1),$K$1)</f>
        <v>0.75274305555649335</v>
      </c>
    </row>
    <row r="31" spans="1:30" ht="23.25" customHeight="1">
      <c r="A31" s="22" t="s">
        <v>46</v>
      </c>
      <c r="B31" s="20"/>
      <c r="C31" s="20"/>
      <c r="D31" s="21"/>
      <c r="E31" s="3">
        <v>18</v>
      </c>
      <c r="F31" s="12">
        <v>41649.401898148149</v>
      </c>
      <c r="G31" s="12">
        <v>41670.401898148149</v>
      </c>
      <c r="H31" s="12">
        <v>41652.647106481483</v>
      </c>
      <c r="I31" s="46">
        <v>504</v>
      </c>
      <c r="J31" s="47">
        <v>77.885000000000005</v>
      </c>
      <c r="K31" s="42">
        <v>0</v>
      </c>
      <c r="L31" s="42">
        <v>0</v>
      </c>
      <c r="M31" s="27">
        <f t="shared" si="0"/>
        <v>1</v>
      </c>
      <c r="N31" s="33">
        <f>IF(M31=1,((NETWORKDAYS(F31,H31)-1)*($K$1-$J$1)+MIN(MAX(MOD(H31,1),(WEEKDAY(H31,2)&gt;5)*$K$1,$J$1),$K$1)-MIN(MAX(MOD(F31,1)*(WEEKDAY(F31,2)&lt;6),$J$1),$K$1)),(H31-F31)-INT(H31-F31)+(DATEDIF(F31,H31,"d"))*($K$1-$J$1))</f>
        <v>0.74520833333372138</v>
      </c>
      <c r="O31" s="6">
        <f t="shared" si="1"/>
        <v>10</v>
      </c>
      <c r="P31" s="6">
        <f t="shared" si="2"/>
        <v>9</v>
      </c>
      <c r="Q31" s="6">
        <f t="shared" si="3"/>
        <v>38</v>
      </c>
      <c r="R31" s="36"/>
      <c r="S31" s="6"/>
      <c r="T31" s="6"/>
      <c r="U31" s="6"/>
      <c r="V31" s="6"/>
      <c r="W31" s="6"/>
      <c r="X31" s="6"/>
      <c r="Y31" s="6"/>
      <c r="Z31" s="6"/>
      <c r="AA31" s="7">
        <f>IF(A31&gt;="ТО",((NETWORKDAYS(F31,H31)-1)*($K$1-$J$1)+MIN(MAX(MOD(H31,1),(WEEKDAY(H31,2)&gt;5)*$K$1,$J$1),$K$1)-MIN(MAX(MOD(F31,1)*(WEEKDAY(F31,2)&lt;6),$J$1),$K$1)),(H31-F31)-INT(H31-F31)+(DATEDIF(F31,H31,"d"))*($K$1-$J$1))</f>
        <v>0.74520833333372138</v>
      </c>
      <c r="AB31" s="8">
        <f>(H31-F31)-INT(H31-F31)+(NETWORKDAYS(F31,H31)-(NETWORKDAYS(F31,H31)&lt;&gt;0))*($K$1-$J$1)</f>
        <v>0.74520833333372138</v>
      </c>
      <c r="AD31" s="13">
        <f>(NETWORKDAYS(F31,H31)-1)*($K$1-$J$1)+MIN(MAX(MOD(H31,1),(WEEKDAY(H31,2)&gt;5)*$K$1,$J$1),$K$1)-MIN(MAX(MOD(F31,1)*(WEEKDAY(F31,2)&lt;6),$J$1),$K$1)</f>
        <v>0.74520833333372138</v>
      </c>
    </row>
    <row r="32" spans="1:30" ht="23.25" customHeight="1">
      <c r="A32" s="23" t="s">
        <v>47</v>
      </c>
      <c r="B32" s="20"/>
      <c r="C32" s="20"/>
      <c r="D32" s="21"/>
      <c r="E32" s="4">
        <v>18</v>
      </c>
      <c r="F32" s="12">
        <v>41649.382916666662</v>
      </c>
      <c r="G32" s="12">
        <v>41670.382916666662</v>
      </c>
      <c r="H32" s="12">
        <v>41653.350682870368</v>
      </c>
      <c r="I32" s="48">
        <v>504</v>
      </c>
      <c r="J32" s="49">
        <v>95.226388880000002</v>
      </c>
      <c r="K32" s="45">
        <v>0</v>
      </c>
      <c r="L32" s="45">
        <v>0</v>
      </c>
      <c r="M32" s="27">
        <f t="shared" si="0"/>
        <v>1</v>
      </c>
      <c r="N32" s="33">
        <f>IF(M32=1,((NETWORKDAYS(F32,H32)-1)*($K$1-$J$1)+MIN(MAX(MOD(H32,1),(WEEKDAY(H32,2)&gt;5)*$K$1,$J$1),$K$1)-MIN(MAX(MOD(F32,1)*(WEEKDAY(F32,2)&lt;6),$J$1),$K$1)-"12:00:00"),(H32-F32)-INT(H32-F32)+(DATEDIF(F32,H32,"d"))*($K$1-$J$1))</f>
        <v>0.49208333333808696</v>
      </c>
      <c r="O32" s="6">
        <f t="shared" si="1"/>
        <v>10</v>
      </c>
      <c r="P32" s="6">
        <f t="shared" si="2"/>
        <v>9</v>
      </c>
      <c r="Q32" s="6">
        <f t="shared" si="3"/>
        <v>11</v>
      </c>
      <c r="R32" s="36"/>
      <c r="S32" s="6"/>
      <c r="T32" s="6"/>
      <c r="U32" s="6"/>
      <c r="V32" s="6"/>
      <c r="W32" s="6"/>
      <c r="X32" s="6"/>
      <c r="Y32" s="6"/>
      <c r="Z32" s="6"/>
      <c r="AA32" s="7">
        <f>IF(A32&gt;="ТО",((NETWORKDAYS(F32,H32)-1)*($K$1-$J$1)+MIN(MAX(MOD(H32,1),(WEEKDAY(H32,2)&gt;5)*$K$1,$J$1),$K$1)-MIN(MAX(MOD(F32,1)*(WEEKDAY(F32,2)&lt;6),$J$1),$K$1)),(H32-F32)-INT(H32-F32)+(DATEDIF(F32,H32,"d"))*($K$1-$J$1))</f>
        <v>0.99208333333808696</v>
      </c>
      <c r="AB32" s="8">
        <f>(H32-F32)-INT(H32-F32)+(NETWORKDAYS(F32,H32)-(NETWORKDAYS(F32,H32)&lt;&gt;0))*($K$1-$J$1)</f>
        <v>1.9677662037065602</v>
      </c>
      <c r="AD32" s="13">
        <f>(NETWORKDAYS(F32,H32)-1)*($K$1-$J$1)+MIN(MAX(MOD(H32,1),(WEEKDAY(H32,2)&gt;5)*$K$1,$J$1),$K$1)-MIN(MAX(MOD(F32,1)*(WEEKDAY(F32,2)&lt;6),$J$1),$K$1)</f>
        <v>0.99208333333808696</v>
      </c>
    </row>
    <row r="33" spans="1:30" ht="23.25" customHeight="1">
      <c r="A33" s="22" t="s">
        <v>48</v>
      </c>
      <c r="B33" s="20"/>
      <c r="C33" s="20"/>
      <c r="D33" s="21"/>
      <c r="E33" s="3">
        <v>18</v>
      </c>
      <c r="F33" s="12">
        <v>41649.518993055557</v>
      </c>
      <c r="G33" s="12">
        <v>41670.518993055557</v>
      </c>
      <c r="H33" s="12">
        <v>41654.459374999999</v>
      </c>
      <c r="I33" s="46">
        <v>504</v>
      </c>
      <c r="J33" s="47">
        <v>118.56916665999999</v>
      </c>
      <c r="K33" s="42">
        <v>0</v>
      </c>
      <c r="L33" s="42">
        <v>0</v>
      </c>
      <c r="M33" s="27">
        <f t="shared" si="0"/>
        <v>1</v>
      </c>
      <c r="N33" s="33">
        <f>IF(M33=1,((NETWORKDAYS(F33,H33)-1)*($K$1-$J$1)+MIN(MAX(MOD(H33,1),(WEEKDAY(H33,2)&gt;5)*$K$1,$J$1),$K$1)-MIN(MAX(MOD(F33,1)*(WEEKDAY(F33,2)&lt;6),$J$1),$K$1)),(H33-F33)-INT(H33-F33)+(DATEDIF(F33,H33,"d"))*($K$1-$J$1))</f>
        <v>1.4403819444414694</v>
      </c>
      <c r="O33" s="6">
        <f t="shared" si="1"/>
        <v>10</v>
      </c>
      <c r="P33" s="6">
        <f t="shared" si="2"/>
        <v>12</v>
      </c>
      <c r="Q33" s="6">
        <f t="shared" si="3"/>
        <v>27</v>
      </c>
      <c r="R33" s="36"/>
      <c r="S33" s="6"/>
      <c r="T33" s="6"/>
      <c r="U33" s="6"/>
      <c r="V33" s="6"/>
      <c r="W33" s="6"/>
      <c r="X33" s="6"/>
      <c r="Y33" s="6"/>
      <c r="Z33" s="6"/>
      <c r="AA33" s="7">
        <f>IF(A33&gt;="ТО",((NETWORKDAYS(F33,H33)-1)*($K$1-$J$1)+MIN(MAX(MOD(H33,1),(WEEKDAY(H33,2)&gt;5)*$K$1,$J$1),$K$1)-MIN(MAX(MOD(F33,1)*(WEEKDAY(F33,2)&lt;6),$J$1),$K$1)),(H33-F33)-INT(H33-F33)+(DATEDIF(F33,H33,"d"))*($K$1-$J$1))</f>
        <v>1.4403819444414694</v>
      </c>
      <c r="AB33" s="8">
        <f>(H33-F33)-INT(H33-F33)+(NETWORKDAYS(F33,H33)-(NETWORKDAYS(F33,H33)&lt;&gt;0))*($K$1-$J$1)</f>
        <v>2.4403819444414694</v>
      </c>
      <c r="AD33" s="13">
        <f>(NETWORKDAYS(F33,H33)-1)*($K$1-$J$1)+MIN(MAX(MOD(H33,1),(WEEKDAY(H33,2)&gt;5)*$K$1,$J$1),$K$1)-MIN(MAX(MOD(F33,1)*(WEEKDAY(F33,2)&lt;6),$J$1),$K$1)</f>
        <v>1.4403819444414694</v>
      </c>
    </row>
    <row r="34" spans="1:30" ht="23.25" customHeight="1">
      <c r="A34" s="23" t="s">
        <v>49</v>
      </c>
      <c r="B34" s="20"/>
      <c r="C34" s="20"/>
      <c r="D34" s="21"/>
      <c r="E34" s="4">
        <v>18</v>
      </c>
      <c r="F34" s="12">
        <v>41649.518645833334</v>
      </c>
      <c r="G34" s="12">
        <v>41670.518645833334</v>
      </c>
      <c r="H34" s="12">
        <v>41654.461481481478</v>
      </c>
      <c r="I34" s="48">
        <v>504</v>
      </c>
      <c r="J34" s="49">
        <v>118.62805555</v>
      </c>
      <c r="K34" s="45">
        <v>0</v>
      </c>
      <c r="L34" s="45">
        <v>0</v>
      </c>
      <c r="M34" s="27">
        <f t="shared" si="0"/>
        <v>1</v>
      </c>
      <c r="N34" s="33">
        <f>IF(M34=1,((NETWORKDAYS(F34,H34)-1)*($K$1-$J$1)+MIN(MAX(MOD(H34,1),(WEEKDAY(H34,2)&gt;5)*$K$1,$J$1),$K$1)-MIN(MAX(MOD(F34,1)*(WEEKDAY(F34,2)&lt;6),$J$1),$K$1)),(H34-F34)-INT(H34-F34)+(DATEDIF(F34,H34,"d"))*($K$1-$J$1))</f>
        <v>1.442835648143955</v>
      </c>
      <c r="O34" s="6">
        <f t="shared" si="1"/>
        <v>10</v>
      </c>
      <c r="P34" s="6">
        <f t="shared" si="2"/>
        <v>12</v>
      </c>
      <c r="Q34" s="6">
        <f t="shared" si="3"/>
        <v>26</v>
      </c>
      <c r="R34" s="36"/>
      <c r="S34" s="6"/>
      <c r="T34" s="6"/>
      <c r="U34" s="6"/>
      <c r="V34" s="6"/>
      <c r="W34" s="6"/>
      <c r="X34" s="6"/>
      <c r="Y34" s="6"/>
      <c r="Z34" s="6"/>
      <c r="AA34" s="7">
        <f>IF(A34&gt;="ТО",((NETWORKDAYS(F34,H34)-1)*($K$1-$J$1)+MIN(MAX(MOD(H34,1),(WEEKDAY(H34,2)&gt;5)*$K$1,$J$1),$K$1)-MIN(MAX(MOD(F34,1)*(WEEKDAY(F34,2)&lt;6),$J$1),$K$1)),(H34-F34)-INT(H34-F34)+(DATEDIF(F34,H34,"d"))*($K$1-$J$1))</f>
        <v>1.442835648143955</v>
      </c>
      <c r="AB34" s="8">
        <f>(H34-F34)-INT(H34-F34)+(NETWORKDAYS(F34,H34)-(NETWORKDAYS(F34,H34)&lt;&gt;0))*($K$1-$J$1)</f>
        <v>2.442835648143955</v>
      </c>
      <c r="AD34" s="13">
        <f>(NETWORKDAYS(F34,H34)-1)*($K$1-$J$1)+MIN(MAX(MOD(H34,1),(WEEKDAY(H34,2)&gt;5)*$K$1,$J$1),$K$1)-MIN(MAX(MOD(F34,1)*(WEEKDAY(F34,2)&lt;6),$J$1),$K$1)</f>
        <v>1.442835648143955</v>
      </c>
    </row>
    <row r="35" spans="1:30" ht="23.25" customHeight="1">
      <c r="A35" s="22" t="s">
        <v>50</v>
      </c>
      <c r="B35" s="20"/>
      <c r="C35" s="20"/>
      <c r="D35" s="21"/>
      <c r="E35" s="3">
        <v>18</v>
      </c>
      <c r="F35" s="12">
        <v>41649.368414351848</v>
      </c>
      <c r="G35" s="12">
        <v>41670.368414351848</v>
      </c>
      <c r="H35" s="12">
        <v>41654.463923611111</v>
      </c>
      <c r="I35" s="46">
        <v>504</v>
      </c>
      <c r="J35" s="47">
        <v>122.29222222</v>
      </c>
      <c r="K35" s="42">
        <v>0</v>
      </c>
      <c r="L35" s="42">
        <v>0</v>
      </c>
      <c r="M35" s="27">
        <f t="shared" si="0"/>
        <v>1</v>
      </c>
      <c r="N35" s="33">
        <f>IF(M35=1,((NETWORKDAYS(F35,H35)-1)*($K$1-$J$1)+MIN(MAX(MOD(H35,1),(WEEKDAY(H35,2)&gt;5)*$K$1,$J$1),$K$1)-MIN(MAX(MOD(F35,1)*(WEEKDAY(F35,2)&lt;6),$J$1),$K$1)),(H35-F35)-INT(H35-F35)+(DATEDIF(F35,H35,"d"))*($K$1-$J$1))</f>
        <v>1.5889236111106584</v>
      </c>
      <c r="O35" s="6">
        <f t="shared" si="1"/>
        <v>10</v>
      </c>
      <c r="P35" s="6">
        <f t="shared" si="2"/>
        <v>8</v>
      </c>
      <c r="Q35" s="6">
        <f t="shared" si="3"/>
        <v>50</v>
      </c>
      <c r="R35" s="36"/>
      <c r="S35" s="6"/>
      <c r="T35" s="6"/>
      <c r="U35" s="6"/>
      <c r="V35" s="6"/>
      <c r="W35" s="6"/>
      <c r="X35" s="6"/>
      <c r="Y35" s="6"/>
      <c r="Z35" s="6"/>
      <c r="AA35" s="7">
        <f>IF(A35&gt;="ТО",((NETWORKDAYS(F35,H35)-1)*($K$1-$J$1)+MIN(MAX(MOD(H35,1),(WEEKDAY(H35,2)&gt;5)*$K$1,$J$1),$K$1)-MIN(MAX(MOD(F35,1)*(WEEKDAY(F35,2)&lt;6),$J$1),$K$1)),(H35-F35)-INT(H35-F35)+(DATEDIF(F35,H35,"d"))*($K$1-$J$1))</f>
        <v>1.5889236111106584</v>
      </c>
      <c r="AB35" s="8">
        <f>(H35-F35)-INT(H35-F35)+(NETWORKDAYS(F35,H35)-(NETWORKDAYS(F35,H35)&lt;&gt;0))*($K$1-$J$1)</f>
        <v>1.5955092592630535</v>
      </c>
      <c r="AD35" s="13">
        <f>(NETWORKDAYS(F35,H35)-1)*($K$1-$J$1)+MIN(MAX(MOD(H35,1),(WEEKDAY(H35,2)&gt;5)*$K$1,$J$1),$K$1)-MIN(MAX(MOD(F35,1)*(WEEKDAY(F35,2)&lt;6),$J$1),$K$1)</f>
        <v>1.5889236111106584</v>
      </c>
    </row>
    <row r="36" spans="1:30" ht="23.25" customHeight="1">
      <c r="A36" s="23" t="s">
        <v>51</v>
      </c>
      <c r="B36" s="20"/>
      <c r="C36" s="20"/>
      <c r="D36" s="21"/>
      <c r="E36" s="4">
        <v>18</v>
      </c>
      <c r="F36" s="12">
        <v>41649.362407407403</v>
      </c>
      <c r="G36" s="12">
        <v>41670.362407407403</v>
      </c>
      <c r="H36" s="12">
        <v>41654.468113425923</v>
      </c>
      <c r="I36" s="48">
        <v>504</v>
      </c>
      <c r="J36" s="49">
        <v>122.53694444</v>
      </c>
      <c r="K36" s="45">
        <v>0</v>
      </c>
      <c r="L36" s="45">
        <v>0</v>
      </c>
      <c r="M36" s="27">
        <f t="shared" si="0"/>
        <v>1</v>
      </c>
      <c r="N36" s="33">
        <f>IF(M36=1,((NETWORKDAYS(F36,H36)-1)*($K$1-$J$1)+MIN(MAX(MOD(H36,1),(WEEKDAY(H36,2)&gt;5)*$K$1,$J$1),$K$1)-MIN(MAX(MOD(F36,1)*(WEEKDAY(F36,2)&lt;6),$J$1),$K$1)),(H36-F36)-INT(H36-F36)+(DATEDIF(F36,H36,"d"))*($K$1-$J$1))</f>
        <v>1.5931134259226383</v>
      </c>
      <c r="O36" s="6">
        <f t="shared" si="1"/>
        <v>10</v>
      </c>
      <c r="P36" s="6">
        <f t="shared" si="2"/>
        <v>8</v>
      </c>
      <c r="Q36" s="6">
        <f t="shared" si="3"/>
        <v>41</v>
      </c>
      <c r="R36" s="36"/>
      <c r="S36" s="6"/>
      <c r="T36" s="6"/>
      <c r="U36" s="6"/>
      <c r="V36" s="6"/>
      <c r="W36" s="6"/>
      <c r="X36" s="6"/>
      <c r="Y36" s="6"/>
      <c r="Z36" s="6"/>
      <c r="AA36" s="7">
        <f>IF(A36&gt;="ТО",((NETWORKDAYS(F36,H36)-1)*($K$1-$J$1)+MIN(MAX(MOD(H36,1),(WEEKDAY(H36,2)&gt;5)*$K$1,$J$1),$K$1)-MIN(MAX(MOD(F36,1)*(WEEKDAY(F36,2)&lt;6),$J$1),$K$1)),(H36-F36)-INT(H36-F36)+(DATEDIF(F36,H36,"d"))*($K$1-$J$1))</f>
        <v>1.5931134259226383</v>
      </c>
      <c r="AB36" s="8">
        <f>(H36-F36)-INT(H36-F36)+(NETWORKDAYS(F36,H36)-(NETWORKDAYS(F36,H36)&lt;&gt;0))*($K$1-$J$1)</f>
        <v>1.6057060185194132</v>
      </c>
      <c r="AD36" s="13">
        <f>(NETWORKDAYS(F36,H36)-1)*($K$1-$J$1)+MIN(MAX(MOD(H36,1),(WEEKDAY(H36,2)&gt;5)*$K$1,$J$1),$K$1)-MIN(MAX(MOD(F36,1)*(WEEKDAY(F36,2)&lt;6),$J$1),$K$1)</f>
        <v>1.5931134259226383</v>
      </c>
    </row>
    <row r="37" spans="1:30" ht="23.25" customHeight="1">
      <c r="A37" s="22" t="s">
        <v>52</v>
      </c>
      <c r="B37" s="20"/>
      <c r="C37" s="20"/>
      <c r="D37" s="21"/>
      <c r="E37" s="3">
        <v>18</v>
      </c>
      <c r="F37" s="12">
        <v>41649.376516203702</v>
      </c>
      <c r="G37" s="12">
        <v>41670.376516203702</v>
      </c>
      <c r="H37" s="12">
        <v>41654.474699074075</v>
      </c>
      <c r="I37" s="46">
        <v>504</v>
      </c>
      <c r="J37" s="47">
        <v>122.35638888</v>
      </c>
      <c r="K37" s="42">
        <v>0</v>
      </c>
      <c r="L37" s="42">
        <v>0</v>
      </c>
      <c r="M37" s="27">
        <f t="shared" si="0"/>
        <v>1</v>
      </c>
      <c r="N37" s="33">
        <f>IF(M37=1,((NETWORKDAYS(F37,H37)-1)*($K$1-$J$1)+MIN(MAX(MOD(H37,1),(WEEKDAY(H37,2)&gt;5)*$K$1,$J$1),$K$1)-MIN(MAX(MOD(F37,1)*(WEEKDAY(F37,2)&lt;6),$J$1),$K$1)),(H37-F37)-INT(H37-F37)+(DATEDIF(F37,H37,"d"))*($K$1-$J$1))</f>
        <v>1.5981828703734209</v>
      </c>
      <c r="O37" s="6">
        <f t="shared" si="1"/>
        <v>10</v>
      </c>
      <c r="P37" s="6">
        <f t="shared" si="2"/>
        <v>9</v>
      </c>
      <c r="Q37" s="6">
        <f t="shared" si="3"/>
        <v>2</v>
      </c>
      <c r="R37" s="36"/>
      <c r="S37" s="6"/>
      <c r="T37" s="6"/>
      <c r="U37" s="6"/>
      <c r="V37" s="6"/>
      <c r="W37" s="6"/>
      <c r="X37" s="6"/>
      <c r="Y37" s="6"/>
      <c r="Z37" s="6"/>
      <c r="AA37" s="7">
        <f>IF(A37&gt;="ТО",((NETWORKDAYS(F37,H37)-1)*($K$1-$J$1)+MIN(MAX(MOD(H37,1),(WEEKDAY(H37,2)&gt;5)*$K$1,$J$1),$K$1)-MIN(MAX(MOD(F37,1)*(WEEKDAY(F37,2)&lt;6),$J$1),$K$1)),(H37-F37)-INT(H37-F37)+(DATEDIF(F37,H37,"d"))*($K$1-$J$1))</f>
        <v>1.5981828703734209</v>
      </c>
      <c r="AB37" s="8">
        <f>(H37-F37)-INT(H37-F37)+(NETWORKDAYS(F37,H37)-(NETWORKDAYS(F37,H37)&lt;&gt;0))*($K$1-$J$1)</f>
        <v>1.5981828703734209</v>
      </c>
      <c r="AD37" s="13">
        <f>(NETWORKDAYS(F37,H37)-1)*($K$1-$J$1)+MIN(MAX(MOD(H37,1),(WEEKDAY(H37,2)&gt;5)*$K$1,$J$1),$K$1)-MIN(MAX(MOD(F37,1)*(WEEKDAY(F37,2)&lt;6),$J$1),$K$1)</f>
        <v>1.5981828703734209</v>
      </c>
    </row>
    <row r="38" spans="1:30" ht="23.25" customHeight="1">
      <c r="A38" s="23" t="s">
        <v>16</v>
      </c>
      <c r="B38" s="20"/>
      <c r="C38" s="20"/>
      <c r="D38" s="21"/>
      <c r="E38" s="4">
        <v>34</v>
      </c>
      <c r="F38" s="12">
        <v>41654.621898148143</v>
      </c>
      <c r="G38" s="12">
        <v>41655.788564814815</v>
      </c>
      <c r="H38" s="12">
        <v>41655.324814814812</v>
      </c>
      <c r="I38" s="48">
        <v>16</v>
      </c>
      <c r="J38" s="44">
        <v>4.87</v>
      </c>
      <c r="K38" s="45">
        <v>0</v>
      </c>
      <c r="L38" s="45">
        <v>0</v>
      </c>
      <c r="M38" s="27">
        <f t="shared" si="0"/>
        <v>0</v>
      </c>
      <c r="N38" s="33">
        <f>IF(M38=1,((NETWORKDAYS(F38,H38)-1)*($K$1-$J$1)+MIN(MAX(MOD(H38,1),(WEEKDAY(H38,2)&gt;5)*$K$1,$J$1),$K$1)-MIN(MAX(MOD(F38,1)*(WEEKDAY(F38,2)&lt;6),$J$1),$K$1)),(H38+"01:12:16"-F38-"24:00:00")-INT(H38-F38)+(DATEDIF(F38,H38,"d"))*($K$1-$J$1))</f>
        <v>0.25310185185662704</v>
      </c>
      <c r="O38" s="6">
        <f t="shared" si="1"/>
        <v>15</v>
      </c>
      <c r="P38" s="6">
        <f t="shared" si="2"/>
        <v>14</v>
      </c>
      <c r="Q38" s="6">
        <f t="shared" si="3"/>
        <v>55</v>
      </c>
      <c r="R38" s="36"/>
      <c r="S38" s="36"/>
      <c r="T38" s="6"/>
      <c r="U38" s="6"/>
      <c r="V38" s="6"/>
      <c r="W38" s="6"/>
      <c r="X38" s="6"/>
      <c r="Y38" s="6"/>
      <c r="Z38" s="6"/>
      <c r="AA38" s="7">
        <f>IF(A38&gt;="ТО",((NETWORKDAYS(F38,H38)-1)*($K$1-$J$1)+MIN(MAX(MOD(H38,1),(WEEKDAY(H38,2)&gt;5)*$K$1,$J$1),$K$1)-MIN(MAX(MOD(F38,1)*(WEEKDAY(F38,2)&lt;6),$J$1),$K$1)),(H38-F38)-INT(H38-F38)+(DATEDIF(F38,H38,"d"))*($K$1-$J$1))</f>
        <v>1.202916666668898</v>
      </c>
      <c r="AB38" s="8">
        <f>(H38-F38)-INT(H38-F38)+(NETWORKDAYS(F38,H38)-(NETWORKDAYS(F38,H38)&lt;&gt;0))*($K$1-$J$1)</f>
        <v>1.202916666668898</v>
      </c>
      <c r="AD38" s="13">
        <f>(NETWORKDAYS(F38,H38)-1)*($K$1-$J$1)+MIN(MAX(MOD(H38,1),(WEEKDAY(H38,2)&gt;5)*$K$1,$J$1),$K$1)-MIN(MAX(MOD(F38,1)*(WEEKDAY(F38,2)&lt;6),$J$1),$K$1)</f>
        <v>0.25310185185662704</v>
      </c>
    </row>
    <row r="39" spans="1:30" ht="23.25" customHeight="1">
      <c r="A39" s="22" t="s">
        <v>53</v>
      </c>
      <c r="B39" s="20"/>
      <c r="C39" s="20"/>
      <c r="D39" s="21"/>
      <c r="E39" s="3">
        <v>18</v>
      </c>
      <c r="F39" s="12">
        <v>41649.40357638889</v>
      </c>
      <c r="G39" s="12">
        <v>41670.40357638889</v>
      </c>
      <c r="H39" s="12">
        <v>41655.332407407404</v>
      </c>
      <c r="I39" s="46">
        <v>504</v>
      </c>
      <c r="J39" s="41">
        <v>142.29194444000001</v>
      </c>
      <c r="K39" s="42">
        <v>0</v>
      </c>
      <c r="L39" s="42">
        <v>0</v>
      </c>
      <c r="M39" s="27">
        <f t="shared" si="0"/>
        <v>1</v>
      </c>
      <c r="N39" s="33">
        <f>IF(M39=1,((NETWORKDAYS(F39,H39)-1)*($K$1-$J$1)+MIN(MAX(MOD(H39,1),(WEEKDAY(H39,2)&gt;5)*$K$1,$J$1),$K$1)-MIN(MAX(MOD(F39,1)*(WEEKDAY(F39,2)&lt;6),$J$1),$K$1)),(H39-F39)-INT(H39-F39)+(DATEDIF(F39,H39,"d"))*($K$1-$J$1))</f>
        <v>1.9714236111103673</v>
      </c>
      <c r="O39" s="6">
        <f t="shared" si="1"/>
        <v>10</v>
      </c>
      <c r="P39" s="6">
        <f t="shared" si="2"/>
        <v>9</v>
      </c>
      <c r="Q39" s="6">
        <f t="shared" si="3"/>
        <v>41</v>
      </c>
      <c r="R39" s="36"/>
      <c r="S39" s="6"/>
      <c r="T39" s="6"/>
      <c r="U39" s="6"/>
      <c r="V39" s="6"/>
      <c r="W39" s="6"/>
      <c r="X39" s="6"/>
      <c r="Y39" s="6"/>
      <c r="Z39" s="6"/>
      <c r="AA39" s="7">
        <f>IF(A39&gt;="ТО",((NETWORKDAYS(F39,H39)-1)*($K$1-$J$1)+MIN(MAX(MOD(H39,1),(WEEKDAY(H39,2)&gt;5)*$K$1,$J$1),$K$1)-MIN(MAX(MOD(F39,1)*(WEEKDAY(F39,2)&lt;6),$J$1),$K$1)),(H39-F39)-INT(H39-F39)+(DATEDIF(F39,H39,"d"))*($K$1-$J$1))</f>
        <v>1.9714236111103673</v>
      </c>
      <c r="AB39" s="8">
        <f>(H39-F39)-INT(H39-F39)+(NETWORKDAYS(F39,H39)-(NETWORKDAYS(F39,H39)&lt;&gt;0))*($K$1-$J$1)</f>
        <v>2.9288310185147566</v>
      </c>
      <c r="AD39" s="13">
        <f>(NETWORKDAYS(F39,H39)-1)*($K$1-$J$1)+MIN(MAX(MOD(H39,1),(WEEKDAY(H39,2)&gt;5)*$K$1,$J$1),$K$1)-MIN(MAX(MOD(F39,1)*(WEEKDAY(F39,2)&lt;6),$J$1),$K$1)</f>
        <v>1.9714236111103673</v>
      </c>
    </row>
    <row r="40" spans="1:30" ht="23.25" customHeight="1">
      <c r="A40" s="23" t="s">
        <v>54</v>
      </c>
      <c r="B40" s="20"/>
      <c r="C40" s="20"/>
      <c r="D40" s="21"/>
      <c r="E40" s="4">
        <v>18</v>
      </c>
      <c r="F40" s="12">
        <v>41649.398483796293</v>
      </c>
      <c r="G40" s="12">
        <v>41670.398483796293</v>
      </c>
      <c r="H40" s="12">
        <v>41655.334594907406</v>
      </c>
      <c r="I40" s="48">
        <v>504</v>
      </c>
      <c r="J40" s="44">
        <v>142.46666665999999</v>
      </c>
      <c r="K40" s="45">
        <v>0</v>
      </c>
      <c r="L40" s="45">
        <v>0</v>
      </c>
      <c r="M40" s="27">
        <f t="shared" si="0"/>
        <v>1</v>
      </c>
      <c r="N40" s="33">
        <f>IF(M40=1,((NETWORKDAYS(F40,H40)-1)*($K$1-$J$1)+MIN(MAX(MOD(H40,1),(WEEKDAY(H40,2)&gt;5)*$K$1,$J$1),$K$1)-MIN(MAX(MOD(F40,1)*(WEEKDAY(F40,2)&lt;6),$J$1),$K$1)),(H40-F40)-INT(H40-F40)+(DATEDIF(F40,H40,"d"))*($K$1-$J$1))</f>
        <v>1.9765162037074333</v>
      </c>
      <c r="O40" s="6">
        <f t="shared" si="1"/>
        <v>10</v>
      </c>
      <c r="P40" s="6">
        <f t="shared" si="2"/>
        <v>9</v>
      </c>
      <c r="Q40" s="6">
        <f t="shared" si="3"/>
        <v>33</v>
      </c>
      <c r="R40" s="36"/>
      <c r="S40" s="6"/>
      <c r="T40" s="6"/>
      <c r="U40" s="6"/>
      <c r="V40" s="6"/>
      <c r="W40" s="6"/>
      <c r="X40" s="6"/>
      <c r="Y40" s="6"/>
      <c r="Z40" s="6"/>
      <c r="AA40" s="7">
        <f>IF(A40&gt;="ТО",((NETWORKDAYS(F40,H40)-1)*($K$1-$J$1)+MIN(MAX(MOD(H40,1),(WEEKDAY(H40,2)&gt;5)*$K$1,$J$1),$K$1)-MIN(MAX(MOD(F40,1)*(WEEKDAY(F40,2)&lt;6),$J$1),$K$1)),(H40-F40)-INT(H40-F40)+(DATEDIF(F40,H40,"d"))*($K$1-$J$1))</f>
        <v>1.9765162037074333</v>
      </c>
      <c r="AB40" s="8">
        <f>(H40-F40)-INT(H40-F40)+(NETWORKDAYS(F40,H40)-(NETWORKDAYS(F40,H40)&lt;&gt;0))*($K$1-$J$1)</f>
        <v>2.9361111111138598</v>
      </c>
      <c r="AD40" s="13">
        <f>(NETWORKDAYS(F40,H40)-1)*($K$1-$J$1)+MIN(MAX(MOD(H40,1),(WEEKDAY(H40,2)&gt;5)*$K$1,$J$1),$K$1)-MIN(MAX(MOD(F40,1)*(WEEKDAY(F40,2)&lt;6),$J$1),$K$1)</f>
        <v>1.9765162037074333</v>
      </c>
    </row>
    <row r="41" spans="1:30" ht="23.25" customHeight="1">
      <c r="A41" s="22" t="s">
        <v>55</v>
      </c>
      <c r="B41" s="20"/>
      <c r="C41" s="20"/>
      <c r="D41" s="21"/>
      <c r="E41" s="3">
        <v>18</v>
      </c>
      <c r="F41" s="12">
        <v>41649.396423611106</v>
      </c>
      <c r="G41" s="12">
        <v>41670.396423611106</v>
      </c>
      <c r="H41" s="12">
        <v>41655.336041666662</v>
      </c>
      <c r="I41" s="46">
        <v>504</v>
      </c>
      <c r="J41" s="41">
        <v>142.55083332999999</v>
      </c>
      <c r="K41" s="42">
        <v>0</v>
      </c>
      <c r="L41" s="42">
        <v>0</v>
      </c>
      <c r="M41" s="27">
        <f t="shared" si="0"/>
        <v>1</v>
      </c>
      <c r="N41" s="33">
        <f>IF(M41=1,((NETWORKDAYS(F41,H41)-1)*($K$1-$J$1)+MIN(MAX(MOD(H41,1),(WEEKDAY(H41,2)&gt;5)*$K$1,$J$1),$K$1)-MIN(MAX(MOD(F41,1)*(WEEKDAY(F41,2)&lt;6),$J$1),$K$1)),(H41-F41)-INT(H41-F41)+(DATEDIF(F41,H41,"d"))*($K$1-$J$1))</f>
        <v>1.9785763888939982</v>
      </c>
      <c r="O41" s="6">
        <f t="shared" si="1"/>
        <v>10</v>
      </c>
      <c r="P41" s="6">
        <f t="shared" si="2"/>
        <v>9</v>
      </c>
      <c r="Q41" s="6">
        <f t="shared" si="3"/>
        <v>30</v>
      </c>
      <c r="R41" s="36"/>
      <c r="S41" s="6"/>
      <c r="T41" s="6"/>
      <c r="U41" s="6"/>
      <c r="V41" s="6"/>
      <c r="W41" s="6"/>
      <c r="X41" s="6"/>
      <c r="Y41" s="6"/>
      <c r="Z41" s="6"/>
      <c r="AA41" s="7">
        <f>IF(A41&gt;="ТО",((NETWORKDAYS(F41,H41)-1)*($K$1-$J$1)+MIN(MAX(MOD(H41,1),(WEEKDAY(H41,2)&gt;5)*$K$1,$J$1),$K$1)-MIN(MAX(MOD(F41,1)*(WEEKDAY(F41,2)&lt;6),$J$1),$K$1)),(H41-F41)-INT(H41-F41)+(DATEDIF(F41,H41,"d"))*($K$1-$J$1))</f>
        <v>1.9785763888939982</v>
      </c>
      <c r="AB41" s="8">
        <f>(H41-F41)-INT(H41-F41)+(NETWORKDAYS(F41,H41)-(NETWORKDAYS(F41,H41)&lt;&gt;0))*($K$1-$J$1)</f>
        <v>2.9396180555559113</v>
      </c>
      <c r="AD41" s="13">
        <f>(NETWORKDAYS(F41,H41)-1)*($K$1-$J$1)+MIN(MAX(MOD(H41,1),(WEEKDAY(H41,2)&gt;5)*$K$1,$J$1),$K$1)-MIN(MAX(MOD(F41,1)*(WEEKDAY(F41,2)&lt;6),$J$1),$K$1)</f>
        <v>1.9785763888939982</v>
      </c>
    </row>
    <row r="42" spans="1:30" ht="23.25" customHeight="1">
      <c r="A42" s="23" t="s">
        <v>56</v>
      </c>
      <c r="B42" s="20"/>
      <c r="C42" s="20"/>
      <c r="D42" s="21"/>
      <c r="E42" s="4">
        <v>18</v>
      </c>
      <c r="F42" s="12">
        <v>41649.39576388889</v>
      </c>
      <c r="G42" s="12">
        <v>41670.39576388889</v>
      </c>
      <c r="H42" s="12">
        <v>41655.340092592589</v>
      </c>
      <c r="I42" s="48">
        <v>504</v>
      </c>
      <c r="J42" s="44">
        <v>142.66388888</v>
      </c>
      <c r="K42" s="45">
        <v>0</v>
      </c>
      <c r="L42" s="45">
        <v>0</v>
      </c>
      <c r="M42" s="27">
        <f t="shared" si="0"/>
        <v>1</v>
      </c>
      <c r="N42" s="33">
        <f>IF(M42=1,((NETWORKDAYS(F42,H42)-1)*($K$1-$J$1)+MIN(MAX(MOD(H42,1),(WEEKDAY(H42,2)&gt;5)*$K$1,$J$1),$K$1)-MIN(MAX(MOD(F42,1)*(WEEKDAY(F42,2)&lt;6),$J$1),$K$1)),(H42-F42)-INT(H42-F42)+(DATEDIF(F42,H42,"d"))*($K$1-$J$1))</f>
        <v>1.9792361111103673</v>
      </c>
      <c r="O42" s="6">
        <f t="shared" si="1"/>
        <v>10</v>
      </c>
      <c r="P42" s="6">
        <f t="shared" si="2"/>
        <v>9</v>
      </c>
      <c r="Q42" s="6">
        <f t="shared" si="3"/>
        <v>29</v>
      </c>
      <c r="R42" s="36"/>
      <c r="S42" s="6"/>
      <c r="T42" s="6"/>
      <c r="U42" s="6"/>
      <c r="V42" s="6"/>
      <c r="W42" s="6"/>
      <c r="X42" s="6"/>
      <c r="Y42" s="6"/>
      <c r="Z42" s="6"/>
      <c r="AA42" s="7">
        <f>IF(A42&gt;="ТО",((NETWORKDAYS(F42,H42)-1)*($K$1-$J$1)+MIN(MAX(MOD(H42,1),(WEEKDAY(H42,2)&gt;5)*$K$1,$J$1),$K$1)-MIN(MAX(MOD(F42,1)*(WEEKDAY(F42,2)&lt;6),$J$1),$K$1)),(H42-F42)-INT(H42-F42)+(DATEDIF(F42,H42,"d"))*($K$1-$J$1))</f>
        <v>1.9792361111103673</v>
      </c>
      <c r="AB42" s="8">
        <f>(H42-F42)-INT(H42-F42)+(NETWORKDAYS(F42,H42)-(NETWORKDAYS(F42,H42)&lt;&gt;0))*($K$1-$J$1)</f>
        <v>2.9443287036992842</v>
      </c>
      <c r="AD42" s="13">
        <f>(NETWORKDAYS(F42,H42)-1)*($K$1-$J$1)+MIN(MAX(MOD(H42,1),(WEEKDAY(H42,2)&gt;5)*$K$1,$J$1),$K$1)-MIN(MAX(MOD(F42,1)*(WEEKDAY(F42,2)&lt;6),$J$1),$K$1)</f>
        <v>1.9792361111103673</v>
      </c>
    </row>
    <row r="43" spans="1:30" ht="23.25" customHeight="1">
      <c r="A43" s="22" t="s">
        <v>57</v>
      </c>
      <c r="B43" s="20"/>
      <c r="C43" s="20"/>
      <c r="D43" s="21"/>
      <c r="E43" s="3">
        <v>18</v>
      </c>
      <c r="F43" s="12">
        <v>41649.394120370365</v>
      </c>
      <c r="G43" s="12">
        <v>41670.394120370365</v>
      </c>
      <c r="H43" s="12">
        <v>41655.340844907405</v>
      </c>
      <c r="I43" s="46">
        <v>504</v>
      </c>
      <c r="J43" s="41">
        <v>142.72138888000001</v>
      </c>
      <c r="K43" s="42">
        <v>0</v>
      </c>
      <c r="L43" s="42">
        <v>0</v>
      </c>
      <c r="M43" s="27">
        <f t="shared" si="0"/>
        <v>1</v>
      </c>
      <c r="N43" s="33">
        <f>IF(M43=1,((NETWORKDAYS(F43,H43)-1)*($K$1-$J$1)+MIN(MAX(MOD(H43,1),(WEEKDAY(H43,2)&gt;5)*$K$1,$J$1),$K$1)-MIN(MAX(MOD(F43,1)*(WEEKDAY(F43,2)&lt;6),$J$1),$K$1)),(H43-F43)-INT(H43-F43)+(DATEDIF(F43,H43,"d"))*($K$1-$J$1))</f>
        <v>1.9808796296347282</v>
      </c>
      <c r="O43" s="6">
        <f t="shared" si="1"/>
        <v>10</v>
      </c>
      <c r="P43" s="6">
        <f t="shared" si="2"/>
        <v>9</v>
      </c>
      <c r="Q43" s="6">
        <f t="shared" si="3"/>
        <v>27</v>
      </c>
      <c r="R43" s="36"/>
      <c r="S43" s="6"/>
      <c r="T43" s="6"/>
      <c r="U43" s="6"/>
      <c r="V43" s="6"/>
      <c r="W43" s="6"/>
      <c r="X43" s="6"/>
      <c r="Y43" s="6"/>
      <c r="Z43" s="6"/>
      <c r="AA43" s="7">
        <f>IF(A43&gt;="ТО",((NETWORKDAYS(F43,H43)-1)*($K$1-$J$1)+MIN(MAX(MOD(H43,1),(WEEKDAY(H43,2)&gt;5)*$K$1,$J$1),$K$1)-MIN(MAX(MOD(F43,1)*(WEEKDAY(F43,2)&lt;6),$J$1),$K$1)),(H43-F43)-INT(H43-F43)+(DATEDIF(F43,H43,"d"))*($K$1-$J$1))</f>
        <v>1.9808796296347282</v>
      </c>
      <c r="AB43" s="8">
        <f>(H43-F43)-INT(H43-F43)+(NETWORKDAYS(F43,H43)-(NETWORKDAYS(F43,H43)&lt;&gt;0))*($K$1-$J$1)</f>
        <v>2.9467245370396995</v>
      </c>
      <c r="AD43" s="13">
        <f>(NETWORKDAYS(F43,H43)-1)*($K$1-$J$1)+MIN(MAX(MOD(H43,1),(WEEKDAY(H43,2)&gt;5)*$K$1,$J$1),$K$1)-MIN(MAX(MOD(F43,1)*(WEEKDAY(F43,2)&lt;6),$J$1),$K$1)</f>
        <v>1.9808796296347282</v>
      </c>
    </row>
    <row r="44" spans="1:30" ht="23.25" customHeight="1">
      <c r="A44" s="23" t="s">
        <v>58</v>
      </c>
      <c r="B44" s="20"/>
      <c r="C44" s="20"/>
      <c r="D44" s="21"/>
      <c r="E44" s="4">
        <v>18</v>
      </c>
      <c r="F44" s="12">
        <v>41649.377025462964</v>
      </c>
      <c r="G44" s="12">
        <v>41670.377025462964</v>
      </c>
      <c r="H44" s="12">
        <v>41655.342430555553</v>
      </c>
      <c r="I44" s="48">
        <v>504</v>
      </c>
      <c r="J44" s="44">
        <v>143.16972222000001</v>
      </c>
      <c r="K44" s="45">
        <v>0</v>
      </c>
      <c r="L44" s="45">
        <v>0</v>
      </c>
      <c r="M44" s="27">
        <f t="shared" si="0"/>
        <v>1</v>
      </c>
      <c r="N44" s="33">
        <f>IF(M44=1,((NETWORKDAYS(F44,H44)-1)*($K$1-$J$1)+MIN(MAX(MOD(H44,1),(WEEKDAY(H44,2)&gt;5)*$K$1,$J$1),$K$1)-MIN(MAX(MOD(F44,1)*(WEEKDAY(F44,2)&lt;6),$J$1),$K$1)),(H44-F44)-INT(H44-F44)+(DATEDIF(F44,H44,"d"))*($K$1-$J$1))</f>
        <v>1.9979745370364981</v>
      </c>
      <c r="O44" s="6">
        <f t="shared" si="1"/>
        <v>10</v>
      </c>
      <c r="P44" s="6">
        <f t="shared" si="2"/>
        <v>9</v>
      </c>
      <c r="Q44" s="6">
        <f t="shared" si="3"/>
        <v>2</v>
      </c>
      <c r="R44" s="36"/>
      <c r="S44" s="6"/>
      <c r="T44" s="6"/>
      <c r="U44" s="6"/>
      <c r="V44" s="6"/>
      <c r="W44" s="6"/>
      <c r="X44" s="6"/>
      <c r="Y44" s="6"/>
      <c r="Z44" s="6"/>
      <c r="AA44" s="7">
        <f>IF(A44&gt;="ТО",((NETWORKDAYS(F44,H44)-1)*($K$1-$J$1)+MIN(MAX(MOD(H44,1),(WEEKDAY(H44,2)&gt;5)*$K$1,$J$1),$K$1)-MIN(MAX(MOD(F44,1)*(WEEKDAY(F44,2)&lt;6),$J$1),$K$1)),(H44-F44)-INT(H44-F44)+(DATEDIF(F44,H44,"d"))*($K$1-$J$1))</f>
        <v>1.9979745370364981</v>
      </c>
      <c r="AB44" s="8">
        <f>(H44-F44)-INT(H44-F44)+(NETWORKDAYS(F44,H44)-(NETWORKDAYS(F44,H44)&lt;&gt;0))*($K$1-$J$1)</f>
        <v>2.9654050925892079</v>
      </c>
      <c r="AD44" s="13">
        <f>(NETWORKDAYS(F44,H44)-1)*($K$1-$J$1)+MIN(MAX(MOD(H44,1),(WEEKDAY(H44,2)&gt;5)*$K$1,$J$1),$K$1)-MIN(MAX(MOD(F44,1)*(WEEKDAY(F44,2)&lt;6),$J$1),$K$1)</f>
        <v>1.9979745370364981</v>
      </c>
    </row>
    <row r="45" spans="1:30" ht="23.25" customHeight="1">
      <c r="A45" s="22" t="s">
        <v>59</v>
      </c>
      <c r="B45" s="20"/>
      <c r="C45" s="20"/>
      <c r="D45" s="21"/>
      <c r="E45" s="3">
        <v>18</v>
      </c>
      <c r="F45" s="12">
        <v>41649.366689814815</v>
      </c>
      <c r="G45" s="12">
        <v>41670.366689814815</v>
      </c>
      <c r="H45" s="12">
        <v>41655.344201388885</v>
      </c>
      <c r="I45" s="46">
        <v>504</v>
      </c>
      <c r="J45" s="41">
        <v>143.46027777</v>
      </c>
      <c r="K45" s="42">
        <v>0</v>
      </c>
      <c r="L45" s="42">
        <v>0</v>
      </c>
      <c r="M45" s="27">
        <f t="shared" si="0"/>
        <v>1</v>
      </c>
      <c r="N45" s="33">
        <f>IF(M45=1,((NETWORKDAYS(F45,H45)-1)*($K$1-$J$1)+MIN(MAX(MOD(H45,1),(WEEKDAY(H45,2)&gt;5)*$K$1,$J$1),$K$1)-MIN(MAX(MOD(F45,1)*(WEEKDAY(F45,2)&lt;6),$J$1),$K$1)),(H45-F45)-INT(H45-F45)+(DATEDIF(F45,H45,"d"))*($K$1-$J$1))</f>
        <v>2</v>
      </c>
      <c r="O45" s="6">
        <f t="shared" si="1"/>
        <v>10</v>
      </c>
      <c r="P45" s="6">
        <f t="shared" si="2"/>
        <v>8</v>
      </c>
      <c r="Q45" s="6">
        <f t="shared" si="3"/>
        <v>48</v>
      </c>
      <c r="R45" s="36"/>
      <c r="S45" s="6"/>
      <c r="T45" s="6"/>
      <c r="U45" s="6"/>
      <c r="V45" s="6"/>
      <c r="W45" s="6"/>
      <c r="X45" s="6"/>
      <c r="Y45" s="6"/>
      <c r="Z45" s="6"/>
      <c r="AA45" s="7">
        <f>IF(A45&gt;="ТО",((NETWORKDAYS(F45,H45)-1)*($K$1-$J$1)+MIN(MAX(MOD(H45,1),(WEEKDAY(H45,2)&gt;5)*$K$1,$J$1),$K$1)-MIN(MAX(MOD(F45,1)*(WEEKDAY(F45,2)&lt;6),$J$1),$K$1)),(H45-F45)-INT(H45-F45)+(DATEDIF(F45,H45,"d"))*($K$1-$J$1))</f>
        <v>2</v>
      </c>
      <c r="AB45" s="8">
        <f>(H45-F45)-INT(H45-F45)+(NETWORKDAYS(F45,H45)-(NETWORKDAYS(F45,H45)&lt;&gt;0))*($K$1-$J$1)</f>
        <v>2.9775115740703768</v>
      </c>
      <c r="AD45" s="13">
        <f>(NETWORKDAYS(F45,H45)-1)*($K$1-$J$1)+MIN(MAX(MOD(H45,1),(WEEKDAY(H45,2)&gt;5)*$K$1,$J$1),$K$1)-MIN(MAX(MOD(F45,1)*(WEEKDAY(F45,2)&lt;6),$J$1),$K$1)</f>
        <v>2</v>
      </c>
    </row>
    <row r="46" spans="1:30" ht="23.25" customHeight="1">
      <c r="A46" s="23" t="s">
        <v>60</v>
      </c>
      <c r="B46" s="20"/>
      <c r="C46" s="20"/>
      <c r="D46" s="21"/>
      <c r="E46" s="4">
        <v>18</v>
      </c>
      <c r="F46" s="12">
        <v>41649.366261574076</v>
      </c>
      <c r="G46" s="12">
        <v>41670.366261574076</v>
      </c>
      <c r="H46" s="12">
        <v>41655.345787037033</v>
      </c>
      <c r="I46" s="48">
        <v>504</v>
      </c>
      <c r="J46" s="44">
        <v>143.50861111</v>
      </c>
      <c r="K46" s="45">
        <v>0</v>
      </c>
      <c r="L46" s="45">
        <v>0</v>
      </c>
      <c r="M46" s="27">
        <f t="shared" si="0"/>
        <v>1</v>
      </c>
      <c r="N46" s="33">
        <f>IF(M46=1,((NETWORKDAYS(F46,H46)-1)*($K$1-$J$1)+MIN(MAX(MOD(H46,1),(WEEKDAY(H46,2)&gt;5)*$K$1,$J$1),$K$1)-MIN(MAX(MOD(F46,1)*(WEEKDAY(F46,2)&lt;6),$J$1),$K$1)),(H46-F46)-INT(H46-F46)+(DATEDIF(F46,H46,"d"))*($K$1-$J$1))</f>
        <v>2</v>
      </c>
      <c r="O46" s="6">
        <f t="shared" si="1"/>
        <v>10</v>
      </c>
      <c r="P46" s="6">
        <f t="shared" si="2"/>
        <v>8</v>
      </c>
      <c r="Q46" s="6">
        <f t="shared" si="3"/>
        <v>47</v>
      </c>
      <c r="R46" s="36"/>
      <c r="S46" s="6"/>
      <c r="T46" s="6"/>
      <c r="U46" s="6"/>
      <c r="V46" s="6"/>
      <c r="W46" s="6"/>
      <c r="X46" s="6"/>
      <c r="Y46" s="6"/>
      <c r="Z46" s="6"/>
      <c r="AA46" s="7">
        <f>IF(A46&gt;="ТО",((NETWORKDAYS(F46,H46)-1)*($K$1-$J$1)+MIN(MAX(MOD(H46,1),(WEEKDAY(H46,2)&gt;5)*$K$1,$J$1),$K$1)-MIN(MAX(MOD(F46,1)*(WEEKDAY(F46,2)&lt;6),$J$1),$K$1)),(H46-F46)-INT(H46-F46)+(DATEDIF(F46,H46,"d"))*($K$1-$J$1))</f>
        <v>2</v>
      </c>
      <c r="AB46" s="8">
        <f>(H46-F46)-INT(H46-F46)+(NETWORKDAYS(F46,H46)-(NETWORKDAYS(F46,H46)&lt;&gt;0))*($K$1-$J$1)</f>
        <v>2.9795254629570991</v>
      </c>
      <c r="AD46" s="13">
        <f>(NETWORKDAYS(F46,H46)-1)*($K$1-$J$1)+MIN(MAX(MOD(H46,1),(WEEKDAY(H46,2)&gt;5)*$K$1,$J$1),$K$1)-MIN(MAX(MOD(F46,1)*(WEEKDAY(F46,2)&lt;6),$J$1),$K$1)</f>
        <v>2</v>
      </c>
    </row>
    <row r="47" spans="1:30" ht="23.25" customHeight="1">
      <c r="A47" s="22" t="s">
        <v>61</v>
      </c>
      <c r="B47" s="20"/>
      <c r="C47" s="20"/>
      <c r="D47" s="21"/>
      <c r="E47" s="3">
        <v>18</v>
      </c>
      <c r="F47" s="12">
        <v>41649.365405092591</v>
      </c>
      <c r="G47" s="12">
        <v>41670.365405092591</v>
      </c>
      <c r="H47" s="12">
        <v>41655.347696759258</v>
      </c>
      <c r="I47" s="46">
        <v>504</v>
      </c>
      <c r="J47" s="41">
        <v>143.57499999999999</v>
      </c>
      <c r="K47" s="42">
        <v>0</v>
      </c>
      <c r="L47" s="42">
        <v>0</v>
      </c>
      <c r="M47" s="27">
        <f t="shared" si="0"/>
        <v>1</v>
      </c>
      <c r="N47" s="33">
        <f>IF(M47=1,((NETWORKDAYS(F47,H47)-1)*($K$1-$J$1)+MIN(MAX(MOD(H47,1),(WEEKDAY(H47,2)&gt;5)*$K$1,$J$1),$K$1)-MIN(MAX(MOD(F47,1)*(WEEKDAY(F47,2)&lt;6),$J$1),$K$1)),(H47-F47)-INT(H47-F47)+(DATEDIF(F47,H47,"d"))*($K$1-$J$1))</f>
        <v>2</v>
      </c>
      <c r="O47" s="6">
        <f t="shared" si="1"/>
        <v>10</v>
      </c>
      <c r="P47" s="6">
        <f t="shared" si="2"/>
        <v>8</v>
      </c>
      <c r="Q47" s="6">
        <f t="shared" si="3"/>
        <v>46</v>
      </c>
      <c r="R47" s="36"/>
      <c r="S47" s="6"/>
      <c r="T47" s="6"/>
      <c r="U47" s="6"/>
      <c r="V47" s="6"/>
      <c r="W47" s="6"/>
      <c r="X47" s="6"/>
      <c r="Y47" s="6"/>
      <c r="Z47" s="6"/>
      <c r="AA47" s="7">
        <f>IF(A47&gt;="ТО",((NETWORKDAYS(F47,H47)-1)*($K$1-$J$1)+MIN(MAX(MOD(H47,1),(WEEKDAY(H47,2)&gt;5)*$K$1,$J$1),$K$1)-MIN(MAX(MOD(F47,1)*(WEEKDAY(F47,2)&lt;6),$J$1),$K$1)),(H47-F47)-INT(H47-F47)+(DATEDIF(F47,H47,"d"))*($K$1-$J$1))</f>
        <v>2</v>
      </c>
      <c r="AB47" s="8">
        <f>(H47-F47)-INT(H47-F47)+(NETWORKDAYS(F47,H47)-(NETWORKDAYS(F47,H47)&lt;&gt;0))*($K$1-$J$1)</f>
        <v>2.9822916666671517</v>
      </c>
      <c r="AD47" s="13">
        <f>(NETWORKDAYS(F47,H47)-1)*($K$1-$J$1)+MIN(MAX(MOD(H47,1),(WEEKDAY(H47,2)&gt;5)*$K$1,$J$1),$K$1)-MIN(MAX(MOD(F47,1)*(WEEKDAY(F47,2)&lt;6),$J$1),$K$1)</f>
        <v>2</v>
      </c>
    </row>
    <row r="48" spans="1:30" ht="23.25" customHeight="1">
      <c r="A48" s="23" t="s">
        <v>17</v>
      </c>
      <c r="B48" s="20"/>
      <c r="C48" s="20"/>
      <c r="D48" s="21"/>
      <c r="E48" s="4">
        <v>34</v>
      </c>
      <c r="F48" s="12">
        <v>41654.58866898148</v>
      </c>
      <c r="G48" s="12">
        <v>41655.755335648144</v>
      </c>
      <c r="H48" s="12">
        <v>41655.470520833333</v>
      </c>
      <c r="I48" s="48">
        <v>16</v>
      </c>
      <c r="J48" s="44">
        <v>9.1644444400000005</v>
      </c>
      <c r="K48" s="45">
        <v>0</v>
      </c>
      <c r="L48" s="45">
        <v>0</v>
      </c>
      <c r="M48" s="27">
        <f t="shared" si="0"/>
        <v>0</v>
      </c>
      <c r="N48" s="34">
        <f>IF(M48=1,((NETWORKDAYS(F48,H48)-1)*($K$1-$J$1)+MIN(MAX(MOD(H48,1),(WEEKDAY(H48,2)&gt;5)*$K$1,$J$1),$K$1)-MIN(MAX(MOD(F48,1)*(WEEKDAY(F48,2)&lt;6),$J$1),$K$1)),(H48-F48)-INT(H48-F48)+(DATEDIF(F48,H48,"d"))*($K$1-$J$1))</f>
        <v>1.3818518518528435</v>
      </c>
      <c r="O48" s="6">
        <f t="shared" si="1"/>
        <v>15</v>
      </c>
      <c r="P48" s="6">
        <f t="shared" si="2"/>
        <v>14</v>
      </c>
      <c r="Q48" s="6">
        <f t="shared" si="3"/>
        <v>7</v>
      </c>
      <c r="R48" s="36">
        <f>"11:17:33"+("24:00:00"-"14:07:41")</f>
        <v>0.88185185185185189</v>
      </c>
      <c r="S48" s="6"/>
      <c r="T48" s="6"/>
      <c r="U48" s="6"/>
      <c r="V48" s="6"/>
      <c r="W48" s="6"/>
      <c r="X48" s="6"/>
      <c r="Y48" s="6"/>
      <c r="Z48" s="6"/>
      <c r="AA48" s="7">
        <f>IF(A48&gt;="ТО",((NETWORKDAYS(F48,H48)-1)*($K$1-$J$1)+MIN(MAX(MOD(H48,1),(WEEKDAY(H48,2)&gt;5)*$K$1,$J$1),$K$1)-MIN(MAX(MOD(F48,1)*(WEEKDAY(F48,2)&lt;6),$J$1),$K$1)),(H48-F48)-INT(H48-F48)+(DATEDIF(F48,H48,"d"))*($K$1-$J$1))</f>
        <v>1.3818518518528435</v>
      </c>
      <c r="AB48" s="8">
        <f>(H48-F48)-INT(H48-F48)+(NETWORKDAYS(F48,H48)-(NETWORKDAYS(F48,H48)&lt;&gt;0))*($K$1-$J$1)</f>
        <v>1.3818518518528435</v>
      </c>
      <c r="AD48" s="13">
        <f>(NETWORKDAYS(F48,H48)-1)*($K$1-$J$1)+MIN(MAX(MOD(H48,1),(WEEKDAY(H48,2)&gt;5)*$K$1,$J$1),$K$1)-MIN(MAX(MOD(F48,1)*(WEEKDAY(F48,2)&lt;6),$J$1),$K$1)</f>
        <v>0.38185185185284354</v>
      </c>
    </row>
    <row r="49" spans="1:30" ht="23.25" customHeight="1">
      <c r="A49" s="22" t="s">
        <v>18</v>
      </c>
      <c r="B49" s="20"/>
      <c r="C49" s="20"/>
      <c r="D49" s="21"/>
      <c r="E49" s="3">
        <v>34</v>
      </c>
      <c r="F49" s="12">
        <v>41654.563680555555</v>
      </c>
      <c r="G49" s="12">
        <v>41655.730347222219</v>
      </c>
      <c r="H49" s="12">
        <v>41655.561053240737</v>
      </c>
      <c r="I49" s="46">
        <v>16</v>
      </c>
      <c r="J49" s="41">
        <v>11.93694444</v>
      </c>
      <c r="K49" s="42">
        <v>0</v>
      </c>
      <c r="L49" s="42">
        <v>0</v>
      </c>
      <c r="M49" s="27">
        <f t="shared" si="0"/>
        <v>0</v>
      </c>
      <c r="N49" s="34">
        <f>IF(M49=1,((NETWORKDAYS(F49,H49)-1)*($K$1-$J$1)+MIN(MAX(MOD(H49,1),(WEEKDAY(H49,2)&gt;5)*$K$1,$J$1),$K$1)-MIN(MAX(MOD(F49,1)*(WEEKDAY(F49,2)&lt;6),$J$1),$K$1)),(H49-F49)-INT(H49-F49)+(DATEDIF(F49,H49,"d"))*($K$1-$J$1))</f>
        <v>1.4973726851821993</v>
      </c>
      <c r="O49" s="6">
        <f t="shared" si="1"/>
        <v>15</v>
      </c>
      <c r="P49" s="6">
        <f t="shared" si="2"/>
        <v>13</v>
      </c>
      <c r="Q49" s="6">
        <f t="shared" si="3"/>
        <v>31</v>
      </c>
      <c r="R49" s="36"/>
      <c r="S49" s="6"/>
      <c r="T49" s="6"/>
      <c r="U49" s="6"/>
      <c r="V49" s="6"/>
      <c r="W49" s="6"/>
      <c r="X49" s="6"/>
      <c r="Y49" s="6"/>
      <c r="Z49" s="6"/>
      <c r="AA49" s="7">
        <f>IF(A49&gt;="ТО",((NETWORKDAYS(F49,H49)-1)*($K$1-$J$1)+MIN(MAX(MOD(H49,1),(WEEKDAY(H49,2)&gt;5)*$K$1,$J$1),$K$1)-MIN(MAX(MOD(F49,1)*(WEEKDAY(F49,2)&lt;6),$J$1),$K$1)),(H49-F49)-INT(H49-F49)+(DATEDIF(F49,H49,"d"))*($K$1-$J$1))</f>
        <v>1.4973726851821993</v>
      </c>
      <c r="AB49" s="8">
        <f>(H49-F49)-INT(H49-F49)+(NETWORKDAYS(F49,H49)-(NETWORKDAYS(F49,H49)&lt;&gt;0))*($K$1-$J$1)</f>
        <v>1.4973726851821993</v>
      </c>
      <c r="AD49" s="13">
        <f>(NETWORKDAYS(F49,H49)-1)*($K$1-$J$1)+MIN(MAX(MOD(H49,1),(WEEKDAY(H49,2)&gt;5)*$K$1,$J$1),$K$1)-MIN(MAX(MOD(F49,1)*(WEEKDAY(F49,2)&lt;6),$J$1),$K$1)</f>
        <v>0.49737268518219935</v>
      </c>
    </row>
    <row r="50" spans="1:30" ht="23.25" customHeight="1">
      <c r="A50" s="23" t="s">
        <v>62</v>
      </c>
      <c r="B50" s="20"/>
      <c r="C50" s="20"/>
      <c r="D50" s="21"/>
      <c r="E50" s="4">
        <v>18</v>
      </c>
      <c r="F50" s="12">
        <v>41650.816458333335</v>
      </c>
      <c r="G50" s="12">
        <v>41671.816458333335</v>
      </c>
      <c r="H50" s="12">
        <v>41655.576481481483</v>
      </c>
      <c r="I50" s="48">
        <v>504</v>
      </c>
      <c r="J50" s="44">
        <v>114.24055555</v>
      </c>
      <c r="K50" s="45">
        <v>0</v>
      </c>
      <c r="L50" s="45">
        <v>0</v>
      </c>
      <c r="M50" s="27">
        <f t="shared" si="0"/>
        <v>1</v>
      </c>
      <c r="N50" s="34">
        <f>IF(M50=1,((NETWORKDAYS(F50,H50)-1)*($K$1-$J$1)+MIN(MAX(MOD(H50,1),(WEEKDAY(H50,2)&gt;5)*$K$1,$J$1),$K$1)-MIN(MAX(MOD(F50,1)*(WEEKDAY(F50,2)&lt;6),$J$1),$K$1)),(H50-F50)-INT(H50-F50)+(DATEDIF(F50,H50,"d"))*($K$1-$J$1))</f>
        <v>1.7014814814829151</v>
      </c>
      <c r="O50" s="6">
        <f t="shared" si="1"/>
        <v>11</v>
      </c>
      <c r="P50" s="6">
        <f t="shared" si="2"/>
        <v>19</v>
      </c>
      <c r="Q50" s="6">
        <f t="shared" si="3"/>
        <v>35</v>
      </c>
      <c r="R50" s="36"/>
      <c r="S50" s="6"/>
      <c r="T50" s="6"/>
      <c r="U50" s="6"/>
      <c r="V50" s="6"/>
      <c r="W50" s="6"/>
      <c r="X50" s="6"/>
      <c r="Y50" s="6"/>
      <c r="Z50" s="6"/>
      <c r="AA50" s="7">
        <f>IF(A50&gt;="ТО",((NETWORKDAYS(F50,H50)-1)*($K$1-$J$1)+MIN(MAX(MOD(H50,1),(WEEKDAY(H50,2)&gt;5)*$K$1,$J$1),$K$1)-MIN(MAX(MOD(F50,1)*(WEEKDAY(F50,2)&lt;6),$J$1),$K$1)),(H50-F50)-INT(H50-F50)+(DATEDIF(F50,H50,"d"))*($K$1-$J$1))</f>
        <v>1.7014814814829151</v>
      </c>
      <c r="AB50" s="8">
        <f>(H50-F50)-INT(H50-F50)+(NETWORKDAYS(F50,H50)-(NETWORKDAYS(F50,H50)&lt;&gt;0))*($K$1-$J$1)</f>
        <v>2.2600231481483206</v>
      </c>
      <c r="AD50" s="13">
        <f>(NETWORKDAYS(F50,H50)-1)*($K$1-$J$1)+MIN(MAX(MOD(H50,1),(WEEKDAY(H50,2)&gt;5)*$K$1,$J$1),$K$1)-MIN(MAX(MOD(F50,1)*(WEEKDAY(F50,2)&lt;6),$J$1),$K$1)</f>
        <v>1.7014814814829151</v>
      </c>
    </row>
    <row r="51" spans="1:30" ht="23.25" customHeight="1">
      <c r="A51" s="22" t="s">
        <v>63</v>
      </c>
      <c r="B51" s="20"/>
      <c r="C51" s="20"/>
      <c r="D51" s="21"/>
      <c r="E51" s="3">
        <v>18</v>
      </c>
      <c r="F51" s="12">
        <v>41650.822476851848</v>
      </c>
      <c r="G51" s="12">
        <v>41671.822476851848</v>
      </c>
      <c r="H51" s="12">
        <v>41655.577256944445</v>
      </c>
      <c r="I51" s="46">
        <v>504</v>
      </c>
      <c r="J51" s="41">
        <v>114.11472222</v>
      </c>
      <c r="K51" s="42">
        <v>0</v>
      </c>
      <c r="L51" s="42">
        <v>0</v>
      </c>
      <c r="M51" s="27">
        <f t="shared" si="0"/>
        <v>1</v>
      </c>
      <c r="N51" s="34">
        <f>IF(M51=1,((NETWORKDAYS(F51,H51)-1)*($K$1-$J$1)+MIN(MAX(MOD(H51,1),(WEEKDAY(H51,2)&gt;5)*$K$1,$J$1),$K$1)-MIN(MAX(MOD(F51,1)*(WEEKDAY(F51,2)&lt;6),$J$1),$K$1)),(H51-F51)-INT(H51-F51)+(DATEDIF(F51,H51,"d"))*($K$1-$J$1))</f>
        <v>1.7022569444452529</v>
      </c>
      <c r="O51" s="6">
        <f t="shared" si="1"/>
        <v>11</v>
      </c>
      <c r="P51" s="6">
        <f t="shared" si="2"/>
        <v>19</v>
      </c>
      <c r="Q51" s="6">
        <f t="shared" si="3"/>
        <v>44</v>
      </c>
      <c r="R51" s="36"/>
      <c r="S51" s="6"/>
      <c r="T51" s="6"/>
      <c r="U51" s="6"/>
      <c r="V51" s="6"/>
      <c r="W51" s="6"/>
      <c r="X51" s="6"/>
      <c r="Y51" s="6"/>
      <c r="Z51" s="6"/>
      <c r="AA51" s="7">
        <f>IF(A51&gt;="ТО",((NETWORKDAYS(F51,H51)-1)*($K$1-$J$1)+MIN(MAX(MOD(H51,1),(WEEKDAY(H51,2)&gt;5)*$K$1,$J$1),$K$1)-MIN(MAX(MOD(F51,1)*(WEEKDAY(F51,2)&lt;6),$J$1),$K$1)),(H51-F51)-INT(H51-F51)+(DATEDIF(F51,H51,"d"))*($K$1-$J$1))</f>
        <v>1.7022569444452529</v>
      </c>
      <c r="AB51" s="8">
        <f>(H51-F51)-INT(H51-F51)+(NETWORKDAYS(F51,H51)-(NETWORKDAYS(F51,H51)&lt;&gt;0))*($K$1-$J$1)</f>
        <v>2.2547800925967749</v>
      </c>
      <c r="AD51" s="13">
        <f>(NETWORKDAYS(F51,H51)-1)*($K$1-$J$1)+MIN(MAX(MOD(H51,1),(WEEKDAY(H51,2)&gt;5)*$K$1,$J$1),$K$1)-MIN(MAX(MOD(F51,1)*(WEEKDAY(F51,2)&lt;6),$J$1),$K$1)</f>
        <v>1.7022569444452529</v>
      </c>
    </row>
    <row r="52" spans="1:30" ht="23.25" customHeight="1">
      <c r="A52" s="23" t="s">
        <v>64</v>
      </c>
      <c r="B52" s="20"/>
      <c r="C52" s="20"/>
      <c r="D52" s="21"/>
      <c r="E52" s="4">
        <v>18</v>
      </c>
      <c r="F52" s="12">
        <v>41650.820081018515</v>
      </c>
      <c r="G52" s="12">
        <v>41671.820081018515</v>
      </c>
      <c r="H52" s="12">
        <v>41655.579398148147</v>
      </c>
      <c r="I52" s="48">
        <v>504</v>
      </c>
      <c r="J52" s="44">
        <v>114.22361110999999</v>
      </c>
      <c r="K52" s="45">
        <v>0</v>
      </c>
      <c r="L52" s="45">
        <v>0</v>
      </c>
      <c r="M52" s="27">
        <f t="shared" si="0"/>
        <v>1</v>
      </c>
      <c r="N52" s="34">
        <f>IF(M52=1,((NETWORKDAYS(F52,H52)-1)*($K$1-$J$1)+MIN(MAX(MOD(H52,1),(WEEKDAY(H52,2)&gt;5)*$K$1,$J$1),$K$1)-MIN(MAX(MOD(F52,1)*(WEEKDAY(F52,2)&lt;6),$J$1),$K$1)),(H52-F52)-INT(H52-F52)+(DATEDIF(F52,H52,"d"))*($K$1-$J$1))</f>
        <v>1.7043981481474475</v>
      </c>
      <c r="O52" s="6">
        <f t="shared" si="1"/>
        <v>11</v>
      </c>
      <c r="P52" s="6">
        <f t="shared" si="2"/>
        <v>19</v>
      </c>
      <c r="Q52" s="6">
        <f t="shared" si="3"/>
        <v>40</v>
      </c>
      <c r="R52" s="36"/>
      <c r="S52" s="6"/>
      <c r="T52" s="6"/>
      <c r="U52" s="6"/>
      <c r="V52" s="6"/>
      <c r="W52" s="6"/>
      <c r="X52" s="6"/>
      <c r="Y52" s="6"/>
      <c r="Z52" s="6"/>
      <c r="AA52" s="7">
        <f>IF(A52&gt;="ТО",((NETWORKDAYS(F52,H52)-1)*($K$1-$J$1)+MIN(MAX(MOD(H52,1),(WEEKDAY(H52,2)&gt;5)*$K$1,$J$1),$K$1)-MIN(MAX(MOD(F52,1)*(WEEKDAY(F52,2)&lt;6),$J$1),$K$1)),(H52-F52)-INT(H52-F52)+(DATEDIF(F52,H52,"d"))*($K$1-$J$1))</f>
        <v>1.7043981481474475</v>
      </c>
      <c r="AB52" s="8">
        <f>(H52-F52)-INT(H52-F52)+(NETWORKDAYS(F52,H52)-(NETWORKDAYS(F52,H52)&lt;&gt;0))*($K$1-$J$1)</f>
        <v>2.2593171296321088</v>
      </c>
      <c r="AD52" s="13">
        <f>(NETWORKDAYS(F52,H52)-1)*($K$1-$J$1)+MIN(MAX(MOD(H52,1),(WEEKDAY(H52,2)&gt;5)*$K$1,$J$1),$K$1)-MIN(MAX(MOD(F52,1)*(WEEKDAY(F52,2)&lt;6),$J$1),$K$1)</f>
        <v>1.7043981481474475</v>
      </c>
    </row>
    <row r="53" spans="1:30" ht="23.25" customHeight="1">
      <c r="A53" s="22" t="s">
        <v>65</v>
      </c>
      <c r="B53" s="20"/>
      <c r="C53" s="20"/>
      <c r="D53" s="21"/>
      <c r="E53" s="3">
        <v>18</v>
      </c>
      <c r="F53" s="12">
        <v>41650.818136574075</v>
      </c>
      <c r="G53" s="12">
        <v>41671.818136574075</v>
      </c>
      <c r="H53" s="12">
        <v>41655.581990740742</v>
      </c>
      <c r="I53" s="46">
        <v>504</v>
      </c>
      <c r="J53" s="41">
        <v>114.3325</v>
      </c>
      <c r="K53" s="42">
        <v>0</v>
      </c>
      <c r="L53" s="42">
        <v>0</v>
      </c>
      <c r="M53" s="27">
        <f t="shared" si="0"/>
        <v>1</v>
      </c>
      <c r="N53" s="34">
        <f>IF(M53=1,((NETWORKDAYS(F53,H53)-1)*($K$1-$J$1)+MIN(MAX(MOD(H53,1),(WEEKDAY(H53,2)&gt;5)*$K$1,$J$1),$K$1)-MIN(MAX(MOD(F53,1)*(WEEKDAY(F53,2)&lt;6),$J$1),$K$1)),(H53-F53)-INT(H53-F53)+(DATEDIF(F53,H53,"d"))*($K$1-$J$1))</f>
        <v>1.7069907407421852</v>
      </c>
      <c r="O53" s="6">
        <f t="shared" si="1"/>
        <v>11</v>
      </c>
      <c r="P53" s="6">
        <f t="shared" si="2"/>
        <v>19</v>
      </c>
      <c r="Q53" s="6">
        <f t="shared" si="3"/>
        <v>38</v>
      </c>
      <c r="R53" s="36"/>
      <c r="S53" s="6"/>
      <c r="T53" s="6"/>
      <c r="U53" s="6"/>
      <c r="V53" s="6"/>
      <c r="W53" s="6"/>
      <c r="X53" s="6"/>
      <c r="Y53" s="6"/>
      <c r="Z53" s="6"/>
      <c r="AA53" s="7">
        <f>IF(A53&gt;="ТО",((NETWORKDAYS(F53,H53)-1)*($K$1-$J$1)+MIN(MAX(MOD(H53,1),(WEEKDAY(H53,2)&gt;5)*$K$1,$J$1),$K$1)-MIN(MAX(MOD(F53,1)*(WEEKDAY(F53,2)&lt;6),$J$1),$K$1)),(H53-F53)-INT(H53-F53)+(DATEDIF(F53,H53,"d"))*($K$1-$J$1))</f>
        <v>1.7069907407421852</v>
      </c>
      <c r="AB53" s="8">
        <f>(H53-F53)-INT(H53-F53)+(NETWORKDAYS(F53,H53)-(NETWORKDAYS(F53,H53)&lt;&gt;0))*($K$1-$J$1)</f>
        <v>2.2638541666674428</v>
      </c>
      <c r="AD53" s="13">
        <f>(NETWORKDAYS(F53,H53)-1)*($K$1-$J$1)+MIN(MAX(MOD(H53,1),(WEEKDAY(H53,2)&gt;5)*$K$1,$J$1),$K$1)-MIN(MAX(MOD(F53,1)*(WEEKDAY(F53,2)&lt;6),$J$1),$K$1)</f>
        <v>1.7069907407421852</v>
      </c>
    </row>
    <row r="54" spans="1:30" ht="23.25" customHeight="1">
      <c r="A54" s="23" t="s">
        <v>66</v>
      </c>
      <c r="B54" s="20"/>
      <c r="C54" s="20"/>
      <c r="D54" s="21"/>
      <c r="E54" s="4">
        <v>18</v>
      </c>
      <c r="F54" s="12">
        <v>41650.818842592591</v>
      </c>
      <c r="G54" s="12">
        <v>41671.818842592591</v>
      </c>
      <c r="H54" s="12">
        <v>41655.58898148148</v>
      </c>
      <c r="I54" s="48">
        <v>504</v>
      </c>
      <c r="J54" s="44">
        <v>114.48333332999999</v>
      </c>
      <c r="K54" s="45">
        <v>0</v>
      </c>
      <c r="L54" s="45">
        <v>0</v>
      </c>
      <c r="M54" s="27">
        <f t="shared" si="0"/>
        <v>1</v>
      </c>
      <c r="N54" s="34">
        <f>IF(M54=1,((NETWORKDAYS(F54,H54)-1)*($K$1-$J$1)+MIN(MAX(MOD(H54,1),(WEEKDAY(H54,2)&gt;5)*$K$1,$J$1),$K$1)-MIN(MAX(MOD(F54,1)*(WEEKDAY(F54,2)&lt;6),$J$1),$K$1)),(H54-F54)-INT(H54-F54)+(DATEDIF(F54,H54,"d"))*($K$1-$J$1))</f>
        <v>1.7139814814800047</v>
      </c>
      <c r="O54" s="6">
        <f t="shared" si="1"/>
        <v>11</v>
      </c>
      <c r="P54" s="6">
        <f t="shared" si="2"/>
        <v>19</v>
      </c>
      <c r="Q54" s="6">
        <f t="shared" si="3"/>
        <v>39</v>
      </c>
      <c r="R54" s="36"/>
      <c r="S54" s="6"/>
      <c r="T54" s="6"/>
      <c r="U54" s="6"/>
      <c r="V54" s="6"/>
      <c r="W54" s="6"/>
      <c r="X54" s="6"/>
      <c r="Y54" s="6"/>
      <c r="Z54" s="6"/>
      <c r="AA54" s="7">
        <f>IF(A54&gt;="ТО",((NETWORKDAYS(F54,H54)-1)*($K$1-$J$1)+MIN(MAX(MOD(H54,1),(WEEKDAY(H54,2)&gt;5)*$K$1,$J$1),$K$1)-MIN(MAX(MOD(F54,1)*(WEEKDAY(F54,2)&lt;6),$J$1),$K$1)),(H54-F54)-INT(H54-F54)+(DATEDIF(F54,H54,"d"))*($K$1-$J$1))</f>
        <v>1.7139814814800047</v>
      </c>
      <c r="AB54" s="8">
        <f>(H54-F54)-INT(H54-F54)+(NETWORKDAYS(F54,H54)-(NETWORKDAYS(F54,H54)&lt;&gt;0))*($K$1-$J$1)</f>
        <v>2.2701388888890506</v>
      </c>
      <c r="AD54" s="13">
        <f>(NETWORKDAYS(F54,H54)-1)*($K$1-$J$1)+MIN(MAX(MOD(H54,1),(WEEKDAY(H54,2)&gt;5)*$K$1,$J$1),$K$1)-MIN(MAX(MOD(F54,1)*(WEEKDAY(F54,2)&lt;6),$J$1),$K$1)</f>
        <v>1.7139814814800047</v>
      </c>
    </row>
    <row r="55" spans="1:30" ht="23.25" customHeight="1">
      <c r="A55" s="22" t="s">
        <v>19</v>
      </c>
      <c r="B55" s="20"/>
      <c r="C55" s="20"/>
      <c r="D55" s="21"/>
      <c r="E55" s="3">
        <v>34</v>
      </c>
      <c r="F55" s="12">
        <v>41655.296319444446</v>
      </c>
      <c r="G55" s="12">
        <v>41656.479166666664</v>
      </c>
      <c r="H55" s="12">
        <v>41655.629432870366</v>
      </c>
      <c r="I55" s="46">
        <v>16</v>
      </c>
      <c r="J55" s="41">
        <v>7.6063888799999999</v>
      </c>
      <c r="K55" s="42">
        <v>0</v>
      </c>
      <c r="L55" s="42">
        <v>0</v>
      </c>
      <c r="M55" s="27">
        <f t="shared" si="0"/>
        <v>0</v>
      </c>
      <c r="N55" s="34">
        <f>IF(M55=1,((NETWORKDAYS(F55,H55)-1)*($K$1-$J$1)+MIN(MAX(MOD(H55,1),(WEEKDAY(H55,2)&gt;5)*$K$1,$J$1),$K$1)-MIN(MAX(MOD(F55,1)*(WEEKDAY(F55,2)&lt;6),$J$1),$K$1)),(H55-F55)-INT(H55-F55)+(DATEDIF(F55,H55,"d"))*($K$1-$J$1))</f>
        <v>0.333113425920601</v>
      </c>
      <c r="O55" s="6">
        <f t="shared" si="1"/>
        <v>16</v>
      </c>
      <c r="P55" s="6">
        <f t="shared" si="2"/>
        <v>7</v>
      </c>
      <c r="Q55" s="6">
        <f t="shared" si="3"/>
        <v>6</v>
      </c>
      <c r="R55" s="36"/>
      <c r="S55" s="6"/>
      <c r="T55" s="6"/>
      <c r="U55" s="6"/>
      <c r="V55" s="6"/>
      <c r="W55" s="6"/>
      <c r="X55" s="6"/>
      <c r="Y55" s="6"/>
      <c r="Z55" s="6"/>
      <c r="AA55" s="7">
        <f>IF(A55&gt;="ТО",((NETWORKDAYS(F55,H55)-1)*($K$1-$J$1)+MIN(MAX(MOD(H55,1),(WEEKDAY(H55,2)&gt;5)*$K$1,$J$1),$K$1)-MIN(MAX(MOD(F55,1)*(WEEKDAY(F55,2)&lt;6),$J$1),$K$1)),(H55-F55)-INT(H55-F55)+(DATEDIF(F55,H55,"d"))*($K$1-$J$1))</f>
        <v>0.333113425920601</v>
      </c>
      <c r="AB55" s="8">
        <f>(H55-F55)-INT(H55-F55)+(NETWORKDAYS(F55,H55)-(NETWORKDAYS(F55,H55)&lt;&gt;0))*($K$1-$J$1)</f>
        <v>0.333113425920601</v>
      </c>
      <c r="AD55" s="13">
        <f>(NETWORKDAYS(F55,H55)-1)*($K$1-$J$1)+MIN(MAX(MOD(H55,1),(WEEKDAY(H55,2)&gt;5)*$K$1,$J$1),$K$1)-MIN(MAX(MOD(F55,1)*(WEEKDAY(F55,2)&lt;6),$J$1),$K$1)</f>
        <v>0.25443287036614493</v>
      </c>
    </row>
    <row r="56" spans="1:30" ht="23.25" customHeight="1">
      <c r="A56" s="23" t="s">
        <v>67</v>
      </c>
      <c r="B56" s="20"/>
      <c r="C56" s="20"/>
      <c r="D56" s="21"/>
      <c r="E56" s="4">
        <v>18</v>
      </c>
      <c r="F56" s="12">
        <v>41650.820891203701</v>
      </c>
      <c r="G56" s="12">
        <v>41671.820891203701</v>
      </c>
      <c r="H56" s="12">
        <v>41656.335474537038</v>
      </c>
      <c r="I56" s="48">
        <v>504</v>
      </c>
      <c r="J56" s="44">
        <v>132.35</v>
      </c>
      <c r="K56" s="45">
        <v>0</v>
      </c>
      <c r="L56" s="45">
        <v>0</v>
      </c>
      <c r="M56" s="27">
        <f t="shared" si="0"/>
        <v>1</v>
      </c>
      <c r="N56" s="34">
        <f>IF(M56=1,((NETWORKDAYS(F56,H56)-1)*($K$1-$J$1)+MIN(MAX(MOD(H56,1),(WEEKDAY(H56,2)&gt;5)*$K$1,$J$1),$K$1)-MIN(MAX(MOD(F56,1)*(WEEKDAY(F56,2)&lt;6),$J$1),$K$1)),(H56-F56)-INT(H56-F56)+(DATEDIF(F56,H56,"d"))*($K$1-$J$1))</f>
        <v>2</v>
      </c>
      <c r="O56" s="6">
        <f t="shared" si="1"/>
        <v>11</v>
      </c>
      <c r="P56" s="6">
        <f t="shared" si="2"/>
        <v>19</v>
      </c>
      <c r="Q56" s="6">
        <f t="shared" si="3"/>
        <v>42</v>
      </c>
      <c r="R56" s="36"/>
      <c r="S56" s="6"/>
      <c r="T56" s="6"/>
      <c r="U56" s="6"/>
      <c r="V56" s="6"/>
      <c r="W56" s="6"/>
      <c r="X56" s="6"/>
      <c r="Y56" s="6"/>
      <c r="Z56" s="6"/>
      <c r="AA56" s="7">
        <f>IF(A56&gt;="ТО",((NETWORKDAYS(F56,H56)-1)*($K$1-$J$1)+MIN(MAX(MOD(H56,1),(WEEKDAY(H56,2)&gt;5)*$K$1,$J$1),$K$1)-MIN(MAX(MOD(F56,1)*(WEEKDAY(F56,2)&lt;6),$J$1),$K$1)),(H56-F56)-INT(H56-F56)+(DATEDIF(F56,H56,"d"))*($K$1-$J$1))</f>
        <v>2</v>
      </c>
      <c r="AB56" s="8">
        <f>(H56-F56)-INT(H56-F56)+(NETWORKDAYS(F56,H56)-(NETWORKDAYS(F56,H56)&lt;&gt;0))*($K$1-$J$1)</f>
        <v>2.5145833333372138</v>
      </c>
      <c r="AD56" s="13">
        <f>(NETWORKDAYS(F56,H56)-1)*($K$1-$J$1)+MIN(MAX(MOD(H56,1),(WEEKDAY(H56,2)&gt;5)*$K$1,$J$1),$K$1)-MIN(MAX(MOD(F56,1)*(WEEKDAY(F56,2)&lt;6),$J$1),$K$1)</f>
        <v>2</v>
      </c>
    </row>
    <row r="57" spans="1:30" ht="23.25" customHeight="1">
      <c r="A57" s="22" t="s">
        <v>68</v>
      </c>
      <c r="B57" s="20"/>
      <c r="C57" s="20"/>
      <c r="D57" s="21"/>
      <c r="E57" s="3">
        <v>18</v>
      </c>
      <c r="F57" s="12">
        <v>41650.805034722223</v>
      </c>
      <c r="G57" s="12">
        <v>41671.805034722223</v>
      </c>
      <c r="H57" s="12">
        <v>41656.345706018517</v>
      </c>
      <c r="I57" s="46">
        <v>504</v>
      </c>
      <c r="J57" s="41">
        <v>132.97611111000001</v>
      </c>
      <c r="K57" s="42">
        <v>0</v>
      </c>
      <c r="L57" s="42">
        <v>0</v>
      </c>
      <c r="M57" s="27">
        <f t="shared" si="0"/>
        <v>1</v>
      </c>
      <c r="N57" s="34">
        <f>IF(M57=1,((NETWORKDAYS(F57,H57)-1)*($K$1-$J$1)+MIN(MAX(MOD(H57,1),(WEEKDAY(H57,2)&gt;5)*$K$1,$J$1),$K$1)-MIN(MAX(MOD(F57,1)*(WEEKDAY(F57,2)&lt;6),$J$1),$K$1)),(H57-F57)-INT(H57-F57)+(DATEDIF(F57,H57,"d"))*($K$1-$J$1))</f>
        <v>2</v>
      </c>
      <c r="O57" s="6">
        <f t="shared" si="1"/>
        <v>11</v>
      </c>
      <c r="P57" s="6">
        <f t="shared" si="2"/>
        <v>19</v>
      </c>
      <c r="Q57" s="6">
        <f t="shared" si="3"/>
        <v>19</v>
      </c>
      <c r="R57" s="36"/>
      <c r="S57" s="6"/>
      <c r="T57" s="6"/>
      <c r="U57" s="6"/>
      <c r="V57" s="6"/>
      <c r="W57" s="6"/>
      <c r="X57" s="6"/>
      <c r="Y57" s="6"/>
      <c r="Z57" s="6"/>
      <c r="AA57" s="7">
        <f>IF(A57&gt;="ТО",((NETWORKDAYS(F57,H57)-1)*($K$1-$J$1)+MIN(MAX(MOD(H57,1),(WEEKDAY(H57,2)&gt;5)*$K$1,$J$1),$K$1)-MIN(MAX(MOD(F57,1)*(WEEKDAY(F57,2)&lt;6),$J$1),$K$1)),(H57-F57)-INT(H57-F57)+(DATEDIF(F57,H57,"d"))*($K$1-$J$1))</f>
        <v>2</v>
      </c>
      <c r="AB57" s="8">
        <f>(H57-F57)-INT(H57-F57)+(NETWORKDAYS(F57,H57)-(NETWORKDAYS(F57,H57)&lt;&gt;0))*($K$1-$J$1)</f>
        <v>2.5406712962940219</v>
      </c>
      <c r="AD57" s="13">
        <f>(NETWORKDAYS(F57,H57)-1)*($K$1-$J$1)+MIN(MAX(MOD(H57,1),(WEEKDAY(H57,2)&gt;5)*$K$1,$J$1),$K$1)-MIN(MAX(MOD(F57,1)*(WEEKDAY(F57,2)&lt;6),$J$1),$K$1)</f>
        <v>2</v>
      </c>
    </row>
    <row r="58" spans="1:30" ht="23.25" customHeight="1">
      <c r="A58" s="23" t="s">
        <v>135</v>
      </c>
      <c r="B58" s="20"/>
      <c r="C58" s="20"/>
      <c r="D58" s="21"/>
      <c r="E58" s="4">
        <v>18</v>
      </c>
      <c r="F58" s="12">
        <v>41650.821446759255</v>
      </c>
      <c r="G58" s="12">
        <v>41671.821446759255</v>
      </c>
      <c r="H58" s="12">
        <v>41656.350821759261</v>
      </c>
      <c r="I58" s="48">
        <v>504</v>
      </c>
      <c r="J58" s="44">
        <v>132.70500000000001</v>
      </c>
      <c r="K58" s="45">
        <v>0</v>
      </c>
      <c r="L58" s="45">
        <v>0</v>
      </c>
      <c r="M58" s="27">
        <f t="shared" si="0"/>
        <v>1</v>
      </c>
      <c r="N58" s="34">
        <f>IF(M58=1,((NETWORKDAYS(F58,H58)-1)*($K$1-$J$1)+MIN(MAX(MOD(H58,1),(WEEKDAY(H58,2)&gt;5)*$K$1,$J$1),$K$1)-MIN(MAX(MOD(F58,1)*(WEEKDAY(F58,2)&lt;6),$J$1),$K$1)),(H58-F58)-INT(H58-F58)+(DATEDIF(F58,H58,"d"))*($K$1-$J$1))</f>
        <v>2</v>
      </c>
      <c r="O58" s="6">
        <f t="shared" si="1"/>
        <v>11</v>
      </c>
      <c r="P58" s="6">
        <f t="shared" si="2"/>
        <v>19</v>
      </c>
      <c r="Q58" s="6">
        <f t="shared" si="3"/>
        <v>42</v>
      </c>
      <c r="R58" s="36"/>
      <c r="S58" s="6"/>
      <c r="T58" s="6"/>
      <c r="U58" s="6"/>
      <c r="V58" s="6"/>
      <c r="W58" s="6"/>
      <c r="X58" s="6"/>
      <c r="Y58" s="6"/>
      <c r="Z58" s="6"/>
      <c r="AA58" s="7">
        <f>IF(A58&gt;="ТО",((NETWORKDAYS(F58,H58)-1)*($K$1-$J$1)+MIN(MAX(MOD(H58,1),(WEEKDAY(H58,2)&gt;5)*$K$1,$J$1),$K$1)-MIN(MAX(MOD(F58,1)*(WEEKDAY(F58,2)&lt;6),$J$1),$K$1)),(H58-F58)-INT(H58-F58)+(DATEDIF(F58,H58,"d"))*($K$1-$J$1))</f>
        <v>2</v>
      </c>
      <c r="AB58" s="8">
        <f>(H58-F58)-INT(H58-F58)+(NETWORKDAYS(F58,H58)-(NETWORKDAYS(F58,H58)&lt;&gt;0))*($K$1-$J$1)</f>
        <v>2.5293750000055297</v>
      </c>
      <c r="AD58" s="13">
        <f>(NETWORKDAYS(F58,H58)-1)*($K$1-$J$1)+MIN(MAX(MOD(H58,1),(WEEKDAY(H58,2)&gt;5)*$K$1,$J$1),$K$1)-MIN(MAX(MOD(F58,1)*(WEEKDAY(F58,2)&lt;6),$J$1),$K$1)</f>
        <v>2</v>
      </c>
    </row>
    <row r="59" spans="1:30" ht="23.25" customHeight="1">
      <c r="A59" s="22" t="s">
        <v>69</v>
      </c>
      <c r="B59" s="20"/>
      <c r="C59" s="20"/>
      <c r="D59" s="21"/>
      <c r="E59" s="3">
        <v>18</v>
      </c>
      <c r="F59" s="12">
        <v>41650.83112268518</v>
      </c>
      <c r="G59" s="12">
        <v>41671.83112268518</v>
      </c>
      <c r="H59" s="12">
        <v>41656.48369212963</v>
      </c>
      <c r="I59" s="46">
        <v>504</v>
      </c>
      <c r="J59" s="41">
        <v>135.66166666000001</v>
      </c>
      <c r="K59" s="42">
        <v>0</v>
      </c>
      <c r="L59" s="42">
        <v>0</v>
      </c>
      <c r="M59" s="27">
        <f t="shared" si="0"/>
        <v>1</v>
      </c>
      <c r="N59" s="34">
        <f>IF(M59=1,((NETWORKDAYS(F59,H59)-1)*($K$1-$J$1)+MIN(MAX(MOD(H59,1),(WEEKDAY(H59,2)&gt;5)*$K$1,$J$1),$K$1)-MIN(MAX(MOD(F59,1)*(WEEKDAY(F59,2)&lt;6),$J$1),$K$1)),(H59-F59)-INT(H59-F59)+(DATEDIF(F59,H59,"d"))*($K$1-$J$1))</f>
        <v>2.1086921296300716</v>
      </c>
      <c r="O59" s="6">
        <f t="shared" si="1"/>
        <v>11</v>
      </c>
      <c r="P59" s="6">
        <f t="shared" si="2"/>
        <v>19</v>
      </c>
      <c r="Q59" s="6">
        <f t="shared" si="3"/>
        <v>56</v>
      </c>
      <c r="R59" s="36"/>
      <c r="S59" s="6"/>
      <c r="T59" s="6"/>
      <c r="U59" s="6"/>
      <c r="V59" s="6"/>
      <c r="W59" s="6"/>
      <c r="X59" s="6"/>
      <c r="Y59" s="6"/>
      <c r="Z59" s="6"/>
      <c r="AA59" s="7">
        <f>IF(A59&gt;="ТО",((NETWORKDAYS(F59,H59)-1)*($K$1-$J$1)+MIN(MAX(MOD(H59,1),(WEEKDAY(H59,2)&gt;5)*$K$1,$J$1),$K$1)-MIN(MAX(MOD(F59,1)*(WEEKDAY(F59,2)&lt;6),$J$1),$K$1)),(H59-F59)-INT(H59-F59)+(DATEDIF(F59,H59,"d"))*($K$1-$J$1))</f>
        <v>2.1086921296300716</v>
      </c>
      <c r="AB59" s="8">
        <f>(H59-F59)-INT(H59-F59)+(NETWORKDAYS(F59,H59)-(NETWORKDAYS(F59,H59)&lt;&gt;0))*($K$1-$J$1)</f>
        <v>2.6525694444499095</v>
      </c>
      <c r="AD59" s="13">
        <f>(NETWORKDAYS(F59,H59)-1)*($K$1-$J$1)+MIN(MAX(MOD(H59,1),(WEEKDAY(H59,2)&gt;5)*$K$1,$J$1),$K$1)-MIN(MAX(MOD(F59,1)*(WEEKDAY(F59,2)&lt;6),$J$1),$K$1)</f>
        <v>2.1086921296300716</v>
      </c>
    </row>
    <row r="60" spans="1:30" ht="23.25" customHeight="1">
      <c r="A60" s="23" t="s">
        <v>136</v>
      </c>
      <c r="B60" s="20"/>
      <c r="C60" s="20"/>
      <c r="D60" s="21"/>
      <c r="E60" s="4">
        <v>18</v>
      </c>
      <c r="F60" s="12">
        <v>41651.493402777778</v>
      </c>
      <c r="G60" s="12">
        <v>41672.493402777778</v>
      </c>
      <c r="H60" s="12">
        <v>41656.486215277779</v>
      </c>
      <c r="I60" s="48">
        <v>504</v>
      </c>
      <c r="J60" s="44">
        <v>119.8275</v>
      </c>
      <c r="K60" s="45">
        <v>0</v>
      </c>
      <c r="L60" s="45">
        <v>0</v>
      </c>
      <c r="M60" s="27">
        <f t="shared" si="0"/>
        <v>1</v>
      </c>
      <c r="N60" s="34">
        <f>IF(M60=1,((NETWORKDAYS(F60,H60)-1)*($K$1-$J$1)+MIN(MAX(MOD(H60,1),(WEEKDAY(H60,2)&gt;5)*$K$1,$J$1),$K$1)-MIN(MAX(MOD(F60,1)*(WEEKDAY(F60,2)&lt;6),$J$1),$K$1)),(H60-F60)-INT(H60-F60)+(DATEDIF(F60,H60,"d"))*($K$1-$J$1))</f>
        <v>2.1112152777786832</v>
      </c>
      <c r="O60" s="6">
        <f t="shared" si="1"/>
        <v>12</v>
      </c>
      <c r="P60" s="6">
        <f t="shared" si="2"/>
        <v>11</v>
      </c>
      <c r="Q60" s="6">
        <f t="shared" si="3"/>
        <v>50</v>
      </c>
      <c r="R60" s="36"/>
      <c r="S60" s="6"/>
      <c r="T60" s="6"/>
      <c r="U60" s="6"/>
      <c r="V60" s="6"/>
      <c r="W60" s="6"/>
      <c r="X60" s="6"/>
      <c r="Y60" s="6"/>
      <c r="Z60" s="6"/>
      <c r="AA60" s="7">
        <f>IF(A60&gt;="ТО",((NETWORKDAYS(F60,H60)-1)*($K$1-$J$1)+MIN(MAX(MOD(H60,1),(WEEKDAY(H60,2)&gt;5)*$K$1,$J$1),$K$1)-MIN(MAX(MOD(F60,1)*(WEEKDAY(F60,2)&lt;6),$J$1),$K$1)),(H60-F60)-INT(H60-F60)+(DATEDIF(F60,H60,"d"))*($K$1-$J$1))</f>
        <v>2.1112152777786832</v>
      </c>
      <c r="AB60" s="8">
        <f>(H60-F60)-INT(H60-F60)+(NETWORKDAYS(F60,H60)-(NETWORKDAYS(F60,H60)&lt;&gt;0))*($K$1-$J$1)</f>
        <v>2.9928125000005821</v>
      </c>
      <c r="AD60" s="13">
        <f>(NETWORKDAYS(F60,H60)-1)*($K$1-$J$1)+MIN(MAX(MOD(H60,1),(WEEKDAY(H60,2)&gt;5)*$K$1,$J$1),$K$1)-MIN(MAX(MOD(F60,1)*(WEEKDAY(F60,2)&lt;6),$J$1),$K$1)</f>
        <v>2.1112152777786832</v>
      </c>
    </row>
    <row r="61" spans="1:30" ht="23.25" customHeight="1">
      <c r="A61" s="22" t="s">
        <v>70</v>
      </c>
      <c r="B61" s="20"/>
      <c r="C61" s="20"/>
      <c r="D61" s="21"/>
      <c r="E61" s="3">
        <v>18</v>
      </c>
      <c r="F61" s="12">
        <v>41651.493831018517</v>
      </c>
      <c r="G61" s="12">
        <v>41672.493831018517</v>
      </c>
      <c r="H61" s="12">
        <v>41656.48642361111</v>
      </c>
      <c r="I61" s="46">
        <v>504</v>
      </c>
      <c r="J61" s="41">
        <v>119.82222222</v>
      </c>
      <c r="K61" s="42">
        <v>0</v>
      </c>
      <c r="L61" s="42">
        <v>0</v>
      </c>
      <c r="M61" s="27">
        <f t="shared" si="0"/>
        <v>1</v>
      </c>
      <c r="N61" s="34">
        <f>IF(M61=1,((NETWORKDAYS(F61,H61)-1)*($K$1-$J$1)+MIN(MAX(MOD(H61,1),(WEEKDAY(H61,2)&gt;5)*$K$1,$J$1),$K$1)-MIN(MAX(MOD(F61,1)*(WEEKDAY(F61,2)&lt;6),$J$1),$K$1)),(H61-F61)-INT(H61-F61)+(DATEDIF(F61,H61,"d"))*($K$1-$J$1))</f>
        <v>2.1114236111097853</v>
      </c>
      <c r="O61" s="6">
        <f t="shared" si="1"/>
        <v>12</v>
      </c>
      <c r="P61" s="6">
        <f t="shared" si="2"/>
        <v>11</v>
      </c>
      <c r="Q61" s="6">
        <f t="shared" si="3"/>
        <v>51</v>
      </c>
      <c r="R61" s="36"/>
      <c r="S61" s="6"/>
      <c r="T61" s="6"/>
      <c r="U61" s="6"/>
      <c r="V61" s="6"/>
      <c r="W61" s="6"/>
      <c r="X61" s="6"/>
      <c r="Y61" s="6"/>
      <c r="Z61" s="6"/>
      <c r="AA61" s="7">
        <f>IF(A61&gt;="ТО",((NETWORKDAYS(F61,H61)-1)*($K$1-$J$1)+MIN(MAX(MOD(H61,1),(WEEKDAY(H61,2)&gt;5)*$K$1,$J$1),$K$1)-MIN(MAX(MOD(F61,1)*(WEEKDAY(F61,2)&lt;6),$J$1),$K$1)),(H61-F61)-INT(H61-F61)+(DATEDIF(F61,H61,"d"))*($K$1-$J$1))</f>
        <v>2.1114236111097853</v>
      </c>
      <c r="AB61" s="8">
        <f>(H61-F61)-INT(H61-F61)+(NETWORKDAYS(F61,H61)-(NETWORKDAYS(F61,H61)&lt;&gt;0))*($K$1-$J$1)</f>
        <v>2.9925925925927004</v>
      </c>
      <c r="AD61" s="13">
        <f>(NETWORKDAYS(F61,H61)-1)*($K$1-$J$1)+MIN(MAX(MOD(H61,1),(WEEKDAY(H61,2)&gt;5)*$K$1,$J$1),$K$1)-MIN(MAX(MOD(F61,1)*(WEEKDAY(F61,2)&lt;6),$J$1),$K$1)</f>
        <v>2.1114236111097853</v>
      </c>
    </row>
    <row r="62" spans="1:30" ht="23.25" customHeight="1">
      <c r="A62" s="23" t="s">
        <v>137</v>
      </c>
      <c r="B62" s="20"/>
      <c r="C62" s="20"/>
      <c r="D62" s="21"/>
      <c r="E62" s="4">
        <v>18</v>
      </c>
      <c r="F62" s="12">
        <v>41651.494247685187</v>
      </c>
      <c r="G62" s="12">
        <v>41672.494247685187</v>
      </c>
      <c r="H62" s="12">
        <v>41656.486585648148</v>
      </c>
      <c r="I62" s="48">
        <v>504</v>
      </c>
      <c r="J62" s="44">
        <v>119.81611110999999</v>
      </c>
      <c r="K62" s="45">
        <v>0</v>
      </c>
      <c r="L62" s="45">
        <v>0</v>
      </c>
      <c r="M62" s="27">
        <f t="shared" si="0"/>
        <v>1</v>
      </c>
      <c r="N62" s="34">
        <f>IF(M62=1,((NETWORKDAYS(F62,H62)-1)*($K$1-$J$1)+MIN(MAX(MOD(H62,1),(WEEKDAY(H62,2)&gt;5)*$K$1,$J$1),$K$1)-MIN(MAX(MOD(F62,1)*(WEEKDAY(F62,2)&lt;6),$J$1),$K$1)),(H62-F62)-INT(H62-F62)+(DATEDIF(F62,H62,"d"))*($K$1-$J$1))</f>
        <v>2.1115856481483206</v>
      </c>
      <c r="O62" s="6">
        <f t="shared" si="1"/>
        <v>12</v>
      </c>
      <c r="P62" s="6">
        <f t="shared" si="2"/>
        <v>11</v>
      </c>
      <c r="Q62" s="6">
        <f t="shared" si="3"/>
        <v>51</v>
      </c>
      <c r="R62" s="36"/>
      <c r="S62" s="6"/>
      <c r="T62" s="6"/>
      <c r="U62" s="6"/>
      <c r="V62" s="6"/>
      <c r="W62" s="6"/>
      <c r="X62" s="6"/>
      <c r="Y62" s="6"/>
      <c r="Z62" s="6"/>
      <c r="AA62" s="7">
        <f>IF(A62&gt;="ТО",((NETWORKDAYS(F62,H62)-1)*($K$1-$J$1)+MIN(MAX(MOD(H62,1),(WEEKDAY(H62,2)&gt;5)*$K$1,$J$1),$K$1)-MIN(MAX(MOD(F62,1)*(WEEKDAY(F62,2)&lt;6),$J$1),$K$1)),(H62-F62)-INT(H62-F62)+(DATEDIF(F62,H62,"d"))*($K$1-$J$1))</f>
        <v>2.1115856481483206</v>
      </c>
      <c r="AB62" s="8">
        <f>(H62-F62)-INT(H62-F62)+(NETWORKDAYS(F62,H62)-(NETWORKDAYS(F62,H62)&lt;&gt;0))*($K$1-$J$1)</f>
        <v>2.9923379629617557</v>
      </c>
      <c r="AD62" s="13">
        <f>(NETWORKDAYS(F62,H62)-1)*($K$1-$J$1)+MIN(MAX(MOD(H62,1),(WEEKDAY(H62,2)&gt;5)*$K$1,$J$1),$K$1)-MIN(MAX(MOD(F62,1)*(WEEKDAY(F62,2)&lt;6),$J$1),$K$1)</f>
        <v>2.1115856481483206</v>
      </c>
    </row>
    <row r="63" spans="1:30" ht="23.25" customHeight="1">
      <c r="A63" s="22" t="s">
        <v>138</v>
      </c>
      <c r="B63" s="20"/>
      <c r="C63" s="20"/>
      <c r="D63" s="21"/>
      <c r="E63" s="3">
        <v>18</v>
      </c>
      <c r="F63" s="12">
        <v>41651.494629629626</v>
      </c>
      <c r="G63" s="12">
        <v>41672.494629629626</v>
      </c>
      <c r="H63" s="12">
        <v>41656.486747685187</v>
      </c>
      <c r="I63" s="46">
        <v>504</v>
      </c>
      <c r="J63" s="41">
        <v>119.81083332999999</v>
      </c>
      <c r="K63" s="42">
        <v>0</v>
      </c>
      <c r="L63" s="42">
        <v>0</v>
      </c>
      <c r="M63" s="27">
        <f t="shared" si="0"/>
        <v>1</v>
      </c>
      <c r="N63" s="34">
        <f>IF(M63=1,((NETWORKDAYS(F63,H63)-1)*($K$1-$J$1)+MIN(MAX(MOD(H63,1),(WEEKDAY(H63,2)&gt;5)*$K$1,$J$1),$K$1)-MIN(MAX(MOD(F63,1)*(WEEKDAY(F63,2)&lt;6),$J$1),$K$1)),(H63-F63)-INT(H63-F63)+(DATEDIF(F63,H63,"d"))*($K$1-$J$1))</f>
        <v>2.111747685186856</v>
      </c>
      <c r="O63" s="6">
        <f t="shared" si="1"/>
        <v>12</v>
      </c>
      <c r="P63" s="6">
        <f t="shared" si="2"/>
        <v>11</v>
      </c>
      <c r="Q63" s="6">
        <f t="shared" si="3"/>
        <v>52</v>
      </c>
      <c r="R63" s="36"/>
      <c r="S63" s="6"/>
      <c r="T63" s="6"/>
      <c r="U63" s="6"/>
      <c r="V63" s="6"/>
      <c r="W63" s="6"/>
      <c r="X63" s="6"/>
      <c r="Y63" s="6"/>
      <c r="Z63" s="6"/>
      <c r="AA63" s="7">
        <f>IF(A63&gt;="ТО",((NETWORKDAYS(F63,H63)-1)*($K$1-$J$1)+MIN(MAX(MOD(H63,1),(WEEKDAY(H63,2)&gt;5)*$K$1,$J$1),$K$1)-MIN(MAX(MOD(F63,1)*(WEEKDAY(F63,2)&lt;6),$J$1),$K$1)),(H63-F63)-INT(H63-F63)+(DATEDIF(F63,H63,"d"))*($K$1-$J$1))</f>
        <v>2.111747685186856</v>
      </c>
      <c r="AB63" s="8">
        <f>(H63-F63)-INT(H63-F63)+(NETWORKDAYS(F63,H63)-(NETWORKDAYS(F63,H63)&lt;&gt;0))*($K$1-$J$1)</f>
        <v>2.99211805556115</v>
      </c>
      <c r="AD63" s="13">
        <f>(NETWORKDAYS(F63,H63)-1)*($K$1-$J$1)+MIN(MAX(MOD(H63,1),(WEEKDAY(H63,2)&gt;5)*$K$1,$J$1),$K$1)-MIN(MAX(MOD(F63,1)*(WEEKDAY(F63,2)&lt;6),$J$1),$K$1)</f>
        <v>2.111747685186856</v>
      </c>
    </row>
    <row r="64" spans="1:30" ht="23.25" customHeight="1">
      <c r="A64" s="23" t="s">
        <v>71</v>
      </c>
      <c r="B64" s="20"/>
      <c r="C64" s="20"/>
      <c r="D64" s="21"/>
      <c r="E64" s="4">
        <v>18</v>
      </c>
      <c r="F64" s="12">
        <v>41651.515682870369</v>
      </c>
      <c r="G64" s="12">
        <v>41672.515682870369</v>
      </c>
      <c r="H64" s="12">
        <v>41656.488263888888</v>
      </c>
      <c r="I64" s="48">
        <v>504</v>
      </c>
      <c r="J64" s="44">
        <v>119.34194444000001</v>
      </c>
      <c r="K64" s="45">
        <v>0</v>
      </c>
      <c r="L64" s="45">
        <v>0</v>
      </c>
      <c r="M64" s="27">
        <f t="shared" si="0"/>
        <v>1</v>
      </c>
      <c r="N64" s="34">
        <f>IF(M64=1,((NETWORKDAYS(F64,H64)-1)*($K$1-$J$1)+MIN(MAX(MOD(H64,1),(WEEKDAY(H64,2)&gt;5)*$K$1,$J$1),$K$1)-MIN(MAX(MOD(F64,1)*(WEEKDAY(F64,2)&lt;6),$J$1),$K$1)),(H64-F64)-INT(H64-F64)+(DATEDIF(F64,H64,"d"))*($K$1-$J$1))</f>
        <v>2.1132638888884685</v>
      </c>
      <c r="O64" s="6">
        <f t="shared" si="1"/>
        <v>12</v>
      </c>
      <c r="P64" s="6">
        <f t="shared" si="2"/>
        <v>12</v>
      </c>
      <c r="Q64" s="6">
        <f t="shared" si="3"/>
        <v>22</v>
      </c>
      <c r="R64" s="36"/>
      <c r="S64" s="6"/>
      <c r="T64" s="6"/>
      <c r="U64" s="6"/>
      <c r="V64" s="6"/>
      <c r="W64" s="6"/>
      <c r="X64" s="6"/>
      <c r="Y64" s="6"/>
      <c r="Z64" s="6"/>
      <c r="AA64" s="7">
        <f>IF(A64&gt;="ТО",((NETWORKDAYS(F64,H64)-1)*($K$1-$J$1)+MIN(MAX(MOD(H64,1),(WEEKDAY(H64,2)&gt;5)*$K$1,$J$1),$K$1)-MIN(MAX(MOD(F64,1)*(WEEKDAY(F64,2)&lt;6),$J$1),$K$1)),(H64-F64)-INT(H64-F64)+(DATEDIF(F64,H64,"d"))*($K$1-$J$1))</f>
        <v>2.1132638888884685</v>
      </c>
      <c r="AB64" s="8">
        <f>(H64-F64)-INT(H64-F64)+(NETWORKDAYS(F64,H64)-(NETWORKDAYS(F64,H64)&lt;&gt;0))*($K$1-$J$1)</f>
        <v>2.9725810185191222</v>
      </c>
      <c r="AD64" s="13">
        <f>(NETWORKDAYS(F64,H64)-1)*($K$1-$J$1)+MIN(MAX(MOD(H64,1),(WEEKDAY(H64,2)&gt;5)*$K$1,$J$1),$K$1)-MIN(MAX(MOD(F64,1)*(WEEKDAY(F64,2)&lt;6),$J$1),$K$1)</f>
        <v>2.1132638888884685</v>
      </c>
    </row>
    <row r="65" spans="1:30" ht="23.25" customHeight="1">
      <c r="A65" s="22" t="s">
        <v>72</v>
      </c>
      <c r="B65" s="20"/>
      <c r="C65" s="20"/>
      <c r="D65" s="21"/>
      <c r="E65" s="3">
        <v>18</v>
      </c>
      <c r="F65" s="12">
        <v>41651.516504629632</v>
      </c>
      <c r="G65" s="12">
        <v>41672.516504629632</v>
      </c>
      <c r="H65" s="12">
        <v>41656.488553240742</v>
      </c>
      <c r="I65" s="46">
        <v>504</v>
      </c>
      <c r="J65" s="41">
        <v>119.32916666</v>
      </c>
      <c r="K65" s="42">
        <v>0</v>
      </c>
      <c r="L65" s="42">
        <v>0</v>
      </c>
      <c r="M65" s="27">
        <f t="shared" si="0"/>
        <v>1</v>
      </c>
      <c r="N65" s="34">
        <f>IF(M65=1,((NETWORKDAYS(F65,H65)-1)*($K$1-$J$1)+MIN(MAX(MOD(H65,1),(WEEKDAY(H65,2)&gt;5)*$K$1,$J$1),$K$1)-MIN(MAX(MOD(F65,1)*(WEEKDAY(F65,2)&lt;6),$J$1),$K$1)),(H65-F65)-INT(H65-F65)+(DATEDIF(F65,H65,"d"))*($K$1-$J$1))</f>
        <v>2.1135532407424762</v>
      </c>
      <c r="O65" s="6">
        <f t="shared" si="1"/>
        <v>12</v>
      </c>
      <c r="P65" s="6">
        <f t="shared" si="2"/>
        <v>12</v>
      </c>
      <c r="Q65" s="6">
        <f t="shared" si="3"/>
        <v>23</v>
      </c>
      <c r="R65" s="36"/>
      <c r="S65" s="6"/>
      <c r="T65" s="6"/>
      <c r="U65" s="6"/>
      <c r="V65" s="6"/>
      <c r="W65" s="6"/>
      <c r="X65" s="6"/>
      <c r="Y65" s="6"/>
      <c r="Z65" s="6"/>
      <c r="AA65" s="7">
        <f>IF(A65&gt;="ТО",((NETWORKDAYS(F65,H65)-1)*($K$1-$J$1)+MIN(MAX(MOD(H65,1),(WEEKDAY(H65,2)&gt;5)*$K$1,$J$1),$K$1)-MIN(MAX(MOD(F65,1)*(WEEKDAY(F65,2)&lt;6),$J$1),$K$1)),(H65-F65)-INT(H65-F65)+(DATEDIF(F65,H65,"d"))*($K$1-$J$1))</f>
        <v>2.1135532407424762</v>
      </c>
      <c r="AB65" s="8">
        <f>(H65-F65)-INT(H65-F65)+(NETWORKDAYS(F65,H65)-(NETWORKDAYS(F65,H65)&lt;&gt;0))*($K$1-$J$1)</f>
        <v>2.9720486111109494</v>
      </c>
      <c r="AD65" s="13">
        <f>(NETWORKDAYS(F65,H65)-1)*($K$1-$J$1)+MIN(MAX(MOD(H65,1),(WEEKDAY(H65,2)&gt;5)*$K$1,$J$1),$K$1)-MIN(MAX(MOD(F65,1)*(WEEKDAY(F65,2)&lt;6),$J$1),$K$1)</f>
        <v>2.1135532407424762</v>
      </c>
    </row>
    <row r="66" spans="1:30" ht="23.25" customHeight="1">
      <c r="A66" s="23" t="s">
        <v>73</v>
      </c>
      <c r="B66" s="20"/>
      <c r="C66" s="20"/>
      <c r="D66" s="21"/>
      <c r="E66" s="4">
        <v>18</v>
      </c>
      <c r="F66" s="12">
        <v>41651.516886574071</v>
      </c>
      <c r="G66" s="12">
        <v>41672.516886574071</v>
      </c>
      <c r="H66" s="12">
        <v>41656.488749999997</v>
      </c>
      <c r="I66" s="48">
        <v>504</v>
      </c>
      <c r="J66" s="44">
        <v>119.32472222</v>
      </c>
      <c r="K66" s="45">
        <v>0</v>
      </c>
      <c r="L66" s="45">
        <v>0</v>
      </c>
      <c r="M66" s="27">
        <f t="shared" si="0"/>
        <v>1</v>
      </c>
      <c r="N66" s="34">
        <f>IF(M66=1,((NETWORKDAYS(F66,H66)-1)*($K$1-$J$1)+MIN(MAX(MOD(H66,1),(WEEKDAY(H66,2)&gt;5)*$K$1,$J$1),$K$1)-MIN(MAX(MOD(F66,1)*(WEEKDAY(F66,2)&lt;6),$J$1),$K$1)),(H66-F66)-INT(H66-F66)+(DATEDIF(F66,H66,"d"))*($K$1-$J$1))</f>
        <v>2.1137499999967986</v>
      </c>
      <c r="O66" s="6">
        <f t="shared" si="1"/>
        <v>12</v>
      </c>
      <c r="P66" s="6">
        <f t="shared" si="2"/>
        <v>12</v>
      </c>
      <c r="Q66" s="6">
        <f t="shared" si="3"/>
        <v>24</v>
      </c>
      <c r="R66" s="36"/>
      <c r="S66" s="6"/>
      <c r="T66" s="6"/>
      <c r="U66" s="6"/>
      <c r="V66" s="6"/>
      <c r="W66" s="6"/>
      <c r="X66" s="6"/>
      <c r="Y66" s="6"/>
      <c r="Z66" s="6"/>
      <c r="AA66" s="7">
        <f>IF(A66&gt;="ТО",((NETWORKDAYS(F66,H66)-1)*($K$1-$J$1)+MIN(MAX(MOD(H66,1),(WEEKDAY(H66,2)&gt;5)*$K$1,$J$1),$K$1)-MIN(MAX(MOD(F66,1)*(WEEKDAY(F66,2)&lt;6),$J$1),$K$1)),(H66-F66)-INT(H66-F66)+(DATEDIF(F66,H66,"d"))*($K$1-$J$1))</f>
        <v>2.1137499999967986</v>
      </c>
      <c r="AB66" s="8">
        <f>(H66-F66)-INT(H66-F66)+(NETWORKDAYS(F66,H66)-(NETWORKDAYS(F66,H66)&lt;&gt;0))*($K$1-$J$1)</f>
        <v>2.9718634259261307</v>
      </c>
      <c r="AD66" s="13">
        <f>(NETWORKDAYS(F66,H66)-1)*($K$1-$J$1)+MIN(MAX(MOD(H66,1),(WEEKDAY(H66,2)&gt;5)*$K$1,$J$1),$K$1)-MIN(MAX(MOD(F66,1)*(WEEKDAY(F66,2)&lt;6),$J$1),$K$1)</f>
        <v>2.1137499999967986</v>
      </c>
    </row>
    <row r="67" spans="1:30" ht="23.25" customHeight="1">
      <c r="A67" s="22" t="s">
        <v>139</v>
      </c>
      <c r="B67" s="20"/>
      <c r="C67" s="20"/>
      <c r="D67" s="21"/>
      <c r="E67" s="3">
        <v>18</v>
      </c>
      <c r="F67" s="12">
        <v>41651.517291666663</v>
      </c>
      <c r="G67" s="12">
        <v>41672.517291666663</v>
      </c>
      <c r="H67" s="12">
        <v>41656.488935185182</v>
      </c>
      <c r="I67" s="46">
        <v>504</v>
      </c>
      <c r="J67" s="41">
        <v>119.31944444</v>
      </c>
      <c r="K67" s="42">
        <v>0</v>
      </c>
      <c r="L67" s="42">
        <v>0</v>
      </c>
      <c r="M67" s="27">
        <f t="shared" si="0"/>
        <v>1</v>
      </c>
      <c r="N67" s="34">
        <f>IF(M67=1,((NETWORKDAYS(F67,H67)-1)*($K$1-$J$1)+MIN(MAX(MOD(H67,1),(WEEKDAY(H67,2)&gt;5)*$K$1,$J$1),$K$1)-MIN(MAX(MOD(F67,1)*(WEEKDAY(F67,2)&lt;6),$J$1),$K$1)),(H67-F67)-INT(H67-F67)+(DATEDIF(F67,H67,"d"))*($K$1-$J$1))</f>
        <v>2.1139351851816173</v>
      </c>
      <c r="O67" s="6">
        <f t="shared" si="1"/>
        <v>12</v>
      </c>
      <c r="P67" s="6">
        <f t="shared" si="2"/>
        <v>12</v>
      </c>
      <c r="Q67" s="6">
        <f t="shared" si="3"/>
        <v>24</v>
      </c>
      <c r="R67" s="36"/>
      <c r="S67" s="6"/>
      <c r="T67" s="6"/>
      <c r="U67" s="6"/>
      <c r="V67" s="6"/>
      <c r="W67" s="6"/>
      <c r="X67" s="6"/>
      <c r="Y67" s="6"/>
      <c r="Z67" s="6"/>
      <c r="AA67" s="7">
        <f>IF(A67&gt;="ТО",((NETWORKDAYS(F67,H67)-1)*($K$1-$J$1)+MIN(MAX(MOD(H67,1),(WEEKDAY(H67,2)&gt;5)*$K$1,$J$1),$K$1)-MIN(MAX(MOD(F67,1)*(WEEKDAY(F67,2)&lt;6),$J$1),$K$1)),(H67-F67)-INT(H67-F67)+(DATEDIF(F67,H67,"d"))*($K$1-$J$1))</f>
        <v>2.1139351851816173</v>
      </c>
      <c r="AB67" s="8">
        <f>(H67-F67)-INT(H67-F67)+(NETWORKDAYS(F67,H67)-(NETWORKDAYS(F67,H67)&lt;&gt;0))*($K$1-$J$1)</f>
        <v>2.971643518518249</v>
      </c>
      <c r="AD67" s="13">
        <f>(NETWORKDAYS(F67,H67)-1)*($K$1-$J$1)+MIN(MAX(MOD(H67,1),(WEEKDAY(H67,2)&gt;5)*$K$1,$J$1),$K$1)-MIN(MAX(MOD(F67,1)*(WEEKDAY(F67,2)&lt;6),$J$1),$K$1)</f>
        <v>2.1139351851816173</v>
      </c>
    </row>
    <row r="68" spans="1:30" ht="23.25" customHeight="1">
      <c r="A68" s="23" t="s">
        <v>140</v>
      </c>
      <c r="B68" s="20"/>
      <c r="C68" s="20"/>
      <c r="D68" s="21"/>
      <c r="E68" s="4">
        <v>18</v>
      </c>
      <c r="F68" s="12">
        <v>41651.51798611111</v>
      </c>
      <c r="G68" s="12">
        <v>41672.51798611111</v>
      </c>
      <c r="H68" s="12">
        <v>41656.489247685182</v>
      </c>
      <c r="I68" s="48">
        <v>504</v>
      </c>
      <c r="J68" s="44">
        <v>119.31027777</v>
      </c>
      <c r="K68" s="45">
        <v>0</v>
      </c>
      <c r="L68" s="45">
        <v>0</v>
      </c>
      <c r="M68" s="27">
        <f t="shared" ref="M68:M131" si="4">IF(MID(A68,1,2)="ТО",1,)</f>
        <v>1</v>
      </c>
      <c r="N68" s="34">
        <f>IF(M68=1,((NETWORKDAYS(F68,H68)-1)*($K$1-$J$1)+MIN(MAX(MOD(H68,1),(WEEKDAY(H68,2)&gt;5)*$K$1,$J$1),$K$1)-MIN(MAX(MOD(F68,1)*(WEEKDAY(F68,2)&lt;6),$J$1),$K$1)),(H68-F68)-INT(H68-F68)+(DATEDIF(F68,H68,"d"))*($K$1-$J$1))</f>
        <v>2.1142476851819083</v>
      </c>
      <c r="O68" s="6">
        <f t="shared" si="1"/>
        <v>12</v>
      </c>
      <c r="P68" s="6">
        <f t="shared" si="2"/>
        <v>12</v>
      </c>
      <c r="Q68" s="6">
        <f t="shared" si="3"/>
        <v>25</v>
      </c>
      <c r="R68" s="36"/>
      <c r="S68" s="6"/>
      <c r="T68" s="6"/>
      <c r="U68" s="6"/>
      <c r="V68" s="6"/>
      <c r="W68" s="6"/>
      <c r="X68" s="6"/>
      <c r="Y68" s="6"/>
      <c r="Z68" s="6"/>
      <c r="AA68" s="7">
        <f>IF(A68&gt;="ТО",((NETWORKDAYS(F68,H68)-1)*($K$1-$J$1)+MIN(MAX(MOD(H68,1),(WEEKDAY(H68,2)&gt;5)*$K$1,$J$1),$K$1)-MIN(MAX(MOD(F68,1)*(WEEKDAY(F68,2)&lt;6),$J$1),$K$1)),(H68-F68)-INT(H68-F68)+(DATEDIF(F68,H68,"d"))*($K$1-$J$1))</f>
        <v>2.1142476851819083</v>
      </c>
      <c r="AB68" s="8">
        <f>(H68-F68)-INT(H68-F68)+(NETWORKDAYS(F68,H68)-(NETWORKDAYS(F68,H68)&lt;&gt;0))*($K$1-$J$1)</f>
        <v>2.971261574071832</v>
      </c>
      <c r="AD68" s="13">
        <f>(NETWORKDAYS(F68,H68)-1)*($K$1-$J$1)+MIN(MAX(MOD(H68,1),(WEEKDAY(H68,2)&gt;5)*$K$1,$J$1),$K$1)-MIN(MAX(MOD(F68,1)*(WEEKDAY(F68,2)&lt;6),$J$1),$K$1)</f>
        <v>2.1142476851819083</v>
      </c>
    </row>
    <row r="69" spans="1:30" ht="23.25" customHeight="1">
      <c r="A69" s="22" t="s">
        <v>141</v>
      </c>
      <c r="B69" s="20"/>
      <c r="C69" s="20"/>
      <c r="D69" s="21"/>
      <c r="E69" s="3">
        <v>18</v>
      </c>
      <c r="F69" s="12">
        <v>41651.518379629626</v>
      </c>
      <c r="G69" s="12">
        <v>41672.518379629626</v>
      </c>
      <c r="H69" s="12">
        <v>41656.489444444444</v>
      </c>
      <c r="I69" s="46">
        <v>504</v>
      </c>
      <c r="J69" s="41">
        <v>119.30555554999999</v>
      </c>
      <c r="K69" s="42">
        <v>0</v>
      </c>
      <c r="L69" s="42">
        <v>0</v>
      </c>
      <c r="M69" s="27">
        <f t="shared" si="4"/>
        <v>1</v>
      </c>
      <c r="N69" s="34">
        <f>IF(M69=1,((NETWORKDAYS(F69,H69)-1)*($K$1-$J$1)+MIN(MAX(MOD(H69,1),(WEEKDAY(H69,2)&gt;5)*$K$1,$J$1),$K$1)-MIN(MAX(MOD(F69,1)*(WEEKDAY(F69,2)&lt;6),$J$1),$K$1)),(H69-F69)-INT(H69-F69)+(DATEDIF(F69,H69,"d"))*($K$1-$J$1))</f>
        <v>2.1144444444435067</v>
      </c>
      <c r="O69" s="6">
        <f t="shared" ref="O69:O132" si="5">DAY(F69)</f>
        <v>12</v>
      </c>
      <c r="P69" s="6">
        <f t="shared" ref="P69:P132" si="6">HOUR(F69)</f>
        <v>12</v>
      </c>
      <c r="Q69" s="6">
        <f t="shared" ref="Q69:Q132" si="7">MINUTE(F69)</f>
        <v>26</v>
      </c>
      <c r="R69" s="36"/>
      <c r="S69" s="6"/>
      <c r="T69" s="6"/>
      <c r="U69" s="6"/>
      <c r="V69" s="6"/>
      <c r="W69" s="6"/>
      <c r="X69" s="6"/>
      <c r="Y69" s="6"/>
      <c r="Z69" s="6"/>
      <c r="AA69" s="7">
        <f>IF(A69&gt;="ТО",((NETWORKDAYS(F69,H69)-1)*($K$1-$J$1)+MIN(MAX(MOD(H69,1),(WEEKDAY(H69,2)&gt;5)*$K$1,$J$1),$K$1)-MIN(MAX(MOD(F69,1)*(WEEKDAY(F69,2)&lt;6),$J$1),$K$1)),(H69-F69)-INT(H69-F69)+(DATEDIF(F69,H69,"d"))*($K$1-$J$1))</f>
        <v>2.1144444444435067</v>
      </c>
      <c r="AB69" s="8">
        <f>(H69-F69)-INT(H69-F69)+(NETWORKDAYS(F69,H69)-(NETWORKDAYS(F69,H69)&lt;&gt;0))*($K$1-$J$1)</f>
        <v>2.9710648148175096</v>
      </c>
      <c r="AD69" s="13">
        <f>(NETWORKDAYS(F69,H69)-1)*($K$1-$J$1)+MIN(MAX(MOD(H69,1),(WEEKDAY(H69,2)&gt;5)*$K$1,$J$1),$K$1)-MIN(MAX(MOD(F69,1)*(WEEKDAY(F69,2)&lt;6),$J$1),$K$1)</f>
        <v>2.1144444444435067</v>
      </c>
    </row>
    <row r="70" spans="1:30" ht="23.25" customHeight="1">
      <c r="A70" s="23" t="s">
        <v>142</v>
      </c>
      <c r="B70" s="20"/>
      <c r="C70" s="20"/>
      <c r="D70" s="21"/>
      <c r="E70" s="4">
        <v>18</v>
      </c>
      <c r="F70" s="12">
        <v>41651.520752314813</v>
      </c>
      <c r="G70" s="12">
        <v>41672.520752314813</v>
      </c>
      <c r="H70" s="12">
        <v>41656.489618055552</v>
      </c>
      <c r="I70" s="48">
        <v>504</v>
      </c>
      <c r="J70" s="44">
        <v>119.25277776999999</v>
      </c>
      <c r="K70" s="45">
        <v>0</v>
      </c>
      <c r="L70" s="45">
        <v>0</v>
      </c>
      <c r="M70" s="27">
        <f t="shared" si="4"/>
        <v>1</v>
      </c>
      <c r="N70" s="34">
        <f t="shared" ref="N70:N133" si="8">IF(M70=1,((NETWORKDAYS(F70,H70)-1)*($K$1-$J$1)+MIN(MAX(MOD(H70,1),(WEEKDAY(H70,2)&gt;5)*$K$1,$J$1),$K$1)-MIN(MAX(MOD(F70,1)*(WEEKDAY(F70,2)&lt;6),$J$1),$K$1)),(H70-F70)-INT(H70-F70)+(DATEDIF(F70,H70,"d"))*($K$1-$J$1))</f>
        <v>2.1146180555515457</v>
      </c>
      <c r="O70" s="6">
        <f t="shared" si="5"/>
        <v>12</v>
      </c>
      <c r="P70" s="6">
        <f t="shared" si="6"/>
        <v>12</v>
      </c>
      <c r="Q70" s="6">
        <f t="shared" si="7"/>
        <v>29</v>
      </c>
      <c r="R70" s="36"/>
      <c r="S70" s="6"/>
      <c r="T70" s="6"/>
      <c r="U70" s="6"/>
      <c r="V70" s="6"/>
      <c r="W70" s="6"/>
      <c r="X70" s="6"/>
      <c r="Y70" s="6"/>
      <c r="Z70" s="6"/>
      <c r="AA70" s="7">
        <f>IF(A70&gt;="ТО",((NETWORKDAYS(F70,H70)-1)*($K$1-$J$1)+MIN(MAX(MOD(H70,1),(WEEKDAY(H70,2)&gt;5)*$K$1,$J$1),$K$1)-MIN(MAX(MOD(F70,1)*(WEEKDAY(F70,2)&lt;6),$J$1),$K$1)),(H70-F70)-INT(H70-F70)+(DATEDIF(F70,H70,"d"))*($K$1-$J$1))</f>
        <v>2.1146180555515457</v>
      </c>
      <c r="AB70" s="8">
        <f>(H70-F70)-INT(H70-F70)+(NETWORKDAYS(F70,H70)-(NETWORKDAYS(F70,H70)&lt;&gt;0))*($K$1-$J$1)</f>
        <v>2.9688657407386927</v>
      </c>
      <c r="AD70" s="13">
        <f>(NETWORKDAYS(F70,H70)-1)*($K$1-$J$1)+MIN(MAX(MOD(H70,1),(WEEKDAY(H70,2)&gt;5)*$K$1,$J$1),$K$1)-MIN(MAX(MOD(F70,1)*(WEEKDAY(F70,2)&lt;6),$J$1),$K$1)</f>
        <v>2.1146180555515457</v>
      </c>
    </row>
    <row r="71" spans="1:30" ht="23.25" customHeight="1">
      <c r="A71" s="22" t="s">
        <v>143</v>
      </c>
      <c r="B71" s="20"/>
      <c r="C71" s="20"/>
      <c r="D71" s="21"/>
      <c r="E71" s="3">
        <v>18</v>
      </c>
      <c r="F71" s="12">
        <v>41651.521643518514</v>
      </c>
      <c r="G71" s="12">
        <v>41672.521643518514</v>
      </c>
      <c r="H71" s="12">
        <v>41656.489803240736</v>
      </c>
      <c r="I71" s="46">
        <v>504</v>
      </c>
      <c r="J71" s="41">
        <v>119.23583333000001</v>
      </c>
      <c r="K71" s="42">
        <v>0</v>
      </c>
      <c r="L71" s="42">
        <v>0</v>
      </c>
      <c r="M71" s="27">
        <f t="shared" si="4"/>
        <v>1</v>
      </c>
      <c r="N71" s="34">
        <f t="shared" si="8"/>
        <v>2.1148032407363644</v>
      </c>
      <c r="O71" s="6">
        <f t="shared" si="5"/>
        <v>12</v>
      </c>
      <c r="P71" s="6">
        <f t="shared" si="6"/>
        <v>12</v>
      </c>
      <c r="Q71" s="6">
        <f t="shared" si="7"/>
        <v>31</v>
      </c>
      <c r="R71" s="36"/>
      <c r="S71" s="6"/>
      <c r="T71" s="6"/>
      <c r="U71" s="6"/>
      <c r="V71" s="6"/>
      <c r="W71" s="6"/>
      <c r="X71" s="6"/>
      <c r="Y71" s="6"/>
      <c r="Z71" s="6"/>
      <c r="AA71" s="7">
        <f>IF(A71&gt;="ТО",((NETWORKDAYS(F71,H71)-1)*($K$1-$J$1)+MIN(MAX(MOD(H71,1),(WEEKDAY(H71,2)&gt;5)*$K$1,$J$1),$K$1)-MIN(MAX(MOD(F71,1)*(WEEKDAY(F71,2)&lt;6),$J$1),$K$1)),(H71-F71)-INT(H71-F71)+(DATEDIF(F71,H71,"d"))*($K$1-$J$1))</f>
        <v>2.1148032407363644</v>
      </c>
      <c r="AB71" s="8">
        <f>(H71-F71)-INT(H71-F71)+(NETWORKDAYS(F71,H71)-(NETWORKDAYS(F71,H71)&lt;&gt;0))*($K$1-$J$1)</f>
        <v>2.9681597222224809</v>
      </c>
      <c r="AD71" s="13">
        <f>(NETWORKDAYS(F71,H71)-1)*($K$1-$J$1)+MIN(MAX(MOD(H71,1),(WEEKDAY(H71,2)&gt;5)*$K$1,$J$1),$K$1)-MIN(MAX(MOD(F71,1)*(WEEKDAY(F71,2)&lt;6),$J$1),$K$1)</f>
        <v>2.1148032407363644</v>
      </c>
    </row>
    <row r="72" spans="1:30" ht="23.25" customHeight="1">
      <c r="A72" s="23" t="s">
        <v>74</v>
      </c>
      <c r="B72" s="20"/>
      <c r="C72" s="20"/>
      <c r="D72" s="21"/>
      <c r="E72" s="4">
        <v>18</v>
      </c>
      <c r="F72" s="12">
        <v>41651.522106481483</v>
      </c>
      <c r="G72" s="12">
        <v>41672.522106481483</v>
      </c>
      <c r="H72" s="12">
        <v>41656.490011574075</v>
      </c>
      <c r="I72" s="48">
        <v>504</v>
      </c>
      <c r="J72" s="44">
        <v>119.22972222</v>
      </c>
      <c r="K72" s="45">
        <v>0</v>
      </c>
      <c r="L72" s="45">
        <v>0</v>
      </c>
      <c r="M72" s="27">
        <f t="shared" si="4"/>
        <v>1</v>
      </c>
      <c r="N72" s="34">
        <f t="shared" si="8"/>
        <v>2.1150115740747424</v>
      </c>
      <c r="O72" s="6">
        <f t="shared" si="5"/>
        <v>12</v>
      </c>
      <c r="P72" s="6">
        <f t="shared" si="6"/>
        <v>12</v>
      </c>
      <c r="Q72" s="6">
        <f t="shared" si="7"/>
        <v>31</v>
      </c>
      <c r="R72" s="36"/>
      <c r="S72" s="6"/>
      <c r="T72" s="6"/>
      <c r="U72" s="6"/>
      <c r="V72" s="6"/>
      <c r="W72" s="6"/>
      <c r="X72" s="6"/>
      <c r="Y72" s="6"/>
      <c r="Z72" s="6"/>
      <c r="AA72" s="7">
        <f>IF(A72&gt;="ТО",((NETWORKDAYS(F72,H72)-1)*($K$1-$J$1)+MIN(MAX(MOD(H72,1),(WEEKDAY(H72,2)&gt;5)*$K$1,$J$1),$K$1)-MIN(MAX(MOD(F72,1)*(WEEKDAY(F72,2)&lt;6),$J$1),$K$1)),(H72-F72)-INT(H72-F72)+(DATEDIF(F72,H72,"d"))*($K$1-$J$1))</f>
        <v>2.1150115740747424</v>
      </c>
      <c r="AB72" s="8">
        <f>(H72-F72)-INT(H72-F72)+(NETWORKDAYS(F72,H72)-(NETWORKDAYS(F72,H72)&lt;&gt;0))*($K$1-$J$1)</f>
        <v>2.9679050925915362</v>
      </c>
      <c r="AD72" s="13">
        <f>(NETWORKDAYS(F72,H72)-1)*($K$1-$J$1)+MIN(MAX(MOD(H72,1),(WEEKDAY(H72,2)&gt;5)*$K$1,$J$1),$K$1)-MIN(MAX(MOD(F72,1)*(WEEKDAY(F72,2)&lt;6),$J$1),$K$1)</f>
        <v>2.1150115740747424</v>
      </c>
    </row>
    <row r="73" spans="1:30" ht="23.25" customHeight="1">
      <c r="A73" s="22" t="s">
        <v>144</v>
      </c>
      <c r="B73" s="20"/>
      <c r="C73" s="20"/>
      <c r="D73" s="21"/>
      <c r="E73" s="3">
        <v>18</v>
      </c>
      <c r="F73" s="12">
        <v>41651.524560185186</v>
      </c>
      <c r="G73" s="12">
        <v>41672.524560185186</v>
      </c>
      <c r="H73" s="12">
        <v>41656.494351851848</v>
      </c>
      <c r="I73" s="46">
        <v>504</v>
      </c>
      <c r="J73" s="41">
        <v>119.27500000000001</v>
      </c>
      <c r="K73" s="42">
        <v>0</v>
      </c>
      <c r="L73" s="42">
        <v>0</v>
      </c>
      <c r="M73" s="27">
        <f t="shared" si="4"/>
        <v>1</v>
      </c>
      <c r="N73" s="34">
        <f t="shared" si="8"/>
        <v>2.119351851848478</v>
      </c>
      <c r="O73" s="6">
        <f t="shared" si="5"/>
        <v>12</v>
      </c>
      <c r="P73" s="6">
        <f t="shared" si="6"/>
        <v>12</v>
      </c>
      <c r="Q73" s="6">
        <f t="shared" si="7"/>
        <v>35</v>
      </c>
      <c r="R73" s="36"/>
      <c r="S73" s="6"/>
      <c r="T73" s="6"/>
      <c r="U73" s="6"/>
      <c r="V73" s="6"/>
      <c r="W73" s="6"/>
      <c r="X73" s="6"/>
      <c r="Y73" s="6"/>
      <c r="Z73" s="6"/>
      <c r="AA73" s="7">
        <f>IF(A73&gt;="ТО",((NETWORKDAYS(F73,H73)-1)*($K$1-$J$1)+MIN(MAX(MOD(H73,1),(WEEKDAY(H73,2)&gt;5)*$K$1,$J$1),$K$1)-MIN(MAX(MOD(F73,1)*(WEEKDAY(F73,2)&lt;6),$J$1),$K$1)),(H73-F73)-INT(H73-F73)+(DATEDIF(F73,H73,"d"))*($K$1-$J$1))</f>
        <v>2.119351851848478</v>
      </c>
      <c r="AB73" s="8">
        <f>(H73-F73)-INT(H73-F73)+(NETWORKDAYS(F73,H73)-(NETWORKDAYS(F73,H73)&lt;&gt;0))*($K$1-$J$1)</f>
        <v>2.9697916666627862</v>
      </c>
      <c r="AD73" s="13">
        <f>(NETWORKDAYS(F73,H73)-1)*($K$1-$J$1)+MIN(MAX(MOD(H73,1),(WEEKDAY(H73,2)&gt;5)*$K$1,$J$1),$K$1)-MIN(MAX(MOD(F73,1)*(WEEKDAY(F73,2)&lt;6),$J$1),$K$1)</f>
        <v>2.119351851848478</v>
      </c>
    </row>
    <row r="74" spans="1:30" ht="23.25" customHeight="1">
      <c r="A74" s="23" t="s">
        <v>145</v>
      </c>
      <c r="B74" s="20"/>
      <c r="C74" s="20"/>
      <c r="D74" s="21"/>
      <c r="E74" s="4">
        <v>18</v>
      </c>
      <c r="F74" s="12">
        <v>41651.525381944441</v>
      </c>
      <c r="G74" s="12">
        <v>41672.525381944441</v>
      </c>
      <c r="H74" s="12">
        <v>41656.494513888887</v>
      </c>
      <c r="I74" s="48">
        <v>504</v>
      </c>
      <c r="J74" s="44">
        <v>119.25916666000001</v>
      </c>
      <c r="K74" s="45">
        <v>0</v>
      </c>
      <c r="L74" s="45">
        <v>0</v>
      </c>
      <c r="M74" s="27">
        <f t="shared" si="4"/>
        <v>1</v>
      </c>
      <c r="N74" s="34">
        <f t="shared" si="8"/>
        <v>2.1195138888870133</v>
      </c>
      <c r="O74" s="6">
        <f t="shared" si="5"/>
        <v>12</v>
      </c>
      <c r="P74" s="6">
        <f t="shared" si="6"/>
        <v>12</v>
      </c>
      <c r="Q74" s="6">
        <f t="shared" si="7"/>
        <v>36</v>
      </c>
      <c r="R74" s="36"/>
      <c r="S74" s="6"/>
      <c r="T74" s="6"/>
      <c r="U74" s="6"/>
      <c r="V74" s="6"/>
      <c r="W74" s="6"/>
      <c r="X74" s="6"/>
      <c r="Y74" s="6"/>
      <c r="Z74" s="6"/>
      <c r="AA74" s="7">
        <f>IF(A74&gt;="ТО",((NETWORKDAYS(F74,H74)-1)*($K$1-$J$1)+MIN(MAX(MOD(H74,1),(WEEKDAY(H74,2)&gt;5)*$K$1,$J$1),$K$1)-MIN(MAX(MOD(F74,1)*(WEEKDAY(F74,2)&lt;6),$J$1),$K$1)),(H74-F74)-INT(H74-F74)+(DATEDIF(F74,H74,"d"))*($K$1-$J$1))</f>
        <v>2.1195138888870133</v>
      </c>
      <c r="AB74" s="8">
        <f>(H74-F74)-INT(H74-F74)+(NETWORKDAYS(F74,H74)-(NETWORKDAYS(F74,H74)&lt;&gt;0))*($K$1-$J$1)</f>
        <v>2.969131944446417</v>
      </c>
      <c r="AD74" s="13">
        <f>(NETWORKDAYS(F74,H74)-1)*($K$1-$J$1)+MIN(MAX(MOD(H74,1),(WEEKDAY(H74,2)&gt;5)*$K$1,$J$1),$K$1)-MIN(MAX(MOD(F74,1)*(WEEKDAY(F74,2)&lt;6),$J$1),$K$1)</f>
        <v>2.1195138888870133</v>
      </c>
    </row>
    <row r="75" spans="1:30" ht="23.25" customHeight="1">
      <c r="A75" s="22" t="s">
        <v>146</v>
      </c>
      <c r="B75" s="20"/>
      <c r="C75" s="20"/>
      <c r="D75" s="21"/>
      <c r="E75" s="3">
        <v>18</v>
      </c>
      <c r="F75" s="12">
        <v>41651.539189814815</v>
      </c>
      <c r="G75" s="12">
        <v>41672.539189814815</v>
      </c>
      <c r="H75" s="12">
        <v>41656.494768518518</v>
      </c>
      <c r="I75" s="46">
        <v>504</v>
      </c>
      <c r="J75" s="41">
        <v>118.93388888</v>
      </c>
      <c r="K75" s="42">
        <v>0</v>
      </c>
      <c r="L75" s="42">
        <v>0</v>
      </c>
      <c r="M75" s="27">
        <f t="shared" si="4"/>
        <v>1</v>
      </c>
      <c r="N75" s="34">
        <f t="shared" si="8"/>
        <v>2.119768518517958</v>
      </c>
      <c r="O75" s="6">
        <f t="shared" si="5"/>
        <v>12</v>
      </c>
      <c r="P75" s="6">
        <f t="shared" si="6"/>
        <v>12</v>
      </c>
      <c r="Q75" s="6">
        <f t="shared" si="7"/>
        <v>56</v>
      </c>
      <c r="R75" s="36"/>
      <c r="S75" s="6"/>
      <c r="T75" s="6"/>
      <c r="U75" s="6"/>
      <c r="V75" s="6"/>
      <c r="W75" s="6"/>
      <c r="X75" s="6"/>
      <c r="Y75" s="6"/>
      <c r="Z75" s="6"/>
      <c r="AA75" s="7">
        <f>IF(A75&gt;="ТО",((NETWORKDAYS(F75,H75)-1)*($K$1-$J$1)+MIN(MAX(MOD(H75,1),(WEEKDAY(H75,2)&gt;5)*$K$1,$J$1),$K$1)-MIN(MAX(MOD(F75,1)*(WEEKDAY(F75,2)&lt;6),$J$1),$K$1)),(H75-F75)-INT(H75-F75)+(DATEDIF(F75,H75,"d"))*($K$1-$J$1))</f>
        <v>2.119768518517958</v>
      </c>
      <c r="AB75" s="8">
        <f>(H75-F75)-INT(H75-F75)+(NETWORKDAYS(F75,H75)-(NETWORKDAYS(F75,H75)&lt;&gt;0))*($K$1-$J$1)</f>
        <v>2.9555787037024857</v>
      </c>
      <c r="AD75" s="13">
        <f>(NETWORKDAYS(F75,H75)-1)*($K$1-$J$1)+MIN(MAX(MOD(H75,1),(WEEKDAY(H75,2)&gt;5)*$K$1,$J$1),$K$1)-MIN(MAX(MOD(F75,1)*(WEEKDAY(F75,2)&lt;6),$J$1),$K$1)</f>
        <v>2.119768518517958</v>
      </c>
    </row>
    <row r="76" spans="1:30" ht="23.25" customHeight="1">
      <c r="A76" s="23" t="s">
        <v>75</v>
      </c>
      <c r="B76" s="20"/>
      <c r="C76" s="20"/>
      <c r="D76" s="21"/>
      <c r="E76" s="4">
        <v>18</v>
      </c>
      <c r="F76" s="12">
        <v>41651.539583333331</v>
      </c>
      <c r="G76" s="12">
        <v>41672.539583333331</v>
      </c>
      <c r="H76" s="12">
        <v>41656.494988425926</v>
      </c>
      <c r="I76" s="48">
        <v>504</v>
      </c>
      <c r="J76" s="44">
        <v>118.92972222</v>
      </c>
      <c r="K76" s="45">
        <v>0</v>
      </c>
      <c r="L76" s="45">
        <v>0</v>
      </c>
      <c r="M76" s="27">
        <f t="shared" si="4"/>
        <v>1</v>
      </c>
      <c r="N76" s="34">
        <f t="shared" si="8"/>
        <v>2.1199884259258397</v>
      </c>
      <c r="O76" s="6">
        <f t="shared" si="5"/>
        <v>12</v>
      </c>
      <c r="P76" s="6">
        <f t="shared" si="6"/>
        <v>12</v>
      </c>
      <c r="Q76" s="6">
        <f t="shared" si="7"/>
        <v>57</v>
      </c>
      <c r="R76" s="36"/>
      <c r="S76" s="6"/>
      <c r="T76" s="6"/>
      <c r="U76" s="6"/>
      <c r="V76" s="6"/>
      <c r="W76" s="6"/>
      <c r="X76" s="6"/>
      <c r="Y76" s="6"/>
      <c r="Z76" s="6"/>
      <c r="AA76" s="7">
        <f>IF(A76&gt;="ТО",((NETWORKDAYS(F76,H76)-1)*($K$1-$J$1)+MIN(MAX(MOD(H76,1),(WEEKDAY(H76,2)&gt;5)*$K$1,$J$1),$K$1)-MIN(MAX(MOD(F76,1)*(WEEKDAY(F76,2)&lt;6),$J$1),$K$1)),(H76-F76)-INT(H76-F76)+(DATEDIF(F76,H76,"d"))*($K$1-$J$1))</f>
        <v>2.1199884259258397</v>
      </c>
      <c r="AB76" s="8">
        <f>(H76-F76)-INT(H76-F76)+(NETWORKDAYS(F76,H76)-(NETWORKDAYS(F76,H76)&lt;&gt;0))*($K$1-$J$1)</f>
        <v>2.9554050925944466</v>
      </c>
      <c r="AD76" s="13">
        <f>(NETWORKDAYS(F76,H76)-1)*($K$1-$J$1)+MIN(MAX(MOD(H76,1),(WEEKDAY(H76,2)&gt;5)*$K$1,$J$1),$K$1)-MIN(MAX(MOD(F76,1)*(WEEKDAY(F76,2)&lt;6),$J$1),$K$1)</f>
        <v>2.1199884259258397</v>
      </c>
    </row>
    <row r="77" spans="1:30" ht="23.25" customHeight="1">
      <c r="A77" s="22" t="s">
        <v>76</v>
      </c>
      <c r="B77" s="20"/>
      <c r="C77" s="20"/>
      <c r="D77" s="21"/>
      <c r="E77" s="3">
        <v>18</v>
      </c>
      <c r="F77" s="12">
        <v>41651.556180555555</v>
      </c>
      <c r="G77" s="12">
        <v>41672.556180555555</v>
      </c>
      <c r="H77" s="12">
        <v>41656.495150462964</v>
      </c>
      <c r="I77" s="46">
        <v>504</v>
      </c>
      <c r="J77" s="41">
        <v>118.53527776999999</v>
      </c>
      <c r="K77" s="42">
        <v>0</v>
      </c>
      <c r="L77" s="42">
        <v>0</v>
      </c>
      <c r="M77" s="27">
        <f t="shared" si="4"/>
        <v>1</v>
      </c>
      <c r="N77" s="34">
        <f t="shared" si="8"/>
        <v>2.120150462964375</v>
      </c>
      <c r="O77" s="6">
        <f t="shared" si="5"/>
        <v>12</v>
      </c>
      <c r="P77" s="6">
        <f t="shared" si="6"/>
        <v>13</v>
      </c>
      <c r="Q77" s="6">
        <f t="shared" si="7"/>
        <v>20</v>
      </c>
      <c r="R77" s="36"/>
      <c r="S77" s="6"/>
      <c r="T77" s="6"/>
      <c r="U77" s="6"/>
      <c r="V77" s="6"/>
      <c r="W77" s="6"/>
      <c r="X77" s="6"/>
      <c r="Y77" s="6"/>
      <c r="Z77" s="6"/>
      <c r="AA77" s="7">
        <f>IF(A77&gt;="ТО",((NETWORKDAYS(F77,H77)-1)*($K$1-$J$1)+MIN(MAX(MOD(H77,1),(WEEKDAY(H77,2)&gt;5)*$K$1,$J$1),$K$1)-MIN(MAX(MOD(F77,1)*(WEEKDAY(F77,2)&lt;6),$J$1),$K$1)),(H77-F77)-INT(H77-F77)+(DATEDIF(F77,H77,"d"))*($K$1-$J$1))</f>
        <v>2.120150462964375</v>
      </c>
      <c r="AB77" s="8">
        <f>(H77-F77)-INT(H77-F77)+(NETWORKDAYS(F77,H77)-(NETWORKDAYS(F77,H77)&lt;&gt;0))*($K$1-$J$1)</f>
        <v>2.9389699074090458</v>
      </c>
      <c r="AD77" s="13">
        <f>(NETWORKDAYS(F77,H77)-1)*($K$1-$J$1)+MIN(MAX(MOD(H77,1),(WEEKDAY(H77,2)&gt;5)*$K$1,$J$1),$K$1)-MIN(MAX(MOD(F77,1)*(WEEKDAY(F77,2)&lt;6),$J$1),$K$1)</f>
        <v>2.120150462964375</v>
      </c>
    </row>
    <row r="78" spans="1:30" ht="23.25" customHeight="1">
      <c r="A78" s="23" t="s">
        <v>147</v>
      </c>
      <c r="B78" s="20"/>
      <c r="C78" s="20"/>
      <c r="D78" s="21"/>
      <c r="E78" s="4">
        <v>18</v>
      </c>
      <c r="F78" s="12">
        <v>41651.563900462963</v>
      </c>
      <c r="G78" s="12">
        <v>41672.563900462963</v>
      </c>
      <c r="H78" s="12">
        <v>41656.495729166665</v>
      </c>
      <c r="I78" s="48">
        <v>504</v>
      </c>
      <c r="J78" s="44">
        <v>118.36388888</v>
      </c>
      <c r="K78" s="45">
        <v>0</v>
      </c>
      <c r="L78" s="45">
        <v>0</v>
      </c>
      <c r="M78" s="27">
        <f t="shared" si="4"/>
        <v>1</v>
      </c>
      <c r="N78" s="34">
        <f t="shared" si="8"/>
        <v>2.1207291666651145</v>
      </c>
      <c r="O78" s="6">
        <f t="shared" si="5"/>
        <v>12</v>
      </c>
      <c r="P78" s="6">
        <f t="shared" si="6"/>
        <v>13</v>
      </c>
      <c r="Q78" s="6">
        <f t="shared" si="7"/>
        <v>32</v>
      </c>
      <c r="R78" s="36"/>
      <c r="S78" s="6"/>
      <c r="T78" s="6"/>
      <c r="U78" s="6"/>
      <c r="V78" s="6"/>
      <c r="W78" s="6"/>
      <c r="X78" s="6"/>
      <c r="Y78" s="6"/>
      <c r="Z78" s="6"/>
      <c r="AA78" s="7">
        <f>IF(A78&gt;="ТО",((NETWORKDAYS(F78,H78)-1)*($K$1-$J$1)+MIN(MAX(MOD(H78,1),(WEEKDAY(H78,2)&gt;5)*$K$1,$J$1),$K$1)-MIN(MAX(MOD(F78,1)*(WEEKDAY(F78,2)&lt;6),$J$1),$K$1)),(H78-F78)-INT(H78-F78)+(DATEDIF(F78,H78,"d"))*($K$1-$J$1))</f>
        <v>2.1207291666651145</v>
      </c>
      <c r="AB78" s="8">
        <f>(H78-F78)-INT(H78-F78)+(NETWORKDAYS(F78,H78)-(NETWORKDAYS(F78,H78)&lt;&gt;0))*($K$1-$J$1)</f>
        <v>2.9318287037021946</v>
      </c>
      <c r="AD78" s="13">
        <f>(NETWORKDAYS(F78,H78)-1)*($K$1-$J$1)+MIN(MAX(MOD(H78,1),(WEEKDAY(H78,2)&gt;5)*$K$1,$J$1),$K$1)-MIN(MAX(MOD(F78,1)*(WEEKDAY(F78,2)&lt;6),$J$1),$K$1)</f>
        <v>2.1207291666651145</v>
      </c>
    </row>
    <row r="79" spans="1:30" ht="23.25" customHeight="1">
      <c r="A79" s="22" t="s">
        <v>77</v>
      </c>
      <c r="B79" s="20"/>
      <c r="C79" s="20"/>
      <c r="D79" s="21"/>
      <c r="E79" s="3">
        <v>18</v>
      </c>
      <c r="F79" s="12">
        <v>41651.569502314815</v>
      </c>
      <c r="G79" s="12">
        <v>41672.569502314815</v>
      </c>
      <c r="H79" s="12">
        <v>41656.497083333328</v>
      </c>
      <c r="I79" s="46">
        <v>504</v>
      </c>
      <c r="J79" s="41">
        <v>118.26194443999999</v>
      </c>
      <c r="K79" s="42">
        <v>0</v>
      </c>
      <c r="L79" s="42">
        <v>0</v>
      </c>
      <c r="M79" s="27">
        <f t="shared" si="4"/>
        <v>1</v>
      </c>
      <c r="N79" s="34">
        <f t="shared" si="8"/>
        <v>2.1220833333281917</v>
      </c>
      <c r="O79" s="6">
        <f t="shared" si="5"/>
        <v>12</v>
      </c>
      <c r="P79" s="6">
        <f t="shared" si="6"/>
        <v>13</v>
      </c>
      <c r="Q79" s="6">
        <f t="shared" si="7"/>
        <v>40</v>
      </c>
      <c r="R79" s="36"/>
      <c r="S79" s="6"/>
      <c r="T79" s="6"/>
      <c r="U79" s="6"/>
      <c r="V79" s="6"/>
      <c r="W79" s="6"/>
      <c r="X79" s="6"/>
      <c r="Y79" s="6"/>
      <c r="Z79" s="6"/>
      <c r="AA79" s="7">
        <f>IF(A79&gt;="ТО",((NETWORKDAYS(F79,H79)-1)*($K$1-$J$1)+MIN(MAX(MOD(H79,1),(WEEKDAY(H79,2)&gt;5)*$K$1,$J$1),$K$1)-MIN(MAX(MOD(F79,1)*(WEEKDAY(F79,2)&lt;6),$J$1),$K$1)),(H79-F79)-INT(H79-F79)+(DATEDIF(F79,H79,"d"))*($K$1-$J$1))</f>
        <v>2.1220833333281917</v>
      </c>
      <c r="AB79" s="8">
        <f>(H79-F79)-INT(H79-F79)+(NETWORKDAYS(F79,H79)-(NETWORKDAYS(F79,H79)&lt;&gt;0))*($K$1-$J$1)</f>
        <v>2.9275810185135924</v>
      </c>
      <c r="AD79" s="13">
        <f>(NETWORKDAYS(F79,H79)-1)*($K$1-$J$1)+MIN(MAX(MOD(H79,1),(WEEKDAY(H79,2)&gt;5)*$K$1,$J$1),$K$1)-MIN(MAX(MOD(F79,1)*(WEEKDAY(F79,2)&lt;6),$J$1),$K$1)</f>
        <v>2.1220833333281917</v>
      </c>
    </row>
    <row r="80" spans="1:30" ht="23.25" customHeight="1">
      <c r="A80" s="23" t="s">
        <v>78</v>
      </c>
      <c r="B80" s="20"/>
      <c r="C80" s="20"/>
      <c r="D80" s="21"/>
      <c r="E80" s="4">
        <v>18</v>
      </c>
      <c r="F80" s="12">
        <v>41651.573738425926</v>
      </c>
      <c r="G80" s="12">
        <v>41672.573738425926</v>
      </c>
      <c r="H80" s="12">
        <v>41656.497337962959</v>
      </c>
      <c r="I80" s="48">
        <v>504</v>
      </c>
      <c r="J80" s="44">
        <v>118.16638888</v>
      </c>
      <c r="K80" s="45">
        <v>0</v>
      </c>
      <c r="L80" s="45">
        <v>0</v>
      </c>
      <c r="M80" s="27">
        <f t="shared" si="4"/>
        <v>1</v>
      </c>
      <c r="N80" s="34">
        <f t="shared" si="8"/>
        <v>2.1223379629591363</v>
      </c>
      <c r="O80" s="6">
        <f t="shared" si="5"/>
        <v>12</v>
      </c>
      <c r="P80" s="6">
        <f t="shared" si="6"/>
        <v>13</v>
      </c>
      <c r="Q80" s="6">
        <f t="shared" si="7"/>
        <v>46</v>
      </c>
      <c r="R80" s="36"/>
      <c r="S80" s="6"/>
      <c r="T80" s="6"/>
      <c r="U80" s="6"/>
      <c r="V80" s="6"/>
      <c r="W80" s="6"/>
      <c r="X80" s="6"/>
      <c r="Y80" s="6"/>
      <c r="Z80" s="6"/>
      <c r="AA80" s="7">
        <f>IF(A80&gt;="ТО",((NETWORKDAYS(F80,H80)-1)*($K$1-$J$1)+MIN(MAX(MOD(H80,1),(WEEKDAY(H80,2)&gt;5)*$K$1,$J$1),$K$1)-MIN(MAX(MOD(F80,1)*(WEEKDAY(F80,2)&lt;6),$J$1),$K$1)),(H80-F80)-INT(H80-F80)+(DATEDIF(F80,H80,"d"))*($K$1-$J$1))</f>
        <v>2.1223379629591363</v>
      </c>
      <c r="AB80" s="8">
        <f>(H80-F80)-INT(H80-F80)+(NETWORKDAYS(F80,H80)-(NETWORKDAYS(F80,H80)&lt;&gt;0))*($K$1-$J$1)</f>
        <v>2.9235995370327146</v>
      </c>
      <c r="AD80" s="13">
        <f>(NETWORKDAYS(F80,H80)-1)*($K$1-$J$1)+MIN(MAX(MOD(H80,1),(WEEKDAY(H80,2)&gt;5)*$K$1,$J$1),$K$1)-MIN(MAX(MOD(F80,1)*(WEEKDAY(F80,2)&lt;6),$J$1),$K$1)</f>
        <v>2.1223379629591363</v>
      </c>
    </row>
    <row r="81" spans="1:30" ht="23.25" customHeight="1">
      <c r="A81" s="22" t="s">
        <v>148</v>
      </c>
      <c r="B81" s="20"/>
      <c r="C81" s="20"/>
      <c r="D81" s="21"/>
      <c r="E81" s="3">
        <v>18</v>
      </c>
      <c r="F81" s="12">
        <v>41651.574710648143</v>
      </c>
      <c r="G81" s="12">
        <v>41672.574710648143</v>
      </c>
      <c r="H81" s="12">
        <v>41656.497685185182</v>
      </c>
      <c r="I81" s="46">
        <v>504</v>
      </c>
      <c r="J81" s="41">
        <v>118.15138888</v>
      </c>
      <c r="K81" s="42">
        <v>0</v>
      </c>
      <c r="L81" s="42">
        <v>0</v>
      </c>
      <c r="M81" s="27">
        <f t="shared" si="4"/>
        <v>1</v>
      </c>
      <c r="N81" s="34">
        <f t="shared" si="8"/>
        <v>2.1226851851824904</v>
      </c>
      <c r="O81" s="6">
        <f t="shared" si="5"/>
        <v>12</v>
      </c>
      <c r="P81" s="6">
        <f t="shared" si="6"/>
        <v>13</v>
      </c>
      <c r="Q81" s="6">
        <f t="shared" si="7"/>
        <v>47</v>
      </c>
      <c r="R81" s="36"/>
      <c r="S81" s="6"/>
      <c r="T81" s="6"/>
      <c r="U81" s="6"/>
      <c r="V81" s="6"/>
      <c r="W81" s="6"/>
      <c r="X81" s="6"/>
      <c r="Y81" s="6"/>
      <c r="Z81" s="6"/>
      <c r="AA81" s="7">
        <f>IF(A81&gt;="ТО",((NETWORKDAYS(F81,H81)-1)*($K$1-$J$1)+MIN(MAX(MOD(H81,1),(WEEKDAY(H81,2)&gt;5)*$K$1,$J$1),$K$1)-MIN(MAX(MOD(F81,1)*(WEEKDAY(F81,2)&lt;6),$J$1),$K$1)),(H81-F81)-INT(H81-F81)+(DATEDIF(F81,H81,"d"))*($K$1-$J$1))</f>
        <v>2.1226851851824904</v>
      </c>
      <c r="AB81" s="8">
        <f>(H81-F81)-INT(H81-F81)+(NETWORKDAYS(F81,H81)-(NETWORKDAYS(F81,H81)&lt;&gt;0))*($K$1-$J$1)</f>
        <v>2.9229745370394085</v>
      </c>
      <c r="AD81" s="13">
        <f>(NETWORKDAYS(F81,H81)-1)*($K$1-$J$1)+MIN(MAX(MOD(H81,1),(WEEKDAY(H81,2)&gt;5)*$K$1,$J$1),$K$1)-MIN(MAX(MOD(F81,1)*(WEEKDAY(F81,2)&lt;6),$J$1),$K$1)</f>
        <v>2.1226851851824904</v>
      </c>
    </row>
    <row r="82" spans="1:30" ht="23.25" customHeight="1">
      <c r="A82" s="23" t="s">
        <v>79</v>
      </c>
      <c r="B82" s="20"/>
      <c r="C82" s="20"/>
      <c r="D82" s="21"/>
      <c r="E82" s="4">
        <v>18</v>
      </c>
      <c r="F82" s="12">
        <v>41651.575127314813</v>
      </c>
      <c r="G82" s="12">
        <v>41672.575127314813</v>
      </c>
      <c r="H82" s="12">
        <v>41656.497858796298</v>
      </c>
      <c r="I82" s="48">
        <v>504</v>
      </c>
      <c r="J82" s="44">
        <v>118.14555555</v>
      </c>
      <c r="K82" s="45">
        <v>0</v>
      </c>
      <c r="L82" s="45">
        <v>0</v>
      </c>
      <c r="M82" s="27">
        <f t="shared" si="4"/>
        <v>1</v>
      </c>
      <c r="N82" s="34">
        <f t="shared" si="8"/>
        <v>2.1228587962978054</v>
      </c>
      <c r="O82" s="6">
        <f t="shared" si="5"/>
        <v>12</v>
      </c>
      <c r="P82" s="6">
        <f t="shared" si="6"/>
        <v>13</v>
      </c>
      <c r="Q82" s="6">
        <f t="shared" si="7"/>
        <v>48</v>
      </c>
      <c r="R82" s="36"/>
      <c r="S82" s="6"/>
      <c r="T82" s="6"/>
      <c r="U82" s="6"/>
      <c r="V82" s="6"/>
      <c r="W82" s="6"/>
      <c r="X82" s="6"/>
      <c r="Y82" s="6"/>
      <c r="Z82" s="6"/>
      <c r="AA82" s="7">
        <f>IF(A82&gt;="ТО",((NETWORKDAYS(F82,H82)-1)*($K$1-$J$1)+MIN(MAX(MOD(H82,1),(WEEKDAY(H82,2)&gt;5)*$K$1,$J$1),$K$1)-MIN(MAX(MOD(F82,1)*(WEEKDAY(F82,2)&lt;6),$J$1),$K$1)),(H82-F82)-INT(H82-F82)+(DATEDIF(F82,H82,"d"))*($K$1-$J$1))</f>
        <v>2.1228587962978054</v>
      </c>
      <c r="AB82" s="8">
        <f>(H82-F82)-INT(H82-F82)+(NETWORKDAYS(F82,H82)-(NETWORKDAYS(F82,H82)&lt;&gt;0))*($K$1-$J$1)</f>
        <v>2.9227314814852434</v>
      </c>
      <c r="AD82" s="13">
        <f>(NETWORKDAYS(F82,H82)-1)*($K$1-$J$1)+MIN(MAX(MOD(H82,1),(WEEKDAY(H82,2)&gt;5)*$K$1,$J$1),$K$1)-MIN(MAX(MOD(F82,1)*(WEEKDAY(F82,2)&lt;6),$J$1),$K$1)</f>
        <v>2.1228587962978054</v>
      </c>
    </row>
    <row r="83" spans="1:30" ht="23.25" customHeight="1">
      <c r="A83" s="22" t="s">
        <v>80</v>
      </c>
      <c r="B83" s="20"/>
      <c r="C83" s="20"/>
      <c r="D83" s="21"/>
      <c r="E83" s="3">
        <v>18</v>
      </c>
      <c r="F83" s="12">
        <v>41651.575543981482</v>
      </c>
      <c r="G83" s="12">
        <v>41672.575543981482</v>
      </c>
      <c r="H83" s="12">
        <v>41656.498020833329</v>
      </c>
      <c r="I83" s="46">
        <v>504</v>
      </c>
      <c r="J83" s="41">
        <v>118.13944444000001</v>
      </c>
      <c r="K83" s="42">
        <v>0</v>
      </c>
      <c r="L83" s="42">
        <v>0</v>
      </c>
      <c r="M83" s="27">
        <f t="shared" si="4"/>
        <v>1</v>
      </c>
      <c r="N83" s="34">
        <f t="shared" si="8"/>
        <v>2.1230208333290648</v>
      </c>
      <c r="O83" s="6">
        <f t="shared" si="5"/>
        <v>12</v>
      </c>
      <c r="P83" s="6">
        <f t="shared" si="6"/>
        <v>13</v>
      </c>
      <c r="Q83" s="6">
        <f t="shared" si="7"/>
        <v>48</v>
      </c>
      <c r="R83" s="36"/>
      <c r="S83" s="6"/>
      <c r="T83" s="6"/>
      <c r="U83" s="6"/>
      <c r="V83" s="6"/>
      <c r="W83" s="6"/>
      <c r="X83" s="6"/>
      <c r="Y83" s="6"/>
      <c r="Z83" s="6"/>
      <c r="AA83" s="7">
        <f>IF(A83&gt;="ТО",((NETWORKDAYS(F83,H83)-1)*($K$1-$J$1)+MIN(MAX(MOD(H83,1),(WEEKDAY(H83,2)&gt;5)*$K$1,$J$1),$K$1)-MIN(MAX(MOD(F83,1)*(WEEKDAY(F83,2)&lt;6),$J$1),$K$1)),(H83-F83)-INT(H83-F83)+(DATEDIF(F83,H83,"d"))*($K$1-$J$1))</f>
        <v>2.1230208333290648</v>
      </c>
      <c r="AB83" s="8">
        <f>(H83-F83)-INT(H83-F83)+(NETWORKDAYS(F83,H83)-(NETWORKDAYS(F83,H83)&lt;&gt;0))*($K$1-$J$1)</f>
        <v>2.9224768518470228</v>
      </c>
      <c r="AD83" s="13">
        <f>(NETWORKDAYS(F83,H83)-1)*($K$1-$J$1)+MIN(MAX(MOD(H83,1),(WEEKDAY(H83,2)&gt;5)*$K$1,$J$1),$K$1)-MIN(MAX(MOD(F83,1)*(WEEKDAY(F83,2)&lt;6),$J$1),$K$1)</f>
        <v>2.1230208333290648</v>
      </c>
    </row>
    <row r="84" spans="1:30" ht="23.25" customHeight="1">
      <c r="A84" s="23" t="s">
        <v>81</v>
      </c>
      <c r="B84" s="20"/>
      <c r="C84" s="20"/>
      <c r="D84" s="21"/>
      <c r="E84" s="4">
        <v>18</v>
      </c>
      <c r="F84" s="12">
        <v>41651.57613425926</v>
      </c>
      <c r="G84" s="12">
        <v>41672.57613425926</v>
      </c>
      <c r="H84" s="12">
        <v>41656.498182870368</v>
      </c>
      <c r="I84" s="48">
        <v>504</v>
      </c>
      <c r="J84" s="44">
        <v>118.12916666</v>
      </c>
      <c r="K84" s="45">
        <v>0</v>
      </c>
      <c r="L84" s="45">
        <v>0</v>
      </c>
      <c r="M84" s="27">
        <f t="shared" si="4"/>
        <v>1</v>
      </c>
      <c r="N84" s="34">
        <f t="shared" si="8"/>
        <v>2.1231828703676001</v>
      </c>
      <c r="O84" s="6">
        <f t="shared" si="5"/>
        <v>12</v>
      </c>
      <c r="P84" s="6">
        <f t="shared" si="6"/>
        <v>13</v>
      </c>
      <c r="Q84" s="6">
        <f t="shared" si="7"/>
        <v>49</v>
      </c>
      <c r="R84" s="36"/>
      <c r="S84" s="6"/>
      <c r="T84" s="6"/>
      <c r="U84" s="6"/>
      <c r="V84" s="6"/>
      <c r="W84" s="6"/>
      <c r="X84" s="6"/>
      <c r="Y84" s="6"/>
      <c r="Z84" s="6"/>
      <c r="AA84" s="7">
        <f>IF(A84&gt;="ТО",((NETWORKDAYS(F84,H84)-1)*($K$1-$J$1)+MIN(MAX(MOD(H84,1),(WEEKDAY(H84,2)&gt;5)*$K$1,$J$1),$K$1)-MIN(MAX(MOD(F84,1)*(WEEKDAY(F84,2)&lt;6),$J$1),$K$1)),(H84-F84)-INT(H84-F84)+(DATEDIF(F84,H84,"d"))*($K$1-$J$1))</f>
        <v>2.1231828703676001</v>
      </c>
      <c r="AB84" s="8">
        <f>(H84-F84)-INT(H84-F84)+(NETWORKDAYS(F84,H84)-(NETWORKDAYS(F84,H84)&lt;&gt;0))*($K$1-$J$1)</f>
        <v>2.922048611108039</v>
      </c>
      <c r="AD84" s="13">
        <f>(NETWORKDAYS(F84,H84)-1)*($K$1-$J$1)+MIN(MAX(MOD(H84,1),(WEEKDAY(H84,2)&gt;5)*$K$1,$J$1),$K$1)-MIN(MAX(MOD(F84,1)*(WEEKDAY(F84,2)&lt;6),$J$1),$K$1)</f>
        <v>2.1231828703676001</v>
      </c>
    </row>
    <row r="85" spans="1:30" ht="23.25" customHeight="1">
      <c r="A85" s="22" t="s">
        <v>82</v>
      </c>
      <c r="B85" s="20"/>
      <c r="C85" s="20"/>
      <c r="D85" s="21"/>
      <c r="E85" s="3">
        <v>18</v>
      </c>
      <c r="F85" s="12">
        <v>41651.576585648145</v>
      </c>
      <c r="G85" s="12">
        <v>41672.576585648145</v>
      </c>
      <c r="H85" s="12">
        <v>41656.498344907406</v>
      </c>
      <c r="I85" s="46">
        <v>504</v>
      </c>
      <c r="J85" s="41">
        <v>118.12222222</v>
      </c>
      <c r="K85" s="42">
        <v>0</v>
      </c>
      <c r="L85" s="42">
        <v>0</v>
      </c>
      <c r="M85" s="27">
        <f t="shared" si="4"/>
        <v>1</v>
      </c>
      <c r="N85" s="34">
        <f t="shared" si="8"/>
        <v>2.1233449074061355</v>
      </c>
      <c r="O85" s="6">
        <f t="shared" si="5"/>
        <v>12</v>
      </c>
      <c r="P85" s="6">
        <f t="shared" si="6"/>
        <v>13</v>
      </c>
      <c r="Q85" s="6">
        <f t="shared" si="7"/>
        <v>50</v>
      </c>
      <c r="R85" s="36"/>
      <c r="S85" s="6"/>
      <c r="T85" s="6"/>
      <c r="U85" s="6"/>
      <c r="V85" s="6"/>
      <c r="W85" s="6"/>
      <c r="X85" s="6"/>
      <c r="Y85" s="6"/>
      <c r="Z85" s="6"/>
      <c r="AA85" s="7">
        <f>IF(A85&gt;="ТО",((NETWORKDAYS(F85,H85)-1)*($K$1-$J$1)+MIN(MAX(MOD(H85,1),(WEEKDAY(H85,2)&gt;5)*$K$1,$J$1),$K$1)-MIN(MAX(MOD(F85,1)*(WEEKDAY(F85,2)&lt;6),$J$1),$K$1)),(H85-F85)-INT(H85-F85)+(DATEDIF(F85,H85,"d"))*($K$1-$J$1))</f>
        <v>2.1233449074061355</v>
      </c>
      <c r="AB85" s="8">
        <f>(H85-F85)-INT(H85-F85)+(NETWORKDAYS(F85,H85)-(NETWORKDAYS(F85,H85)&lt;&gt;0))*($K$1-$J$1)</f>
        <v>2.9217592592613073</v>
      </c>
      <c r="AD85" s="13">
        <f>(NETWORKDAYS(F85,H85)-1)*($K$1-$J$1)+MIN(MAX(MOD(H85,1),(WEEKDAY(H85,2)&gt;5)*$K$1,$J$1),$K$1)-MIN(MAX(MOD(F85,1)*(WEEKDAY(F85,2)&lt;6),$J$1),$K$1)</f>
        <v>2.1233449074061355</v>
      </c>
    </row>
    <row r="86" spans="1:30" ht="15.75">
      <c r="A86" s="23" t="s">
        <v>83</v>
      </c>
      <c r="B86" s="20"/>
      <c r="C86" s="20"/>
      <c r="D86" s="21"/>
      <c r="E86" s="4">
        <v>18</v>
      </c>
      <c r="F86" s="12">
        <v>41651.579085648147</v>
      </c>
      <c r="G86" s="12">
        <v>41672.579085648147</v>
      </c>
      <c r="H86" s="12">
        <v>41656.498842592591</v>
      </c>
      <c r="I86" s="48">
        <v>504</v>
      </c>
      <c r="J86" s="44">
        <v>118.07416666</v>
      </c>
      <c r="K86" s="45">
        <v>0</v>
      </c>
      <c r="L86" s="45">
        <v>0</v>
      </c>
      <c r="M86" s="27">
        <f t="shared" si="4"/>
        <v>1</v>
      </c>
      <c r="N86" s="34">
        <f t="shared" si="8"/>
        <v>2.1238425925912452</v>
      </c>
      <c r="O86" s="6">
        <f t="shared" si="5"/>
        <v>12</v>
      </c>
      <c r="P86" s="6">
        <f t="shared" si="6"/>
        <v>13</v>
      </c>
      <c r="Q86" s="6">
        <f t="shared" si="7"/>
        <v>53</v>
      </c>
      <c r="R86" s="36"/>
      <c r="S86" s="6"/>
      <c r="T86" s="6"/>
      <c r="U86" s="6"/>
      <c r="V86" s="6"/>
      <c r="W86" s="6"/>
      <c r="X86" s="6"/>
      <c r="Y86" s="6"/>
      <c r="Z86" s="6"/>
      <c r="AA86" s="7">
        <f>IF(A86&gt;="ТО",((NETWORKDAYS(F86,H86)-1)*($K$1-$J$1)+MIN(MAX(MOD(H86,1),(WEEKDAY(H86,2)&gt;5)*$K$1,$J$1),$K$1)-MIN(MAX(MOD(F86,1)*(WEEKDAY(F86,2)&lt;6),$J$1),$K$1)),(H86-F86)-INT(H86-F86)+(DATEDIF(F86,H86,"d"))*($K$1-$J$1))</f>
        <v>2.1238425925912452</v>
      </c>
      <c r="AB86" s="8">
        <f>(H86-F86)-INT(H86-F86)+(NETWORKDAYS(F86,H86)-(NETWORKDAYS(F86,H86)&lt;&gt;0))*($K$1-$J$1)</f>
        <v>2.9197569444440887</v>
      </c>
      <c r="AD86" s="13">
        <f>(NETWORKDAYS(F86,H86)-1)*($K$1-$J$1)+MIN(MAX(MOD(H86,1),(WEEKDAY(H86,2)&gt;5)*$K$1,$J$1),$K$1)-MIN(MAX(MOD(F86,1)*(WEEKDAY(F86,2)&lt;6),$J$1),$K$1)</f>
        <v>2.1238425925912452</v>
      </c>
    </row>
    <row r="87" spans="1:30" ht="27.75" customHeight="1">
      <c r="A87" s="22" t="s">
        <v>20</v>
      </c>
      <c r="B87" s="20"/>
      <c r="C87" s="20"/>
      <c r="D87" s="21"/>
      <c r="E87" s="3">
        <v>34</v>
      </c>
      <c r="F87" s="12">
        <v>41656.296319444446</v>
      </c>
      <c r="G87" s="12">
        <v>41657.479166666664</v>
      </c>
      <c r="H87" s="12">
        <v>41656.537280092591</v>
      </c>
      <c r="I87" s="46">
        <v>16</v>
      </c>
      <c r="J87" s="41">
        <v>5.3947222200000002</v>
      </c>
      <c r="K87" s="42">
        <v>0</v>
      </c>
      <c r="L87" s="42">
        <v>0</v>
      </c>
      <c r="M87" s="27">
        <f t="shared" si="4"/>
        <v>0</v>
      </c>
      <c r="N87" s="34">
        <f t="shared" si="8"/>
        <v>0.24096064814511919</v>
      </c>
      <c r="O87" s="6">
        <f t="shared" si="5"/>
        <v>17</v>
      </c>
      <c r="P87" s="6">
        <f t="shared" si="6"/>
        <v>7</v>
      </c>
      <c r="Q87" s="6">
        <f t="shared" si="7"/>
        <v>6</v>
      </c>
      <c r="R87" s="36"/>
      <c r="S87" s="6"/>
      <c r="T87" s="6"/>
      <c r="U87" s="6"/>
      <c r="V87" s="6"/>
      <c r="W87" s="6"/>
      <c r="X87" s="6"/>
      <c r="Y87" s="6"/>
      <c r="Z87" s="6"/>
      <c r="AA87" s="7">
        <f>IF(A87&gt;="ТО",((NETWORKDAYS(F87,H87)-1)*($K$1-$J$1)+MIN(MAX(MOD(H87,1),(WEEKDAY(H87,2)&gt;5)*$K$1,$J$1),$K$1)-MIN(MAX(MOD(F87,1)*(WEEKDAY(F87,2)&lt;6),$J$1),$K$1)),(H87-F87)-INT(H87-F87)+(DATEDIF(F87,H87,"d"))*($K$1-$J$1))</f>
        <v>0.24096064814511919</v>
      </c>
      <c r="AB87" s="8">
        <f>(H87-F87)-INT(H87-F87)+(NETWORKDAYS(F87,H87)-(NETWORKDAYS(F87,H87)&lt;&gt;0))*($K$1-$J$1)</f>
        <v>0.24096064814511919</v>
      </c>
      <c r="AD87" s="13">
        <f>(NETWORKDAYS(F87,H87)-1)*($K$1-$J$1)+MIN(MAX(MOD(H87,1),(WEEKDAY(H87,2)&gt;5)*$K$1,$J$1),$K$1)-MIN(MAX(MOD(F87,1)*(WEEKDAY(F87,2)&lt;6),$J$1),$K$1)</f>
        <v>0.16228009259066312</v>
      </c>
    </row>
    <row r="88" spans="1:30" ht="24.75" customHeight="1">
      <c r="A88" s="23" t="s">
        <v>84</v>
      </c>
      <c r="B88" s="20"/>
      <c r="C88" s="20"/>
      <c r="D88" s="21"/>
      <c r="E88" s="4">
        <v>18</v>
      </c>
      <c r="F88" s="12">
        <v>41649.402407407404</v>
      </c>
      <c r="G88" s="12">
        <v>41670.402407407404</v>
      </c>
      <c r="H88" s="12">
        <v>41656.58153935185</v>
      </c>
      <c r="I88" s="48">
        <v>504</v>
      </c>
      <c r="J88" s="44">
        <v>172.29916666</v>
      </c>
      <c r="K88" s="45">
        <v>0</v>
      </c>
      <c r="L88" s="45">
        <v>0</v>
      </c>
      <c r="M88" s="27">
        <f t="shared" si="4"/>
        <v>1</v>
      </c>
      <c r="N88" s="34">
        <f t="shared" si="8"/>
        <v>2.6791319444455439</v>
      </c>
      <c r="O88" s="6">
        <f t="shared" si="5"/>
        <v>10</v>
      </c>
      <c r="P88" s="6">
        <f t="shared" si="6"/>
        <v>9</v>
      </c>
      <c r="Q88" s="6">
        <f t="shared" si="7"/>
        <v>39</v>
      </c>
      <c r="R88" s="36"/>
      <c r="S88" s="6"/>
      <c r="T88" s="6"/>
      <c r="U88" s="6"/>
      <c r="V88" s="6"/>
      <c r="W88" s="6"/>
      <c r="X88" s="6"/>
      <c r="Y88" s="6"/>
      <c r="Z88" s="6"/>
      <c r="AA88" s="7">
        <f>IF(A88&gt;="ТО",((NETWORKDAYS(F88,H88)-1)*($K$1-$J$1)+MIN(MAX(MOD(H88,1),(WEEKDAY(H88,2)&gt;5)*$K$1,$J$1),$K$1)-MIN(MAX(MOD(F88,1)*(WEEKDAY(F88,2)&lt;6),$J$1),$K$1)),(H88-F88)-INT(H88-F88)+(DATEDIF(F88,H88,"d"))*($K$1-$J$1))</f>
        <v>2.6791319444455439</v>
      </c>
      <c r="AB88" s="8">
        <f>(H88-F88)-INT(H88-F88)+(NETWORKDAYS(F88,H88)-(NETWORKDAYS(F88,H88)&lt;&gt;0))*($K$1-$J$1)</f>
        <v>2.6791319444455439</v>
      </c>
      <c r="AD88" s="13">
        <f>(NETWORKDAYS(F88,H88)-1)*($K$1-$J$1)+MIN(MAX(MOD(H88,1),(WEEKDAY(H88,2)&gt;5)*$K$1,$J$1),$K$1)-MIN(MAX(MOD(F88,1)*(WEEKDAY(F88,2)&lt;6),$J$1),$K$1)</f>
        <v>2.6791319444455439</v>
      </c>
    </row>
    <row r="89" spans="1:30" ht="15.75">
      <c r="A89" s="22" t="s">
        <v>85</v>
      </c>
      <c r="B89" s="20"/>
      <c r="C89" s="20"/>
      <c r="D89" s="21"/>
      <c r="E89" s="3">
        <v>18</v>
      </c>
      <c r="F89" s="12">
        <v>41649.399050925924</v>
      </c>
      <c r="G89" s="12">
        <v>41670.399050925924</v>
      </c>
      <c r="H89" s="12">
        <v>41656.584421296291</v>
      </c>
      <c r="I89" s="46">
        <v>504</v>
      </c>
      <c r="J89" s="41">
        <v>172.44888888</v>
      </c>
      <c r="K89" s="42">
        <v>0</v>
      </c>
      <c r="L89" s="42">
        <v>0</v>
      </c>
      <c r="M89" s="27">
        <f t="shared" si="4"/>
        <v>1</v>
      </c>
      <c r="N89" s="34">
        <f t="shared" si="8"/>
        <v>2.6853703703673091</v>
      </c>
      <c r="O89" s="6">
        <f t="shared" si="5"/>
        <v>10</v>
      </c>
      <c r="P89" s="6">
        <f t="shared" si="6"/>
        <v>9</v>
      </c>
      <c r="Q89" s="6">
        <f t="shared" si="7"/>
        <v>34</v>
      </c>
      <c r="R89" s="36"/>
      <c r="S89" s="6"/>
      <c r="T89" s="6"/>
      <c r="U89" s="6"/>
      <c r="V89" s="6"/>
      <c r="W89" s="6"/>
      <c r="X89" s="6"/>
      <c r="Y89" s="6"/>
      <c r="Z89" s="6"/>
      <c r="AA89" s="7">
        <f>IF(A89&gt;="ТО",((NETWORKDAYS(F89,H89)-1)*($K$1-$J$1)+MIN(MAX(MOD(H89,1),(WEEKDAY(H89,2)&gt;5)*$K$1,$J$1),$K$1)-MIN(MAX(MOD(F89,1)*(WEEKDAY(F89,2)&lt;6),$J$1),$K$1)),(H89-F89)-INT(H89-F89)+(DATEDIF(F89,H89,"d"))*($K$1-$J$1))</f>
        <v>2.6853703703673091</v>
      </c>
      <c r="AB89" s="8">
        <f>(H89-F89)-INT(H89-F89)+(NETWORKDAYS(F89,H89)-(NETWORKDAYS(F89,H89)&lt;&gt;0))*($K$1-$J$1)</f>
        <v>2.6853703703673091</v>
      </c>
      <c r="AD89" s="13">
        <f>(NETWORKDAYS(F89,H89)-1)*($K$1-$J$1)+MIN(MAX(MOD(H89,1),(WEEKDAY(H89,2)&gt;5)*$K$1,$J$1),$K$1)-MIN(MAX(MOD(F89,1)*(WEEKDAY(F89,2)&lt;6),$J$1),$K$1)</f>
        <v>2.6853703703673091</v>
      </c>
    </row>
    <row r="90" spans="1:30" ht="15.75">
      <c r="A90" s="23" t="s">
        <v>21</v>
      </c>
      <c r="B90" s="20"/>
      <c r="C90" s="20"/>
      <c r="D90" s="21"/>
      <c r="E90" s="4">
        <v>34</v>
      </c>
      <c r="F90" s="12">
        <v>41656.35193287037</v>
      </c>
      <c r="G90" s="12">
        <v>41657.665370370371</v>
      </c>
      <c r="H90" s="12">
        <v>41656.661956018514</v>
      </c>
      <c r="I90" s="48">
        <v>16</v>
      </c>
      <c r="J90" s="44">
        <v>3.9180555500000001</v>
      </c>
      <c r="K90" s="45">
        <v>0</v>
      </c>
      <c r="L90" s="45">
        <v>0</v>
      </c>
      <c r="M90" s="27">
        <f t="shared" si="4"/>
        <v>0</v>
      </c>
      <c r="N90" s="34">
        <f t="shared" si="8"/>
        <v>0.31002314814395504</v>
      </c>
      <c r="O90" s="6">
        <f t="shared" si="5"/>
        <v>17</v>
      </c>
      <c r="P90" s="6">
        <f t="shared" si="6"/>
        <v>8</v>
      </c>
      <c r="Q90" s="6">
        <f t="shared" si="7"/>
        <v>26</v>
      </c>
      <c r="R90" s="36"/>
      <c r="S90" s="6"/>
      <c r="T90" s="6"/>
      <c r="U90" s="6"/>
      <c r="V90" s="6"/>
      <c r="W90" s="6"/>
      <c r="X90" s="6"/>
      <c r="Y90" s="6"/>
      <c r="Z90" s="6"/>
      <c r="AA90" s="7">
        <f>IF(A90&gt;="ТО",((NETWORKDAYS(F90,H90)-1)*($K$1-$J$1)+MIN(MAX(MOD(H90,1),(WEEKDAY(H90,2)&gt;5)*$K$1,$J$1),$K$1)-MIN(MAX(MOD(F90,1)*(WEEKDAY(F90,2)&lt;6),$J$1),$K$1)),(H90-F90)-INT(H90-F90)+(DATEDIF(F90,H90,"d"))*($K$1-$J$1))</f>
        <v>0.31002314814395504</v>
      </c>
      <c r="AB90" s="8">
        <f>(H90-F90)-INT(H90-F90)+(NETWORKDAYS(F90,H90)-(NETWORKDAYS(F90,H90)&lt;&gt;0))*($K$1-$J$1)</f>
        <v>0.31002314814395504</v>
      </c>
      <c r="AD90" s="13">
        <f>(NETWORKDAYS(F90,H90)-1)*($K$1-$J$1)+MIN(MAX(MOD(H90,1),(WEEKDAY(H90,2)&gt;5)*$K$1,$J$1),$K$1)-MIN(MAX(MOD(F90,1)*(WEEKDAY(F90,2)&lt;6),$J$1),$K$1)</f>
        <v>0.28695601851359243</v>
      </c>
    </row>
    <row r="91" spans="1:30" ht="15.75">
      <c r="A91" s="22" t="s">
        <v>149</v>
      </c>
      <c r="B91" s="20"/>
      <c r="C91" s="20"/>
      <c r="D91" s="21"/>
      <c r="E91" s="3">
        <v>34</v>
      </c>
      <c r="F91" s="12">
        <v>41657.564282407402</v>
      </c>
      <c r="G91" s="12">
        <v>41658.730949074074</v>
      </c>
      <c r="H91" s="12">
        <v>41658.666886574072</v>
      </c>
      <c r="I91" s="46">
        <v>16</v>
      </c>
      <c r="J91" s="41">
        <v>14.4625</v>
      </c>
      <c r="K91" s="42">
        <v>0</v>
      </c>
      <c r="L91" s="42">
        <v>0</v>
      </c>
      <c r="M91" s="27">
        <f t="shared" si="4"/>
        <v>0</v>
      </c>
      <c r="N91" s="34">
        <f t="shared" si="8"/>
        <v>0.60260416667006211</v>
      </c>
      <c r="O91" s="6">
        <f t="shared" si="5"/>
        <v>18</v>
      </c>
      <c r="P91" s="6">
        <f t="shared" si="6"/>
        <v>13</v>
      </c>
      <c r="Q91" s="6">
        <f t="shared" si="7"/>
        <v>32</v>
      </c>
      <c r="R91" s="36"/>
      <c r="S91" s="6"/>
      <c r="T91" s="6"/>
      <c r="U91" s="6"/>
      <c r="V91" s="6"/>
      <c r="W91" s="6"/>
      <c r="X91" s="6"/>
      <c r="Y91" s="6"/>
      <c r="Z91" s="6"/>
      <c r="AA91" s="7">
        <f>IF(A91&gt;="ТО",((NETWORKDAYS(F91,H91)-1)*($K$1-$J$1)+MIN(MAX(MOD(H91,1),(WEEKDAY(H91,2)&gt;5)*$K$1,$J$1),$K$1)-MIN(MAX(MOD(F91,1)*(WEEKDAY(F91,2)&lt;6),$J$1),$K$1)),(H91-F91)-INT(H91-F91)+(DATEDIF(F91,H91,"d"))*($K$1-$J$1))</f>
        <v>0.60260416667006211</v>
      </c>
      <c r="AB91" s="8">
        <f>(H91-F91)-INT(H91-F91)+(NETWORKDAYS(F91,H91)-(NETWORKDAYS(F91,H91)&lt;&gt;0))*($K$1-$J$1)</f>
        <v>0.10260416667006211</v>
      </c>
      <c r="AD91" s="13">
        <f>(NETWORKDAYS(F91,H91)-1)*($K$1-$J$1)+MIN(MAX(MOD(H91,1),(WEEKDAY(H91,2)&gt;5)*$K$1,$J$1),$K$1)-MIN(MAX(MOD(F91,1)*(WEEKDAY(F91,2)&lt;6),$J$1),$K$1)</f>
        <v>0</v>
      </c>
    </row>
    <row r="92" spans="1:30" ht="15.75">
      <c r="A92" s="23" t="s">
        <v>86</v>
      </c>
      <c r="B92" s="20"/>
      <c r="C92" s="20"/>
      <c r="D92" s="21"/>
      <c r="E92" s="4">
        <v>18</v>
      </c>
      <c r="F92" s="12">
        <v>41651.898344907408</v>
      </c>
      <c r="G92" s="12">
        <v>41672.898344907408</v>
      </c>
      <c r="H92" s="12">
        <v>41659.484097222223</v>
      </c>
      <c r="I92" s="48">
        <v>504</v>
      </c>
      <c r="J92" s="44">
        <v>182.05805555000001</v>
      </c>
      <c r="K92" s="45">
        <v>0</v>
      </c>
      <c r="L92" s="45">
        <v>0</v>
      </c>
      <c r="M92" s="27">
        <f t="shared" si="4"/>
        <v>1</v>
      </c>
      <c r="N92" s="34">
        <f t="shared" si="8"/>
        <v>2.609097222222772</v>
      </c>
      <c r="O92" s="6">
        <f t="shared" si="5"/>
        <v>12</v>
      </c>
      <c r="P92" s="6">
        <f t="shared" si="6"/>
        <v>21</v>
      </c>
      <c r="Q92" s="6">
        <f t="shared" si="7"/>
        <v>33</v>
      </c>
      <c r="R92" s="36"/>
      <c r="S92" s="6"/>
      <c r="T92" s="6"/>
      <c r="U92" s="6"/>
      <c r="V92" s="6"/>
      <c r="W92" s="6"/>
      <c r="X92" s="6"/>
      <c r="Y92" s="6"/>
      <c r="Z92" s="6"/>
      <c r="AA92" s="7">
        <f>IF(A92&gt;="ТО",((NETWORKDAYS(F92,H92)-1)*($K$1-$J$1)+MIN(MAX(MOD(H92,1),(WEEKDAY(H92,2)&gt;5)*$K$1,$J$1),$K$1)-MIN(MAX(MOD(F92,1)*(WEEKDAY(F92,2)&lt;6),$J$1),$K$1)),(H92-F92)-INT(H92-F92)+(DATEDIF(F92,H92,"d"))*($K$1-$J$1))</f>
        <v>2.609097222222772</v>
      </c>
      <c r="AB92" s="8">
        <f>(H92-F92)-INT(H92-F92)+(NETWORKDAYS(F92,H92)-(NETWORKDAYS(F92,H92)&lt;&gt;0))*($K$1-$J$1)</f>
        <v>3.0857523148151813</v>
      </c>
      <c r="AD92" s="13">
        <f>(NETWORKDAYS(F92,H92)-1)*($K$1-$J$1)+MIN(MAX(MOD(H92,1),(WEEKDAY(H92,2)&gt;5)*$K$1,$J$1),$K$1)-MIN(MAX(MOD(F92,1)*(WEEKDAY(F92,2)&lt;6),$J$1),$K$1)</f>
        <v>2.609097222222772</v>
      </c>
    </row>
    <row r="93" spans="1:30" ht="15.75">
      <c r="A93" s="22" t="s">
        <v>87</v>
      </c>
      <c r="B93" s="20"/>
      <c r="C93" s="20"/>
      <c r="D93" s="21"/>
      <c r="E93" s="3">
        <v>18</v>
      </c>
      <c r="F93" s="12">
        <v>41651.898877314816</v>
      </c>
      <c r="G93" s="12">
        <v>41672.898877314816</v>
      </c>
      <c r="H93" s="12">
        <v>41659.48474537037</v>
      </c>
      <c r="I93" s="46">
        <v>504</v>
      </c>
      <c r="J93" s="41">
        <v>182.06083333000001</v>
      </c>
      <c r="K93" s="42">
        <v>0</v>
      </c>
      <c r="L93" s="42">
        <v>0</v>
      </c>
      <c r="M93" s="27">
        <f t="shared" si="4"/>
        <v>1</v>
      </c>
      <c r="N93" s="34">
        <f t="shared" si="8"/>
        <v>2.6097453703696374</v>
      </c>
      <c r="O93" s="6">
        <f t="shared" si="5"/>
        <v>12</v>
      </c>
      <c r="P93" s="6">
        <f t="shared" si="6"/>
        <v>21</v>
      </c>
      <c r="Q93" s="6">
        <f t="shared" si="7"/>
        <v>34</v>
      </c>
      <c r="R93" s="36"/>
      <c r="S93" s="6"/>
      <c r="T93" s="6"/>
      <c r="U93" s="6"/>
      <c r="V93" s="6"/>
      <c r="W93" s="6"/>
      <c r="X93" s="6"/>
      <c r="Y93" s="6"/>
      <c r="Z93" s="6"/>
      <c r="AA93" s="7">
        <f>IF(A93&gt;="ТО",((NETWORKDAYS(F93,H93)-1)*($K$1-$J$1)+MIN(MAX(MOD(H93,1),(WEEKDAY(H93,2)&gt;5)*$K$1,$J$1),$K$1)-MIN(MAX(MOD(F93,1)*(WEEKDAY(F93,2)&lt;6),$J$1),$K$1)),(H93-F93)-INT(H93-F93)+(DATEDIF(F93,H93,"d"))*($K$1-$J$1))</f>
        <v>2.6097453703696374</v>
      </c>
      <c r="AB93" s="8">
        <f>(H93-F93)-INT(H93-F93)+(NETWORKDAYS(F93,H93)-(NETWORKDAYS(F93,H93)&lt;&gt;0))*($K$1-$J$1)</f>
        <v>3.085868055553874</v>
      </c>
      <c r="AD93" s="13">
        <f>(NETWORKDAYS(F93,H93)-1)*($K$1-$J$1)+MIN(MAX(MOD(H93,1),(WEEKDAY(H93,2)&gt;5)*$K$1,$J$1),$K$1)-MIN(MAX(MOD(F93,1)*(WEEKDAY(F93,2)&lt;6),$J$1),$K$1)</f>
        <v>2.6097453703696374</v>
      </c>
    </row>
    <row r="94" spans="1:30" ht="15.75">
      <c r="A94" s="23" t="s">
        <v>88</v>
      </c>
      <c r="B94" s="20"/>
      <c r="C94" s="20"/>
      <c r="D94" s="21"/>
      <c r="E94" s="4">
        <v>18</v>
      </c>
      <c r="F94" s="12">
        <v>41651.900624999995</v>
      </c>
      <c r="G94" s="12">
        <v>41672.900624999995</v>
      </c>
      <c r="H94" s="12">
        <v>41659.485347222224</v>
      </c>
      <c r="I94" s="48">
        <v>504</v>
      </c>
      <c r="J94" s="44">
        <v>182.03333333</v>
      </c>
      <c r="K94" s="45">
        <v>0</v>
      </c>
      <c r="L94" s="45">
        <v>0</v>
      </c>
      <c r="M94" s="27">
        <f t="shared" si="4"/>
        <v>1</v>
      </c>
      <c r="N94" s="34">
        <f t="shared" si="8"/>
        <v>2.6103472222239361</v>
      </c>
      <c r="O94" s="6">
        <f t="shared" si="5"/>
        <v>12</v>
      </c>
      <c r="P94" s="6">
        <f t="shared" si="6"/>
        <v>21</v>
      </c>
      <c r="Q94" s="6">
        <f t="shared" si="7"/>
        <v>36</v>
      </c>
      <c r="R94" s="36"/>
      <c r="S94" s="6"/>
      <c r="T94" s="6"/>
      <c r="U94" s="6"/>
      <c r="V94" s="6"/>
      <c r="W94" s="6"/>
      <c r="X94" s="6"/>
      <c r="Y94" s="6"/>
      <c r="Z94" s="6"/>
      <c r="AA94" s="7">
        <f>IF(A94&gt;="ТО",((NETWORKDAYS(F94,H94)-1)*($K$1-$J$1)+MIN(MAX(MOD(H94,1),(WEEKDAY(H94,2)&gt;5)*$K$1,$J$1),$K$1)-MIN(MAX(MOD(F94,1)*(WEEKDAY(F94,2)&lt;6),$J$1),$K$1)),(H94-F94)-INT(H94-F94)+(DATEDIF(F94,H94,"d"))*($K$1-$J$1))</f>
        <v>2.6103472222239361</v>
      </c>
      <c r="AB94" s="8">
        <f>(H94-F94)-INT(H94-F94)+(NETWORKDAYS(F94,H94)-(NETWORKDAYS(F94,H94)&lt;&gt;0))*($K$1-$J$1)</f>
        <v>3.0847222222291748</v>
      </c>
      <c r="AD94" s="13">
        <f>(NETWORKDAYS(F94,H94)-1)*($K$1-$J$1)+MIN(MAX(MOD(H94,1),(WEEKDAY(H94,2)&gt;5)*$K$1,$J$1),$K$1)-MIN(MAX(MOD(F94,1)*(WEEKDAY(F94,2)&lt;6),$J$1),$K$1)</f>
        <v>2.6103472222239361</v>
      </c>
    </row>
    <row r="95" spans="1:30" ht="15.75">
      <c r="A95" s="22" t="s">
        <v>150</v>
      </c>
      <c r="B95" s="20"/>
      <c r="C95" s="20"/>
      <c r="D95" s="21"/>
      <c r="E95" s="3">
        <v>18</v>
      </c>
      <c r="F95" s="12">
        <v>41651.901157407403</v>
      </c>
      <c r="G95" s="12">
        <v>41672.901157407403</v>
      </c>
      <c r="H95" s="12">
        <v>41659.485925925925</v>
      </c>
      <c r="I95" s="46">
        <v>504</v>
      </c>
      <c r="J95" s="41">
        <v>182.03444443999999</v>
      </c>
      <c r="K95" s="42">
        <v>0</v>
      </c>
      <c r="L95" s="42">
        <v>0</v>
      </c>
      <c r="M95" s="27">
        <f t="shared" si="4"/>
        <v>1</v>
      </c>
      <c r="N95" s="34">
        <f t="shared" si="8"/>
        <v>2.6109259259246755</v>
      </c>
      <c r="O95" s="6">
        <f t="shared" si="5"/>
        <v>12</v>
      </c>
      <c r="P95" s="6">
        <f t="shared" si="6"/>
        <v>21</v>
      </c>
      <c r="Q95" s="6">
        <f t="shared" si="7"/>
        <v>37</v>
      </c>
      <c r="R95" s="36"/>
      <c r="S95" s="6"/>
      <c r="T95" s="6"/>
      <c r="U95" s="6"/>
      <c r="V95" s="6"/>
      <c r="W95" s="6"/>
      <c r="X95" s="6"/>
      <c r="Y95" s="6"/>
      <c r="Z95" s="6"/>
      <c r="AA95" s="7">
        <f>IF(A95&gt;="ТО",((NETWORKDAYS(F95,H95)-1)*($K$1-$J$1)+MIN(MAX(MOD(H95,1),(WEEKDAY(H95,2)&gt;5)*$K$1,$J$1),$K$1)-MIN(MAX(MOD(F95,1)*(WEEKDAY(F95,2)&lt;6),$J$1),$K$1)),(H95-F95)-INT(H95-F95)+(DATEDIF(F95,H95,"d"))*($K$1-$J$1))</f>
        <v>2.6109259259246755</v>
      </c>
      <c r="AB95" s="8">
        <f>(H95-F95)-INT(H95-F95)+(NETWORKDAYS(F95,H95)-(NETWORKDAYS(F95,H95)&lt;&gt;0))*($K$1-$J$1)</f>
        <v>3.0847685185217415</v>
      </c>
      <c r="AD95" s="13">
        <f>(NETWORKDAYS(F95,H95)-1)*($K$1-$J$1)+MIN(MAX(MOD(H95,1),(WEEKDAY(H95,2)&gt;5)*$K$1,$J$1),$K$1)-MIN(MAX(MOD(F95,1)*(WEEKDAY(F95,2)&lt;6),$J$1),$K$1)</f>
        <v>2.6109259259246755</v>
      </c>
    </row>
    <row r="96" spans="1:30" ht="15.75">
      <c r="A96" s="23" t="s">
        <v>89</v>
      </c>
      <c r="B96" s="20"/>
      <c r="C96" s="20"/>
      <c r="D96" s="21"/>
      <c r="E96" s="4">
        <v>18</v>
      </c>
      <c r="F96" s="12">
        <v>41651.901689814811</v>
      </c>
      <c r="G96" s="12">
        <v>41672.901689814811</v>
      </c>
      <c r="H96" s="12">
        <v>41659.48642361111</v>
      </c>
      <c r="I96" s="48">
        <v>504</v>
      </c>
      <c r="J96" s="44">
        <v>182.03361111000001</v>
      </c>
      <c r="K96" s="45">
        <v>0</v>
      </c>
      <c r="L96" s="45">
        <v>0</v>
      </c>
      <c r="M96" s="27">
        <f t="shared" si="4"/>
        <v>1</v>
      </c>
      <c r="N96" s="34">
        <f t="shared" si="8"/>
        <v>2.6114236111097853</v>
      </c>
      <c r="O96" s="6">
        <f t="shared" si="5"/>
        <v>12</v>
      </c>
      <c r="P96" s="6">
        <f t="shared" si="6"/>
        <v>21</v>
      </c>
      <c r="Q96" s="6">
        <f t="shared" si="7"/>
        <v>38</v>
      </c>
      <c r="R96" s="36"/>
      <c r="S96" s="6"/>
      <c r="T96" s="6"/>
      <c r="U96" s="6"/>
      <c r="V96" s="6"/>
      <c r="W96" s="6"/>
      <c r="X96" s="6"/>
      <c r="Y96" s="6"/>
      <c r="Z96" s="6"/>
      <c r="AA96" s="7">
        <f>IF(A96&gt;="ТО",((NETWORKDAYS(F96,H96)-1)*($K$1-$J$1)+MIN(MAX(MOD(H96,1),(WEEKDAY(H96,2)&gt;5)*$K$1,$J$1),$K$1)-MIN(MAX(MOD(F96,1)*(WEEKDAY(F96,2)&lt;6),$J$1),$K$1)),(H96-F96)-INT(H96-F96)+(DATEDIF(F96,H96,"d"))*($K$1-$J$1))</f>
        <v>2.6114236111097853</v>
      </c>
      <c r="AB96" s="8">
        <f>(H96-F96)-INT(H96-F96)+(NETWORKDAYS(F96,H96)-(NETWORKDAYS(F96,H96)&lt;&gt;0))*($K$1-$J$1)</f>
        <v>3.0847337962986785</v>
      </c>
      <c r="AD96" s="13">
        <f>(NETWORKDAYS(F96,H96)-1)*($K$1-$J$1)+MIN(MAX(MOD(H96,1),(WEEKDAY(H96,2)&gt;5)*$K$1,$J$1),$K$1)-MIN(MAX(MOD(F96,1)*(WEEKDAY(F96,2)&lt;6),$J$1),$K$1)</f>
        <v>2.6114236111097853</v>
      </c>
    </row>
    <row r="97" spans="1:30" ht="15.75">
      <c r="A97" s="22" t="s">
        <v>90</v>
      </c>
      <c r="B97" s="20"/>
      <c r="C97" s="20"/>
      <c r="D97" s="21"/>
      <c r="E97" s="3">
        <v>18</v>
      </c>
      <c r="F97" s="12">
        <v>41651.902719907404</v>
      </c>
      <c r="G97" s="12">
        <v>41672.902719907404</v>
      </c>
      <c r="H97" s="12">
        <v>41659.486921296295</v>
      </c>
      <c r="I97" s="46">
        <v>504</v>
      </c>
      <c r="J97" s="41">
        <v>182.02083332999999</v>
      </c>
      <c r="K97" s="42">
        <v>0</v>
      </c>
      <c r="L97" s="42">
        <v>0</v>
      </c>
      <c r="M97" s="27">
        <f t="shared" si="4"/>
        <v>1</v>
      </c>
      <c r="N97" s="34">
        <f t="shared" si="8"/>
        <v>2.611921296294895</v>
      </c>
      <c r="O97" s="6">
        <f t="shared" si="5"/>
        <v>12</v>
      </c>
      <c r="P97" s="6">
        <f t="shared" si="6"/>
        <v>21</v>
      </c>
      <c r="Q97" s="6">
        <f t="shared" si="7"/>
        <v>39</v>
      </c>
      <c r="R97" s="36"/>
      <c r="S97" s="6"/>
      <c r="T97" s="6"/>
      <c r="U97" s="6"/>
      <c r="V97" s="6"/>
      <c r="W97" s="6"/>
      <c r="X97" s="6"/>
      <c r="Y97" s="6"/>
      <c r="Z97" s="6"/>
      <c r="AA97" s="7">
        <f>IF(A97&gt;="ТО",((NETWORKDAYS(F97,H97)-1)*($K$1-$J$1)+MIN(MAX(MOD(H97,1),(WEEKDAY(H97,2)&gt;5)*$K$1,$J$1),$K$1)-MIN(MAX(MOD(F97,1)*(WEEKDAY(F97,2)&lt;6),$J$1),$K$1)),(H97-F97)-INT(H97-F97)+(DATEDIF(F97,H97,"d"))*($K$1-$J$1))</f>
        <v>2.611921296294895</v>
      </c>
      <c r="AB97" s="8">
        <f>(H97-F97)-INT(H97-F97)+(NETWORKDAYS(F97,H97)-(NETWORKDAYS(F97,H97)&lt;&gt;0))*($K$1-$J$1)</f>
        <v>3.0842013888905058</v>
      </c>
      <c r="AD97" s="13">
        <f>(NETWORKDAYS(F97,H97)-1)*($K$1-$J$1)+MIN(MAX(MOD(H97,1),(WEEKDAY(H97,2)&gt;5)*$K$1,$J$1),$K$1)-MIN(MAX(MOD(F97,1)*(WEEKDAY(F97,2)&lt;6),$J$1),$K$1)</f>
        <v>2.611921296294895</v>
      </c>
    </row>
    <row r="98" spans="1:30" ht="15.75">
      <c r="A98" s="23" t="s">
        <v>91</v>
      </c>
      <c r="B98" s="20"/>
      <c r="C98" s="20"/>
      <c r="D98" s="21"/>
      <c r="E98" s="4">
        <v>18</v>
      </c>
      <c r="F98" s="12">
        <v>41651.903252314813</v>
      </c>
      <c r="G98" s="12">
        <v>41672.903252314813</v>
      </c>
      <c r="H98" s="12">
        <v>41659.487291666665</v>
      </c>
      <c r="I98" s="48">
        <v>504</v>
      </c>
      <c r="J98" s="44">
        <v>182.01694444</v>
      </c>
      <c r="K98" s="45">
        <v>0</v>
      </c>
      <c r="L98" s="45">
        <v>0</v>
      </c>
      <c r="M98" s="27">
        <f t="shared" si="4"/>
        <v>1</v>
      </c>
      <c r="N98" s="34">
        <f t="shared" si="8"/>
        <v>2.6122916666645324</v>
      </c>
      <c r="O98" s="6">
        <f t="shared" si="5"/>
        <v>12</v>
      </c>
      <c r="P98" s="6">
        <f t="shared" si="6"/>
        <v>21</v>
      </c>
      <c r="Q98" s="6">
        <f t="shared" si="7"/>
        <v>40</v>
      </c>
      <c r="R98" s="36"/>
      <c r="S98" s="6"/>
      <c r="T98" s="6"/>
      <c r="U98" s="6"/>
      <c r="V98" s="6"/>
      <c r="W98" s="6"/>
      <c r="X98" s="6"/>
      <c r="Y98" s="6"/>
      <c r="Z98" s="6"/>
      <c r="AA98" s="7">
        <f>IF(A98&gt;="ТО",((NETWORKDAYS(F98,H98)-1)*($K$1-$J$1)+MIN(MAX(MOD(H98,1),(WEEKDAY(H98,2)&gt;5)*$K$1,$J$1),$K$1)-MIN(MAX(MOD(F98,1)*(WEEKDAY(F98,2)&lt;6),$J$1),$K$1)),(H98-F98)-INT(H98-F98)+(DATEDIF(F98,H98,"d"))*($K$1-$J$1))</f>
        <v>2.6122916666645324</v>
      </c>
      <c r="AB98" s="8">
        <f>(H98-F98)-INT(H98-F98)+(NETWORKDAYS(F98,H98)-(NETWORKDAYS(F98,H98)&lt;&gt;0))*($K$1-$J$1)</f>
        <v>3.0840393518519704</v>
      </c>
      <c r="AD98" s="13">
        <f>(NETWORKDAYS(F98,H98)-1)*($K$1-$J$1)+MIN(MAX(MOD(H98,1),(WEEKDAY(H98,2)&gt;5)*$K$1,$J$1),$K$1)-MIN(MAX(MOD(F98,1)*(WEEKDAY(F98,2)&lt;6),$J$1),$K$1)</f>
        <v>2.6122916666645324</v>
      </c>
    </row>
    <row r="99" spans="1:30" ht="15.75">
      <c r="A99" s="22" t="s">
        <v>92</v>
      </c>
      <c r="B99" s="20"/>
      <c r="C99" s="20"/>
      <c r="D99" s="21"/>
      <c r="E99" s="3">
        <v>18</v>
      </c>
      <c r="F99" s="12">
        <v>41651.578553240739</v>
      </c>
      <c r="G99" s="12">
        <v>41672.578553240739</v>
      </c>
      <c r="H99" s="12">
        <v>41659.501458333332</v>
      </c>
      <c r="I99" s="46">
        <v>504</v>
      </c>
      <c r="J99" s="41">
        <v>190.14972222</v>
      </c>
      <c r="K99" s="42">
        <v>0</v>
      </c>
      <c r="L99" s="42">
        <v>0</v>
      </c>
      <c r="M99" s="27">
        <f t="shared" si="4"/>
        <v>1</v>
      </c>
      <c r="N99" s="34">
        <f t="shared" si="8"/>
        <v>2.6264583333322662</v>
      </c>
      <c r="O99" s="6">
        <f t="shared" si="5"/>
        <v>12</v>
      </c>
      <c r="P99" s="6">
        <f t="shared" si="6"/>
        <v>13</v>
      </c>
      <c r="Q99" s="6">
        <f t="shared" si="7"/>
        <v>53</v>
      </c>
      <c r="R99" s="36"/>
      <c r="S99" s="6"/>
      <c r="T99" s="6"/>
      <c r="U99" s="6"/>
      <c r="V99" s="6"/>
      <c r="W99" s="6"/>
      <c r="X99" s="6"/>
      <c r="Y99" s="6"/>
      <c r="Z99" s="6"/>
      <c r="AA99" s="7">
        <f>IF(A99&gt;="ТО",((NETWORKDAYS(F99,H99)-1)*($K$1-$J$1)+MIN(MAX(MOD(H99,1),(WEEKDAY(H99,2)&gt;5)*$K$1,$J$1),$K$1)-MIN(MAX(MOD(F99,1)*(WEEKDAY(F99,2)&lt;6),$J$1),$K$1)),(H99-F99)-INT(H99-F99)+(DATEDIF(F99,H99,"d"))*($K$1-$J$1))</f>
        <v>2.6264583333322662</v>
      </c>
      <c r="AB99" s="8">
        <f>(H99-F99)-INT(H99-F99)+(NETWORKDAYS(F99,H99)-(NETWORKDAYS(F99,H99)&lt;&gt;0))*($K$1-$J$1)</f>
        <v>3.4229050925932825</v>
      </c>
      <c r="AD99" s="13">
        <f>(NETWORKDAYS(F99,H99)-1)*($K$1-$J$1)+MIN(MAX(MOD(H99,1),(WEEKDAY(H99,2)&gt;5)*$K$1,$J$1),$K$1)-MIN(MAX(MOD(F99,1)*(WEEKDAY(F99,2)&lt;6),$J$1),$K$1)</f>
        <v>2.6264583333322662</v>
      </c>
    </row>
    <row r="100" spans="1:30" ht="15.75">
      <c r="A100" s="23" t="s">
        <v>93</v>
      </c>
      <c r="B100" s="20"/>
      <c r="C100" s="20"/>
      <c r="D100" s="21"/>
      <c r="E100" s="4">
        <v>18</v>
      </c>
      <c r="F100" s="12">
        <v>41651.577951388885</v>
      </c>
      <c r="G100" s="12">
        <v>41672.577951388885</v>
      </c>
      <c r="H100" s="12">
        <v>41659.501643518517</v>
      </c>
      <c r="I100" s="48">
        <v>504</v>
      </c>
      <c r="J100" s="44">
        <v>190.16861111</v>
      </c>
      <c r="K100" s="45">
        <v>0</v>
      </c>
      <c r="L100" s="45">
        <v>0</v>
      </c>
      <c r="M100" s="27">
        <f t="shared" si="4"/>
        <v>1</v>
      </c>
      <c r="N100" s="34">
        <f t="shared" si="8"/>
        <v>2.6266435185170849</v>
      </c>
      <c r="O100" s="6">
        <f t="shared" si="5"/>
        <v>12</v>
      </c>
      <c r="P100" s="6">
        <f t="shared" si="6"/>
        <v>13</v>
      </c>
      <c r="Q100" s="6">
        <f t="shared" si="7"/>
        <v>52</v>
      </c>
      <c r="R100" s="36"/>
      <c r="S100" s="6"/>
      <c r="T100" s="6"/>
      <c r="U100" s="6"/>
      <c r="V100" s="6"/>
      <c r="W100" s="6"/>
      <c r="X100" s="6"/>
      <c r="Y100" s="6"/>
      <c r="Z100" s="6"/>
      <c r="AA100" s="7">
        <f>IF(A100&gt;="ТО",((NETWORKDAYS(F100,H100)-1)*($K$1-$J$1)+MIN(MAX(MOD(H100,1),(WEEKDAY(H100,2)&gt;5)*$K$1,$J$1),$K$1)-MIN(MAX(MOD(F100,1)*(WEEKDAY(F100,2)&lt;6),$J$1),$K$1)),(H100-F100)-INT(H100-F100)+(DATEDIF(F100,H100,"d"))*($K$1-$J$1))</f>
        <v>2.6266435185170849</v>
      </c>
      <c r="AB100" s="8">
        <f>(H100-F100)-INT(H100-F100)+(NETWORKDAYS(F100,H100)-(NETWORKDAYS(F100,H100)&lt;&gt;0))*($K$1-$J$1)</f>
        <v>3.4236921296323999</v>
      </c>
      <c r="AD100" s="13">
        <f>(NETWORKDAYS(F100,H100)-1)*($K$1-$J$1)+MIN(MAX(MOD(H100,1),(WEEKDAY(H100,2)&gt;5)*$K$1,$J$1),$K$1)-MIN(MAX(MOD(F100,1)*(WEEKDAY(F100,2)&lt;6),$J$1),$K$1)</f>
        <v>2.6266435185170849</v>
      </c>
    </row>
    <row r="101" spans="1:30" ht="15.75">
      <c r="A101" s="22" t="s">
        <v>94</v>
      </c>
      <c r="B101" s="20"/>
      <c r="C101" s="20"/>
      <c r="D101" s="21"/>
      <c r="E101" s="3">
        <v>18</v>
      </c>
      <c r="F101" s="12">
        <v>41651.577476851853</v>
      </c>
      <c r="G101" s="12">
        <v>41672.577476851853</v>
      </c>
      <c r="H101" s="12">
        <v>41659.501828703702</v>
      </c>
      <c r="I101" s="46">
        <v>504</v>
      </c>
      <c r="J101" s="41">
        <v>190.18444443999999</v>
      </c>
      <c r="K101" s="42">
        <v>0</v>
      </c>
      <c r="L101" s="42">
        <v>0</v>
      </c>
      <c r="M101" s="27">
        <f t="shared" si="4"/>
        <v>1</v>
      </c>
      <c r="N101" s="34">
        <f t="shared" si="8"/>
        <v>2.6268287037019036</v>
      </c>
      <c r="O101" s="6">
        <f t="shared" si="5"/>
        <v>12</v>
      </c>
      <c r="P101" s="6">
        <f t="shared" si="6"/>
        <v>13</v>
      </c>
      <c r="Q101" s="6">
        <f t="shared" si="7"/>
        <v>51</v>
      </c>
      <c r="R101" s="36"/>
      <c r="S101" s="6"/>
      <c r="T101" s="6"/>
      <c r="U101" s="6"/>
      <c r="V101" s="6"/>
      <c r="W101" s="6"/>
      <c r="X101" s="6"/>
      <c r="Y101" s="6"/>
      <c r="Z101" s="6"/>
      <c r="AA101" s="7">
        <f>IF(A101&gt;="ТО",((NETWORKDAYS(F101,H101)-1)*($K$1-$J$1)+MIN(MAX(MOD(H101,1),(WEEKDAY(H101,2)&gt;5)*$K$1,$J$1),$K$1)-MIN(MAX(MOD(F101,1)*(WEEKDAY(F101,2)&lt;6),$J$1),$K$1)),(H101-F101)-INT(H101-F101)+(DATEDIF(F101,H101,"d"))*($K$1-$J$1))</f>
        <v>2.6268287037019036</v>
      </c>
      <c r="AB101" s="8">
        <f>(H101-F101)-INT(H101-F101)+(NETWORKDAYS(F101,H101)-(NETWORKDAYS(F101,H101)&lt;&gt;0))*($K$1-$J$1)</f>
        <v>3.424351851848769</v>
      </c>
      <c r="AD101" s="13">
        <f>(NETWORKDAYS(F101,H101)-1)*($K$1-$J$1)+MIN(MAX(MOD(H101,1),(WEEKDAY(H101,2)&gt;5)*$K$1,$J$1),$K$1)-MIN(MAX(MOD(F101,1)*(WEEKDAY(F101,2)&lt;6),$J$1),$K$1)</f>
        <v>2.6268287037019036</v>
      </c>
    </row>
    <row r="102" spans="1:30" ht="15.75">
      <c r="A102" s="23" t="s">
        <v>95</v>
      </c>
      <c r="B102" s="20"/>
      <c r="C102" s="20"/>
      <c r="D102" s="21"/>
      <c r="E102" s="4">
        <v>18</v>
      </c>
      <c r="F102" s="12">
        <v>41651.573020833333</v>
      </c>
      <c r="G102" s="12">
        <v>41672.573020833333</v>
      </c>
      <c r="H102" s="12">
        <v>41659.502291666664</v>
      </c>
      <c r="I102" s="48">
        <v>504</v>
      </c>
      <c r="J102" s="44">
        <v>190.30250000000001</v>
      </c>
      <c r="K102" s="45">
        <v>0</v>
      </c>
      <c r="L102" s="45">
        <v>0</v>
      </c>
      <c r="M102" s="27">
        <f t="shared" si="4"/>
        <v>1</v>
      </c>
      <c r="N102" s="34">
        <f t="shared" si="8"/>
        <v>2.6272916666639503</v>
      </c>
      <c r="O102" s="6">
        <f t="shared" si="5"/>
        <v>12</v>
      </c>
      <c r="P102" s="6">
        <f t="shared" si="6"/>
        <v>13</v>
      </c>
      <c r="Q102" s="6">
        <f t="shared" si="7"/>
        <v>45</v>
      </c>
      <c r="R102" s="36"/>
      <c r="S102" s="6"/>
      <c r="T102" s="6"/>
      <c r="U102" s="6"/>
      <c r="V102" s="6"/>
      <c r="W102" s="6"/>
      <c r="X102" s="6"/>
      <c r="Y102" s="6"/>
      <c r="Z102" s="6"/>
      <c r="AA102" s="7">
        <f>IF(A102&gt;="ТО",((NETWORKDAYS(F102,H102)-1)*($K$1-$J$1)+MIN(MAX(MOD(H102,1),(WEEKDAY(H102,2)&gt;5)*$K$1,$J$1),$K$1)-MIN(MAX(MOD(F102,1)*(WEEKDAY(F102,2)&lt;6),$J$1),$K$1)),(H102-F102)-INT(H102-F102)+(DATEDIF(F102,H102,"d"))*($K$1-$J$1))</f>
        <v>2.6272916666639503</v>
      </c>
      <c r="AB102" s="8">
        <f>(H102-F102)-INT(H102-F102)+(NETWORKDAYS(F102,H102)-(NETWORKDAYS(F102,H102)&lt;&gt;0))*($K$1-$J$1)</f>
        <v>3.42927083333052</v>
      </c>
      <c r="AD102" s="13">
        <f>(NETWORKDAYS(F102,H102)-1)*($K$1-$J$1)+MIN(MAX(MOD(H102,1),(WEEKDAY(H102,2)&gt;5)*$K$1,$J$1),$K$1)-MIN(MAX(MOD(F102,1)*(WEEKDAY(F102,2)&lt;6),$J$1),$K$1)</f>
        <v>2.6272916666639503</v>
      </c>
    </row>
    <row r="103" spans="1:30" ht="15.75">
      <c r="A103" s="22" t="s">
        <v>96</v>
      </c>
      <c r="B103" s="20"/>
      <c r="C103" s="20"/>
      <c r="D103" s="21"/>
      <c r="E103" s="3">
        <v>18</v>
      </c>
      <c r="F103" s="12">
        <v>41651.568437499998</v>
      </c>
      <c r="G103" s="12">
        <v>41672.568437499998</v>
      </c>
      <c r="H103" s="12">
        <v>41659.502523148149</v>
      </c>
      <c r="I103" s="46">
        <v>504</v>
      </c>
      <c r="J103" s="41">
        <v>190.41805554999999</v>
      </c>
      <c r="K103" s="42">
        <v>0</v>
      </c>
      <c r="L103" s="42">
        <v>0</v>
      </c>
      <c r="M103" s="27">
        <f t="shared" si="4"/>
        <v>1</v>
      </c>
      <c r="N103" s="34">
        <f t="shared" si="8"/>
        <v>2.6275231481486117</v>
      </c>
      <c r="O103" s="6">
        <f t="shared" si="5"/>
        <v>12</v>
      </c>
      <c r="P103" s="6">
        <f t="shared" si="6"/>
        <v>13</v>
      </c>
      <c r="Q103" s="6">
        <f t="shared" si="7"/>
        <v>38</v>
      </c>
      <c r="R103" s="36"/>
      <c r="S103" s="6"/>
      <c r="T103" s="6"/>
      <c r="U103" s="6"/>
      <c r="V103" s="6"/>
      <c r="W103" s="6"/>
      <c r="X103" s="6"/>
      <c r="Y103" s="6"/>
      <c r="Z103" s="6"/>
      <c r="AA103" s="7">
        <f>IF(A103&gt;="ТО",((NETWORKDAYS(F103,H103)-1)*($K$1-$J$1)+MIN(MAX(MOD(H103,1),(WEEKDAY(H103,2)&gt;5)*$K$1,$J$1),$K$1)-MIN(MAX(MOD(F103,1)*(WEEKDAY(F103,2)&lt;6),$J$1),$K$1)),(H103-F103)-INT(H103-F103)+(DATEDIF(F103,H103,"d"))*($K$1-$J$1))</f>
        <v>2.6275231481486117</v>
      </c>
      <c r="AB103" s="8">
        <f>(H103-F103)-INT(H103-F103)+(NETWORKDAYS(F103,H103)-(NETWORKDAYS(F103,H103)&lt;&gt;0))*($K$1-$J$1)</f>
        <v>3.4340856481503579</v>
      </c>
      <c r="AD103" s="13">
        <f>(NETWORKDAYS(F103,H103)-1)*($K$1-$J$1)+MIN(MAX(MOD(H103,1),(WEEKDAY(H103,2)&gt;5)*$K$1,$J$1),$K$1)-MIN(MAX(MOD(F103,1)*(WEEKDAY(F103,2)&lt;6),$J$1),$K$1)</f>
        <v>2.6275231481486117</v>
      </c>
    </row>
    <row r="104" spans="1:30" ht="15.75">
      <c r="A104" s="23" t="s">
        <v>97</v>
      </c>
      <c r="B104" s="20"/>
      <c r="C104" s="20"/>
      <c r="D104" s="21"/>
      <c r="E104" s="4">
        <v>18</v>
      </c>
      <c r="F104" s="12">
        <v>41651.56795138889</v>
      </c>
      <c r="G104" s="12">
        <v>41672.56795138889</v>
      </c>
      <c r="H104" s="12">
        <v>41659.521956018514</v>
      </c>
      <c r="I104" s="48">
        <v>504</v>
      </c>
      <c r="J104" s="44">
        <v>190.89611110999999</v>
      </c>
      <c r="K104" s="45">
        <v>0</v>
      </c>
      <c r="L104" s="45">
        <v>0</v>
      </c>
      <c r="M104" s="27">
        <f t="shared" si="4"/>
        <v>1</v>
      </c>
      <c r="N104" s="34">
        <f t="shared" si="8"/>
        <v>2.6469560185141745</v>
      </c>
      <c r="O104" s="6">
        <f t="shared" si="5"/>
        <v>12</v>
      </c>
      <c r="P104" s="6">
        <f t="shared" si="6"/>
        <v>13</v>
      </c>
      <c r="Q104" s="6">
        <f t="shared" si="7"/>
        <v>37</v>
      </c>
      <c r="R104" s="36"/>
      <c r="S104" s="6"/>
      <c r="T104" s="6"/>
      <c r="U104" s="6"/>
      <c r="V104" s="6"/>
      <c r="W104" s="6"/>
      <c r="X104" s="6"/>
      <c r="Y104" s="6"/>
      <c r="Z104" s="6"/>
      <c r="AA104" s="7">
        <f>IF(A104&gt;="ТО",((NETWORKDAYS(F104,H104)-1)*($K$1-$J$1)+MIN(MAX(MOD(H104,1),(WEEKDAY(H104,2)&gt;5)*$K$1,$J$1),$K$1)-MIN(MAX(MOD(F104,1)*(WEEKDAY(F104,2)&lt;6),$J$1),$K$1)),(H104-F104)-INT(H104-F104)+(DATEDIF(F104,H104,"d"))*($K$1-$J$1))</f>
        <v>2.6469560185141745</v>
      </c>
      <c r="AB104" s="8">
        <f>(H104-F104)-INT(H104-F104)+(NETWORKDAYS(F104,H104)-(NETWORKDAYS(F104,H104)&lt;&gt;0))*($K$1-$J$1)</f>
        <v>3.4540046296242508</v>
      </c>
      <c r="AD104" s="13">
        <f>(NETWORKDAYS(F104,H104)-1)*($K$1-$J$1)+MIN(MAX(MOD(H104,1),(WEEKDAY(H104,2)&gt;5)*$K$1,$J$1),$K$1)-MIN(MAX(MOD(F104,1)*(WEEKDAY(F104,2)&lt;6),$J$1),$K$1)</f>
        <v>2.6469560185141745</v>
      </c>
    </row>
    <row r="105" spans="1:30" ht="15.75">
      <c r="A105" s="22" t="s">
        <v>98</v>
      </c>
      <c r="B105" s="20"/>
      <c r="C105" s="20"/>
      <c r="D105" s="21"/>
      <c r="E105" s="3">
        <v>18</v>
      </c>
      <c r="F105" s="12">
        <v>41651.566168981481</v>
      </c>
      <c r="G105" s="12">
        <v>41672.566168981481</v>
      </c>
      <c r="H105" s="12">
        <v>41659.522314814814</v>
      </c>
      <c r="I105" s="46">
        <v>504</v>
      </c>
      <c r="J105" s="41">
        <v>190.94749999999999</v>
      </c>
      <c r="K105" s="42">
        <v>0</v>
      </c>
      <c r="L105" s="42">
        <v>0</v>
      </c>
      <c r="M105" s="27">
        <f t="shared" si="4"/>
        <v>1</v>
      </c>
      <c r="N105" s="34">
        <f t="shared" si="8"/>
        <v>2.6473148148143082</v>
      </c>
      <c r="O105" s="6">
        <f t="shared" si="5"/>
        <v>12</v>
      </c>
      <c r="P105" s="6">
        <f t="shared" si="6"/>
        <v>13</v>
      </c>
      <c r="Q105" s="6">
        <f t="shared" si="7"/>
        <v>35</v>
      </c>
      <c r="R105" s="36"/>
      <c r="S105" s="6"/>
      <c r="T105" s="6"/>
      <c r="U105" s="6"/>
      <c r="V105" s="6"/>
      <c r="W105" s="6"/>
      <c r="X105" s="6"/>
      <c r="Y105" s="6"/>
      <c r="Z105" s="6"/>
      <c r="AA105" s="7">
        <f>IF(A105&gt;="ТО",((NETWORKDAYS(F105,H105)-1)*($K$1-$J$1)+MIN(MAX(MOD(H105,1),(WEEKDAY(H105,2)&gt;5)*$K$1,$J$1),$K$1)-MIN(MAX(MOD(F105,1)*(WEEKDAY(F105,2)&lt;6),$J$1),$K$1)),(H105-F105)-INT(H105-F105)+(DATEDIF(F105,H105,"d"))*($K$1-$J$1))</f>
        <v>2.6473148148143082</v>
      </c>
      <c r="AB105" s="8">
        <f>(H105-F105)-INT(H105-F105)+(NETWORKDAYS(F105,H105)-(NETWORKDAYS(F105,H105)&lt;&gt;0))*($K$1-$J$1)</f>
        <v>3.4561458333337214</v>
      </c>
      <c r="AD105" s="13">
        <f>(NETWORKDAYS(F105,H105)-1)*($K$1-$J$1)+MIN(MAX(MOD(H105,1),(WEEKDAY(H105,2)&gt;5)*$K$1,$J$1),$K$1)-MIN(MAX(MOD(F105,1)*(WEEKDAY(F105,2)&lt;6),$J$1),$K$1)</f>
        <v>2.6473148148143082</v>
      </c>
    </row>
    <row r="106" spans="1:30" ht="15.75">
      <c r="A106" s="23" t="s">
        <v>99</v>
      </c>
      <c r="B106" s="20"/>
      <c r="C106" s="20"/>
      <c r="D106" s="21"/>
      <c r="E106" s="4">
        <v>18</v>
      </c>
      <c r="F106" s="12">
        <v>41651.563101851847</v>
      </c>
      <c r="G106" s="12">
        <v>41672.563101851847</v>
      </c>
      <c r="H106" s="12">
        <v>41659.522743055553</v>
      </c>
      <c r="I106" s="48">
        <v>504</v>
      </c>
      <c r="J106" s="44">
        <v>191.03138888000001</v>
      </c>
      <c r="K106" s="45">
        <v>0</v>
      </c>
      <c r="L106" s="45">
        <v>0</v>
      </c>
      <c r="M106" s="27">
        <f t="shared" si="4"/>
        <v>1</v>
      </c>
      <c r="N106" s="34">
        <f t="shared" si="8"/>
        <v>2.6477430555532919</v>
      </c>
      <c r="O106" s="6">
        <f t="shared" si="5"/>
        <v>12</v>
      </c>
      <c r="P106" s="6">
        <f t="shared" si="6"/>
        <v>13</v>
      </c>
      <c r="Q106" s="6">
        <f t="shared" si="7"/>
        <v>30</v>
      </c>
      <c r="R106" s="36"/>
      <c r="S106" s="6"/>
      <c r="T106" s="6"/>
      <c r="U106" s="6"/>
      <c r="V106" s="6"/>
      <c r="W106" s="6"/>
      <c r="X106" s="6"/>
      <c r="Y106" s="6"/>
      <c r="Z106" s="6"/>
      <c r="AA106" s="7">
        <f>IF(A106&gt;="ТО",((NETWORKDAYS(F106,H106)-1)*($K$1-$J$1)+MIN(MAX(MOD(H106,1),(WEEKDAY(H106,2)&gt;5)*$K$1,$J$1),$K$1)-MIN(MAX(MOD(F106,1)*(WEEKDAY(F106,2)&lt;6),$J$1),$K$1)),(H106-F106)-INT(H106-F106)+(DATEDIF(F106,H106,"d"))*($K$1-$J$1))</f>
        <v>2.6477430555532919</v>
      </c>
      <c r="AB106" s="8">
        <f>(H106-F106)-INT(H106-F106)+(NETWORKDAYS(F106,H106)-(NETWORKDAYS(F106,H106)&lt;&gt;0))*($K$1-$J$1)</f>
        <v>3.4596412037062692</v>
      </c>
      <c r="AD106" s="13">
        <f>(NETWORKDAYS(F106,H106)-1)*($K$1-$J$1)+MIN(MAX(MOD(H106,1),(WEEKDAY(H106,2)&gt;5)*$K$1,$J$1),$K$1)-MIN(MAX(MOD(F106,1)*(WEEKDAY(F106,2)&lt;6),$J$1),$K$1)</f>
        <v>2.6477430555532919</v>
      </c>
    </row>
    <row r="107" spans="1:30" ht="15.75">
      <c r="A107" s="22" t="s">
        <v>100</v>
      </c>
      <c r="B107" s="20"/>
      <c r="C107" s="20"/>
      <c r="D107" s="21"/>
      <c r="E107" s="3">
        <v>18</v>
      </c>
      <c r="F107" s="12">
        <v>41651.562615740739</v>
      </c>
      <c r="G107" s="12">
        <v>41672.562615740739</v>
      </c>
      <c r="H107" s="12">
        <v>41659.522951388884</v>
      </c>
      <c r="I107" s="46">
        <v>504</v>
      </c>
      <c r="J107" s="41">
        <v>191.04805554999999</v>
      </c>
      <c r="K107" s="42">
        <v>0</v>
      </c>
      <c r="L107" s="42">
        <v>0</v>
      </c>
      <c r="M107" s="27">
        <f t="shared" si="4"/>
        <v>1</v>
      </c>
      <c r="N107" s="34">
        <f t="shared" si="8"/>
        <v>2.647951388884394</v>
      </c>
      <c r="O107" s="6">
        <f t="shared" si="5"/>
        <v>12</v>
      </c>
      <c r="P107" s="6">
        <f t="shared" si="6"/>
        <v>13</v>
      </c>
      <c r="Q107" s="6">
        <f t="shared" si="7"/>
        <v>30</v>
      </c>
      <c r="R107" s="36"/>
      <c r="S107" s="6"/>
      <c r="T107" s="6"/>
      <c r="U107" s="6"/>
      <c r="V107" s="6"/>
      <c r="W107" s="6"/>
      <c r="X107" s="6"/>
      <c r="Y107" s="6"/>
      <c r="Z107" s="6"/>
      <c r="AA107" s="7">
        <f>IF(A107&gt;="ТО",((NETWORKDAYS(F107,H107)-1)*($K$1-$J$1)+MIN(MAX(MOD(H107,1),(WEEKDAY(H107,2)&gt;5)*$K$1,$J$1),$K$1)-MIN(MAX(MOD(F107,1)*(WEEKDAY(F107,2)&lt;6),$J$1),$K$1)),(H107-F107)-INT(H107-F107)+(DATEDIF(F107,H107,"d"))*($K$1-$J$1))</f>
        <v>2.647951388884394</v>
      </c>
      <c r="AB107" s="8">
        <f>(H107-F107)-INT(H107-F107)+(NETWORKDAYS(F107,H107)-(NETWORKDAYS(F107,H107)&lt;&gt;0))*($K$1-$J$1)</f>
        <v>3.4603356481457013</v>
      </c>
      <c r="AD107" s="13">
        <f>(NETWORKDAYS(F107,H107)-1)*($K$1-$J$1)+MIN(MAX(MOD(H107,1),(WEEKDAY(H107,2)&gt;5)*$K$1,$J$1),$K$1)-MIN(MAX(MOD(F107,1)*(WEEKDAY(F107,2)&lt;6),$J$1),$K$1)</f>
        <v>2.647951388884394</v>
      </c>
    </row>
    <row r="108" spans="1:30" ht="15.75">
      <c r="A108" s="23" t="s">
        <v>101</v>
      </c>
      <c r="B108" s="20"/>
      <c r="C108" s="20"/>
      <c r="D108" s="21"/>
      <c r="E108" s="4">
        <v>18</v>
      </c>
      <c r="F108" s="12">
        <v>41651.555671296293</v>
      </c>
      <c r="G108" s="12">
        <v>41672.555671296293</v>
      </c>
      <c r="H108" s="12">
        <v>41659.523194444446</v>
      </c>
      <c r="I108" s="48">
        <v>504</v>
      </c>
      <c r="J108" s="44">
        <v>191.22055555</v>
      </c>
      <c r="K108" s="45">
        <v>0</v>
      </c>
      <c r="L108" s="45">
        <v>0</v>
      </c>
      <c r="M108" s="27">
        <f t="shared" si="4"/>
        <v>1</v>
      </c>
      <c r="N108" s="34">
        <f t="shared" si="8"/>
        <v>2.648194444445835</v>
      </c>
      <c r="O108" s="6">
        <f t="shared" si="5"/>
        <v>12</v>
      </c>
      <c r="P108" s="6">
        <f t="shared" si="6"/>
        <v>13</v>
      </c>
      <c r="Q108" s="6">
        <f t="shared" si="7"/>
        <v>20</v>
      </c>
      <c r="R108" s="36"/>
      <c r="S108" s="6"/>
      <c r="T108" s="6"/>
      <c r="U108" s="6"/>
      <c r="V108" s="6"/>
      <c r="W108" s="6"/>
      <c r="X108" s="6"/>
      <c r="Y108" s="6"/>
      <c r="Z108" s="6"/>
      <c r="AA108" s="7">
        <f>IF(A108&gt;="ТО",((NETWORKDAYS(F108,H108)-1)*($K$1-$J$1)+MIN(MAX(MOD(H108,1),(WEEKDAY(H108,2)&gt;5)*$K$1,$J$1),$K$1)-MIN(MAX(MOD(F108,1)*(WEEKDAY(F108,2)&lt;6),$J$1),$K$1)),(H108-F108)-INT(H108-F108)+(DATEDIF(F108,H108,"d"))*($K$1-$J$1))</f>
        <v>2.648194444445835</v>
      </c>
      <c r="AB108" s="8">
        <f>(H108-F108)-INT(H108-F108)+(NETWORKDAYS(F108,H108)-(NETWORKDAYS(F108,H108)&lt;&gt;0))*($K$1-$J$1)</f>
        <v>3.4675231481523952</v>
      </c>
      <c r="AD108" s="13">
        <f>(NETWORKDAYS(F108,H108)-1)*($K$1-$J$1)+MIN(MAX(MOD(H108,1),(WEEKDAY(H108,2)&gt;5)*$K$1,$J$1),$K$1)-MIN(MAX(MOD(F108,1)*(WEEKDAY(F108,2)&lt;6),$J$1),$K$1)</f>
        <v>2.648194444445835</v>
      </c>
    </row>
    <row r="109" spans="1:30" ht="15.75">
      <c r="A109" s="22" t="s">
        <v>151</v>
      </c>
      <c r="B109" s="20"/>
      <c r="C109" s="20"/>
      <c r="D109" s="21"/>
      <c r="E109" s="3">
        <v>18</v>
      </c>
      <c r="F109" s="12">
        <v>41651.517638888887</v>
      </c>
      <c r="G109" s="12">
        <v>41672.517638888887</v>
      </c>
      <c r="H109" s="12">
        <v>41659.523796296293</v>
      </c>
      <c r="I109" s="46">
        <v>504</v>
      </c>
      <c r="J109" s="41">
        <v>192.14777777</v>
      </c>
      <c r="K109" s="42">
        <v>0</v>
      </c>
      <c r="L109" s="42">
        <v>0</v>
      </c>
      <c r="M109" s="27">
        <f t="shared" si="4"/>
        <v>1</v>
      </c>
      <c r="N109" s="34">
        <f t="shared" si="8"/>
        <v>2.6487962962928577</v>
      </c>
      <c r="O109" s="6">
        <f t="shared" si="5"/>
        <v>12</v>
      </c>
      <c r="P109" s="6">
        <f t="shared" si="6"/>
        <v>12</v>
      </c>
      <c r="Q109" s="6">
        <f t="shared" si="7"/>
        <v>25</v>
      </c>
      <c r="R109" s="36"/>
      <c r="S109" s="6"/>
      <c r="T109" s="6"/>
      <c r="U109" s="6"/>
      <c r="V109" s="6"/>
      <c r="W109" s="6"/>
      <c r="X109" s="6"/>
      <c r="Y109" s="6"/>
      <c r="Z109" s="6"/>
      <c r="AA109" s="7">
        <f>IF(A109&gt;="ТО",((NETWORKDAYS(F109,H109)-1)*($K$1-$J$1)+MIN(MAX(MOD(H109,1),(WEEKDAY(H109,2)&gt;5)*$K$1,$J$1),$K$1)-MIN(MAX(MOD(F109,1)*(WEEKDAY(F109,2)&lt;6),$J$1),$K$1)),(H109-F109)-INT(H109-F109)+(DATEDIF(F109,H109,"d"))*($K$1-$J$1))</f>
        <v>2.6487962962928577</v>
      </c>
      <c r="AB109" s="8">
        <f>(H109-F109)-INT(H109-F109)+(NETWORKDAYS(F109,H109)-(NETWORKDAYS(F109,H109)&lt;&gt;0))*($K$1-$J$1)</f>
        <v>2.5061574074061355</v>
      </c>
      <c r="AD109" s="13">
        <f>(NETWORKDAYS(F109,H109)-1)*($K$1-$J$1)+MIN(MAX(MOD(H109,1),(WEEKDAY(H109,2)&gt;5)*$K$1,$J$1),$K$1)-MIN(MAX(MOD(F109,1)*(WEEKDAY(F109,2)&lt;6),$J$1),$K$1)</f>
        <v>2.6487962962928577</v>
      </c>
    </row>
    <row r="110" spans="1:30" ht="15.75">
      <c r="A110" s="23" t="s">
        <v>102</v>
      </c>
      <c r="B110" s="20"/>
      <c r="C110" s="20"/>
      <c r="D110" s="21"/>
      <c r="E110" s="4">
        <v>18</v>
      </c>
      <c r="F110" s="12">
        <v>41651.516122685185</v>
      </c>
      <c r="G110" s="12">
        <v>41672.516122685185</v>
      </c>
      <c r="H110" s="12">
        <v>41659.523969907408</v>
      </c>
      <c r="I110" s="48">
        <v>504</v>
      </c>
      <c r="J110" s="44">
        <v>192.18833333000001</v>
      </c>
      <c r="K110" s="45">
        <v>0</v>
      </c>
      <c r="L110" s="45">
        <v>0</v>
      </c>
      <c r="M110" s="27">
        <f t="shared" si="4"/>
        <v>1</v>
      </c>
      <c r="N110" s="34">
        <f t="shared" si="8"/>
        <v>2.6489699074081727</v>
      </c>
      <c r="O110" s="6">
        <f t="shared" si="5"/>
        <v>12</v>
      </c>
      <c r="P110" s="6">
        <f t="shared" si="6"/>
        <v>12</v>
      </c>
      <c r="Q110" s="6">
        <f t="shared" si="7"/>
        <v>23</v>
      </c>
      <c r="R110" s="36"/>
      <c r="S110" s="6"/>
      <c r="T110" s="6"/>
      <c r="U110" s="6"/>
      <c r="V110" s="6"/>
      <c r="W110" s="6"/>
      <c r="X110" s="6"/>
      <c r="Y110" s="6"/>
      <c r="Z110" s="6"/>
      <c r="AA110" s="7">
        <f>IF(A110&gt;="ТО",((NETWORKDAYS(F110,H110)-1)*($K$1-$J$1)+MIN(MAX(MOD(H110,1),(WEEKDAY(H110,2)&gt;5)*$K$1,$J$1),$K$1)-MIN(MAX(MOD(F110,1)*(WEEKDAY(F110,2)&lt;6),$J$1),$K$1)),(H110-F110)-INT(H110-F110)+(DATEDIF(F110,H110,"d"))*($K$1-$J$1))</f>
        <v>2.6489699074081727</v>
      </c>
      <c r="AB110" s="8">
        <f>(H110-F110)-INT(H110-F110)+(NETWORKDAYS(F110,H110)-(NETWORKDAYS(F110,H110)&lt;&gt;0))*($K$1-$J$1)</f>
        <v>2.507847222223063</v>
      </c>
      <c r="AD110" s="13">
        <f>(NETWORKDAYS(F110,H110)-1)*($K$1-$J$1)+MIN(MAX(MOD(H110,1),(WEEKDAY(H110,2)&gt;5)*$K$1,$J$1),$K$1)-MIN(MAX(MOD(F110,1)*(WEEKDAY(F110,2)&lt;6),$J$1),$K$1)</f>
        <v>2.6489699074081727</v>
      </c>
    </row>
    <row r="111" spans="1:30" ht="15.75">
      <c r="A111" s="22" t="s">
        <v>152</v>
      </c>
      <c r="B111" s="20"/>
      <c r="C111" s="20"/>
      <c r="D111" s="21"/>
      <c r="E111" s="3">
        <v>18</v>
      </c>
      <c r="F111" s="12">
        <v>41651.495011574072</v>
      </c>
      <c r="G111" s="12">
        <v>41672.495011574072</v>
      </c>
      <c r="H111" s="12">
        <v>41659.524849537032</v>
      </c>
      <c r="I111" s="46">
        <v>504</v>
      </c>
      <c r="J111" s="41">
        <v>192.71611111000001</v>
      </c>
      <c r="K111" s="42">
        <v>0</v>
      </c>
      <c r="L111" s="42">
        <v>0</v>
      </c>
      <c r="M111" s="27">
        <f t="shared" si="4"/>
        <v>1</v>
      </c>
      <c r="N111" s="34">
        <f t="shared" si="8"/>
        <v>2.6498495370324235</v>
      </c>
      <c r="O111" s="6">
        <f t="shared" si="5"/>
        <v>12</v>
      </c>
      <c r="P111" s="6">
        <f t="shared" si="6"/>
        <v>11</v>
      </c>
      <c r="Q111" s="6">
        <f t="shared" si="7"/>
        <v>52</v>
      </c>
      <c r="R111" s="36"/>
      <c r="S111" s="6"/>
      <c r="T111" s="6"/>
      <c r="U111" s="6"/>
      <c r="V111" s="6"/>
      <c r="W111" s="6"/>
      <c r="X111" s="6"/>
      <c r="Y111" s="6"/>
      <c r="Z111" s="6"/>
      <c r="AA111" s="7">
        <f>IF(A111&gt;="ТО",((NETWORKDAYS(F111,H111)-1)*($K$1-$J$1)+MIN(MAX(MOD(H111,1),(WEEKDAY(H111,2)&gt;5)*$K$1,$J$1),$K$1)-MIN(MAX(MOD(F111,1)*(WEEKDAY(F111,2)&lt;6),$J$1),$K$1)),(H111-F111)-INT(H111-F111)+(DATEDIF(F111,H111,"d"))*($K$1-$J$1))</f>
        <v>2.6498495370324235</v>
      </c>
      <c r="AB111" s="8">
        <f>(H111-F111)-INT(H111-F111)+(NETWORKDAYS(F111,H111)-(NETWORKDAYS(F111,H111)&lt;&gt;0))*($K$1-$J$1)</f>
        <v>2.5298379629603005</v>
      </c>
      <c r="AD111" s="13">
        <f>(NETWORKDAYS(F111,H111)-1)*($K$1-$J$1)+MIN(MAX(MOD(H111,1),(WEEKDAY(H111,2)&gt;5)*$K$1,$J$1),$K$1)-MIN(MAX(MOD(F111,1)*(WEEKDAY(F111,2)&lt;6),$J$1),$K$1)</f>
        <v>2.6498495370324235</v>
      </c>
    </row>
    <row r="112" spans="1:30" ht="15.75">
      <c r="A112" s="23" t="s">
        <v>103</v>
      </c>
      <c r="B112" s="20"/>
      <c r="C112" s="20"/>
      <c r="D112" s="21"/>
      <c r="E112" s="4">
        <v>18</v>
      </c>
      <c r="F112" s="12">
        <v>41649.361655092594</v>
      </c>
      <c r="G112" s="12">
        <v>41670.361655092594</v>
      </c>
      <c r="H112" s="12">
        <v>41659.718148148146</v>
      </c>
      <c r="I112" s="48">
        <v>504</v>
      </c>
      <c r="J112" s="44">
        <v>248.55583333000001</v>
      </c>
      <c r="K112" s="45">
        <v>0</v>
      </c>
      <c r="L112" s="45">
        <v>0</v>
      </c>
      <c r="M112" s="27">
        <f t="shared" si="4"/>
        <v>1</v>
      </c>
      <c r="N112" s="34">
        <f t="shared" si="8"/>
        <v>3.3431481481457013</v>
      </c>
      <c r="O112" s="6">
        <f t="shared" si="5"/>
        <v>10</v>
      </c>
      <c r="P112" s="6">
        <f t="shared" si="6"/>
        <v>8</v>
      </c>
      <c r="Q112" s="6">
        <f t="shared" si="7"/>
        <v>40</v>
      </c>
      <c r="R112" s="36"/>
      <c r="S112" s="6"/>
      <c r="T112" s="6"/>
      <c r="U112" s="6"/>
      <c r="V112" s="6"/>
      <c r="W112" s="6"/>
      <c r="X112" s="6"/>
      <c r="Y112" s="6"/>
      <c r="Z112" s="6"/>
      <c r="AA112" s="7">
        <f>IF(A112&gt;="ТО",((NETWORKDAYS(F112,H112)-1)*($K$1-$J$1)+MIN(MAX(MOD(H112,1),(WEEKDAY(H112,2)&gt;5)*$K$1,$J$1),$K$1)-MIN(MAX(MOD(F112,1)*(WEEKDAY(F112,2)&lt;6),$J$1),$K$1)),(H112-F112)-INT(H112-F112)+(DATEDIF(F112,H112,"d"))*($K$1-$J$1))</f>
        <v>3.3431481481457013</v>
      </c>
      <c r="AB112" s="8">
        <f>(H112-F112)-INT(H112-F112)+(NETWORKDAYS(F112,H112)-(NETWORKDAYS(F112,H112)&lt;&gt;0))*($K$1-$J$1)</f>
        <v>3.3564930555512547</v>
      </c>
      <c r="AD112" s="13">
        <f>(NETWORKDAYS(F112,H112)-1)*($K$1-$J$1)+MIN(MAX(MOD(H112,1),(WEEKDAY(H112,2)&gt;5)*$K$1,$J$1),$K$1)-MIN(MAX(MOD(F112,1)*(WEEKDAY(F112,2)&lt;6),$J$1),$K$1)</f>
        <v>3.3431481481457013</v>
      </c>
    </row>
    <row r="113" spans="1:30" ht="15.75">
      <c r="A113" s="22" t="s">
        <v>104</v>
      </c>
      <c r="B113" s="20"/>
      <c r="C113" s="20"/>
      <c r="D113" s="21"/>
      <c r="E113" s="3">
        <v>18</v>
      </c>
      <c r="F113" s="12">
        <v>41649.377395833333</v>
      </c>
      <c r="G113" s="12">
        <v>41670.377395833333</v>
      </c>
      <c r="H113" s="12">
        <v>41659.719282407408</v>
      </c>
      <c r="I113" s="46">
        <v>504</v>
      </c>
      <c r="J113" s="41">
        <v>248.20527777000001</v>
      </c>
      <c r="K113" s="42">
        <v>0</v>
      </c>
      <c r="L113" s="42">
        <v>0</v>
      </c>
      <c r="M113" s="27">
        <f t="shared" si="4"/>
        <v>1</v>
      </c>
      <c r="N113" s="34">
        <f t="shared" si="8"/>
        <v>3.3418865740750334</v>
      </c>
      <c r="O113" s="6">
        <f t="shared" si="5"/>
        <v>10</v>
      </c>
      <c r="P113" s="6">
        <f t="shared" si="6"/>
        <v>9</v>
      </c>
      <c r="Q113" s="6">
        <f t="shared" si="7"/>
        <v>3</v>
      </c>
      <c r="R113" s="36"/>
      <c r="S113" s="6"/>
      <c r="T113" s="6"/>
      <c r="U113" s="6"/>
      <c r="V113" s="6"/>
      <c r="W113" s="6"/>
      <c r="X113" s="6"/>
      <c r="Y113" s="6"/>
      <c r="Z113" s="6"/>
      <c r="AA113" s="7">
        <f>IF(A113&gt;="ТО",((NETWORKDAYS(F113,H113)-1)*($K$1-$J$1)+MIN(MAX(MOD(H113,1),(WEEKDAY(H113,2)&gt;5)*$K$1,$J$1),$K$1)-MIN(MAX(MOD(F113,1)*(WEEKDAY(F113,2)&lt;6),$J$1),$K$1)),(H113-F113)-INT(H113-F113)+(DATEDIF(F113,H113,"d"))*($K$1-$J$1))</f>
        <v>3.3418865740750334</v>
      </c>
      <c r="AB113" s="8">
        <f>(H113-F113)-INT(H113-F113)+(NETWORKDAYS(F113,H113)-(NETWORKDAYS(F113,H113)&lt;&gt;0))*($K$1-$J$1)</f>
        <v>3.3418865740750334</v>
      </c>
      <c r="AD113" s="13">
        <f>(NETWORKDAYS(F113,H113)-1)*($K$1-$J$1)+MIN(MAX(MOD(H113,1),(WEEKDAY(H113,2)&gt;5)*$K$1,$J$1),$K$1)-MIN(MAX(MOD(F113,1)*(WEEKDAY(F113,2)&lt;6),$J$1),$K$1)</f>
        <v>3.3418865740750334</v>
      </c>
    </row>
    <row r="114" spans="1:30" ht="15.75">
      <c r="A114" s="23" t="s">
        <v>105</v>
      </c>
      <c r="B114" s="20"/>
      <c r="C114" s="20"/>
      <c r="D114" s="21"/>
      <c r="E114" s="4">
        <v>18</v>
      </c>
      <c r="F114" s="12">
        <v>41649.521736111106</v>
      </c>
      <c r="G114" s="12">
        <v>41670.521736111106</v>
      </c>
      <c r="H114" s="12">
        <v>41659.728414351848</v>
      </c>
      <c r="I114" s="48">
        <v>504</v>
      </c>
      <c r="J114" s="44">
        <v>244.96027777</v>
      </c>
      <c r="K114" s="45">
        <v>0</v>
      </c>
      <c r="L114" s="45">
        <v>0</v>
      </c>
      <c r="M114" s="27">
        <f t="shared" si="4"/>
        <v>1</v>
      </c>
      <c r="N114" s="34">
        <f t="shared" si="8"/>
        <v>3.2066782407418941</v>
      </c>
      <c r="O114" s="6">
        <f t="shared" si="5"/>
        <v>10</v>
      </c>
      <c r="P114" s="6">
        <f t="shared" si="6"/>
        <v>12</v>
      </c>
      <c r="Q114" s="6">
        <f t="shared" si="7"/>
        <v>31</v>
      </c>
      <c r="R114" s="36"/>
      <c r="S114" s="6"/>
      <c r="T114" s="6"/>
      <c r="U114" s="6"/>
      <c r="V114" s="6"/>
      <c r="W114" s="6"/>
      <c r="X114" s="6"/>
      <c r="Y114" s="6"/>
      <c r="Z114" s="6"/>
      <c r="AA114" s="7">
        <f>IF(A114&gt;="ТО",((NETWORKDAYS(F114,H114)-1)*($K$1-$J$1)+MIN(MAX(MOD(H114,1),(WEEKDAY(H114,2)&gt;5)*$K$1,$J$1),$K$1)-MIN(MAX(MOD(F114,1)*(WEEKDAY(F114,2)&lt;6),$J$1),$K$1)),(H114-F114)-INT(H114-F114)+(DATEDIF(F114,H114,"d"))*($K$1-$J$1))</f>
        <v>3.2066782407418941</v>
      </c>
      <c r="AB114" s="8">
        <f>(H114-F114)-INT(H114-F114)+(NETWORKDAYS(F114,H114)-(NETWORKDAYS(F114,H114)&lt;&gt;0))*($K$1-$J$1)</f>
        <v>3.2066782407418941</v>
      </c>
      <c r="AD114" s="13">
        <f>(NETWORKDAYS(F114,H114)-1)*($K$1-$J$1)+MIN(MAX(MOD(H114,1),(WEEKDAY(H114,2)&gt;5)*$K$1,$J$1),$K$1)-MIN(MAX(MOD(F114,1)*(WEEKDAY(F114,2)&lt;6),$J$1),$K$1)</f>
        <v>3.2066782407418941</v>
      </c>
    </row>
    <row r="115" spans="1:30" ht="15.75">
      <c r="A115" s="22" t="s">
        <v>22</v>
      </c>
      <c r="B115" s="20"/>
      <c r="C115" s="20"/>
      <c r="D115" s="21"/>
      <c r="E115" s="3">
        <v>34</v>
      </c>
      <c r="F115" s="12">
        <v>41660.322430555556</v>
      </c>
      <c r="G115" s="12">
        <v>41661.48909722222</v>
      </c>
      <c r="H115" s="12">
        <v>41660.418182870366</v>
      </c>
      <c r="I115" s="46">
        <v>16</v>
      </c>
      <c r="J115" s="41">
        <v>2.2980555499999999</v>
      </c>
      <c r="K115" s="42">
        <v>0</v>
      </c>
      <c r="L115" s="42">
        <v>0</v>
      </c>
      <c r="M115" s="27">
        <f t="shared" si="4"/>
        <v>0</v>
      </c>
      <c r="N115" s="34">
        <f t="shared" si="8"/>
        <v>9.5752314809942618E-2</v>
      </c>
      <c r="O115" s="6">
        <f t="shared" si="5"/>
        <v>21</v>
      </c>
      <c r="P115" s="6">
        <f t="shared" si="6"/>
        <v>7</v>
      </c>
      <c r="Q115" s="6">
        <f t="shared" si="7"/>
        <v>44</v>
      </c>
      <c r="R115" s="36"/>
      <c r="S115" s="6"/>
      <c r="T115" s="6"/>
      <c r="U115" s="6"/>
      <c r="V115" s="6"/>
      <c r="W115" s="6"/>
      <c r="X115" s="6"/>
      <c r="Y115" s="6"/>
      <c r="Z115" s="6"/>
      <c r="AA115" s="7">
        <f>IF(A115&gt;="ТО",((NETWORKDAYS(F115,H115)-1)*($K$1-$J$1)+MIN(MAX(MOD(H115,1),(WEEKDAY(H115,2)&gt;5)*$K$1,$J$1),$K$1)-MIN(MAX(MOD(F115,1)*(WEEKDAY(F115,2)&lt;6),$J$1),$K$1)),(H115-F115)-INT(H115-F115)+(DATEDIF(F115,H115,"d"))*($K$1-$J$1))</f>
        <v>9.5752314809942618E-2</v>
      </c>
      <c r="AB115" s="8">
        <f>(H115-F115)-INT(H115-F115)+(NETWORKDAYS(F115,H115)-(NETWORKDAYS(F115,H115)&lt;&gt;0))*($K$1-$J$1)</f>
        <v>9.5752314809942618E-2</v>
      </c>
      <c r="AD115" s="13">
        <f>(NETWORKDAYS(F115,H115)-1)*($K$1-$J$1)+MIN(MAX(MOD(H115,1),(WEEKDAY(H115,2)&gt;5)*$K$1,$J$1),$K$1)-MIN(MAX(MOD(F115,1)*(WEEKDAY(F115,2)&lt;6),$J$1),$K$1)</f>
        <v>4.3182870365853887E-2</v>
      </c>
    </row>
    <row r="116" spans="1:30" ht="15.75">
      <c r="A116" s="23" t="s">
        <v>23</v>
      </c>
      <c r="B116" s="20"/>
      <c r="C116" s="20"/>
      <c r="D116" s="21"/>
      <c r="E116" s="4">
        <v>34</v>
      </c>
      <c r="F116" s="12">
        <v>41659.581944444442</v>
      </c>
      <c r="G116" s="12">
        <v>41660.748611111107</v>
      </c>
      <c r="H116" s="12">
        <v>41660.442731481482</v>
      </c>
      <c r="I116" s="48">
        <v>16</v>
      </c>
      <c r="J116" s="44">
        <v>8.6588888799999992</v>
      </c>
      <c r="K116" s="45">
        <v>0</v>
      </c>
      <c r="L116" s="45">
        <v>0</v>
      </c>
      <c r="M116" s="27">
        <f t="shared" si="4"/>
        <v>0</v>
      </c>
      <c r="N116" s="34">
        <f t="shared" si="8"/>
        <v>1.3607870370396995</v>
      </c>
      <c r="O116" s="6">
        <f t="shared" si="5"/>
        <v>20</v>
      </c>
      <c r="P116" s="6">
        <f t="shared" si="6"/>
        <v>13</v>
      </c>
      <c r="Q116" s="6">
        <f t="shared" si="7"/>
        <v>58</v>
      </c>
      <c r="R116" s="36"/>
      <c r="S116" s="6"/>
      <c r="T116" s="6"/>
      <c r="U116" s="6"/>
      <c r="V116" s="6"/>
      <c r="W116" s="6"/>
      <c r="X116" s="6"/>
      <c r="Y116" s="6"/>
      <c r="Z116" s="6"/>
      <c r="AA116" s="7">
        <f>IF(A116&gt;="ТО",((NETWORKDAYS(F116,H116)-1)*($K$1-$J$1)+MIN(MAX(MOD(H116,1),(WEEKDAY(H116,2)&gt;5)*$K$1,$J$1),$K$1)-MIN(MAX(MOD(F116,1)*(WEEKDAY(F116,2)&lt;6),$J$1),$K$1)),(H116-F116)-INT(H116-F116)+(DATEDIF(F116,H116,"d"))*($K$1-$J$1))</f>
        <v>1.3607870370396995</v>
      </c>
      <c r="AB116" s="8">
        <f>(H116-F116)-INT(H116-F116)+(NETWORKDAYS(F116,H116)-(NETWORKDAYS(F116,H116)&lt;&gt;0))*($K$1-$J$1)</f>
        <v>1.3607870370396995</v>
      </c>
      <c r="AD116" s="13">
        <f>(NETWORKDAYS(F116,H116)-1)*($K$1-$J$1)+MIN(MAX(MOD(H116,1),(WEEKDAY(H116,2)&gt;5)*$K$1,$J$1),$K$1)-MIN(MAX(MOD(F116,1)*(WEEKDAY(F116,2)&lt;6),$J$1),$K$1)</f>
        <v>0.3607870370396995</v>
      </c>
    </row>
    <row r="117" spans="1:30" ht="15.75">
      <c r="A117" s="22" t="s">
        <v>153</v>
      </c>
      <c r="B117" s="20"/>
      <c r="C117" s="20"/>
      <c r="D117" s="21"/>
      <c r="E117" s="3">
        <v>34</v>
      </c>
      <c r="F117" s="12">
        <v>41660.050057870372</v>
      </c>
      <c r="G117" s="12">
        <v>41661.479166666664</v>
      </c>
      <c r="H117" s="12">
        <v>41660.517824074072</v>
      </c>
      <c r="I117" s="46">
        <v>16</v>
      </c>
      <c r="J117" s="41">
        <v>4.9277777699999996</v>
      </c>
      <c r="K117" s="42">
        <v>0</v>
      </c>
      <c r="L117" s="42">
        <v>0</v>
      </c>
      <c r="M117" s="27">
        <f t="shared" si="4"/>
        <v>0</v>
      </c>
      <c r="N117" s="34">
        <f t="shared" si="8"/>
        <v>0.46776620369928423</v>
      </c>
      <c r="O117" s="6">
        <f t="shared" si="5"/>
        <v>21</v>
      </c>
      <c r="P117" s="6">
        <f t="shared" si="6"/>
        <v>1</v>
      </c>
      <c r="Q117" s="6">
        <f t="shared" si="7"/>
        <v>12</v>
      </c>
      <c r="R117" s="36"/>
      <c r="S117" s="6"/>
      <c r="T117" s="6"/>
      <c r="U117" s="6"/>
      <c r="V117" s="6"/>
      <c r="W117" s="6"/>
      <c r="X117" s="6"/>
      <c r="Y117" s="6"/>
      <c r="Z117" s="6"/>
      <c r="AA117" s="7">
        <f>IF(A117&gt;="ТО",((NETWORKDAYS(F117,H117)-1)*($K$1-$J$1)+MIN(MAX(MOD(H117,1),(WEEKDAY(H117,2)&gt;5)*$K$1,$J$1),$K$1)-MIN(MAX(MOD(F117,1)*(WEEKDAY(F117,2)&lt;6),$J$1),$K$1)),(H117-F117)-INT(H117-F117)+(DATEDIF(F117,H117,"d"))*($K$1-$J$1))</f>
        <v>0.46776620369928423</v>
      </c>
      <c r="AB117" s="8">
        <f>(H117-F117)-INT(H117-F117)+(NETWORKDAYS(F117,H117)-(NETWORKDAYS(F117,H117)&lt;&gt;0))*($K$1-$J$1)</f>
        <v>0.46776620369928423</v>
      </c>
      <c r="AD117" s="13">
        <f>(NETWORKDAYS(F117,H117)-1)*($K$1-$J$1)+MIN(MAX(MOD(H117,1),(WEEKDAY(H117,2)&gt;5)*$K$1,$J$1),$K$1)-MIN(MAX(MOD(F117,1)*(WEEKDAY(F117,2)&lt;6),$J$1),$K$1)</f>
        <v>0.14282407407154096</v>
      </c>
    </row>
    <row r="118" spans="1:30" ht="15.75">
      <c r="A118" s="23" t="s">
        <v>106</v>
      </c>
      <c r="B118" s="20"/>
      <c r="C118" s="20"/>
      <c r="D118" s="21"/>
      <c r="E118" s="4">
        <v>18</v>
      </c>
      <c r="F118" s="12">
        <v>41650.821979166663</v>
      </c>
      <c r="G118" s="12">
        <v>41671.821979166663</v>
      </c>
      <c r="H118" s="12">
        <v>41661.328159722223</v>
      </c>
      <c r="I118" s="48">
        <v>504</v>
      </c>
      <c r="J118" s="44">
        <v>252.14833333000001</v>
      </c>
      <c r="K118" s="45">
        <v>0</v>
      </c>
      <c r="L118" s="45">
        <v>0</v>
      </c>
      <c r="M118" s="27">
        <f t="shared" si="4"/>
        <v>1</v>
      </c>
      <c r="N118" s="34">
        <f t="shared" si="8"/>
        <v>3.5</v>
      </c>
      <c r="O118" s="6">
        <f t="shared" si="5"/>
        <v>11</v>
      </c>
      <c r="P118" s="6">
        <f t="shared" si="6"/>
        <v>19</v>
      </c>
      <c r="Q118" s="6">
        <f t="shared" si="7"/>
        <v>43</v>
      </c>
      <c r="R118" s="36"/>
      <c r="S118" s="6"/>
      <c r="T118" s="6"/>
      <c r="U118" s="6"/>
      <c r="V118" s="6"/>
      <c r="W118" s="6"/>
      <c r="X118" s="6"/>
      <c r="Y118" s="6"/>
      <c r="Z118" s="6"/>
      <c r="AA118" s="7">
        <f>IF(A118&gt;="ТО",((NETWORKDAYS(F118,H118)-1)*($K$1-$J$1)+MIN(MAX(MOD(H118,1),(WEEKDAY(H118,2)&gt;5)*$K$1,$J$1),$K$1)-MIN(MAX(MOD(F118,1)*(WEEKDAY(F118,2)&lt;6),$J$1),$K$1)),(H118-F118)-INT(H118-F118)+(DATEDIF(F118,H118,"d"))*($K$1-$J$1))</f>
        <v>3.5</v>
      </c>
      <c r="AB118" s="8">
        <f>(H118-F118)-INT(H118-F118)+(NETWORKDAYS(F118,H118)-(NETWORKDAYS(F118,H118)&lt;&gt;0))*($K$1-$J$1)</f>
        <v>4.0061805555596948</v>
      </c>
      <c r="AD118" s="13">
        <f>(NETWORKDAYS(F118,H118)-1)*($K$1-$J$1)+MIN(MAX(MOD(H118,1),(WEEKDAY(H118,2)&gt;5)*$K$1,$J$1),$K$1)-MIN(MAX(MOD(F118,1)*(WEEKDAY(F118,2)&lt;6),$J$1),$K$1)</f>
        <v>3.5</v>
      </c>
    </row>
    <row r="119" spans="1:30" ht="15.75">
      <c r="A119" s="22" t="s">
        <v>107</v>
      </c>
      <c r="B119" s="20"/>
      <c r="C119" s="20"/>
      <c r="D119" s="21"/>
      <c r="E119" s="3">
        <v>18</v>
      </c>
      <c r="F119" s="12">
        <v>41649.522557870368</v>
      </c>
      <c r="G119" s="12">
        <v>41670.522557870368</v>
      </c>
      <c r="H119" s="12">
        <v>41661.61278935185</v>
      </c>
      <c r="I119" s="46">
        <v>504</v>
      </c>
      <c r="J119" s="41">
        <v>290.16555555000002</v>
      </c>
      <c r="K119" s="42">
        <v>0</v>
      </c>
      <c r="L119" s="42">
        <v>0</v>
      </c>
      <c r="M119" s="27">
        <f t="shared" si="4"/>
        <v>1</v>
      </c>
      <c r="N119" s="34">
        <f t="shared" si="8"/>
        <v>4.0902314814811689</v>
      </c>
      <c r="O119" s="6">
        <f t="shared" si="5"/>
        <v>10</v>
      </c>
      <c r="P119" s="6">
        <f t="shared" si="6"/>
        <v>12</v>
      </c>
      <c r="Q119" s="6">
        <f t="shared" si="7"/>
        <v>32</v>
      </c>
      <c r="R119" s="36"/>
      <c r="S119" s="6"/>
      <c r="T119" s="6"/>
      <c r="U119" s="6"/>
      <c r="V119" s="6"/>
      <c r="W119" s="6"/>
      <c r="X119" s="6"/>
      <c r="Y119" s="6"/>
      <c r="Z119" s="6"/>
      <c r="AA119" s="7">
        <f>IF(A119&gt;="ТО",((NETWORKDAYS(F119,H119)-1)*($K$1-$J$1)+MIN(MAX(MOD(H119,1),(WEEKDAY(H119,2)&gt;5)*$K$1,$J$1),$K$1)-MIN(MAX(MOD(F119,1)*(WEEKDAY(F119,2)&lt;6),$J$1),$K$1)),(H119-F119)-INT(H119-F119)+(DATEDIF(F119,H119,"d"))*($K$1-$J$1))</f>
        <v>4.0902314814811689</v>
      </c>
      <c r="AB119" s="8">
        <f>(H119-F119)-INT(H119-F119)+(NETWORKDAYS(F119,H119)-(NETWORKDAYS(F119,H119)&lt;&gt;0))*($K$1-$J$1)</f>
        <v>4.0902314814811689</v>
      </c>
      <c r="AD119" s="13">
        <f>(NETWORKDAYS(F119,H119)-1)*($K$1-$J$1)+MIN(MAX(MOD(H119,1),(WEEKDAY(H119,2)&gt;5)*$K$1,$J$1),$K$1)-MIN(MAX(MOD(F119,1)*(WEEKDAY(F119,2)&lt;6),$J$1),$K$1)</f>
        <v>4.0902314814811689</v>
      </c>
    </row>
    <row r="120" spans="1:30" ht="15.75">
      <c r="A120" s="23" t="s">
        <v>108</v>
      </c>
      <c r="B120" s="20"/>
      <c r="C120" s="20"/>
      <c r="D120" s="21"/>
      <c r="E120" s="4">
        <v>18</v>
      </c>
      <c r="F120" s="12">
        <v>41649.520636574074</v>
      </c>
      <c r="G120" s="12">
        <v>41670.520636574074</v>
      </c>
      <c r="H120" s="12">
        <v>41661.613518518519</v>
      </c>
      <c r="I120" s="48">
        <v>504</v>
      </c>
      <c r="J120" s="44">
        <v>290.22916665999998</v>
      </c>
      <c r="K120" s="45">
        <v>0</v>
      </c>
      <c r="L120" s="45">
        <v>0</v>
      </c>
      <c r="M120" s="27">
        <f t="shared" si="4"/>
        <v>1</v>
      </c>
      <c r="N120" s="34">
        <f t="shared" si="8"/>
        <v>4.0928819444452529</v>
      </c>
      <c r="O120" s="6">
        <f t="shared" si="5"/>
        <v>10</v>
      </c>
      <c r="P120" s="6">
        <f t="shared" si="6"/>
        <v>12</v>
      </c>
      <c r="Q120" s="6">
        <f t="shared" si="7"/>
        <v>29</v>
      </c>
      <c r="R120" s="36"/>
      <c r="S120" s="6"/>
      <c r="T120" s="6"/>
      <c r="U120" s="6"/>
      <c r="V120" s="6"/>
      <c r="W120" s="6"/>
      <c r="X120" s="6"/>
      <c r="Y120" s="6"/>
      <c r="Z120" s="6"/>
      <c r="AA120" s="7">
        <f>IF(A120&gt;="ТО",((NETWORKDAYS(F120,H120)-1)*($K$1-$J$1)+MIN(MAX(MOD(H120,1),(WEEKDAY(H120,2)&gt;5)*$K$1,$J$1),$K$1)-MIN(MAX(MOD(F120,1)*(WEEKDAY(F120,2)&lt;6),$J$1),$K$1)),(H120-F120)-INT(H120-F120)+(DATEDIF(F120,H120,"d"))*($K$1-$J$1))</f>
        <v>4.0928819444452529</v>
      </c>
      <c r="AB120" s="8">
        <f>(H120-F120)-INT(H120-F120)+(NETWORKDAYS(F120,H120)-(NETWORKDAYS(F120,H120)&lt;&gt;0))*($K$1-$J$1)</f>
        <v>4.0928819444452529</v>
      </c>
      <c r="AD120" s="13">
        <f>(NETWORKDAYS(F120,H120)-1)*($K$1-$J$1)+MIN(MAX(MOD(H120,1),(WEEKDAY(H120,2)&gt;5)*$K$1,$J$1),$K$1)-MIN(MAX(MOD(F120,1)*(WEEKDAY(F120,2)&lt;6),$J$1),$K$1)</f>
        <v>4.0928819444452529</v>
      </c>
    </row>
    <row r="121" spans="1:30" ht="15.75">
      <c r="A121" s="22" t="s">
        <v>109</v>
      </c>
      <c r="B121" s="20"/>
      <c r="C121" s="20"/>
      <c r="D121" s="21"/>
      <c r="E121" s="3">
        <v>18</v>
      </c>
      <c r="F121" s="12">
        <v>41649.409583333334</v>
      </c>
      <c r="G121" s="12">
        <v>41670.409583333334</v>
      </c>
      <c r="H121" s="12">
        <v>41661.614120370366</v>
      </c>
      <c r="I121" s="46">
        <v>504</v>
      </c>
      <c r="J121" s="41">
        <v>292.90888888000001</v>
      </c>
      <c r="K121" s="42">
        <v>0</v>
      </c>
      <c r="L121" s="42">
        <v>0</v>
      </c>
      <c r="M121" s="27">
        <f t="shared" si="4"/>
        <v>1</v>
      </c>
      <c r="N121" s="34">
        <f t="shared" si="8"/>
        <v>4.2045370370324235</v>
      </c>
      <c r="O121" s="6">
        <f t="shared" si="5"/>
        <v>10</v>
      </c>
      <c r="P121" s="6">
        <f t="shared" si="6"/>
        <v>9</v>
      </c>
      <c r="Q121" s="6">
        <f t="shared" si="7"/>
        <v>49</v>
      </c>
      <c r="R121" s="36"/>
      <c r="S121" s="6"/>
      <c r="T121" s="6"/>
      <c r="U121" s="6"/>
      <c r="V121" s="6"/>
      <c r="W121" s="6"/>
      <c r="X121" s="6"/>
      <c r="Y121" s="6"/>
      <c r="Z121" s="6"/>
      <c r="AA121" s="7">
        <f>IF(A121&gt;="ТО",((NETWORKDAYS(F121,H121)-1)*($K$1-$J$1)+MIN(MAX(MOD(H121,1),(WEEKDAY(H121,2)&gt;5)*$K$1,$J$1),$K$1)-MIN(MAX(MOD(F121,1)*(WEEKDAY(F121,2)&lt;6),$J$1),$K$1)),(H121-F121)-INT(H121-F121)+(DATEDIF(F121,H121,"d"))*($K$1-$J$1))</f>
        <v>4.2045370370324235</v>
      </c>
      <c r="AB121" s="8">
        <f>(H121-F121)-INT(H121-F121)+(NETWORKDAYS(F121,H121)-(NETWORKDAYS(F121,H121)&lt;&gt;0))*($K$1-$J$1)</f>
        <v>4.2045370370324235</v>
      </c>
      <c r="AD121" s="13">
        <f>(NETWORKDAYS(F121,H121)-1)*($K$1-$J$1)+MIN(MAX(MOD(H121,1),(WEEKDAY(H121,2)&gt;5)*$K$1,$J$1),$K$1)-MIN(MAX(MOD(F121,1)*(WEEKDAY(F121,2)&lt;6),$J$1),$K$1)</f>
        <v>4.2045370370324235</v>
      </c>
    </row>
    <row r="122" spans="1:30" ht="15.75">
      <c r="A122" s="23" t="s">
        <v>110</v>
      </c>
      <c r="B122" s="20"/>
      <c r="C122" s="20"/>
      <c r="D122" s="21"/>
      <c r="E122" s="4">
        <v>18</v>
      </c>
      <c r="F122" s="12">
        <v>41649.369328703702</v>
      </c>
      <c r="G122" s="12">
        <v>41670.369328703702</v>
      </c>
      <c r="H122" s="12">
        <v>41661.614872685182</v>
      </c>
      <c r="I122" s="48">
        <v>504</v>
      </c>
      <c r="J122" s="44">
        <v>293.89305554999999</v>
      </c>
      <c r="K122" s="45">
        <v>0</v>
      </c>
      <c r="L122" s="45">
        <v>0</v>
      </c>
      <c r="M122" s="27">
        <f t="shared" si="4"/>
        <v>1</v>
      </c>
      <c r="N122" s="34">
        <f t="shared" si="8"/>
        <v>4.2398726851824904</v>
      </c>
      <c r="O122" s="6">
        <f t="shared" si="5"/>
        <v>10</v>
      </c>
      <c r="P122" s="6">
        <f t="shared" si="6"/>
        <v>8</v>
      </c>
      <c r="Q122" s="6">
        <f t="shared" si="7"/>
        <v>51</v>
      </c>
      <c r="R122" s="36"/>
      <c r="S122" s="6"/>
      <c r="T122" s="6"/>
      <c r="U122" s="6"/>
      <c r="V122" s="6"/>
      <c r="W122" s="6"/>
      <c r="X122" s="6"/>
      <c r="Y122" s="6"/>
      <c r="Z122" s="6"/>
      <c r="AA122" s="7">
        <f>IF(A122&gt;="ТО",((NETWORKDAYS(F122,H122)-1)*($K$1-$J$1)+MIN(MAX(MOD(H122,1),(WEEKDAY(H122,2)&gt;5)*$K$1,$J$1),$K$1)-MIN(MAX(MOD(F122,1)*(WEEKDAY(F122,2)&lt;6),$J$1),$K$1)),(H122-F122)-INT(H122-F122)+(DATEDIF(F122,H122,"d"))*($K$1-$J$1))</f>
        <v>4.2398726851824904</v>
      </c>
      <c r="AB122" s="8">
        <f>(H122-F122)-INT(H122-F122)+(NETWORKDAYS(F122,H122)-(NETWORKDAYS(F122,H122)&lt;&gt;0))*($K$1-$J$1)</f>
        <v>4.2455439814802958</v>
      </c>
      <c r="AD122" s="13">
        <f>(NETWORKDAYS(F122,H122)-1)*($K$1-$J$1)+MIN(MAX(MOD(H122,1),(WEEKDAY(H122,2)&gt;5)*$K$1,$J$1),$K$1)-MIN(MAX(MOD(F122,1)*(WEEKDAY(F122,2)&lt;6),$J$1),$K$1)</f>
        <v>4.2398726851824904</v>
      </c>
    </row>
    <row r="123" spans="1:30" ht="15.75">
      <c r="A123" s="22" t="s">
        <v>111</v>
      </c>
      <c r="B123" s="20"/>
      <c r="C123" s="20"/>
      <c r="D123" s="21"/>
      <c r="E123" s="3">
        <v>18</v>
      </c>
      <c r="F123" s="12">
        <v>41649.367928240739</v>
      </c>
      <c r="G123" s="12">
        <v>41670.367928240739</v>
      </c>
      <c r="H123" s="12">
        <v>41661.615335648145</v>
      </c>
      <c r="I123" s="46">
        <v>504</v>
      </c>
      <c r="J123" s="41">
        <v>293.93777777000003</v>
      </c>
      <c r="K123" s="42">
        <v>0</v>
      </c>
      <c r="L123" s="42">
        <v>0</v>
      </c>
      <c r="M123" s="27">
        <f t="shared" si="4"/>
        <v>1</v>
      </c>
      <c r="N123" s="34">
        <f t="shared" si="8"/>
        <v>4.2403356481445371</v>
      </c>
      <c r="O123" s="6">
        <f t="shared" si="5"/>
        <v>10</v>
      </c>
      <c r="P123" s="6">
        <f t="shared" si="6"/>
        <v>8</v>
      </c>
      <c r="Q123" s="6">
        <f t="shared" si="7"/>
        <v>49</v>
      </c>
      <c r="R123" s="36"/>
      <c r="S123" s="6"/>
      <c r="T123" s="6"/>
      <c r="U123" s="6"/>
      <c r="V123" s="6"/>
      <c r="W123" s="6"/>
      <c r="X123" s="6"/>
      <c r="Y123" s="6"/>
      <c r="Z123" s="6"/>
      <c r="AA123" s="7">
        <f>IF(A123&gt;="ТО",((NETWORKDAYS(F123,H123)-1)*($K$1-$J$1)+MIN(MAX(MOD(H123,1),(WEEKDAY(H123,2)&gt;5)*$K$1,$J$1),$K$1)-MIN(MAX(MOD(F123,1)*(WEEKDAY(F123,2)&lt;6),$J$1),$K$1)),(H123-F123)-INT(H123-F123)+(DATEDIF(F123,H123,"d"))*($K$1-$J$1))</f>
        <v>4.2403356481445371</v>
      </c>
      <c r="AB123" s="8">
        <f>(H123-F123)-INT(H123-F123)+(NETWORKDAYS(F123,H123)-(NETWORKDAYS(F123,H123)&lt;&gt;0))*($K$1-$J$1)</f>
        <v>4.2474074074052623</v>
      </c>
      <c r="AD123" s="13">
        <f>(NETWORKDAYS(F123,H123)-1)*($K$1-$J$1)+MIN(MAX(MOD(H123,1),(WEEKDAY(H123,2)&gt;5)*$K$1,$J$1),$K$1)-MIN(MAX(MOD(F123,1)*(WEEKDAY(F123,2)&lt;6),$J$1),$K$1)</f>
        <v>4.2403356481445371</v>
      </c>
    </row>
    <row r="124" spans="1:30" ht="15.75">
      <c r="A124" s="23" t="s">
        <v>24</v>
      </c>
      <c r="B124" s="20"/>
      <c r="C124" s="20"/>
      <c r="D124" s="21"/>
      <c r="E124" s="4">
        <v>34</v>
      </c>
      <c r="F124" s="12">
        <v>41661.554027777776</v>
      </c>
      <c r="G124" s="12">
        <v>41662.720694444441</v>
      </c>
      <c r="H124" s="12">
        <v>41662.409398148149</v>
      </c>
      <c r="I124" s="48">
        <v>16</v>
      </c>
      <c r="J124" s="44">
        <v>8.5288888800000002</v>
      </c>
      <c r="K124" s="45">
        <v>0</v>
      </c>
      <c r="L124" s="45">
        <v>0</v>
      </c>
      <c r="M124" s="27">
        <f t="shared" si="4"/>
        <v>0</v>
      </c>
      <c r="N124" s="34">
        <f t="shared" si="8"/>
        <v>1.3553703703728388</v>
      </c>
      <c r="O124" s="6">
        <f t="shared" si="5"/>
        <v>22</v>
      </c>
      <c r="P124" s="6">
        <f t="shared" si="6"/>
        <v>13</v>
      </c>
      <c r="Q124" s="6">
        <f t="shared" si="7"/>
        <v>17</v>
      </c>
      <c r="R124" s="36"/>
      <c r="S124" s="6"/>
      <c r="T124" s="6"/>
      <c r="U124" s="6"/>
      <c r="V124" s="6"/>
      <c r="W124" s="6"/>
      <c r="X124" s="6"/>
      <c r="Y124" s="6"/>
      <c r="Z124" s="6"/>
      <c r="AA124" s="7">
        <f>IF(A124&gt;="ТО",((NETWORKDAYS(F124,H124)-1)*($K$1-$J$1)+MIN(MAX(MOD(H124,1),(WEEKDAY(H124,2)&gt;5)*$K$1,$J$1),$K$1)-MIN(MAX(MOD(F124,1)*(WEEKDAY(F124,2)&lt;6),$J$1),$K$1)),(H124-F124)-INT(H124-F124)+(DATEDIF(F124,H124,"d"))*($K$1-$J$1))</f>
        <v>1.3553703703728388</v>
      </c>
      <c r="AB124" s="8">
        <f>(H124-F124)-INT(H124-F124)+(NETWORKDAYS(F124,H124)-(NETWORKDAYS(F124,H124)&lt;&gt;0))*($K$1-$J$1)</f>
        <v>1.3553703703728388</v>
      </c>
      <c r="AD124" s="13">
        <f>(NETWORKDAYS(F124,H124)-1)*($K$1-$J$1)+MIN(MAX(MOD(H124,1),(WEEKDAY(H124,2)&gt;5)*$K$1,$J$1),$K$1)-MIN(MAX(MOD(F124,1)*(WEEKDAY(F124,2)&lt;6),$J$1),$K$1)</f>
        <v>0.35537037037283881</v>
      </c>
    </row>
    <row r="125" spans="1:30" ht="15.75">
      <c r="A125" s="22" t="s">
        <v>112</v>
      </c>
      <c r="B125" s="20"/>
      <c r="C125" s="20"/>
      <c r="D125" s="21"/>
      <c r="E125" s="3">
        <v>18</v>
      </c>
      <c r="F125" s="12">
        <v>41651.495393518519</v>
      </c>
      <c r="G125" s="12">
        <v>41672.495393518519</v>
      </c>
      <c r="H125" s="12">
        <v>41662.410856481481</v>
      </c>
      <c r="I125" s="46">
        <v>504</v>
      </c>
      <c r="J125" s="41">
        <v>261.97111110999998</v>
      </c>
      <c r="K125" s="42">
        <v>0</v>
      </c>
      <c r="L125" s="42">
        <v>0</v>
      </c>
      <c r="M125" s="27">
        <f t="shared" si="4"/>
        <v>1</v>
      </c>
      <c r="N125" s="34">
        <f t="shared" si="8"/>
        <v>4.0358564814814599</v>
      </c>
      <c r="O125" s="6">
        <f t="shared" si="5"/>
        <v>12</v>
      </c>
      <c r="P125" s="6">
        <f t="shared" si="6"/>
        <v>11</v>
      </c>
      <c r="Q125" s="6">
        <f t="shared" si="7"/>
        <v>53</v>
      </c>
      <c r="R125" s="36"/>
      <c r="S125" s="6"/>
      <c r="T125" s="6"/>
      <c r="U125" s="6"/>
      <c r="V125" s="6"/>
      <c r="W125" s="6"/>
      <c r="X125" s="6"/>
      <c r="Y125" s="6"/>
      <c r="Z125" s="6"/>
      <c r="AA125" s="7">
        <f>IF(A125&gt;="ТО",((NETWORKDAYS(F125,H125)-1)*($K$1-$J$1)+MIN(MAX(MOD(H125,1),(WEEKDAY(H125,2)&gt;5)*$K$1,$J$1),$K$1)-MIN(MAX(MOD(F125,1)*(WEEKDAY(F125,2)&lt;6),$J$1),$K$1)),(H125-F125)-INT(H125-F125)+(DATEDIF(F125,H125,"d"))*($K$1-$J$1))</f>
        <v>4.0358564814814599</v>
      </c>
      <c r="AB125" s="8">
        <f>(H125-F125)-INT(H125-F125)+(NETWORKDAYS(F125,H125)-(NETWORKDAYS(F125,H125)&lt;&gt;0))*($K$1-$J$1)</f>
        <v>4.9154629629629198</v>
      </c>
      <c r="AD125" s="13">
        <f>(NETWORKDAYS(F125,H125)-1)*($K$1-$J$1)+MIN(MAX(MOD(H125,1),(WEEKDAY(H125,2)&gt;5)*$K$1,$J$1),$K$1)-MIN(MAX(MOD(F125,1)*(WEEKDAY(F125,2)&lt;6),$J$1),$K$1)</f>
        <v>4.0358564814814599</v>
      </c>
    </row>
    <row r="126" spans="1:30" ht="15.75">
      <c r="A126" s="23" t="s">
        <v>113</v>
      </c>
      <c r="B126" s="20"/>
      <c r="C126" s="20"/>
      <c r="D126" s="21"/>
      <c r="E126" s="4">
        <v>18</v>
      </c>
      <c r="F126" s="12">
        <v>41651.515300925923</v>
      </c>
      <c r="G126" s="12">
        <v>41672.515300925923</v>
      </c>
      <c r="H126" s="12">
        <v>41662.411458333328</v>
      </c>
      <c r="I126" s="48">
        <v>504</v>
      </c>
      <c r="J126" s="44">
        <v>261.50777777000002</v>
      </c>
      <c r="K126" s="45">
        <v>0</v>
      </c>
      <c r="L126" s="45">
        <v>0</v>
      </c>
      <c r="M126" s="27">
        <f t="shared" si="4"/>
        <v>1</v>
      </c>
      <c r="N126" s="34">
        <f t="shared" si="8"/>
        <v>4.0364583333284827</v>
      </c>
      <c r="O126" s="6">
        <f t="shared" si="5"/>
        <v>12</v>
      </c>
      <c r="P126" s="6">
        <f t="shared" si="6"/>
        <v>12</v>
      </c>
      <c r="Q126" s="6">
        <f t="shared" si="7"/>
        <v>22</v>
      </c>
      <c r="R126" s="36"/>
      <c r="S126" s="6"/>
      <c r="T126" s="6"/>
      <c r="U126" s="6"/>
      <c r="V126" s="6"/>
      <c r="W126" s="6"/>
      <c r="X126" s="6"/>
      <c r="Y126" s="6"/>
      <c r="Z126" s="6"/>
      <c r="AA126" s="7">
        <f>IF(A126&gt;="ТО",((NETWORKDAYS(F126,H126)-1)*($K$1-$J$1)+MIN(MAX(MOD(H126,1),(WEEKDAY(H126,2)&gt;5)*$K$1,$J$1),$K$1)-MIN(MAX(MOD(F126,1)*(WEEKDAY(F126,2)&lt;6),$J$1),$K$1)),(H126-F126)-INT(H126-F126)+(DATEDIF(F126,H126,"d"))*($K$1-$J$1))</f>
        <v>4.0364583333284827</v>
      </c>
      <c r="AB126" s="8">
        <f>(H126-F126)-INT(H126-F126)+(NETWORKDAYS(F126,H126)-(NETWORKDAYS(F126,H126)&lt;&gt;0))*($K$1-$J$1)</f>
        <v>4.8961574074055534</v>
      </c>
      <c r="AD126" s="13">
        <f>(NETWORKDAYS(F126,H126)-1)*($K$1-$J$1)+MIN(MAX(MOD(H126,1),(WEEKDAY(H126,2)&gt;5)*$K$1,$J$1),$K$1)-MIN(MAX(MOD(F126,1)*(WEEKDAY(F126,2)&lt;6),$J$1),$K$1)</f>
        <v>4.0364583333284827</v>
      </c>
    </row>
    <row r="127" spans="1:30" ht="15.75">
      <c r="A127" s="22" t="s">
        <v>114</v>
      </c>
      <c r="B127" s="20"/>
      <c r="C127" s="20"/>
      <c r="D127" s="21"/>
      <c r="E127" s="3">
        <v>18</v>
      </c>
      <c r="F127" s="12">
        <v>41651.523090277777</v>
      </c>
      <c r="G127" s="12">
        <v>41672.523090277777</v>
      </c>
      <c r="H127" s="12">
        <v>41662.411712962959</v>
      </c>
      <c r="I127" s="46">
        <v>504</v>
      </c>
      <c r="J127" s="41">
        <v>261.32694443999998</v>
      </c>
      <c r="K127" s="42">
        <v>0</v>
      </c>
      <c r="L127" s="42">
        <v>0</v>
      </c>
      <c r="M127" s="27">
        <f t="shared" si="4"/>
        <v>1</v>
      </c>
      <c r="N127" s="34">
        <f t="shared" si="8"/>
        <v>4.0367129629594274</v>
      </c>
      <c r="O127" s="6">
        <f t="shared" si="5"/>
        <v>12</v>
      </c>
      <c r="P127" s="6">
        <f t="shared" si="6"/>
        <v>12</v>
      </c>
      <c r="Q127" s="6">
        <f t="shared" si="7"/>
        <v>33</v>
      </c>
      <c r="R127" s="36"/>
      <c r="S127" s="6"/>
      <c r="T127" s="6"/>
      <c r="U127" s="6"/>
      <c r="V127" s="6"/>
      <c r="W127" s="6"/>
      <c r="X127" s="6"/>
      <c r="Y127" s="6"/>
      <c r="Z127" s="6"/>
      <c r="AA127" s="7">
        <f>IF(A127&gt;="ТО",((NETWORKDAYS(F127,H127)-1)*($K$1-$J$1)+MIN(MAX(MOD(H127,1),(WEEKDAY(H127,2)&gt;5)*$K$1,$J$1),$K$1)-MIN(MAX(MOD(F127,1)*(WEEKDAY(F127,2)&lt;6),$J$1),$K$1)),(H127-F127)-INT(H127-F127)+(DATEDIF(F127,H127,"d"))*($K$1-$J$1))</f>
        <v>4.0367129629594274</v>
      </c>
      <c r="AB127" s="8">
        <f>(H127-F127)-INT(H127-F127)+(NETWORKDAYS(F127,H127)-(NETWORKDAYS(F127,H127)&lt;&gt;0))*($K$1-$J$1)</f>
        <v>4.8886226851827814</v>
      </c>
      <c r="AD127" s="13">
        <f>(NETWORKDAYS(F127,H127)-1)*($K$1-$J$1)+MIN(MAX(MOD(H127,1),(WEEKDAY(H127,2)&gt;5)*$K$1,$J$1),$K$1)-MIN(MAX(MOD(F127,1)*(WEEKDAY(F127,2)&lt;6),$J$1),$K$1)</f>
        <v>4.0367129629594274</v>
      </c>
    </row>
    <row r="128" spans="1:30" ht="15.75">
      <c r="A128" s="23" t="s">
        <v>115</v>
      </c>
      <c r="B128" s="20"/>
      <c r="C128" s="20"/>
      <c r="D128" s="21"/>
      <c r="E128" s="4">
        <v>18</v>
      </c>
      <c r="F128" s="12">
        <v>41651.5234375</v>
      </c>
      <c r="G128" s="12">
        <v>41672.5234375</v>
      </c>
      <c r="H128" s="12">
        <v>41662.411909722221</v>
      </c>
      <c r="I128" s="48">
        <v>504</v>
      </c>
      <c r="J128" s="44">
        <v>261.32333333000003</v>
      </c>
      <c r="K128" s="45">
        <v>0</v>
      </c>
      <c r="L128" s="45">
        <v>0</v>
      </c>
      <c r="M128" s="27">
        <f t="shared" si="4"/>
        <v>1</v>
      </c>
      <c r="N128" s="34">
        <f t="shared" si="8"/>
        <v>4.0369097222210257</v>
      </c>
      <c r="O128" s="6">
        <f t="shared" si="5"/>
        <v>12</v>
      </c>
      <c r="P128" s="6">
        <f t="shared" si="6"/>
        <v>12</v>
      </c>
      <c r="Q128" s="6">
        <f t="shared" si="7"/>
        <v>33</v>
      </c>
      <c r="R128" s="36"/>
      <c r="S128" s="6"/>
      <c r="T128" s="6"/>
      <c r="U128" s="6"/>
      <c r="V128" s="6"/>
      <c r="W128" s="6"/>
      <c r="X128" s="6"/>
      <c r="Y128" s="6"/>
      <c r="Z128" s="6"/>
      <c r="AA128" s="7">
        <f>IF(A128&gt;="ТО",((NETWORKDAYS(F128,H128)-1)*($K$1-$J$1)+MIN(MAX(MOD(H128,1),(WEEKDAY(H128,2)&gt;5)*$K$1,$J$1),$K$1)-MIN(MAX(MOD(F128,1)*(WEEKDAY(F128,2)&lt;6),$J$1),$K$1)),(H128-F128)-INT(H128-F128)+(DATEDIF(F128,H128,"d"))*($K$1-$J$1))</f>
        <v>4.0369097222210257</v>
      </c>
      <c r="AB128" s="8">
        <f>(H128-F128)-INT(H128-F128)+(NETWORKDAYS(F128,H128)-(NETWORKDAYS(F128,H128)&lt;&gt;0))*($K$1-$J$1)</f>
        <v>4.8884722222210257</v>
      </c>
      <c r="AD128" s="13">
        <f>(NETWORKDAYS(F128,H128)-1)*($K$1-$J$1)+MIN(MAX(MOD(H128,1),(WEEKDAY(H128,2)&gt;5)*$K$1,$J$1),$K$1)-MIN(MAX(MOD(F128,1)*(WEEKDAY(F128,2)&lt;6),$J$1),$K$1)</f>
        <v>4.0369097222210257</v>
      </c>
    </row>
    <row r="129" spans="1:30" ht="15.75">
      <c r="A129" s="22" t="s">
        <v>116</v>
      </c>
      <c r="B129" s="20"/>
      <c r="C129" s="20"/>
      <c r="D129" s="21"/>
      <c r="E129" s="3">
        <v>18</v>
      </c>
      <c r="F129" s="12">
        <v>41651.567164351851</v>
      </c>
      <c r="G129" s="12">
        <v>41672.567164351851</v>
      </c>
      <c r="H129" s="12">
        <v>41662.412118055552</v>
      </c>
      <c r="I129" s="46">
        <v>504</v>
      </c>
      <c r="J129" s="41">
        <v>260.27888888000001</v>
      </c>
      <c r="K129" s="42">
        <v>0</v>
      </c>
      <c r="L129" s="42">
        <v>0</v>
      </c>
      <c r="M129" s="27">
        <f t="shared" si="4"/>
        <v>1</v>
      </c>
      <c r="N129" s="34">
        <f t="shared" si="8"/>
        <v>4.0371180555521278</v>
      </c>
      <c r="O129" s="6">
        <f t="shared" si="5"/>
        <v>12</v>
      </c>
      <c r="P129" s="6">
        <f t="shared" si="6"/>
        <v>13</v>
      </c>
      <c r="Q129" s="6">
        <f t="shared" si="7"/>
        <v>36</v>
      </c>
      <c r="R129" s="36"/>
      <c r="S129" s="6"/>
      <c r="T129" s="6"/>
      <c r="U129" s="6"/>
      <c r="V129" s="6"/>
      <c r="W129" s="6"/>
      <c r="X129" s="6"/>
      <c r="Y129" s="6"/>
      <c r="Z129" s="6"/>
      <c r="AA129" s="7">
        <f>IF(A129&gt;="ТО",((NETWORKDAYS(F129,H129)-1)*($K$1-$J$1)+MIN(MAX(MOD(H129,1),(WEEKDAY(H129,2)&gt;5)*$K$1,$J$1),$K$1)-MIN(MAX(MOD(F129,1)*(WEEKDAY(F129,2)&lt;6),$J$1),$K$1)),(H129-F129)-INT(H129-F129)+(DATEDIF(F129,H129,"d"))*($K$1-$J$1))</f>
        <v>4.0371180555521278</v>
      </c>
      <c r="AB129" s="8">
        <f>(H129-F129)-INT(H129-F129)+(NETWORKDAYS(F129,H129)-(NETWORKDAYS(F129,H129)&lt;&gt;0))*($K$1-$J$1)</f>
        <v>4.8449537037013215</v>
      </c>
      <c r="AD129" s="13">
        <f>(NETWORKDAYS(F129,H129)-1)*($K$1-$J$1)+MIN(MAX(MOD(H129,1),(WEEKDAY(H129,2)&gt;5)*$K$1,$J$1),$K$1)-MIN(MAX(MOD(F129,1)*(WEEKDAY(F129,2)&lt;6),$J$1),$K$1)</f>
        <v>4.0371180555521278</v>
      </c>
    </row>
    <row r="130" spans="1:30" ht="15.75">
      <c r="A130" s="23" t="s">
        <v>117</v>
      </c>
      <c r="B130" s="20"/>
      <c r="C130" s="20"/>
      <c r="D130" s="21"/>
      <c r="E130" s="4">
        <v>18</v>
      </c>
      <c r="F130" s="12">
        <v>41651.566724537035</v>
      </c>
      <c r="G130" s="12">
        <v>41672.566724537035</v>
      </c>
      <c r="H130" s="12">
        <v>41662.412291666667</v>
      </c>
      <c r="I130" s="48">
        <v>504</v>
      </c>
      <c r="J130" s="44">
        <v>260.29361110999997</v>
      </c>
      <c r="K130" s="45">
        <v>0</v>
      </c>
      <c r="L130" s="45">
        <v>0</v>
      </c>
      <c r="M130" s="27">
        <f t="shared" si="4"/>
        <v>1</v>
      </c>
      <c r="N130" s="34">
        <f t="shared" si="8"/>
        <v>4.0372916666674428</v>
      </c>
      <c r="O130" s="6">
        <f t="shared" si="5"/>
        <v>12</v>
      </c>
      <c r="P130" s="6">
        <f t="shared" si="6"/>
        <v>13</v>
      </c>
      <c r="Q130" s="6">
        <f t="shared" si="7"/>
        <v>36</v>
      </c>
      <c r="R130" s="36"/>
      <c r="S130" s="6"/>
      <c r="T130" s="6"/>
      <c r="U130" s="6"/>
      <c r="V130" s="6"/>
      <c r="W130" s="6"/>
      <c r="X130" s="6"/>
      <c r="Y130" s="6"/>
      <c r="Z130" s="6"/>
      <c r="AA130" s="7">
        <f>IF(A130&gt;="ТО",((NETWORKDAYS(F130,H130)-1)*($K$1-$J$1)+MIN(MAX(MOD(H130,1),(WEEKDAY(H130,2)&gt;5)*$K$1,$J$1),$K$1)-MIN(MAX(MOD(F130,1)*(WEEKDAY(F130,2)&lt;6),$J$1),$K$1)),(H130-F130)-INT(H130-F130)+(DATEDIF(F130,H130,"d"))*($K$1-$J$1))</f>
        <v>4.0372916666674428</v>
      </c>
      <c r="AB130" s="8">
        <f>(H130-F130)-INT(H130-F130)+(NETWORKDAYS(F130,H130)-(NETWORKDAYS(F130,H130)&lt;&gt;0))*($K$1-$J$1)</f>
        <v>4.8455671296323999</v>
      </c>
      <c r="AD130" s="13">
        <f>(NETWORKDAYS(F130,H130)-1)*($K$1-$J$1)+MIN(MAX(MOD(H130,1),(WEEKDAY(H130,2)&gt;5)*$K$1,$J$1),$K$1)-MIN(MAX(MOD(F130,1)*(WEEKDAY(F130,2)&lt;6),$J$1),$K$1)</f>
        <v>4.0372916666674428</v>
      </c>
    </row>
    <row r="131" spans="1:30" ht="15.75">
      <c r="A131" s="22" t="s">
        <v>133</v>
      </c>
      <c r="B131" s="20"/>
      <c r="C131" s="20"/>
      <c r="D131" s="21"/>
      <c r="E131" s="3">
        <v>18</v>
      </c>
      <c r="F131" s="12">
        <v>41651.523819444439</v>
      </c>
      <c r="G131" s="12">
        <v>41672.523819444439</v>
      </c>
      <c r="H131" s="12">
        <v>41662.412453703699</v>
      </c>
      <c r="I131" s="46">
        <v>504</v>
      </c>
      <c r="J131" s="41">
        <v>261.32722222000001</v>
      </c>
      <c r="K131" s="42">
        <v>0</v>
      </c>
      <c r="L131" s="42">
        <v>0</v>
      </c>
      <c r="M131" s="27">
        <f t="shared" si="4"/>
        <v>1</v>
      </c>
      <c r="N131" s="34">
        <f t="shared" si="8"/>
        <v>4.0374537036987022</v>
      </c>
      <c r="O131" s="6">
        <f t="shared" si="5"/>
        <v>12</v>
      </c>
      <c r="P131" s="6">
        <f t="shared" si="6"/>
        <v>12</v>
      </c>
      <c r="Q131" s="6">
        <f t="shared" si="7"/>
        <v>34</v>
      </c>
      <c r="R131" s="36"/>
      <c r="S131" s="6"/>
      <c r="T131" s="6"/>
      <c r="U131" s="6"/>
      <c r="V131" s="6"/>
      <c r="W131" s="6"/>
      <c r="X131" s="6"/>
      <c r="Y131" s="6"/>
      <c r="Z131" s="6"/>
      <c r="AA131" s="7">
        <f>IF(A131&gt;="ТО",((NETWORKDAYS(F131,H131)-1)*($K$1-$J$1)+MIN(MAX(MOD(H131,1),(WEEKDAY(H131,2)&gt;5)*$K$1,$J$1),$K$1)-MIN(MAX(MOD(F131,1)*(WEEKDAY(F131,2)&lt;6),$J$1),$K$1)),(H131-F131)-INT(H131-F131)+(DATEDIF(F131,H131,"d"))*($K$1-$J$1))</f>
        <v>4.0374537036987022</v>
      </c>
      <c r="AB131" s="8">
        <f>(H131-F131)-INT(H131-F131)+(NETWORKDAYS(F131,H131)-(NETWORKDAYS(F131,H131)&lt;&gt;0))*($K$1-$J$1)</f>
        <v>4.8886342592595611</v>
      </c>
      <c r="AD131" s="13">
        <f>(NETWORKDAYS(F131,H131)-1)*($K$1-$J$1)+MIN(MAX(MOD(H131,1),(WEEKDAY(H131,2)&gt;5)*$K$1,$J$1),$K$1)-MIN(MAX(MOD(F131,1)*(WEEKDAY(F131,2)&lt;6),$J$1),$K$1)</f>
        <v>4.0374537036987022</v>
      </c>
    </row>
    <row r="132" spans="1:30" ht="15.75">
      <c r="A132" s="23" t="s">
        <v>118</v>
      </c>
      <c r="B132" s="20"/>
      <c r="C132" s="20"/>
      <c r="D132" s="21"/>
      <c r="E132" s="4">
        <v>18</v>
      </c>
      <c r="F132" s="12">
        <v>41651.555185185185</v>
      </c>
      <c r="G132" s="12">
        <v>41672.555185185185</v>
      </c>
      <c r="H132" s="12">
        <v>41662.413055555553</v>
      </c>
      <c r="I132" s="48">
        <v>504</v>
      </c>
      <c r="J132" s="44">
        <v>260.58888888000001</v>
      </c>
      <c r="K132" s="45">
        <v>0</v>
      </c>
      <c r="L132" s="45">
        <v>0</v>
      </c>
      <c r="M132" s="27">
        <f t="shared" ref="M132:M149" si="9">IF(MID(A132,1,2)="ТО",1,)</f>
        <v>1</v>
      </c>
      <c r="N132" s="34">
        <f t="shared" si="8"/>
        <v>4.0380555555530009</v>
      </c>
      <c r="O132" s="6">
        <f t="shared" si="5"/>
        <v>12</v>
      </c>
      <c r="P132" s="6">
        <f t="shared" si="6"/>
        <v>13</v>
      </c>
      <c r="Q132" s="6">
        <f t="shared" si="7"/>
        <v>19</v>
      </c>
      <c r="R132" s="36"/>
      <c r="S132" s="6"/>
      <c r="T132" s="6"/>
      <c r="U132" s="6"/>
      <c r="V132" s="6"/>
      <c r="W132" s="6"/>
      <c r="X132" s="6"/>
      <c r="Y132" s="6"/>
      <c r="Z132" s="6"/>
      <c r="AA132" s="7">
        <f>IF(A132&gt;="ТО",((NETWORKDAYS(F132,H132)-1)*($K$1-$J$1)+MIN(MAX(MOD(H132,1),(WEEKDAY(H132,2)&gt;5)*$K$1,$J$1),$K$1)-MIN(MAX(MOD(F132,1)*(WEEKDAY(F132,2)&lt;6),$J$1),$K$1)),(H132-F132)-INT(H132-F132)+(DATEDIF(F132,H132,"d"))*($K$1-$J$1))</f>
        <v>4.0380555555530009</v>
      </c>
      <c r="AB132" s="8">
        <f>(H132-F132)-INT(H132-F132)+(NETWORKDAYS(F132,H132)-(NETWORKDAYS(F132,H132)&lt;&gt;0))*($K$1-$J$1)</f>
        <v>4.8578703703678912</v>
      </c>
      <c r="AD132" s="13">
        <f>(NETWORKDAYS(F132,H132)-1)*($K$1-$J$1)+MIN(MAX(MOD(H132,1),(WEEKDAY(H132,2)&gt;5)*$K$1,$J$1),$K$1)-MIN(MAX(MOD(F132,1)*(WEEKDAY(F132,2)&lt;6),$J$1),$K$1)</f>
        <v>4.0380555555530009</v>
      </c>
    </row>
    <row r="133" spans="1:30" ht="15.75">
      <c r="A133" s="22" t="s">
        <v>119</v>
      </c>
      <c r="B133" s="20"/>
      <c r="C133" s="20"/>
      <c r="D133" s="21"/>
      <c r="E133" s="3">
        <v>18</v>
      </c>
      <c r="F133" s="12">
        <v>41651.556076388886</v>
      </c>
      <c r="G133" s="12">
        <v>41672.556076388886</v>
      </c>
      <c r="H133" s="12">
        <v>41662.413206018515</v>
      </c>
      <c r="I133" s="46">
        <v>504</v>
      </c>
      <c r="J133" s="41">
        <v>260.57111111</v>
      </c>
      <c r="K133" s="42">
        <v>0</v>
      </c>
      <c r="L133" s="42">
        <v>0</v>
      </c>
      <c r="M133" s="27">
        <f t="shared" si="9"/>
        <v>1</v>
      </c>
      <c r="N133" s="34">
        <f t="shared" si="8"/>
        <v>4.0382060185147566</v>
      </c>
      <c r="O133" s="6">
        <f t="shared" ref="O133:O149" si="10">DAY(F133)</f>
        <v>12</v>
      </c>
      <c r="P133" s="6">
        <f t="shared" ref="P133:P149" si="11">HOUR(F133)</f>
        <v>13</v>
      </c>
      <c r="Q133" s="6">
        <f t="shared" ref="Q133:Q149" si="12">MINUTE(F133)</f>
        <v>20</v>
      </c>
      <c r="R133" s="36"/>
      <c r="S133" s="6"/>
      <c r="T133" s="6"/>
      <c r="U133" s="6"/>
      <c r="V133" s="6"/>
      <c r="W133" s="6"/>
      <c r="X133" s="6"/>
      <c r="Y133" s="6"/>
      <c r="Z133" s="6"/>
      <c r="AA133" s="7">
        <f>IF(A133&gt;="ТО",((NETWORKDAYS(F133,H133)-1)*($K$1-$J$1)+MIN(MAX(MOD(H133,1),(WEEKDAY(H133,2)&gt;5)*$K$1,$J$1),$K$1)-MIN(MAX(MOD(F133,1)*(WEEKDAY(F133,2)&lt;6),$J$1),$K$1)),(H133-F133)-INT(H133-F133)+(DATEDIF(F133,H133,"d"))*($K$1-$J$1))</f>
        <v>4.0382060185147566</v>
      </c>
      <c r="AB133" s="8">
        <f>(H133-F133)-INT(H133-F133)+(NETWORKDAYS(F133,H133)-(NETWORKDAYS(F133,H133)&lt;&gt;0))*($K$1-$J$1)</f>
        <v>4.8571296296286164</v>
      </c>
      <c r="AD133" s="13">
        <f>(NETWORKDAYS(F133,H133)-1)*($K$1-$J$1)+MIN(MAX(MOD(H133,1),(WEEKDAY(H133,2)&gt;5)*$K$1,$J$1),$K$1)-MIN(MAX(MOD(F133,1)*(WEEKDAY(F133,2)&lt;6),$J$1),$K$1)</f>
        <v>4.0382060185147566</v>
      </c>
    </row>
    <row r="134" spans="1:30" ht="15.75">
      <c r="A134" s="23" t="s">
        <v>120</v>
      </c>
      <c r="B134" s="20"/>
      <c r="C134" s="20"/>
      <c r="D134" s="21"/>
      <c r="E134" s="4">
        <v>18</v>
      </c>
      <c r="F134" s="12">
        <v>41651.56454861111</v>
      </c>
      <c r="G134" s="12">
        <v>41672.56454861111</v>
      </c>
      <c r="H134" s="12">
        <v>41662.413356481477</v>
      </c>
      <c r="I134" s="48">
        <v>504</v>
      </c>
      <c r="J134" s="44">
        <v>260.37138887999998</v>
      </c>
      <c r="K134" s="45">
        <v>0</v>
      </c>
      <c r="L134" s="45">
        <v>0</v>
      </c>
      <c r="M134" s="27">
        <f t="shared" si="9"/>
        <v>1</v>
      </c>
      <c r="N134" s="34">
        <f t="shared" ref="N134:N151" si="13">IF(M134=1,((NETWORKDAYS(F134,H134)-1)*($K$1-$J$1)+MIN(MAX(MOD(H134,1),(WEEKDAY(H134,2)&gt;5)*$K$1,$J$1),$K$1)-MIN(MAX(MOD(F134,1)*(WEEKDAY(F134,2)&lt;6),$J$1),$K$1)),(H134-F134)-INT(H134-F134)+(DATEDIF(F134,H134,"d"))*($K$1-$J$1))</f>
        <v>4.0383564814765123</v>
      </c>
      <c r="O134" s="6">
        <f t="shared" si="10"/>
        <v>12</v>
      </c>
      <c r="P134" s="6">
        <f t="shared" si="11"/>
        <v>13</v>
      </c>
      <c r="Q134" s="6">
        <f t="shared" si="12"/>
        <v>32</v>
      </c>
      <c r="R134" s="36"/>
      <c r="S134" s="6"/>
      <c r="T134" s="6"/>
      <c r="U134" s="6"/>
      <c r="V134" s="6"/>
      <c r="W134" s="6"/>
      <c r="X134" s="6"/>
      <c r="Y134" s="6"/>
      <c r="Z134" s="6"/>
      <c r="AA134" s="7">
        <f>IF(A134&gt;="ТО",((NETWORKDAYS(F134,H134)-1)*($K$1-$J$1)+MIN(MAX(MOD(H134,1),(WEEKDAY(H134,2)&gt;5)*$K$1,$J$1),$K$1)-MIN(MAX(MOD(F134,1)*(WEEKDAY(F134,2)&lt;6),$J$1),$K$1)),(H134-F134)-INT(H134-F134)+(DATEDIF(F134,H134,"d"))*($K$1-$J$1))</f>
        <v>4.0383564814765123</v>
      </c>
      <c r="AB134" s="8">
        <f>(H134-F134)-INT(H134-F134)+(NETWORKDAYS(F134,H134)-(NETWORKDAYS(F134,H134)&lt;&gt;0))*($K$1-$J$1)</f>
        <v>4.848807870366727</v>
      </c>
      <c r="AD134" s="13">
        <f>(NETWORKDAYS(F134,H134)-1)*($K$1-$J$1)+MIN(MAX(MOD(H134,1),(WEEKDAY(H134,2)&gt;5)*$K$1,$J$1),$K$1)-MIN(MAX(MOD(F134,1)*(WEEKDAY(F134,2)&lt;6),$J$1),$K$1)</f>
        <v>4.0383564814765123</v>
      </c>
    </row>
    <row r="135" spans="1:30" ht="15.75">
      <c r="A135" s="22" t="s">
        <v>121</v>
      </c>
      <c r="B135" s="20"/>
      <c r="C135" s="20"/>
      <c r="D135" s="21"/>
      <c r="E135" s="3">
        <v>18</v>
      </c>
      <c r="F135" s="12">
        <v>41651.565046296295</v>
      </c>
      <c r="G135" s="12">
        <v>41672.565046296295</v>
      </c>
      <c r="H135" s="12">
        <v>41662.413530092592</v>
      </c>
      <c r="I135" s="46">
        <v>504</v>
      </c>
      <c r="J135" s="41">
        <v>260.36361111000002</v>
      </c>
      <c r="K135" s="42">
        <v>0</v>
      </c>
      <c r="L135" s="42">
        <v>0</v>
      </c>
      <c r="M135" s="27">
        <f t="shared" si="9"/>
        <v>1</v>
      </c>
      <c r="N135" s="34">
        <f t="shared" si="13"/>
        <v>4.0385300925918273</v>
      </c>
      <c r="O135" s="6">
        <f t="shared" si="10"/>
        <v>12</v>
      </c>
      <c r="P135" s="6">
        <f t="shared" si="11"/>
        <v>13</v>
      </c>
      <c r="Q135" s="6">
        <f t="shared" si="12"/>
        <v>33</v>
      </c>
      <c r="R135" s="36"/>
      <c r="S135" s="6"/>
      <c r="T135" s="6"/>
      <c r="U135" s="6"/>
      <c r="V135" s="6"/>
      <c r="W135" s="6"/>
      <c r="X135" s="6"/>
      <c r="Y135" s="6"/>
      <c r="Z135" s="6"/>
      <c r="AA135" s="7">
        <f>IF(A135&gt;="ТО",((NETWORKDAYS(F135,H135)-1)*($K$1-$J$1)+MIN(MAX(MOD(H135,1),(WEEKDAY(H135,2)&gt;5)*$K$1,$J$1),$K$1)-MIN(MAX(MOD(F135,1)*(WEEKDAY(F135,2)&lt;6),$J$1),$K$1)),(H135-F135)-INT(H135-F135)+(DATEDIF(F135,H135,"d"))*($K$1-$J$1))</f>
        <v>4.0385300925918273</v>
      </c>
      <c r="AB135" s="8">
        <f>(H135-F135)-INT(H135-F135)+(NETWORKDAYS(F135,H135)-(NETWORKDAYS(F135,H135)&lt;&gt;0))*($K$1-$J$1)</f>
        <v>4.8484837962969323</v>
      </c>
      <c r="AD135" s="13">
        <f>(NETWORKDAYS(F135,H135)-1)*($K$1-$J$1)+MIN(MAX(MOD(H135,1),(WEEKDAY(H135,2)&gt;5)*$K$1,$J$1),$K$1)-MIN(MAX(MOD(F135,1)*(WEEKDAY(F135,2)&lt;6),$J$1),$K$1)</f>
        <v>4.0385300925918273</v>
      </c>
    </row>
    <row r="136" spans="1:30" ht="15.75">
      <c r="A136" s="23" t="s">
        <v>122</v>
      </c>
      <c r="B136" s="20"/>
      <c r="C136" s="20"/>
      <c r="D136" s="21"/>
      <c r="E136" s="4">
        <v>18</v>
      </c>
      <c r="F136" s="12">
        <v>41651.565509259257</v>
      </c>
      <c r="G136" s="12">
        <v>41672.565509259257</v>
      </c>
      <c r="H136" s="12">
        <v>41662.413680555554</v>
      </c>
      <c r="I136" s="48">
        <v>504</v>
      </c>
      <c r="J136" s="44">
        <v>260.35611110999997</v>
      </c>
      <c r="K136" s="45">
        <v>0</v>
      </c>
      <c r="L136" s="45">
        <v>0</v>
      </c>
      <c r="M136" s="27">
        <f t="shared" si="9"/>
        <v>1</v>
      </c>
      <c r="N136" s="34">
        <f t="shared" si="13"/>
        <v>4.038680555553583</v>
      </c>
      <c r="O136" s="6">
        <f t="shared" si="10"/>
        <v>12</v>
      </c>
      <c r="P136" s="6">
        <f t="shared" si="11"/>
        <v>13</v>
      </c>
      <c r="Q136" s="6">
        <f t="shared" si="12"/>
        <v>34</v>
      </c>
      <c r="R136" s="36"/>
      <c r="S136" s="6"/>
      <c r="T136" s="6"/>
      <c r="U136" s="6"/>
      <c r="V136" s="6"/>
      <c r="W136" s="6"/>
      <c r="X136" s="6"/>
      <c r="Y136" s="6"/>
      <c r="Z136" s="6"/>
      <c r="AA136" s="7">
        <f>IF(A136&gt;="ТО",((NETWORKDAYS(F136,H136)-1)*($K$1-$J$1)+MIN(MAX(MOD(H136,1),(WEEKDAY(H136,2)&gt;5)*$K$1,$J$1),$K$1)-MIN(MAX(MOD(F136,1)*(WEEKDAY(F136,2)&lt;6),$J$1),$K$1)),(H136-F136)-INT(H136-F136)+(DATEDIF(F136,H136,"d"))*($K$1-$J$1))</f>
        <v>4.038680555553583</v>
      </c>
      <c r="AB136" s="8">
        <f>(H136-F136)-INT(H136-F136)+(NETWORKDAYS(F136,H136)-(NETWORKDAYS(F136,H136)&lt;&gt;0))*($K$1-$J$1)</f>
        <v>4.8481712962966412</v>
      </c>
      <c r="AD136" s="13">
        <f>(NETWORKDAYS(F136,H136)-1)*($K$1-$J$1)+MIN(MAX(MOD(H136,1),(WEEKDAY(H136,2)&gt;5)*$K$1,$J$1),$K$1)-MIN(MAX(MOD(F136,1)*(WEEKDAY(F136,2)&lt;6),$J$1),$K$1)</f>
        <v>4.038680555553583</v>
      </c>
    </row>
    <row r="137" spans="1:30" ht="15.75">
      <c r="A137" s="22" t="s">
        <v>25</v>
      </c>
      <c r="B137" s="20"/>
      <c r="C137" s="20"/>
      <c r="D137" s="21"/>
      <c r="E137" s="3">
        <v>34</v>
      </c>
      <c r="F137" s="12">
        <v>41662.300451388888</v>
      </c>
      <c r="G137" s="12">
        <v>41663.479166666664</v>
      </c>
      <c r="H137" s="12">
        <v>41662.42087962963</v>
      </c>
      <c r="I137" s="46">
        <v>16</v>
      </c>
      <c r="J137" s="41">
        <v>2.6011111100000002</v>
      </c>
      <c r="K137" s="42">
        <v>0</v>
      </c>
      <c r="L137" s="42">
        <v>0</v>
      </c>
      <c r="M137" s="27">
        <f t="shared" si="9"/>
        <v>0</v>
      </c>
      <c r="N137" s="34">
        <f t="shared" si="13"/>
        <v>0.12042824074160308</v>
      </c>
      <c r="O137" s="6">
        <f t="shared" si="10"/>
        <v>23</v>
      </c>
      <c r="P137" s="6">
        <f t="shared" si="11"/>
        <v>7</v>
      </c>
      <c r="Q137" s="6">
        <f t="shared" si="12"/>
        <v>12</v>
      </c>
      <c r="R137" s="36"/>
      <c r="S137" s="6"/>
      <c r="T137" s="6"/>
      <c r="U137" s="6"/>
      <c r="V137" s="6"/>
      <c r="W137" s="6"/>
      <c r="X137" s="6"/>
      <c r="Y137" s="6"/>
      <c r="Z137" s="6"/>
      <c r="AA137" s="7">
        <f>IF(A137&gt;="ТО",((NETWORKDAYS(F137,H137)-1)*($K$1-$J$1)+MIN(MAX(MOD(H137,1),(WEEKDAY(H137,2)&gt;5)*$K$1,$J$1),$K$1)-MIN(MAX(MOD(F137,1)*(WEEKDAY(F137,2)&lt;6),$J$1),$K$1)),(H137-F137)-INT(H137-F137)+(DATEDIF(F137,H137,"d"))*($K$1-$J$1))</f>
        <v>0.12042824074160308</v>
      </c>
      <c r="AB137" s="8">
        <f>(H137-F137)-INT(H137-F137)+(NETWORKDAYS(F137,H137)-(NETWORKDAYS(F137,H137)&lt;&gt;0))*($K$1-$J$1)</f>
        <v>0.12042824074160308</v>
      </c>
      <c r="AD137" s="13">
        <f>(NETWORKDAYS(F137,H137)-1)*($K$1-$J$1)+MIN(MAX(MOD(H137,1),(WEEKDAY(H137,2)&gt;5)*$K$1,$J$1),$K$1)-MIN(MAX(MOD(F137,1)*(WEEKDAY(F137,2)&lt;6),$J$1),$K$1)</f>
        <v>4.5879629629780538E-2</v>
      </c>
    </row>
    <row r="138" spans="1:30" ht="15.75">
      <c r="A138" s="23" t="s">
        <v>154</v>
      </c>
      <c r="B138" s="20"/>
      <c r="C138" s="20"/>
      <c r="D138" s="21"/>
      <c r="E138" s="4">
        <v>34</v>
      </c>
      <c r="F138" s="12">
        <v>41661.510162037033</v>
      </c>
      <c r="G138" s="12">
        <v>41662.676828703705</v>
      </c>
      <c r="H138" s="12">
        <v>41662.589444444442</v>
      </c>
      <c r="I138" s="48">
        <v>16</v>
      </c>
      <c r="J138" s="44">
        <v>13.90277777</v>
      </c>
      <c r="K138" s="45">
        <v>0</v>
      </c>
      <c r="L138" s="45">
        <v>0</v>
      </c>
      <c r="M138" s="27">
        <f t="shared" si="9"/>
        <v>0</v>
      </c>
      <c r="N138" s="34">
        <f t="shared" si="13"/>
        <v>0.57928240740875481</v>
      </c>
      <c r="O138" s="6">
        <f t="shared" si="10"/>
        <v>22</v>
      </c>
      <c r="P138" s="6">
        <f t="shared" si="11"/>
        <v>12</v>
      </c>
      <c r="Q138" s="6">
        <f t="shared" si="12"/>
        <v>14</v>
      </c>
      <c r="R138" s="36"/>
      <c r="S138" s="6"/>
      <c r="T138" s="6"/>
      <c r="U138" s="6"/>
      <c r="V138" s="6"/>
      <c r="W138" s="6"/>
      <c r="X138" s="6"/>
      <c r="Y138" s="6"/>
      <c r="Z138" s="6"/>
      <c r="AA138" s="7">
        <f>IF(A138&gt;="ТО",((NETWORKDAYS(F138,H138)-1)*($K$1-$J$1)+MIN(MAX(MOD(H138,1),(WEEKDAY(H138,2)&gt;5)*$K$1,$J$1),$K$1)-MIN(MAX(MOD(F138,1)*(WEEKDAY(F138,2)&lt;6),$J$1),$K$1)),(H138-F138)-INT(H138-F138)+(DATEDIF(F138,H138,"d"))*($K$1-$J$1))</f>
        <v>0.57928240740875481</v>
      </c>
      <c r="AB138" s="8">
        <f>(H138-F138)-INT(H138-F138)+(NETWORKDAYS(F138,H138)-(NETWORKDAYS(F138,H138)&lt;&gt;0))*($K$1-$J$1)</f>
        <v>0.57928240740875481</v>
      </c>
      <c r="AD138" s="13">
        <f>(NETWORKDAYS(F138,H138)-1)*($K$1-$J$1)+MIN(MAX(MOD(H138,1),(WEEKDAY(H138,2)&gt;5)*$K$1,$J$1),$K$1)-MIN(MAX(MOD(F138,1)*(WEEKDAY(F138,2)&lt;6),$J$1),$K$1)</f>
        <v>0.57928240740875481</v>
      </c>
    </row>
    <row r="139" spans="1:30" ht="15.75">
      <c r="A139" s="22" t="s">
        <v>26</v>
      </c>
      <c r="B139" s="20"/>
      <c r="C139" s="20"/>
      <c r="D139" s="21"/>
      <c r="E139" s="3">
        <v>34</v>
      </c>
      <c r="F139" s="12">
        <v>41662.426192129627</v>
      </c>
      <c r="G139" s="12">
        <v>41663.592858796292</v>
      </c>
      <c r="H139" s="12">
        <v>41662.657037037032</v>
      </c>
      <c r="I139" s="46">
        <v>16</v>
      </c>
      <c r="J139" s="41">
        <v>5.5402777700000003</v>
      </c>
      <c r="K139" s="42">
        <v>0</v>
      </c>
      <c r="L139" s="42">
        <v>0</v>
      </c>
      <c r="M139" s="27">
        <f t="shared" si="9"/>
        <v>0</v>
      </c>
      <c r="N139" s="34">
        <f t="shared" si="13"/>
        <v>0.23084490740438923</v>
      </c>
      <c r="O139" s="6">
        <f t="shared" si="10"/>
        <v>23</v>
      </c>
      <c r="P139" s="6">
        <f t="shared" si="11"/>
        <v>10</v>
      </c>
      <c r="Q139" s="6">
        <f t="shared" si="12"/>
        <v>13</v>
      </c>
      <c r="R139" s="36"/>
      <c r="S139" s="6"/>
      <c r="T139" s="6"/>
      <c r="U139" s="6"/>
      <c r="V139" s="6"/>
      <c r="W139" s="6"/>
      <c r="X139" s="6"/>
      <c r="Y139" s="6"/>
      <c r="Z139" s="6"/>
      <c r="AA139" s="7">
        <f>IF(A139&gt;="ТО",((NETWORKDAYS(F139,H139)-1)*($K$1-$J$1)+MIN(MAX(MOD(H139,1),(WEEKDAY(H139,2)&gt;5)*$K$1,$J$1),$K$1)-MIN(MAX(MOD(F139,1)*(WEEKDAY(F139,2)&lt;6),$J$1),$K$1)),(H139-F139)-INT(H139-F139)+(DATEDIF(F139,H139,"d"))*($K$1-$J$1))</f>
        <v>0.23084490740438923</v>
      </c>
      <c r="AB139" s="8">
        <f>(H139-F139)-INT(H139-F139)+(NETWORKDAYS(F139,H139)-(NETWORKDAYS(F139,H139)&lt;&gt;0))*($K$1-$J$1)</f>
        <v>0.23084490740438923</v>
      </c>
      <c r="AD139" s="13">
        <f>(NETWORKDAYS(F139,H139)-1)*($K$1-$J$1)+MIN(MAX(MOD(H139,1),(WEEKDAY(H139,2)&gt;5)*$K$1,$J$1),$K$1)-MIN(MAX(MOD(F139,1)*(WEEKDAY(F139,2)&lt;6),$J$1),$K$1)</f>
        <v>0.23084490740438923</v>
      </c>
    </row>
    <row r="140" spans="1:30" ht="15.75">
      <c r="A140" s="23" t="s">
        <v>123</v>
      </c>
      <c r="B140" s="20"/>
      <c r="C140" s="20"/>
      <c r="D140" s="21"/>
      <c r="E140" s="4">
        <v>18</v>
      </c>
      <c r="F140" s="12">
        <v>41650.816990740735</v>
      </c>
      <c r="G140" s="12">
        <v>41671.816990740735</v>
      </c>
      <c r="H140" s="12">
        <v>41662.668067129627</v>
      </c>
      <c r="I140" s="48">
        <v>504</v>
      </c>
      <c r="J140" s="44">
        <v>284.42583332999999</v>
      </c>
      <c r="K140" s="45">
        <v>0</v>
      </c>
      <c r="L140" s="45">
        <v>0</v>
      </c>
      <c r="M140" s="27">
        <f t="shared" si="9"/>
        <v>1</v>
      </c>
      <c r="N140" s="34">
        <f t="shared" si="13"/>
        <v>4.2930671296271612</v>
      </c>
      <c r="O140" s="6">
        <f t="shared" si="10"/>
        <v>11</v>
      </c>
      <c r="P140" s="6">
        <f t="shared" si="11"/>
        <v>19</v>
      </c>
      <c r="Q140" s="6">
        <f t="shared" si="12"/>
        <v>36</v>
      </c>
      <c r="R140" s="36"/>
      <c r="S140" s="6"/>
      <c r="T140" s="6"/>
      <c r="U140" s="6"/>
      <c r="V140" s="6"/>
      <c r="W140" s="6"/>
      <c r="X140" s="6"/>
      <c r="Y140" s="6"/>
      <c r="Z140" s="6"/>
      <c r="AA140" s="7">
        <f>IF(A140&gt;="ТО",((NETWORKDAYS(F140,H140)-1)*($K$1-$J$1)+MIN(MAX(MOD(H140,1),(WEEKDAY(H140,2)&gt;5)*$K$1,$J$1),$K$1)-MIN(MAX(MOD(F140,1)*(WEEKDAY(F140,2)&lt;6),$J$1),$K$1)),(H140-F140)-INT(H140-F140)+(DATEDIF(F140,H140,"d"))*($K$1-$J$1))</f>
        <v>4.2930671296271612</v>
      </c>
      <c r="AB140" s="8">
        <f>(H140-F140)-INT(H140-F140)+(NETWORKDAYS(F140,H140)-(NETWORKDAYS(F140,H140)&lt;&gt;0))*($K$1-$J$1)</f>
        <v>4.8510763888916699</v>
      </c>
      <c r="AD140" s="13">
        <f>(NETWORKDAYS(F140,H140)-1)*($K$1-$J$1)+MIN(MAX(MOD(H140,1),(WEEKDAY(H140,2)&gt;5)*$K$1,$J$1),$K$1)-MIN(MAX(MOD(F140,1)*(WEEKDAY(F140,2)&lt;6),$J$1),$K$1)</f>
        <v>4.2930671296271612</v>
      </c>
    </row>
    <row r="141" spans="1:30" ht="15.75">
      <c r="A141" s="22" t="s">
        <v>124</v>
      </c>
      <c r="B141" s="20"/>
      <c r="C141" s="20"/>
      <c r="D141" s="21"/>
      <c r="E141" s="3">
        <v>18</v>
      </c>
      <c r="F141" s="12">
        <v>41649.521354166667</v>
      </c>
      <c r="G141" s="12">
        <v>41670.521354166667</v>
      </c>
      <c r="H141" s="12">
        <v>41662.699606481481</v>
      </c>
      <c r="I141" s="46">
        <v>504</v>
      </c>
      <c r="J141" s="41">
        <v>316.27805554999998</v>
      </c>
      <c r="K141" s="42">
        <v>0</v>
      </c>
      <c r="L141" s="42">
        <v>0</v>
      </c>
      <c r="M141" s="27">
        <f t="shared" si="9"/>
        <v>1</v>
      </c>
      <c r="N141" s="34">
        <f t="shared" si="13"/>
        <v>4.6782523148140172</v>
      </c>
      <c r="O141" s="6">
        <f t="shared" si="10"/>
        <v>10</v>
      </c>
      <c r="P141" s="6">
        <f t="shared" si="11"/>
        <v>12</v>
      </c>
      <c r="Q141" s="6">
        <f t="shared" si="12"/>
        <v>30</v>
      </c>
      <c r="R141" s="36"/>
      <c r="S141" s="6"/>
      <c r="T141" s="6"/>
      <c r="U141" s="6"/>
      <c r="V141" s="6"/>
      <c r="W141" s="6"/>
      <c r="X141" s="6"/>
      <c r="Y141" s="6"/>
      <c r="Z141" s="6"/>
      <c r="AA141" s="7">
        <f>IF(A141&gt;="ТО",((NETWORKDAYS(F141,H141)-1)*($K$1-$J$1)+MIN(MAX(MOD(H141,1),(WEEKDAY(H141,2)&gt;5)*$K$1,$J$1),$K$1)-MIN(MAX(MOD(F141,1)*(WEEKDAY(F141,2)&lt;6),$J$1),$K$1)),(H141-F141)-INT(H141-F141)+(DATEDIF(F141,H141,"d"))*($K$1-$J$1))</f>
        <v>4.6782523148140172</v>
      </c>
      <c r="AB141" s="8">
        <f>(H141-F141)-INT(H141-F141)+(NETWORKDAYS(F141,H141)-(NETWORKDAYS(F141,H141)&lt;&gt;0))*($K$1-$J$1)</f>
        <v>4.6782523148140172</v>
      </c>
      <c r="AD141" s="13">
        <f>(NETWORKDAYS(F141,H141)-1)*($K$1-$J$1)+MIN(MAX(MOD(H141,1),(WEEKDAY(H141,2)&gt;5)*$K$1,$J$1),$K$1)-MIN(MAX(MOD(F141,1)*(WEEKDAY(F141,2)&lt;6),$J$1),$K$1)</f>
        <v>4.6782523148140172</v>
      </c>
    </row>
    <row r="142" spans="1:30" ht="15.75">
      <c r="A142" s="23" t="s">
        <v>125</v>
      </c>
      <c r="B142" s="20"/>
      <c r="C142" s="20"/>
      <c r="D142" s="21"/>
      <c r="E142" s="4">
        <v>18</v>
      </c>
      <c r="F142" s="12">
        <v>41649.401527777773</v>
      </c>
      <c r="G142" s="12">
        <v>41670.401527777773</v>
      </c>
      <c r="H142" s="12">
        <v>41662.701967592591</v>
      </c>
      <c r="I142" s="48">
        <v>504</v>
      </c>
      <c r="J142" s="44">
        <v>319.21055554999998</v>
      </c>
      <c r="K142" s="45">
        <v>0</v>
      </c>
      <c r="L142" s="45">
        <v>0</v>
      </c>
      <c r="M142" s="27">
        <f t="shared" si="9"/>
        <v>1</v>
      </c>
      <c r="N142" s="34">
        <f t="shared" si="13"/>
        <v>4.8004398148186738</v>
      </c>
      <c r="O142" s="6">
        <f t="shared" si="10"/>
        <v>10</v>
      </c>
      <c r="P142" s="6">
        <f t="shared" si="11"/>
        <v>9</v>
      </c>
      <c r="Q142" s="6">
        <f t="shared" si="12"/>
        <v>38</v>
      </c>
      <c r="R142" s="36"/>
      <c r="S142" s="6"/>
      <c r="T142" s="6"/>
      <c r="U142" s="6"/>
      <c r="V142" s="6"/>
      <c r="W142" s="6"/>
      <c r="X142" s="6"/>
      <c r="Y142" s="6"/>
      <c r="Z142" s="6"/>
      <c r="AA142" s="7">
        <f>IF(A142&gt;="ТО",((NETWORKDAYS(F142,H142)-1)*($K$1-$J$1)+MIN(MAX(MOD(H142,1),(WEEKDAY(H142,2)&gt;5)*$K$1,$J$1),$K$1)-MIN(MAX(MOD(F142,1)*(WEEKDAY(F142,2)&lt;6),$J$1),$K$1)),(H142-F142)-INT(H142-F142)+(DATEDIF(F142,H142,"d"))*($K$1-$J$1))</f>
        <v>4.8004398148186738</v>
      </c>
      <c r="AB142" s="8">
        <f>(H142-F142)-INT(H142-F142)+(NETWORKDAYS(F142,H142)-(NETWORKDAYS(F142,H142)&lt;&gt;0))*($K$1-$J$1)</f>
        <v>4.8004398148186738</v>
      </c>
      <c r="AD142" s="13">
        <f>(NETWORKDAYS(F142,H142)-1)*($K$1-$J$1)+MIN(MAX(MOD(H142,1),(WEEKDAY(H142,2)&gt;5)*$K$1,$J$1),$K$1)-MIN(MAX(MOD(F142,1)*(WEEKDAY(F142,2)&lt;6),$J$1),$K$1)</f>
        <v>4.8004398148186738</v>
      </c>
    </row>
    <row r="143" spans="1:30" ht="15.75">
      <c r="A143" s="22" t="s">
        <v>126</v>
      </c>
      <c r="B143" s="20"/>
      <c r="C143" s="20"/>
      <c r="D143" s="21"/>
      <c r="E143" s="3">
        <v>18</v>
      </c>
      <c r="F143" s="12">
        <v>41649.400856481479</v>
      </c>
      <c r="G143" s="12">
        <v>41670.400856481479</v>
      </c>
      <c r="H143" s="12">
        <v>41662.703402777777</v>
      </c>
      <c r="I143" s="46">
        <v>504</v>
      </c>
      <c r="J143" s="41">
        <v>319.26111111</v>
      </c>
      <c r="K143" s="42">
        <v>0</v>
      </c>
      <c r="L143" s="42">
        <v>0</v>
      </c>
      <c r="M143" s="27">
        <f t="shared" si="9"/>
        <v>1</v>
      </c>
      <c r="N143" s="34">
        <f t="shared" si="13"/>
        <v>4.8025462962978054</v>
      </c>
      <c r="O143" s="6">
        <f t="shared" si="10"/>
        <v>10</v>
      </c>
      <c r="P143" s="6">
        <f t="shared" si="11"/>
        <v>9</v>
      </c>
      <c r="Q143" s="6">
        <f t="shared" si="12"/>
        <v>37</v>
      </c>
      <c r="R143" s="36"/>
      <c r="S143" s="6"/>
      <c r="T143" s="6"/>
      <c r="U143" s="6"/>
      <c r="V143" s="6"/>
      <c r="W143" s="6"/>
      <c r="X143" s="6"/>
      <c r="Y143" s="6"/>
      <c r="Z143" s="6"/>
      <c r="AA143" s="7">
        <f>IF(A143&gt;="ТО",((NETWORKDAYS(F143,H143)-1)*($K$1-$J$1)+MIN(MAX(MOD(H143,1),(WEEKDAY(H143,2)&gt;5)*$K$1,$J$1),$K$1)-MIN(MAX(MOD(F143,1)*(WEEKDAY(F143,2)&lt;6),$J$1),$K$1)),(H143-F143)-INT(H143-F143)+(DATEDIF(F143,H143,"d"))*($K$1-$J$1))</f>
        <v>4.8025462962978054</v>
      </c>
      <c r="AB143" s="8">
        <f>(H143-F143)-INT(H143-F143)+(NETWORKDAYS(F143,H143)-(NETWORKDAYS(F143,H143)&lt;&gt;0))*($K$1-$J$1)</f>
        <v>4.8025462962978054</v>
      </c>
      <c r="AD143" s="13">
        <f>(NETWORKDAYS(F143,H143)-1)*($K$1-$J$1)+MIN(MAX(MOD(H143,1),(WEEKDAY(H143,2)&gt;5)*$K$1,$J$1),$K$1)-MIN(MAX(MOD(F143,1)*(WEEKDAY(F143,2)&lt;6),$J$1),$K$1)</f>
        <v>4.8025462962978054</v>
      </c>
    </row>
    <row r="144" spans="1:30" ht="15.75">
      <c r="A144" s="23" t="s">
        <v>127</v>
      </c>
      <c r="B144" s="20"/>
      <c r="C144" s="20"/>
      <c r="D144" s="21"/>
      <c r="E144" s="4">
        <v>18</v>
      </c>
      <c r="F144" s="12">
        <v>41649.396782407406</v>
      </c>
      <c r="G144" s="12">
        <v>41670.396782407406</v>
      </c>
      <c r="H144" s="12">
        <v>41662.70585648148</v>
      </c>
      <c r="I144" s="48">
        <v>504</v>
      </c>
      <c r="J144" s="44">
        <v>319.41777776999999</v>
      </c>
      <c r="K144" s="45">
        <v>0</v>
      </c>
      <c r="L144" s="45">
        <v>0</v>
      </c>
      <c r="M144" s="27">
        <f t="shared" si="9"/>
        <v>1</v>
      </c>
      <c r="N144" s="34">
        <f t="shared" si="13"/>
        <v>4.8090740740735782</v>
      </c>
      <c r="O144" s="6">
        <f t="shared" si="10"/>
        <v>10</v>
      </c>
      <c r="P144" s="6">
        <f t="shared" si="11"/>
        <v>9</v>
      </c>
      <c r="Q144" s="6">
        <f t="shared" si="12"/>
        <v>31</v>
      </c>
      <c r="R144" s="36"/>
      <c r="S144" s="6"/>
      <c r="T144" s="6"/>
      <c r="U144" s="6"/>
      <c r="V144" s="6"/>
      <c r="W144" s="6"/>
      <c r="X144" s="6"/>
      <c r="Y144" s="6"/>
      <c r="Z144" s="6"/>
      <c r="AA144" s="7">
        <f>IF(A144&gt;="ТО",((NETWORKDAYS(F144,H144)-1)*($K$1-$J$1)+MIN(MAX(MOD(H144,1),(WEEKDAY(H144,2)&gt;5)*$K$1,$J$1),$K$1)-MIN(MAX(MOD(F144,1)*(WEEKDAY(F144,2)&lt;6),$J$1),$K$1)),(H144-F144)-INT(H144-F144)+(DATEDIF(F144,H144,"d"))*($K$1-$J$1))</f>
        <v>4.8090740740735782</v>
      </c>
      <c r="AB144" s="8">
        <f>(H144-F144)-INT(H144-F144)+(NETWORKDAYS(F144,H144)-(NETWORKDAYS(F144,H144)&lt;&gt;0))*($K$1-$J$1)</f>
        <v>4.8090740740735782</v>
      </c>
      <c r="AD144" s="13">
        <f>(NETWORKDAYS(F144,H144)-1)*($K$1-$J$1)+MIN(MAX(MOD(H144,1),(WEEKDAY(H144,2)&gt;5)*$K$1,$J$1),$K$1)-MIN(MAX(MOD(F144,1)*(WEEKDAY(F144,2)&lt;6),$J$1),$K$1)</f>
        <v>4.8090740740735782</v>
      </c>
    </row>
    <row r="145" spans="1:30" ht="15.75">
      <c r="A145" s="22" t="s">
        <v>128</v>
      </c>
      <c r="B145" s="20"/>
      <c r="C145" s="20"/>
      <c r="D145" s="21"/>
      <c r="E145" s="3">
        <v>18</v>
      </c>
      <c r="F145" s="12">
        <v>41649.394953703704</v>
      </c>
      <c r="G145" s="12">
        <v>41670.394953703704</v>
      </c>
      <c r="H145" s="12">
        <v>41662.707384259258</v>
      </c>
      <c r="I145" s="46">
        <v>504</v>
      </c>
      <c r="J145" s="41">
        <v>319.49833332999998</v>
      </c>
      <c r="K145" s="42">
        <v>0</v>
      </c>
      <c r="L145" s="42">
        <v>0</v>
      </c>
      <c r="M145" s="27">
        <f t="shared" si="9"/>
        <v>1</v>
      </c>
      <c r="N145" s="34">
        <f t="shared" si="13"/>
        <v>4.812430555553874</v>
      </c>
      <c r="O145" s="6">
        <f t="shared" si="10"/>
        <v>10</v>
      </c>
      <c r="P145" s="6">
        <f t="shared" si="11"/>
        <v>9</v>
      </c>
      <c r="Q145" s="6">
        <f t="shared" si="12"/>
        <v>28</v>
      </c>
      <c r="R145" s="36"/>
      <c r="S145" s="6"/>
      <c r="T145" s="6"/>
      <c r="U145" s="6"/>
      <c r="V145" s="6"/>
      <c r="W145" s="6"/>
      <c r="X145" s="6"/>
      <c r="Y145" s="6"/>
      <c r="Z145" s="6"/>
      <c r="AA145" s="7">
        <f>IF(A145&gt;="ТО",((NETWORKDAYS(F145,H145)-1)*($K$1-$J$1)+MIN(MAX(MOD(H145,1),(WEEKDAY(H145,2)&gt;5)*$K$1,$J$1),$K$1)-MIN(MAX(MOD(F145,1)*(WEEKDAY(F145,2)&lt;6),$J$1),$K$1)),(H145-F145)-INT(H145-F145)+(DATEDIF(F145,H145,"d"))*($K$1-$J$1))</f>
        <v>4.812430555553874</v>
      </c>
      <c r="AB145" s="8">
        <f>(H145-F145)-INT(H145-F145)+(NETWORKDAYS(F145,H145)-(NETWORKDAYS(F145,H145)&lt;&gt;0))*($K$1-$J$1)</f>
        <v>4.812430555553874</v>
      </c>
      <c r="AD145" s="13">
        <f>(NETWORKDAYS(F145,H145)-1)*($K$1-$J$1)+MIN(MAX(MOD(H145,1),(WEEKDAY(H145,2)&gt;5)*$K$1,$J$1),$K$1)-MIN(MAX(MOD(F145,1)*(WEEKDAY(F145,2)&lt;6),$J$1),$K$1)</f>
        <v>4.812430555553874</v>
      </c>
    </row>
    <row r="146" spans="1:30" ht="15.75">
      <c r="A146" s="23" t="s">
        <v>129</v>
      </c>
      <c r="B146" s="20"/>
      <c r="C146" s="20"/>
      <c r="D146" s="21"/>
      <c r="E146" s="4">
        <v>18</v>
      </c>
      <c r="F146" s="12">
        <v>41649.375659722224</v>
      </c>
      <c r="G146" s="12">
        <v>41670.375659722224</v>
      </c>
      <c r="H146" s="12">
        <v>41662.710231481477</v>
      </c>
      <c r="I146" s="48">
        <v>504</v>
      </c>
      <c r="J146" s="44">
        <v>320.02972222</v>
      </c>
      <c r="K146" s="45">
        <v>0</v>
      </c>
      <c r="L146" s="45">
        <v>0</v>
      </c>
      <c r="M146" s="27">
        <f t="shared" si="9"/>
        <v>1</v>
      </c>
      <c r="N146" s="34">
        <f t="shared" si="13"/>
        <v>4.8345717592528672</v>
      </c>
      <c r="O146" s="6">
        <f t="shared" si="10"/>
        <v>10</v>
      </c>
      <c r="P146" s="6">
        <f t="shared" si="11"/>
        <v>9</v>
      </c>
      <c r="Q146" s="6">
        <f t="shared" si="12"/>
        <v>0</v>
      </c>
      <c r="R146" s="36"/>
      <c r="S146" s="6"/>
      <c r="T146" s="6"/>
      <c r="U146" s="6"/>
      <c r="V146" s="6"/>
      <c r="W146" s="6"/>
      <c r="X146" s="6"/>
      <c r="Y146" s="6"/>
      <c r="Z146" s="6"/>
      <c r="AA146" s="7">
        <f>IF(A146&gt;="ТО",((NETWORKDAYS(F146,H146)-1)*($K$1-$J$1)+MIN(MAX(MOD(H146,1),(WEEKDAY(H146,2)&gt;5)*$K$1,$J$1),$K$1)-MIN(MAX(MOD(F146,1)*(WEEKDAY(F146,2)&lt;6),$J$1),$K$1)),(H146-F146)-INT(H146-F146)+(DATEDIF(F146,H146,"d"))*($K$1-$J$1))</f>
        <v>4.8345717592528672</v>
      </c>
      <c r="AB146" s="8">
        <f>(H146-F146)-INT(H146-F146)+(NETWORKDAYS(F146,H146)-(NETWORKDAYS(F146,H146)&lt;&gt;0))*($K$1-$J$1)</f>
        <v>4.8345717592528672</v>
      </c>
      <c r="AD146" s="13">
        <f>(NETWORKDAYS(F146,H146)-1)*($K$1-$J$1)+MIN(MAX(MOD(H146,1),(WEEKDAY(H146,2)&gt;5)*$K$1,$J$1),$K$1)-MIN(MAX(MOD(F146,1)*(WEEKDAY(F146,2)&lt;6),$J$1),$K$1)</f>
        <v>4.8345717592528672</v>
      </c>
    </row>
    <row r="147" spans="1:30" ht="15.75">
      <c r="A147" s="22" t="s">
        <v>130</v>
      </c>
      <c r="B147" s="20"/>
      <c r="C147" s="20"/>
      <c r="D147" s="21"/>
      <c r="E147" s="3">
        <v>18</v>
      </c>
      <c r="F147" s="12">
        <v>41649.3675</v>
      </c>
      <c r="G147" s="12">
        <v>41670.3675</v>
      </c>
      <c r="H147" s="12">
        <v>41662.713067129625</v>
      </c>
      <c r="I147" s="46">
        <v>504</v>
      </c>
      <c r="J147" s="41">
        <v>320.29361110999997</v>
      </c>
      <c r="K147" s="42">
        <v>0</v>
      </c>
      <c r="L147" s="42">
        <v>0</v>
      </c>
      <c r="M147" s="27">
        <f t="shared" si="9"/>
        <v>1</v>
      </c>
      <c r="N147" s="34">
        <f t="shared" si="13"/>
        <v>4.838067129625415</v>
      </c>
      <c r="O147" s="6">
        <f t="shared" si="10"/>
        <v>10</v>
      </c>
      <c r="P147" s="6">
        <f t="shared" si="11"/>
        <v>8</v>
      </c>
      <c r="Q147" s="6">
        <f t="shared" si="12"/>
        <v>49</v>
      </c>
      <c r="R147" s="36"/>
      <c r="S147" s="6"/>
      <c r="T147" s="6"/>
      <c r="U147" s="6"/>
      <c r="V147" s="6"/>
      <c r="W147" s="6"/>
      <c r="X147" s="6"/>
      <c r="Y147" s="6"/>
      <c r="Z147" s="6"/>
      <c r="AA147" s="7">
        <f>IF(A147&gt;="ТО",((NETWORKDAYS(F147,H147)-1)*($K$1-$J$1)+MIN(MAX(MOD(H147,1),(WEEKDAY(H147,2)&gt;5)*$K$1,$J$1),$K$1)-MIN(MAX(MOD(F147,1)*(WEEKDAY(F147,2)&lt;6),$J$1),$K$1)),(H147-F147)-INT(H147-F147)+(DATEDIF(F147,H147,"d"))*($K$1-$J$1))</f>
        <v>4.838067129625415</v>
      </c>
      <c r="AB147" s="8">
        <f>(H147-F147)-INT(H147-F147)+(NETWORKDAYS(F147,H147)-(NETWORKDAYS(F147,H147)&lt;&gt;0))*($K$1-$J$1)</f>
        <v>4.8455671296251239</v>
      </c>
      <c r="AD147" s="13">
        <f>(NETWORKDAYS(F147,H147)-1)*($K$1-$J$1)+MIN(MAX(MOD(H147,1),(WEEKDAY(H147,2)&gt;5)*$K$1,$J$1),$K$1)-MIN(MAX(MOD(F147,1)*(WEEKDAY(F147,2)&lt;6),$J$1),$K$1)</f>
        <v>4.838067129625415</v>
      </c>
    </row>
    <row r="148" spans="1:30" ht="15.75">
      <c r="A148" s="23" t="s">
        <v>131</v>
      </c>
      <c r="B148" s="20"/>
      <c r="C148" s="20"/>
      <c r="D148" s="21"/>
      <c r="E148" s="4">
        <v>18</v>
      </c>
      <c r="F148" s="12">
        <v>41649.365798611107</v>
      </c>
      <c r="G148" s="12">
        <v>41670.365798611107</v>
      </c>
      <c r="H148" s="12">
        <v>41662.71539351852</v>
      </c>
      <c r="I148" s="48">
        <v>504</v>
      </c>
      <c r="J148" s="44">
        <v>320.39027777000001</v>
      </c>
      <c r="K148" s="45">
        <v>0</v>
      </c>
      <c r="L148" s="45">
        <v>0</v>
      </c>
      <c r="M148" s="27">
        <f t="shared" si="9"/>
        <v>1</v>
      </c>
      <c r="N148" s="34">
        <f t="shared" si="13"/>
        <v>4.8403935185197042</v>
      </c>
      <c r="O148" s="6">
        <f t="shared" si="10"/>
        <v>10</v>
      </c>
      <c r="P148" s="6">
        <f t="shared" si="11"/>
        <v>8</v>
      </c>
      <c r="Q148" s="6">
        <f t="shared" si="12"/>
        <v>46</v>
      </c>
      <c r="R148" s="36"/>
      <c r="S148" s="6"/>
      <c r="T148" s="6"/>
      <c r="U148" s="6"/>
      <c r="V148" s="6"/>
      <c r="W148" s="6"/>
      <c r="X148" s="6"/>
      <c r="Y148" s="6"/>
      <c r="Z148" s="6"/>
      <c r="AA148" s="7">
        <f>IF(A148&gt;="ТО",((NETWORKDAYS(F148,H148)-1)*($K$1-$J$1)+MIN(MAX(MOD(H148,1),(WEEKDAY(H148,2)&gt;5)*$K$1,$J$1),$K$1)-MIN(MAX(MOD(F148,1)*(WEEKDAY(F148,2)&lt;6),$J$1),$K$1)),(H148-F148)-INT(H148-F148)+(DATEDIF(F148,H148,"d"))*($K$1-$J$1))</f>
        <v>4.8403935185197042</v>
      </c>
      <c r="AB148" s="8">
        <f>(H148-F148)-INT(H148-F148)+(NETWORKDAYS(F148,H148)-(NETWORKDAYS(F148,H148)&lt;&gt;0))*($K$1-$J$1)</f>
        <v>4.8495949074131204</v>
      </c>
      <c r="AD148" s="13">
        <f>(NETWORKDAYS(F148,H148)-1)*($K$1-$J$1)+MIN(MAX(MOD(H148,1),(WEEKDAY(H148,2)&gt;5)*$K$1,$J$1),$K$1)-MIN(MAX(MOD(F148,1)*(WEEKDAY(F148,2)&lt;6),$J$1),$K$1)</f>
        <v>4.8403935185197042</v>
      </c>
    </row>
    <row r="149" spans="1:30" ht="15.75">
      <c r="A149" s="22" t="s">
        <v>132</v>
      </c>
      <c r="B149" s="20"/>
      <c r="C149" s="20"/>
      <c r="D149" s="21"/>
      <c r="E149" s="3">
        <v>18</v>
      </c>
      <c r="F149" s="12">
        <v>41649.362870370365</v>
      </c>
      <c r="G149" s="12">
        <v>41670.362870370365</v>
      </c>
      <c r="H149" s="12">
        <v>41662.717777777776</v>
      </c>
      <c r="I149" s="46">
        <v>504</v>
      </c>
      <c r="J149" s="41">
        <v>320.51777777000001</v>
      </c>
      <c r="K149" s="42">
        <v>0</v>
      </c>
      <c r="L149" s="42">
        <v>0</v>
      </c>
      <c r="M149" s="27">
        <f t="shared" si="9"/>
        <v>1</v>
      </c>
      <c r="N149" s="34">
        <f t="shared" si="13"/>
        <v>4.8427777777760639</v>
      </c>
      <c r="O149" s="6">
        <f t="shared" si="10"/>
        <v>10</v>
      </c>
      <c r="P149" s="6">
        <f t="shared" si="11"/>
        <v>8</v>
      </c>
      <c r="Q149" s="6">
        <f t="shared" si="12"/>
        <v>42</v>
      </c>
      <c r="R149" s="36"/>
      <c r="S149" s="6"/>
      <c r="T149" s="6"/>
      <c r="U149" s="6"/>
      <c r="V149" s="6"/>
      <c r="W149" s="6"/>
      <c r="X149" s="6"/>
      <c r="Y149" s="6"/>
      <c r="Z149" s="6"/>
      <c r="AA149" s="7">
        <f>IF(A149&gt;="ТО",((NETWORKDAYS(F149,H149)-1)*($K$1-$J$1)+MIN(MAX(MOD(H149,1),(WEEKDAY(H149,2)&gt;5)*$K$1,$J$1),$K$1)-MIN(MAX(MOD(F149,1)*(WEEKDAY(F149,2)&lt;6),$J$1),$K$1)),(H149-F149)-INT(H149-F149)+(DATEDIF(F149,H149,"d"))*($K$1-$J$1))</f>
        <v>4.8427777777760639</v>
      </c>
      <c r="AB149" s="8">
        <f>(H149-F149)-INT(H149-F149)+(NETWORKDAYS(F149,H149)-(NETWORKDAYS(F149,H149)&lt;&gt;0))*($K$1-$J$1)</f>
        <v>4.8549074074107921</v>
      </c>
      <c r="AD149" s="13">
        <f>(NETWORKDAYS(F149,H149)-1)*($K$1-$J$1)+MIN(MAX(MOD(H149,1),(WEEKDAY(H149,2)&gt;5)*$K$1,$J$1),$K$1)-MIN(MAX(MOD(F149,1)*(WEEKDAY(F149,2)&lt;6),$J$1),$K$1)</f>
        <v>4.8427777777760639</v>
      </c>
    </row>
    <row r="150" spans="1:30">
      <c r="A150" s="24"/>
      <c r="B150" s="20"/>
      <c r="C150" s="20"/>
      <c r="D150" s="20"/>
      <c r="E150" s="5"/>
      <c r="F150" s="25"/>
      <c r="G150" s="20"/>
      <c r="H150" s="21"/>
      <c r="I150" s="50" t="s">
        <v>27</v>
      </c>
      <c r="J150" s="51"/>
      <c r="K150" s="51"/>
      <c r="L150" s="52">
        <v>170</v>
      </c>
      <c r="M150" s="28"/>
      <c r="N150" s="34"/>
    </row>
    <row r="151" spans="1:30" ht="409.6" hidden="1" customHeight="1">
      <c r="N151" s="34">
        <f t="shared" si="13"/>
        <v>0</v>
      </c>
    </row>
    <row r="152" spans="1:30" ht="120.2" customHeight="1"/>
  </sheetData>
  <mergeCells count="151">
    <mergeCell ref="I150:K150"/>
    <mergeCell ref="A146:D146"/>
    <mergeCell ref="A147:D147"/>
    <mergeCell ref="A148:D148"/>
    <mergeCell ref="A149:D149"/>
    <mergeCell ref="A150:D150"/>
    <mergeCell ref="F150:H150"/>
    <mergeCell ref="A140:D140"/>
    <mergeCell ref="A141:D141"/>
    <mergeCell ref="A142:D142"/>
    <mergeCell ref="A143:D143"/>
    <mergeCell ref="A144:D144"/>
    <mergeCell ref="A145:D145"/>
    <mergeCell ref="A134:D134"/>
    <mergeCell ref="A135:D135"/>
    <mergeCell ref="A136:D136"/>
    <mergeCell ref="A137:D137"/>
    <mergeCell ref="A138:D138"/>
    <mergeCell ref="A139:D139"/>
    <mergeCell ref="A128:D128"/>
    <mergeCell ref="A129:D129"/>
    <mergeCell ref="A130:D130"/>
    <mergeCell ref="A131:D131"/>
    <mergeCell ref="A132:D132"/>
    <mergeCell ref="A133:D133"/>
    <mergeCell ref="A122:D122"/>
    <mergeCell ref="A123:D123"/>
    <mergeCell ref="A124:D124"/>
    <mergeCell ref="A125:D125"/>
    <mergeCell ref="A126:D126"/>
    <mergeCell ref="A127:D127"/>
    <mergeCell ref="A116:D116"/>
    <mergeCell ref="A117:D117"/>
    <mergeCell ref="A118:D118"/>
    <mergeCell ref="A119:D119"/>
    <mergeCell ref="A120:D120"/>
    <mergeCell ref="A121:D121"/>
    <mergeCell ref="A110:D110"/>
    <mergeCell ref="A111:D111"/>
    <mergeCell ref="A112:D112"/>
    <mergeCell ref="A113:D113"/>
    <mergeCell ref="A114:D114"/>
    <mergeCell ref="A115:D115"/>
    <mergeCell ref="A104:D104"/>
    <mergeCell ref="A105:D105"/>
    <mergeCell ref="A106:D106"/>
    <mergeCell ref="A107:D107"/>
    <mergeCell ref="A108:D108"/>
    <mergeCell ref="A109:D109"/>
    <mergeCell ref="A98:D98"/>
    <mergeCell ref="A99:D99"/>
    <mergeCell ref="A100:D100"/>
    <mergeCell ref="A101:D101"/>
    <mergeCell ref="A102:D102"/>
    <mergeCell ref="A103:D103"/>
    <mergeCell ref="A92:D92"/>
    <mergeCell ref="A93:D93"/>
    <mergeCell ref="A94:D94"/>
    <mergeCell ref="A95:D95"/>
    <mergeCell ref="A96:D96"/>
    <mergeCell ref="A97:D97"/>
    <mergeCell ref="A86:D86"/>
    <mergeCell ref="A87:D87"/>
    <mergeCell ref="A88:D88"/>
    <mergeCell ref="A89:D89"/>
    <mergeCell ref="A90:D90"/>
    <mergeCell ref="A91:D91"/>
    <mergeCell ref="A80:D80"/>
    <mergeCell ref="A81:D81"/>
    <mergeCell ref="A82:D82"/>
    <mergeCell ref="A83:D83"/>
    <mergeCell ref="A84:D84"/>
    <mergeCell ref="A85:D85"/>
    <mergeCell ref="A74:D74"/>
    <mergeCell ref="A75:D75"/>
    <mergeCell ref="A76:D76"/>
    <mergeCell ref="A77:D77"/>
    <mergeCell ref="A78:D78"/>
    <mergeCell ref="A79:D79"/>
    <mergeCell ref="A68:D68"/>
    <mergeCell ref="A69:D69"/>
    <mergeCell ref="A70:D70"/>
    <mergeCell ref="A71:D71"/>
    <mergeCell ref="A72:D72"/>
    <mergeCell ref="A73:D73"/>
    <mergeCell ref="A62:D62"/>
    <mergeCell ref="A63:D63"/>
    <mergeCell ref="A64:D64"/>
    <mergeCell ref="A65:D65"/>
    <mergeCell ref="A66:D66"/>
    <mergeCell ref="A67:D67"/>
    <mergeCell ref="A56:D56"/>
    <mergeCell ref="A57:D57"/>
    <mergeCell ref="A58:D58"/>
    <mergeCell ref="A59:D59"/>
    <mergeCell ref="A60:D60"/>
    <mergeCell ref="A61:D61"/>
    <mergeCell ref="A50:D50"/>
    <mergeCell ref="A51:D51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38:D38"/>
    <mergeCell ref="A39:D39"/>
    <mergeCell ref="A40:D40"/>
    <mergeCell ref="A41:D41"/>
    <mergeCell ref="A42:D42"/>
    <mergeCell ref="A43:D43"/>
    <mergeCell ref="A32:D32"/>
    <mergeCell ref="A33:D33"/>
    <mergeCell ref="A34:D34"/>
    <mergeCell ref="A35:D35"/>
    <mergeCell ref="A36:D36"/>
    <mergeCell ref="A37:D37"/>
    <mergeCell ref="A26:D26"/>
    <mergeCell ref="A27:D27"/>
    <mergeCell ref="A28:D28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A14:D14"/>
    <mergeCell ref="A15:D15"/>
    <mergeCell ref="A16:D16"/>
    <mergeCell ref="A17:D17"/>
    <mergeCell ref="A18:D18"/>
    <mergeCell ref="A19:D19"/>
    <mergeCell ref="A8:D8"/>
    <mergeCell ref="A9:D9"/>
    <mergeCell ref="A10:D10"/>
    <mergeCell ref="A11:D11"/>
    <mergeCell ref="A12:D12"/>
    <mergeCell ref="A13:D13"/>
    <mergeCell ref="A2:D2"/>
    <mergeCell ref="A3:D3"/>
    <mergeCell ref="A4:D4"/>
    <mergeCell ref="A5:D5"/>
    <mergeCell ref="A6:D6"/>
    <mergeCell ref="A7:D7"/>
  </mergeCells>
  <phoneticPr fontId="0" type="noConversion"/>
  <pageMargins left="0.78740157480314965" right="0.78740157480314965" top="0.78740157480314965" bottom="1.289485039370079" header="0.78740157480314965" footer="0.78740157480314965"/>
  <pageSetup paperSize="9" orientation="portrait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по ТОиР ПКС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2014-01-24T12:31:11Z</dcterms:created>
  <dcterms:modified xsi:type="dcterms:W3CDTF">2014-01-31T16:12:02Z</dcterms:modified>
</cp:coreProperties>
</file>