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169" activeTab="1"/>
  </bookViews>
  <sheets>
    <sheet name="Список" sheetId="3" r:id="rId1"/>
    <sheet name="табель" sheetId="2" r:id="rId2"/>
    <sheet name="Лист1" sheetId="4" r:id="rId3"/>
  </sheets>
  <definedNames>
    <definedName name="наим">OFFSET(Лист1!$A$1,,,COUNTA(Лист1!$A:$A)-COUNT(Лист1!$A:$A))</definedName>
    <definedName name="_xlnm.Print_Area" localSheetId="1">табель!$A$1:$AO$22</definedName>
    <definedName name="отд">Список!$B$1:$O$1</definedName>
  </definedNames>
  <calcPr calcId="145621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" i="4"/>
  <c r="A3" i="4"/>
  <c r="A4" i="4"/>
  <c r="A5" i="4"/>
  <c r="A6" i="4"/>
  <c r="A7" i="4"/>
  <c r="A8" i="4"/>
  <c r="A1" i="4"/>
  <c r="C10" i="2"/>
  <c r="C11" i="2"/>
  <c r="C12" i="2"/>
  <c r="C13" i="2"/>
  <c r="C14" i="2"/>
  <c r="C15" i="2"/>
  <c r="C16" i="2"/>
  <c r="C17" i="2"/>
  <c r="C18" i="2"/>
  <c r="C9" i="2"/>
  <c r="B10" i="2"/>
  <c r="B11" i="2"/>
  <c r="B12" i="2"/>
  <c r="B13" i="2"/>
  <c r="B14" i="2"/>
  <c r="B15" i="2"/>
  <c r="B16" i="2"/>
  <c r="B17" i="2"/>
  <c r="B18" i="2"/>
  <c r="B9" i="2"/>
  <c r="AO18" i="2"/>
  <c r="AN18" i="2"/>
  <c r="AM18" i="2"/>
  <c r="AL18" i="2"/>
  <c r="AK18" i="2"/>
  <c r="AJ18" i="2"/>
  <c r="AI18" i="2" a="1"/>
  <c r="AI18" i="2" s="1"/>
  <c r="AO17" i="2"/>
  <c r="AN17" i="2"/>
  <c r="AM17" i="2"/>
  <c r="AL17" i="2"/>
  <c r="AK17" i="2"/>
  <c r="AJ17" i="2"/>
  <c r="AI17" i="2" a="1"/>
  <c r="AI17" i="2" s="1"/>
  <c r="AO16" i="2"/>
  <c r="AN16" i="2"/>
  <c r="AM16" i="2"/>
  <c r="AL16" i="2"/>
  <c r="AK16" i="2"/>
  <c r="AJ16" i="2"/>
  <c r="AI16" i="2" a="1"/>
  <c r="AI16" i="2" s="1"/>
  <c r="AO15" i="2"/>
  <c r="AN15" i="2"/>
  <c r="AM15" i="2"/>
  <c r="AL15" i="2"/>
  <c r="AK15" i="2"/>
  <c r="AJ15" i="2"/>
  <c r="AI15" i="2" a="1"/>
  <c r="AI15" i="2" s="1"/>
  <c r="AO14" i="2"/>
  <c r="AN14" i="2"/>
  <c r="AM14" i="2"/>
  <c r="AL14" i="2"/>
  <c r="AK14" i="2"/>
  <c r="AJ14" i="2"/>
  <c r="AI14" i="2" a="1"/>
  <c r="AI14" i="2" s="1"/>
  <c r="AO13" i="2"/>
  <c r="AN13" i="2"/>
  <c r="AM13" i="2"/>
  <c r="AL13" i="2"/>
  <c r="AK13" i="2"/>
  <c r="AJ13" i="2"/>
  <c r="AI13" i="2" a="1"/>
  <c r="AI13" i="2" s="1"/>
  <c r="AO12" i="2"/>
  <c r="AN12" i="2"/>
  <c r="AM12" i="2"/>
  <c r="AL12" i="2"/>
  <c r="AK12" i="2"/>
  <c r="AJ12" i="2"/>
  <c r="AI12" i="2" a="1"/>
  <c r="AI12" i="2" s="1"/>
  <c r="AO11" i="2"/>
  <c r="AN11" i="2"/>
  <c r="AM11" i="2"/>
  <c r="AL11" i="2"/>
  <c r="AK11" i="2"/>
  <c r="AJ11" i="2"/>
  <c r="AI11" i="2" a="1"/>
  <c r="AI11" i="2" s="1"/>
  <c r="AO10" i="2"/>
  <c r="AN10" i="2"/>
  <c r="AM10" i="2"/>
  <c r="AL10" i="2"/>
  <c r="AK10" i="2"/>
  <c r="AJ10" i="2"/>
  <c r="AI10" i="2" a="1"/>
  <c r="AI10" i="2" s="1"/>
  <c r="AI9" i="2" a="1"/>
  <c r="AI9" i="2" s="1"/>
  <c r="AN9" i="2"/>
  <c r="AM9" i="2"/>
  <c r="AK9" i="2"/>
  <c r="AJ9" i="2"/>
  <c r="N12" i="3"/>
  <c r="L12" i="3"/>
  <c r="J12" i="3"/>
  <c r="H12" i="3"/>
  <c r="F12" i="3"/>
  <c r="D12" i="3"/>
  <c r="B12" i="3"/>
  <c r="B3" i="2"/>
  <c r="AO9" i="2" l="1"/>
  <c r="AL9" i="2"/>
</calcChain>
</file>

<file path=xl/sharedStrings.xml><?xml version="1.0" encoding="utf-8"?>
<sst xmlns="http://schemas.openxmlformats.org/spreadsheetml/2006/main" count="113" uniqueCount="81">
  <si>
    <t>№</t>
  </si>
  <si>
    <t>д</t>
  </si>
  <si>
    <t>б</t>
  </si>
  <si>
    <t>ТАБЕЛЬ ЗА март 2012 г.</t>
  </si>
  <si>
    <t>Отдел:</t>
  </si>
  <si>
    <t>Ф.И.О</t>
  </si>
  <si>
    <t>Должность</t>
  </si>
  <si>
    <t>Ген.директор</t>
  </si>
  <si>
    <t>ООО " "</t>
  </si>
  <si>
    <t>_________________ Начальник</t>
  </si>
  <si>
    <t>Иванов</t>
  </si>
  <si>
    <t>Петров</t>
  </si>
  <si>
    <t>УПРАВЛЕНИЕ</t>
  </si>
  <si>
    <t>ОТДЕЛ КАДРОВ</t>
  </si>
  <si>
    <t>БУХГАЛТЕРИЯ</t>
  </si>
  <si>
    <t>ОТД.1</t>
  </si>
  <si>
    <t>ОТД.2</t>
  </si>
  <si>
    <t>ОТД.3</t>
  </si>
  <si>
    <t>ОТД.4</t>
  </si>
  <si>
    <t>Горбунков</t>
  </si>
  <si>
    <t>Путин</t>
  </si>
  <si>
    <t>директор</t>
  </si>
  <si>
    <t>гл.инж</t>
  </si>
  <si>
    <t>гл.механик</t>
  </si>
  <si>
    <t>гл.энергетик</t>
  </si>
  <si>
    <t>нач</t>
  </si>
  <si>
    <t>инж</t>
  </si>
  <si>
    <t>гл.бух</t>
  </si>
  <si>
    <t>экономист</t>
  </si>
  <si>
    <t>бух</t>
  </si>
  <si>
    <t>к</t>
  </si>
  <si>
    <t>К-во раб.дней</t>
  </si>
  <si>
    <t>выходные</t>
  </si>
  <si>
    <t>отпускные</t>
  </si>
  <si>
    <t>командировочные</t>
  </si>
  <si>
    <t>административные</t>
  </si>
  <si>
    <t>в</t>
  </si>
  <si>
    <t>о</t>
  </si>
  <si>
    <t>а</t>
  </si>
  <si>
    <t>Д н и   н е я в о к</t>
  </si>
  <si>
    <t>декретные</t>
  </si>
  <si>
    <t>больничные</t>
  </si>
  <si>
    <t>Глушко</t>
  </si>
  <si>
    <t>Петросян</t>
  </si>
  <si>
    <t>Медведев</t>
  </si>
  <si>
    <t>Громов</t>
  </si>
  <si>
    <t>инспектор</t>
  </si>
  <si>
    <t>спец</t>
  </si>
  <si>
    <t>Борисов</t>
  </si>
  <si>
    <t>Шевченко</t>
  </si>
  <si>
    <t>Цветков</t>
  </si>
  <si>
    <t>Кузнецов</t>
  </si>
  <si>
    <t>Володин</t>
  </si>
  <si>
    <t>Владимиров</t>
  </si>
  <si>
    <t>мастер</t>
  </si>
  <si>
    <t>пом.мастера</t>
  </si>
  <si>
    <t>рабочий</t>
  </si>
  <si>
    <t>кузнец</t>
  </si>
  <si>
    <t>столяр</t>
  </si>
  <si>
    <t>маляр</t>
  </si>
  <si>
    <t>художник</t>
  </si>
  <si>
    <t>Димитров</t>
  </si>
  <si>
    <t>Резник</t>
  </si>
  <si>
    <t>Павлов</t>
  </si>
  <si>
    <t>Блохин</t>
  </si>
  <si>
    <t>Потапов</t>
  </si>
  <si>
    <t>Образцов</t>
  </si>
  <si>
    <t>Никифоров</t>
  </si>
  <si>
    <t>Сабенко</t>
  </si>
  <si>
    <t>электрик</t>
  </si>
  <si>
    <t>сантехник</t>
  </si>
  <si>
    <t>слесарь</t>
  </si>
  <si>
    <t>ученик</t>
  </si>
  <si>
    <t>Дроздов</t>
  </si>
  <si>
    <t>Лукницкий</t>
  </si>
  <si>
    <t>Жуков</t>
  </si>
  <si>
    <t>Васильев</t>
  </si>
  <si>
    <t>шофер</t>
  </si>
  <si>
    <t>техник</t>
  </si>
  <si>
    <t>секретарь</t>
  </si>
  <si>
    <t>Яроменко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</si>
</sst>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4"/>
      <color theme="1"/>
      <name val="Cambria"/>
      <family val="1"/>
      <charset val="204"/>
      <scheme val="major"/>
    </font>
    <font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4" borderId="0" xfId="0" applyFont="1" applyFill="1" applyAlignment="1">
      <alignment horizontal="center" vertical="center"/>
    </xf>
    <xf numFmtId="0" fontId="8" fillId="0" borderId="0" xfId="0" applyFont="1"/>
    <xf numFmtId="0" fontId="7" fillId="4" borderId="0" xfId="0" applyFont="1" applyFill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2" fillId="0" borderId="0" xfId="0" applyFont="1" applyBorder="1" applyAlignment="1">
      <alignment horizontal="center"/>
    </xf>
    <xf numFmtId="0" fontId="13" fillId="0" borderId="6" xfId="0" applyFont="1" applyBorder="1" applyAlignment="1">
      <alignment horizontal="right" vertical="top"/>
    </xf>
    <xf numFmtId="0" fontId="14" fillId="0" borderId="6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" fillId="0" borderId="21" xfId="0" applyFont="1" applyBorder="1"/>
    <xf numFmtId="0" fontId="15" fillId="2" borderId="13" xfId="0" applyFont="1" applyFill="1" applyBorder="1" applyAlignment="1">
      <alignment horizontal="center" vertical="center" shrinkToFit="1"/>
    </xf>
    <xf numFmtId="0" fontId="15" fillId="2" borderId="18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textRotation="90" shrinkToFit="1"/>
    </xf>
    <xf numFmtId="0" fontId="18" fillId="4" borderId="0" xfId="0" applyFont="1" applyFill="1" applyAlignment="1">
      <alignment horizontal="center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49" fontId="13" fillId="0" borderId="19" xfId="0" applyNumberFormat="1" applyFont="1" applyBorder="1" applyAlignment="1" applyProtection="1">
      <alignment horizontal="left" vertical="center"/>
      <protection locked="0"/>
    </xf>
    <xf numFmtId="49" fontId="19" fillId="0" borderId="19" xfId="0" applyNumberFormat="1" applyFont="1" applyBorder="1" applyAlignment="1" applyProtection="1">
      <alignment horizontal="left" vertical="center"/>
      <protection locked="0"/>
    </xf>
    <xf numFmtId="0" fontId="18" fillId="0" borderId="0" xfId="0" applyFont="1"/>
    <xf numFmtId="0" fontId="13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" fillId="0" borderId="0" xfId="0" applyFont="1" applyBorder="1"/>
    <xf numFmtId="0" fontId="13" fillId="0" borderId="20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distributed"/>
    </xf>
    <xf numFmtId="0" fontId="2" fillId="0" borderId="6" xfId="0" applyNumberFormat="1" applyFont="1" applyFill="1" applyBorder="1" applyAlignment="1">
      <alignment horizontal="center" vertical="distributed"/>
    </xf>
    <xf numFmtId="0" fontId="10" fillId="3" borderId="1" xfId="0" applyFont="1" applyFill="1" applyBorder="1" applyAlignment="1">
      <alignment horizontal="center" vertical="center" textRotation="90" shrinkToFit="1"/>
    </xf>
    <xf numFmtId="0" fontId="10" fillId="3" borderId="3" xfId="0" applyFont="1" applyFill="1" applyBorder="1" applyAlignment="1">
      <alignment horizontal="center" vertical="center" textRotation="90" shrinkToFit="1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2" fillId="0" borderId="22" xfId="0" applyNumberFormat="1" applyFont="1" applyFill="1" applyBorder="1" applyAlignment="1">
      <alignment horizontal="center" vertical="distributed"/>
    </xf>
    <xf numFmtId="0" fontId="2" fillId="0" borderId="23" xfId="0" applyNumberFormat="1" applyFont="1" applyFill="1" applyBorder="1" applyAlignment="1">
      <alignment horizontal="center" vertical="distributed"/>
    </xf>
  </cellXfs>
  <cellStyles count="1">
    <cellStyle name="Обычный" xfId="0" builtinId="0"/>
  </cellStyles>
  <dxfs count="1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7</xdr:row>
      <xdr:rowOff>123825</xdr:rowOff>
    </xdr:from>
    <xdr:to>
      <xdr:col>46</xdr:col>
      <xdr:colOff>266700</xdr:colOff>
      <xdr:row>7</xdr:row>
      <xdr:rowOff>1038225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11496675" y="1819275"/>
          <a:ext cx="2628900" cy="914400"/>
        </a:xfrm>
        <a:prstGeom prst="wedgeRoundRectCallout">
          <a:avLst>
            <a:gd name="adj1" fmla="val -32427"/>
            <a:gd name="adj2" fmla="val -739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как в</a:t>
          </a:r>
          <a:r>
            <a:rPr lang="ru-RU" sz="1400" baseline="0"/>
            <a:t> этом списке убрать лишные пустые строки?</a:t>
          </a:r>
          <a:endParaRPr lang="ru-RU" sz="1400"/>
        </a:p>
      </xdr:txBody>
    </xdr:sp>
    <xdr:clientData/>
  </xdr:twoCellAnchor>
  <xdr:twoCellAnchor>
    <xdr:from>
      <xdr:col>3</xdr:col>
      <xdr:colOff>133350</xdr:colOff>
      <xdr:row>14</xdr:row>
      <xdr:rowOff>38100</xdr:rowOff>
    </xdr:from>
    <xdr:to>
      <xdr:col>16</xdr:col>
      <xdr:colOff>180975</xdr:colOff>
      <xdr:row>18</xdr:row>
      <xdr:rowOff>0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3009900" y="4191000"/>
          <a:ext cx="2628900" cy="914400"/>
        </a:xfrm>
        <a:prstGeom prst="wedgeRoundRectCallout">
          <a:avLst>
            <a:gd name="adj1" fmla="val -63586"/>
            <a:gd name="adj2" fmla="val -1489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 baseline="0"/>
            <a:t>и как тут заставить ВПР выбрать соответствующий столбец?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3"/>
  <sheetViews>
    <sheetView zoomScale="85" zoomScaleNormal="8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D41" sqref="D41"/>
    </sheetView>
  </sheetViews>
  <sheetFormatPr defaultColWidth="15.42578125" defaultRowHeight="15" x14ac:dyDescent="0.25"/>
  <cols>
    <col min="1" max="1" width="3.5703125" style="6" bestFit="1" customWidth="1"/>
    <col min="2" max="2" width="12.28515625" style="4" bestFit="1" customWidth="1"/>
    <col min="3" max="3" width="15.7109375" style="4" bestFit="1" customWidth="1"/>
    <col min="4" max="4" width="11.7109375" style="4" customWidth="1"/>
    <col min="5" max="5" width="12.85546875" style="4" bestFit="1" customWidth="1"/>
    <col min="6" max="6" width="11.85546875" style="4" bestFit="1" customWidth="1"/>
    <col min="7" max="7" width="13.140625" style="4" bestFit="1" customWidth="1"/>
    <col min="8" max="8" width="14.5703125" style="4" bestFit="1" customWidth="1"/>
    <col min="9" max="9" width="15.5703125" style="4" bestFit="1" customWidth="1"/>
    <col min="10" max="10" width="11.7109375" style="4" customWidth="1"/>
    <col min="11" max="11" width="11.5703125" style="4" bestFit="1" customWidth="1"/>
    <col min="12" max="12" width="13.42578125" style="4" bestFit="1" customWidth="1"/>
    <col min="13" max="13" width="12.7109375" style="4" bestFit="1" customWidth="1"/>
    <col min="14" max="15" width="12.85546875" style="4" bestFit="1" customWidth="1"/>
    <col min="16" max="16384" width="15.42578125" style="4"/>
  </cols>
  <sheetData>
    <row r="1" spans="1:15" s="2" customFormat="1" ht="33.75" customHeight="1" x14ac:dyDescent="0.2">
      <c r="A1" s="3" t="s">
        <v>0</v>
      </c>
      <c r="B1" s="55" t="s">
        <v>12</v>
      </c>
      <c r="C1" s="54"/>
      <c r="D1" s="53" t="s">
        <v>13</v>
      </c>
      <c r="E1" s="53"/>
      <c r="F1" s="55" t="s">
        <v>14</v>
      </c>
      <c r="G1" s="53"/>
      <c r="H1" s="53" t="s">
        <v>15</v>
      </c>
      <c r="I1" s="53"/>
      <c r="J1" s="53" t="s">
        <v>16</v>
      </c>
      <c r="K1" s="53"/>
      <c r="L1" s="53" t="s">
        <v>17</v>
      </c>
      <c r="M1" s="53"/>
      <c r="N1" s="53" t="s">
        <v>18</v>
      </c>
      <c r="O1" s="54"/>
    </row>
    <row r="2" spans="1:15" s="35" customFormat="1" ht="15.75" x14ac:dyDescent="0.25">
      <c r="A2" s="30">
        <v>1</v>
      </c>
      <c r="B2" s="31" t="s">
        <v>10</v>
      </c>
      <c r="C2" s="32" t="s">
        <v>21</v>
      </c>
      <c r="D2" s="45" t="s">
        <v>42</v>
      </c>
      <c r="E2" s="46" t="s">
        <v>25</v>
      </c>
      <c r="F2" s="31" t="s">
        <v>48</v>
      </c>
      <c r="G2" s="32" t="s">
        <v>27</v>
      </c>
      <c r="H2" s="45" t="s">
        <v>50</v>
      </c>
      <c r="I2" s="46" t="s">
        <v>54</v>
      </c>
      <c r="J2" s="33" t="s">
        <v>61</v>
      </c>
      <c r="K2" s="34" t="s">
        <v>57</v>
      </c>
      <c r="L2" s="45" t="s">
        <v>65</v>
      </c>
      <c r="M2" s="46" t="s">
        <v>69</v>
      </c>
      <c r="N2" s="31" t="s">
        <v>73</v>
      </c>
      <c r="O2" s="32" t="s">
        <v>54</v>
      </c>
    </row>
    <row r="3" spans="1:15" s="35" customFormat="1" ht="15.75" x14ac:dyDescent="0.25">
      <c r="A3" s="30">
        <v>2</v>
      </c>
      <c r="B3" s="36" t="s">
        <v>11</v>
      </c>
      <c r="C3" s="37" t="s">
        <v>22</v>
      </c>
      <c r="D3" s="47" t="s">
        <v>43</v>
      </c>
      <c r="E3" s="48" t="s">
        <v>26</v>
      </c>
      <c r="F3" s="36" t="s">
        <v>80</v>
      </c>
      <c r="G3" s="37" t="s">
        <v>28</v>
      </c>
      <c r="H3" s="47" t="s">
        <v>51</v>
      </c>
      <c r="I3" s="48" t="s">
        <v>55</v>
      </c>
      <c r="J3" s="38" t="s">
        <v>62</v>
      </c>
      <c r="K3" s="39" t="s">
        <v>58</v>
      </c>
      <c r="L3" s="47" t="s">
        <v>66</v>
      </c>
      <c r="M3" s="48" t="s">
        <v>70</v>
      </c>
      <c r="N3" s="36" t="s">
        <v>74</v>
      </c>
      <c r="O3" s="37" t="s">
        <v>78</v>
      </c>
    </row>
    <row r="4" spans="1:15" s="35" customFormat="1" ht="15.75" x14ac:dyDescent="0.25">
      <c r="A4" s="30">
        <v>3</v>
      </c>
      <c r="B4" s="36" t="s">
        <v>19</v>
      </c>
      <c r="C4" s="37" t="s">
        <v>23</v>
      </c>
      <c r="D4" s="47" t="s">
        <v>44</v>
      </c>
      <c r="E4" s="48" t="s">
        <v>46</v>
      </c>
      <c r="F4" s="36" t="s">
        <v>49</v>
      </c>
      <c r="G4" s="37" t="s">
        <v>29</v>
      </c>
      <c r="H4" s="47" t="s">
        <v>52</v>
      </c>
      <c r="I4" s="48" t="s">
        <v>56</v>
      </c>
      <c r="J4" s="38" t="s">
        <v>63</v>
      </c>
      <c r="K4" s="39" t="s">
        <v>59</v>
      </c>
      <c r="L4" s="47" t="s">
        <v>67</v>
      </c>
      <c r="M4" s="48" t="s">
        <v>71</v>
      </c>
      <c r="N4" s="36" t="s">
        <v>75</v>
      </c>
      <c r="O4" s="37" t="s">
        <v>79</v>
      </c>
    </row>
    <row r="5" spans="1:15" s="35" customFormat="1" ht="15.75" x14ac:dyDescent="0.25">
      <c r="A5" s="30">
        <v>4</v>
      </c>
      <c r="B5" s="36" t="s">
        <v>20</v>
      </c>
      <c r="C5" s="37" t="s">
        <v>24</v>
      </c>
      <c r="D5" s="47" t="s">
        <v>45</v>
      </c>
      <c r="E5" s="48" t="s">
        <v>47</v>
      </c>
      <c r="F5" s="36"/>
      <c r="G5" s="37"/>
      <c r="H5" s="47" t="s">
        <v>53</v>
      </c>
      <c r="I5" s="48" t="s">
        <v>56</v>
      </c>
      <c r="J5" s="38" t="s">
        <v>64</v>
      </c>
      <c r="K5" s="39" t="s">
        <v>60</v>
      </c>
      <c r="L5" s="47" t="s">
        <v>68</v>
      </c>
      <c r="M5" s="48" t="s">
        <v>72</v>
      </c>
      <c r="N5" s="36" t="s">
        <v>76</v>
      </c>
      <c r="O5" s="37" t="s">
        <v>77</v>
      </c>
    </row>
    <row r="6" spans="1:15" s="35" customFormat="1" ht="15.75" x14ac:dyDescent="0.25">
      <c r="A6" s="30">
        <v>5</v>
      </c>
      <c r="B6" s="40"/>
      <c r="C6" s="40"/>
      <c r="D6" s="47"/>
      <c r="E6" s="49"/>
      <c r="F6" s="36"/>
      <c r="G6" s="40"/>
      <c r="H6" s="47"/>
      <c r="I6" s="48"/>
      <c r="J6" s="38"/>
      <c r="K6" s="39"/>
      <c r="L6" s="47"/>
      <c r="M6" s="48"/>
      <c r="N6" s="36"/>
      <c r="O6" s="37"/>
    </row>
    <row r="7" spans="1:15" s="35" customFormat="1" ht="15.75" x14ac:dyDescent="0.25">
      <c r="A7" s="30">
        <v>6</v>
      </c>
      <c r="B7" s="40"/>
      <c r="C7" s="40"/>
      <c r="D7" s="50"/>
      <c r="E7" s="49"/>
      <c r="F7" s="36"/>
      <c r="G7" s="40"/>
      <c r="H7" s="47"/>
      <c r="I7" s="48"/>
      <c r="J7" s="38"/>
      <c r="K7" s="41"/>
      <c r="L7" s="47"/>
      <c r="M7" s="49"/>
      <c r="N7" s="36"/>
      <c r="O7" s="40"/>
    </row>
    <row r="8" spans="1:15" s="35" customFormat="1" ht="15.75" x14ac:dyDescent="0.25">
      <c r="A8" s="30">
        <v>7</v>
      </c>
      <c r="B8" s="40"/>
      <c r="C8" s="40"/>
      <c r="D8" s="50"/>
      <c r="E8" s="49"/>
      <c r="F8" s="36"/>
      <c r="G8" s="40"/>
      <c r="H8" s="47"/>
      <c r="I8" s="48"/>
      <c r="J8" s="38"/>
      <c r="K8" s="41"/>
      <c r="L8" s="50"/>
      <c r="M8" s="49"/>
      <c r="N8" s="36"/>
      <c r="O8" s="40"/>
    </row>
    <row r="9" spans="1:15" s="35" customFormat="1" ht="15.75" x14ac:dyDescent="0.25">
      <c r="A9" s="30">
        <v>8</v>
      </c>
      <c r="B9" s="40"/>
      <c r="C9" s="40"/>
      <c r="D9" s="50"/>
      <c r="E9" s="49"/>
      <c r="F9" s="40"/>
      <c r="G9" s="40"/>
      <c r="H9" s="47"/>
      <c r="I9" s="48"/>
      <c r="J9" s="38"/>
      <c r="K9" s="41"/>
      <c r="L9" s="50"/>
      <c r="M9" s="49"/>
      <c r="N9" s="36"/>
      <c r="O9" s="40"/>
    </row>
    <row r="10" spans="1:15" s="35" customFormat="1" ht="15.75" x14ac:dyDescent="0.25">
      <c r="A10" s="30">
        <v>9</v>
      </c>
      <c r="B10" s="40"/>
      <c r="C10" s="40"/>
      <c r="D10" s="50"/>
      <c r="E10" s="49"/>
      <c r="F10" s="40"/>
      <c r="G10" s="40"/>
      <c r="H10" s="50"/>
      <c r="I10" s="49"/>
      <c r="J10" s="41"/>
      <c r="K10" s="41"/>
      <c r="L10" s="50"/>
      <c r="M10" s="49"/>
      <c r="N10" s="40"/>
      <c r="O10" s="40"/>
    </row>
    <row r="11" spans="1:15" s="35" customFormat="1" ht="15.75" x14ac:dyDescent="0.25">
      <c r="A11" s="30">
        <v>10</v>
      </c>
      <c r="B11" s="40"/>
      <c r="C11" s="40"/>
      <c r="D11" s="50"/>
      <c r="E11" s="49"/>
      <c r="F11" s="40"/>
      <c r="G11" s="40"/>
      <c r="H11" s="50"/>
      <c r="I11" s="49"/>
      <c r="J11" s="41"/>
      <c r="K11" s="41"/>
      <c r="L11" s="50"/>
      <c r="M11" s="49"/>
      <c r="N11" s="40"/>
      <c r="O11" s="40"/>
    </row>
    <row r="12" spans="1:15" ht="20.25" customHeight="1" x14ac:dyDescent="0.25">
      <c r="A12" s="1"/>
      <c r="B12" s="1">
        <f>COUNTA(B2:B11)</f>
        <v>4</v>
      </c>
      <c r="C12" s="1"/>
      <c r="D12" s="51">
        <f>COUNTA(D2:D11)</f>
        <v>4</v>
      </c>
      <c r="E12" s="52"/>
      <c r="F12" s="1">
        <f>COUNTA(F2:F11)</f>
        <v>3</v>
      </c>
      <c r="G12" s="1"/>
      <c r="H12" s="51">
        <f>COUNTA(H2:H11)</f>
        <v>4</v>
      </c>
      <c r="I12" s="52"/>
      <c r="J12" s="1">
        <f>COUNTA(J2:J11)</f>
        <v>4</v>
      </c>
      <c r="K12" s="1"/>
      <c r="L12" s="51">
        <f>COUNTA(L2:L11)</f>
        <v>4</v>
      </c>
      <c r="M12" s="52"/>
      <c r="N12" s="1">
        <f>COUNTA(N2:N11)</f>
        <v>4</v>
      </c>
      <c r="O12" s="1"/>
    </row>
    <row r="13" spans="1: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</sheetData>
  <mergeCells count="7">
    <mergeCell ref="L1:M1"/>
    <mergeCell ref="N1:O1"/>
    <mergeCell ref="B1:C1"/>
    <mergeCell ref="D1:E1"/>
    <mergeCell ref="F1:G1"/>
    <mergeCell ref="H1:I1"/>
    <mergeCell ref="J1:K1"/>
  </mergeCells>
  <conditionalFormatting sqref="L6:M11">
    <cfRule type="expression" dxfId="16" priority="748">
      <formula>COUNTIF($J$2:$J$481,#REF!)&gt;1</formula>
    </cfRule>
  </conditionalFormatting>
  <conditionalFormatting sqref="N8:O11">
    <cfRule type="expression" dxfId="15" priority="749">
      <formula>COUNTIF($J$2:$J$481,#REF!)&gt;1</formula>
    </cfRule>
  </conditionalFormatting>
  <conditionalFormatting sqref="B2:O11 B13:O13">
    <cfRule type="expression" dxfId="14" priority="752">
      <formula>COUNTIF($J$2:$J$481,#REF!)&gt;1</formula>
    </cfRule>
  </conditionalFormatting>
  <conditionalFormatting sqref="L2:O2">
    <cfRule type="expression" dxfId="13" priority="769">
      <formula>COUNTIF($J$2:$J$501,$J2)&gt;1</formula>
    </cfRule>
  </conditionalFormatting>
  <conditionalFormatting sqref="L3:O3">
    <cfRule type="expression" dxfId="12" priority="770">
      <formula>COUNTIF($J$2:$J$501,$J4)&gt;1</formula>
    </cfRule>
  </conditionalFormatting>
  <conditionalFormatting sqref="L4:O4">
    <cfRule type="expression" dxfId="11" priority="771">
      <formula>COUNTIF($J$2:$J$501,$J6)&gt;1</formula>
    </cfRule>
  </conditionalFormatting>
  <conditionalFormatting sqref="L5:O5">
    <cfRule type="expression" dxfId="10" priority="772">
      <formula>COUNTIF($J$2:$J$501,$J8)&gt;1</formula>
    </cfRule>
  </conditionalFormatting>
  <conditionalFormatting sqref="N6:O6">
    <cfRule type="expression" dxfId="9" priority="773">
      <formula>COUNTIF($J$2:$J$501,$J10)&gt;1</formula>
    </cfRule>
  </conditionalFormatting>
  <conditionalFormatting sqref="N7:O7">
    <cfRule type="expression" dxfId="8" priority="774">
      <formula>COUNTIF($J$2:$J$501,#REF!)&gt;1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P23"/>
  <sheetViews>
    <sheetView tabSelected="1" workbookViewId="0">
      <pane xSplit="3" topLeftCell="D1" activePane="topRight" state="frozenSplit"/>
      <selection pane="topRight" activeCell="D6" sqref="D6:AC6"/>
    </sheetView>
  </sheetViews>
  <sheetFormatPr defaultRowHeight="15" x14ac:dyDescent="0.25"/>
  <cols>
    <col min="1" max="1" width="3.42578125" style="4" bestFit="1" customWidth="1"/>
    <col min="2" max="2" width="20.85546875" style="4" bestFit="1" customWidth="1"/>
    <col min="3" max="3" width="18.85546875" style="4" customWidth="1"/>
    <col min="4" max="7" width="3" style="4" bestFit="1" customWidth="1"/>
    <col min="8" max="9" width="2.85546875" style="4" bestFit="1" customWidth="1"/>
    <col min="10" max="11" width="3" style="4" bestFit="1" customWidth="1"/>
    <col min="12" max="12" width="2.42578125" style="4" bestFit="1" customWidth="1"/>
    <col min="13" max="33" width="3.140625" style="4" bestFit="1" customWidth="1"/>
    <col min="34" max="34" width="3.140625" style="4" customWidth="1"/>
    <col min="35" max="35" width="7.28515625" style="4" bestFit="1" customWidth="1"/>
    <col min="36" max="36" width="3.140625" style="4" customWidth="1"/>
    <col min="37" max="39" width="3.5703125" style="4" bestFit="1" customWidth="1"/>
    <col min="40" max="40" width="4.140625" style="4" bestFit="1" customWidth="1"/>
    <col min="41" max="41" width="3.5703125" style="4" bestFit="1" customWidth="1"/>
    <col min="42" max="42" width="4" style="4" bestFit="1" customWidth="1"/>
    <col min="43" max="16384" width="9.140625" style="4"/>
  </cols>
  <sheetData>
    <row r="1" spans="1:42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62" t="s">
        <v>7</v>
      </c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2" ht="18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AA2" s="63" t="s">
        <v>8</v>
      </c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2" ht="20.25" customHeight="1" x14ac:dyDescent="0.25">
      <c r="B3" s="7" t="str">
        <f ca="1">наим</f>
        <v>БУХГАЛТЕРИЯ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AA3" s="64" t="s">
        <v>9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2" ht="18" customHeight="1" x14ac:dyDescent="0.25">
      <c r="B4" s="58" t="s">
        <v>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K4" s="8"/>
      <c r="AL4" s="8"/>
      <c r="AM4" s="8"/>
      <c r="AN4" s="8"/>
      <c r="AO4" s="8"/>
    </row>
    <row r="5" spans="1:42" ht="15" customHeight="1" x14ac:dyDescent="0.25"/>
    <row r="6" spans="1:42" ht="30" customHeight="1" x14ac:dyDescent="0.25">
      <c r="C6" s="9" t="s">
        <v>4</v>
      </c>
      <c r="D6" s="56" t="s">
        <v>14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</row>
    <row r="7" spans="1:42" ht="17.25" customHeight="1" x14ac:dyDescent="0.25">
      <c r="A7" s="71" t="s">
        <v>0</v>
      </c>
      <c r="B7" s="73" t="s">
        <v>5</v>
      </c>
      <c r="C7" s="75" t="s">
        <v>6</v>
      </c>
      <c r="D7" s="69">
        <v>1</v>
      </c>
      <c r="E7" s="65">
        <v>2</v>
      </c>
      <c r="F7" s="65">
        <v>3</v>
      </c>
      <c r="G7" s="65">
        <v>4</v>
      </c>
      <c r="H7" s="65">
        <v>5</v>
      </c>
      <c r="I7" s="65">
        <v>6</v>
      </c>
      <c r="J7" s="65">
        <v>7</v>
      </c>
      <c r="K7" s="65">
        <v>8</v>
      </c>
      <c r="L7" s="65">
        <v>9</v>
      </c>
      <c r="M7" s="65">
        <v>10</v>
      </c>
      <c r="N7" s="65">
        <v>11</v>
      </c>
      <c r="O7" s="65">
        <v>12</v>
      </c>
      <c r="P7" s="65">
        <v>13</v>
      </c>
      <c r="Q7" s="65">
        <v>14</v>
      </c>
      <c r="R7" s="65">
        <v>15</v>
      </c>
      <c r="S7" s="65">
        <v>16</v>
      </c>
      <c r="T7" s="65">
        <v>17</v>
      </c>
      <c r="U7" s="65">
        <v>18</v>
      </c>
      <c r="V7" s="65">
        <v>19</v>
      </c>
      <c r="W7" s="65">
        <v>20</v>
      </c>
      <c r="X7" s="65">
        <v>21</v>
      </c>
      <c r="Y7" s="65">
        <v>22</v>
      </c>
      <c r="Z7" s="65">
        <v>23</v>
      </c>
      <c r="AA7" s="65">
        <v>24</v>
      </c>
      <c r="AB7" s="65">
        <v>25</v>
      </c>
      <c r="AC7" s="65">
        <v>26</v>
      </c>
      <c r="AD7" s="65">
        <v>27</v>
      </c>
      <c r="AE7" s="65">
        <v>28</v>
      </c>
      <c r="AF7" s="65">
        <v>29</v>
      </c>
      <c r="AG7" s="65">
        <v>30</v>
      </c>
      <c r="AH7" s="76">
        <v>31</v>
      </c>
      <c r="AI7" s="67" t="s">
        <v>31</v>
      </c>
      <c r="AJ7" s="59" t="s">
        <v>39</v>
      </c>
      <c r="AK7" s="60"/>
      <c r="AL7" s="60"/>
      <c r="AM7" s="60"/>
      <c r="AN7" s="60"/>
      <c r="AO7" s="61"/>
    </row>
    <row r="8" spans="1:42" ht="97.5" customHeight="1" x14ac:dyDescent="0.25">
      <c r="A8" s="72"/>
      <c r="B8" s="74"/>
      <c r="C8" s="74"/>
      <c r="D8" s="70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77"/>
      <c r="AI8" s="68"/>
      <c r="AJ8" s="29" t="s">
        <v>32</v>
      </c>
      <c r="AK8" s="29" t="s">
        <v>33</v>
      </c>
      <c r="AL8" s="29" t="s">
        <v>40</v>
      </c>
      <c r="AM8" s="29" t="s">
        <v>34</v>
      </c>
      <c r="AN8" s="29" t="s">
        <v>35</v>
      </c>
      <c r="AO8" s="29" t="s">
        <v>41</v>
      </c>
      <c r="AP8" s="12"/>
    </row>
    <row r="9" spans="1:42" x14ac:dyDescent="0.25">
      <c r="A9" s="13">
        <v>1</v>
      </c>
      <c r="B9" s="14" t="str">
        <f>INDEX(Список!$B$2:$O$11,$A9,MATCH($D$6,отд,0))</f>
        <v>Борисов</v>
      </c>
      <c r="C9" s="14" t="str">
        <f>INDEX(Список!$B$2:$O$11,$A9,MATCH($D$6,отд,0)+1)</f>
        <v>гл.бух</v>
      </c>
      <c r="D9" s="15" t="s">
        <v>37</v>
      </c>
      <c r="E9" s="16" t="s">
        <v>37</v>
      </c>
      <c r="F9" s="16" t="s">
        <v>37</v>
      </c>
      <c r="G9" s="16" t="s">
        <v>36</v>
      </c>
      <c r="H9" s="23">
        <v>8</v>
      </c>
      <c r="I9" s="23">
        <v>8</v>
      </c>
      <c r="J9" s="23">
        <v>8</v>
      </c>
      <c r="K9" s="23">
        <v>8</v>
      </c>
      <c r="L9" s="23">
        <v>8</v>
      </c>
      <c r="M9" s="23">
        <v>8</v>
      </c>
      <c r="N9" s="23" t="s">
        <v>36</v>
      </c>
      <c r="O9" s="23">
        <v>8</v>
      </c>
      <c r="P9" s="23">
        <v>8</v>
      </c>
      <c r="Q9" s="23">
        <v>8</v>
      </c>
      <c r="R9" s="23">
        <v>8</v>
      </c>
      <c r="S9" s="23">
        <v>8</v>
      </c>
      <c r="T9" s="23">
        <v>8</v>
      </c>
      <c r="U9" s="23" t="s">
        <v>36</v>
      </c>
      <c r="V9" s="23">
        <v>8</v>
      </c>
      <c r="W9" s="23">
        <v>8</v>
      </c>
      <c r="X9" s="23">
        <v>8</v>
      </c>
      <c r="Y9" s="23">
        <v>8</v>
      </c>
      <c r="Z9" s="23">
        <v>8</v>
      </c>
      <c r="AA9" s="23">
        <v>8</v>
      </c>
      <c r="AB9" s="23" t="s">
        <v>36</v>
      </c>
      <c r="AC9" s="23">
        <v>8</v>
      </c>
      <c r="AD9" s="23">
        <v>8</v>
      </c>
      <c r="AE9" s="23">
        <v>8</v>
      </c>
      <c r="AF9" s="23">
        <v>8</v>
      </c>
      <c r="AG9" s="23">
        <v>8</v>
      </c>
      <c r="AH9" s="24">
        <v>8</v>
      </c>
      <c r="AI9" s="17">
        <f t="array" ref="AI9">COUNTIF(D9:AH9,"&gt;=4")+SUM((WEEKDAY($D$8:$AH$8,2)&lt;6)*(D9:AH9="к"))</f>
        <v>24</v>
      </c>
      <c r="AJ9" s="18">
        <f>COUNTIF(D9:AH9,"в")</f>
        <v>4</v>
      </c>
      <c r="AK9" s="19">
        <f>COUNTIF(D9:AH9,"о")</f>
        <v>3</v>
      </c>
      <c r="AL9" s="19">
        <f>COUNTIF(D9:AH9,"д")</f>
        <v>0</v>
      </c>
      <c r="AM9" s="19">
        <f>COUNTIF(D9:AH9,"к")</f>
        <v>0</v>
      </c>
      <c r="AN9" s="19">
        <f>COUNTIF(D9:AH9,"а")</f>
        <v>0</v>
      </c>
      <c r="AO9" s="20">
        <f>COUNTIF(D9:AH9,"б")</f>
        <v>0</v>
      </c>
    </row>
    <row r="10" spans="1:42" x14ac:dyDescent="0.25">
      <c r="A10" s="21">
        <v>2</v>
      </c>
      <c r="B10" s="14" t="str">
        <f>INDEX(Список!$B$2:$O$11,$A10,MATCH($D$6,отд,0))</f>
        <v>Яроменко</v>
      </c>
      <c r="C10" s="14" t="str">
        <f>INDEX(Список!$B$2:$O$11,$A10,MATCH($D$6,отд,0)+1)</f>
        <v>экономист</v>
      </c>
      <c r="D10" s="22">
        <v>8</v>
      </c>
      <c r="E10" s="23">
        <v>8</v>
      </c>
      <c r="F10" s="23">
        <v>8</v>
      </c>
      <c r="G10" s="23" t="s">
        <v>36</v>
      </c>
      <c r="H10" s="23">
        <v>8</v>
      </c>
      <c r="I10" s="23">
        <v>8</v>
      </c>
      <c r="J10" s="23">
        <v>8</v>
      </c>
      <c r="K10" s="23">
        <v>8</v>
      </c>
      <c r="L10" s="23">
        <v>8</v>
      </c>
      <c r="M10" s="23">
        <v>8</v>
      </c>
      <c r="N10" s="23" t="s">
        <v>36</v>
      </c>
      <c r="O10" s="23">
        <v>8</v>
      </c>
      <c r="P10" s="23">
        <v>8</v>
      </c>
      <c r="Q10" s="23">
        <v>8</v>
      </c>
      <c r="R10" s="23">
        <v>8</v>
      </c>
      <c r="S10" s="23">
        <v>8</v>
      </c>
      <c r="T10" s="23">
        <v>8</v>
      </c>
      <c r="U10" s="23" t="s">
        <v>36</v>
      </c>
      <c r="V10" s="23">
        <v>8</v>
      </c>
      <c r="W10" s="23">
        <v>8</v>
      </c>
      <c r="X10" s="23">
        <v>8</v>
      </c>
      <c r="Y10" s="23" t="s">
        <v>38</v>
      </c>
      <c r="Z10" s="23" t="s">
        <v>38</v>
      </c>
      <c r="AA10" s="23" t="s">
        <v>38</v>
      </c>
      <c r="AB10" s="23" t="s">
        <v>36</v>
      </c>
      <c r="AC10" s="23">
        <v>8</v>
      </c>
      <c r="AD10" s="23">
        <v>8</v>
      </c>
      <c r="AE10" s="23">
        <v>8</v>
      </c>
      <c r="AF10" s="23">
        <v>8</v>
      </c>
      <c r="AG10" s="23">
        <v>8</v>
      </c>
      <c r="AH10" s="24">
        <v>8</v>
      </c>
      <c r="AI10" s="25">
        <f t="array" ref="AI10">COUNTIF(D10:AH10,"&gt;=4")+SUM((WEEKDAY($D$8:$AH$8,2)&lt;6)*(D10:AH10="к"))</f>
        <v>24</v>
      </c>
      <c r="AJ10" s="26">
        <f t="shared" ref="AJ10:AJ18" si="0">COUNTIF(D10:AH10,"в")</f>
        <v>4</v>
      </c>
      <c r="AK10" s="27">
        <f t="shared" ref="AK10:AK18" si="1">COUNTIF(D10:AH10,"о")</f>
        <v>0</v>
      </c>
      <c r="AL10" s="27">
        <f t="shared" ref="AL10:AL18" si="2">COUNTIF(D10:AH10,"д")</f>
        <v>0</v>
      </c>
      <c r="AM10" s="27">
        <f t="shared" ref="AM10:AM18" si="3">COUNTIF(D10:AH10,"к")</f>
        <v>0</v>
      </c>
      <c r="AN10" s="27">
        <f t="shared" ref="AN10:AN18" si="4">COUNTIF(D10:AH10,"а")</f>
        <v>3</v>
      </c>
      <c r="AO10" s="28">
        <f t="shared" ref="AO10:AO18" si="5">COUNTIF(D10:AH10,"б")</f>
        <v>0</v>
      </c>
    </row>
    <row r="11" spans="1:42" ht="16.5" customHeight="1" x14ac:dyDescent="0.25">
      <c r="A11" s="21">
        <v>3</v>
      </c>
      <c r="B11" s="14" t="str">
        <f>INDEX(Список!$B$2:$O$11,$A11,MATCH($D$6,отд,0))</f>
        <v>Шевченко</v>
      </c>
      <c r="C11" s="14" t="str">
        <f>INDEX(Список!$B$2:$O$11,$A11,MATCH($D$6,отд,0)+1)</f>
        <v>бух</v>
      </c>
      <c r="D11" s="22" t="s">
        <v>30</v>
      </c>
      <c r="E11" s="23" t="s">
        <v>30</v>
      </c>
      <c r="F11" s="23" t="s">
        <v>30</v>
      </c>
      <c r="G11" s="23" t="s">
        <v>36</v>
      </c>
      <c r="H11" s="23">
        <v>8</v>
      </c>
      <c r="I11" s="23">
        <v>8</v>
      </c>
      <c r="J11" s="23">
        <v>8</v>
      </c>
      <c r="K11" s="23">
        <v>8</v>
      </c>
      <c r="L11" s="23">
        <v>8</v>
      </c>
      <c r="M11" s="23">
        <v>8</v>
      </c>
      <c r="N11" s="23" t="s">
        <v>36</v>
      </c>
      <c r="O11" s="23">
        <v>8</v>
      </c>
      <c r="P11" s="23">
        <v>8</v>
      </c>
      <c r="Q11" s="23">
        <v>8</v>
      </c>
      <c r="R11" s="23">
        <v>8</v>
      </c>
      <c r="S11" s="23">
        <v>8</v>
      </c>
      <c r="T11" s="23">
        <v>8</v>
      </c>
      <c r="U11" s="23" t="s">
        <v>36</v>
      </c>
      <c r="V11" s="23">
        <v>8</v>
      </c>
      <c r="W11" s="23">
        <v>8</v>
      </c>
      <c r="X11" s="23">
        <v>8</v>
      </c>
      <c r="Y11" s="23">
        <v>8</v>
      </c>
      <c r="Z11" s="23">
        <v>8</v>
      </c>
      <c r="AA11" s="23">
        <v>8</v>
      </c>
      <c r="AB11" s="23" t="s">
        <v>36</v>
      </c>
      <c r="AC11" s="23">
        <v>8</v>
      </c>
      <c r="AD11" s="23">
        <v>8</v>
      </c>
      <c r="AE11" s="23">
        <v>8</v>
      </c>
      <c r="AF11" s="23" t="s">
        <v>2</v>
      </c>
      <c r="AG11" s="23" t="s">
        <v>2</v>
      </c>
      <c r="AH11" s="24" t="s">
        <v>2</v>
      </c>
      <c r="AI11" s="25">
        <f t="array" ref="AI11">COUNTIF(D11:AH11,"&gt;=4")+SUM((WEEKDAY($D$8:$AH$8,2)&lt;6)*(D11:AH11="к"))</f>
        <v>21</v>
      </c>
      <c r="AJ11" s="26">
        <f t="shared" si="0"/>
        <v>4</v>
      </c>
      <c r="AK11" s="27">
        <f t="shared" si="1"/>
        <v>0</v>
      </c>
      <c r="AL11" s="27">
        <f t="shared" si="2"/>
        <v>0</v>
      </c>
      <c r="AM11" s="27">
        <f t="shared" si="3"/>
        <v>3</v>
      </c>
      <c r="AN11" s="27">
        <f t="shared" si="4"/>
        <v>0</v>
      </c>
      <c r="AO11" s="28">
        <f t="shared" si="5"/>
        <v>3</v>
      </c>
    </row>
    <row r="12" spans="1:42" ht="16.5" customHeight="1" x14ac:dyDescent="0.25">
      <c r="A12" s="21">
        <v>4</v>
      </c>
      <c r="B12" s="14">
        <f>INDEX(Список!$B$2:$O$11,$A12,MATCH($D$6,отд,0))</f>
        <v>0</v>
      </c>
      <c r="C12" s="14">
        <f>INDEX(Список!$B$2:$O$11,$A12,MATCH($D$6,отд,0)+1)</f>
        <v>0</v>
      </c>
      <c r="D12" s="22">
        <v>8</v>
      </c>
      <c r="E12" s="23">
        <v>8</v>
      </c>
      <c r="F12" s="23">
        <v>8</v>
      </c>
      <c r="G12" s="23" t="s">
        <v>36</v>
      </c>
      <c r="H12" s="23">
        <v>8</v>
      </c>
      <c r="I12" s="23">
        <v>8</v>
      </c>
      <c r="J12" s="23">
        <v>8</v>
      </c>
      <c r="K12" s="23">
        <v>8</v>
      </c>
      <c r="L12" s="23">
        <v>8</v>
      </c>
      <c r="M12" s="23">
        <v>8</v>
      </c>
      <c r="N12" s="23" t="s">
        <v>36</v>
      </c>
      <c r="O12" s="23">
        <v>8</v>
      </c>
      <c r="P12" s="23">
        <v>8</v>
      </c>
      <c r="Q12" s="23">
        <v>8</v>
      </c>
      <c r="R12" s="23">
        <v>8</v>
      </c>
      <c r="S12" s="23">
        <v>8</v>
      </c>
      <c r="T12" s="23">
        <v>8</v>
      </c>
      <c r="U12" s="23" t="s">
        <v>36</v>
      </c>
      <c r="V12" s="23">
        <v>8</v>
      </c>
      <c r="W12" s="23">
        <v>8</v>
      </c>
      <c r="X12" s="23">
        <v>8</v>
      </c>
      <c r="Y12" s="23">
        <v>8</v>
      </c>
      <c r="Z12" s="23">
        <v>8</v>
      </c>
      <c r="AA12" s="23">
        <v>8</v>
      </c>
      <c r="AB12" s="23" t="s">
        <v>36</v>
      </c>
      <c r="AC12" s="23" t="s">
        <v>1</v>
      </c>
      <c r="AD12" s="23" t="s">
        <v>1</v>
      </c>
      <c r="AE12" s="23" t="s">
        <v>1</v>
      </c>
      <c r="AF12" s="23" t="s">
        <v>1</v>
      </c>
      <c r="AG12" s="23" t="s">
        <v>1</v>
      </c>
      <c r="AH12" s="23" t="s">
        <v>1</v>
      </c>
      <c r="AI12" s="25">
        <f t="array" ref="AI12">COUNTIF(D12:AH12,"&gt;=4")+SUM((WEEKDAY($D$8:$AH$8,2)&lt;6)*(D12:AH12="к"))</f>
        <v>21</v>
      </c>
      <c r="AJ12" s="26">
        <f t="shared" si="0"/>
        <v>4</v>
      </c>
      <c r="AK12" s="27">
        <f t="shared" si="1"/>
        <v>0</v>
      </c>
      <c r="AL12" s="27">
        <f t="shared" si="2"/>
        <v>6</v>
      </c>
      <c r="AM12" s="27">
        <f t="shared" si="3"/>
        <v>0</v>
      </c>
      <c r="AN12" s="27">
        <f t="shared" si="4"/>
        <v>0</v>
      </c>
      <c r="AO12" s="28">
        <f t="shared" si="5"/>
        <v>0</v>
      </c>
    </row>
    <row r="13" spans="1:42" ht="16.5" customHeight="1" x14ac:dyDescent="0.25">
      <c r="A13" s="21">
        <v>5</v>
      </c>
      <c r="B13" s="14">
        <f>INDEX(Список!$B$2:$O$11,$A13,MATCH($D$6,отд,0))</f>
        <v>0</v>
      </c>
      <c r="C13" s="14">
        <f>INDEX(Список!$B$2:$O$11,$A13,MATCH($D$6,отд,0)+1)</f>
        <v>0</v>
      </c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  <c r="AI13" s="25">
        <f t="array" ref="AI13">COUNTIF(D13:AH13,"&gt;=4")+SUM((WEEKDAY($D$8:$AH$8,2)&lt;6)*(D13:AH13="к"))</f>
        <v>0</v>
      </c>
      <c r="AJ13" s="26">
        <f t="shared" si="0"/>
        <v>0</v>
      </c>
      <c r="AK13" s="27">
        <f t="shared" si="1"/>
        <v>0</v>
      </c>
      <c r="AL13" s="27">
        <f t="shared" si="2"/>
        <v>0</v>
      </c>
      <c r="AM13" s="27">
        <f t="shared" si="3"/>
        <v>0</v>
      </c>
      <c r="AN13" s="27">
        <f t="shared" si="4"/>
        <v>0</v>
      </c>
      <c r="AO13" s="28">
        <f t="shared" si="5"/>
        <v>0</v>
      </c>
    </row>
    <row r="14" spans="1:42" ht="16.5" customHeight="1" x14ac:dyDescent="0.25">
      <c r="A14" s="21">
        <v>6</v>
      </c>
      <c r="B14" s="14">
        <f>INDEX(Список!$B$2:$O$11,$A14,MATCH($D$6,отд,0))</f>
        <v>0</v>
      </c>
      <c r="C14" s="14">
        <f>INDEX(Список!$B$2:$O$11,$A14,MATCH($D$6,отд,0)+1)</f>
        <v>0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25">
        <f t="array" ref="AI14">COUNTIF(D14:AH14,"&gt;=4")+SUM((WEEKDAY($D$8:$AH$8,2)&lt;6)*(D14:AH14="к"))</f>
        <v>0</v>
      </c>
      <c r="AJ14" s="26">
        <f t="shared" si="0"/>
        <v>0</v>
      </c>
      <c r="AK14" s="27">
        <f t="shared" si="1"/>
        <v>0</v>
      </c>
      <c r="AL14" s="27">
        <f t="shared" si="2"/>
        <v>0</v>
      </c>
      <c r="AM14" s="27">
        <f t="shared" si="3"/>
        <v>0</v>
      </c>
      <c r="AN14" s="27">
        <f t="shared" si="4"/>
        <v>0</v>
      </c>
      <c r="AO14" s="28">
        <f t="shared" si="5"/>
        <v>0</v>
      </c>
    </row>
    <row r="15" spans="1:42" ht="16.5" customHeight="1" x14ac:dyDescent="0.25">
      <c r="A15" s="21">
        <v>7</v>
      </c>
      <c r="B15" s="14">
        <f>INDEX(Список!$B$2:$O$11,$A15,MATCH($D$6,отд,0))</f>
        <v>0</v>
      </c>
      <c r="C15" s="14">
        <f>INDEX(Список!$B$2:$O$11,$A15,MATCH($D$6,отд,0)+1)</f>
        <v>0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5">
        <f t="array" ref="AI15">COUNTIF(D15:AH15,"&gt;=4")+SUM((WEEKDAY($D$8:$AH$8,2)&lt;6)*(D15:AH15="к"))</f>
        <v>0</v>
      </c>
      <c r="AJ15" s="26">
        <f t="shared" si="0"/>
        <v>0</v>
      </c>
      <c r="AK15" s="27">
        <f t="shared" si="1"/>
        <v>0</v>
      </c>
      <c r="AL15" s="27">
        <f t="shared" si="2"/>
        <v>0</v>
      </c>
      <c r="AM15" s="27">
        <f t="shared" si="3"/>
        <v>0</v>
      </c>
      <c r="AN15" s="27">
        <f t="shared" si="4"/>
        <v>0</v>
      </c>
      <c r="AO15" s="28">
        <f t="shared" si="5"/>
        <v>0</v>
      </c>
    </row>
    <row r="16" spans="1:42" ht="16.5" customHeight="1" x14ac:dyDescent="0.25">
      <c r="A16" s="21">
        <v>8</v>
      </c>
      <c r="B16" s="14">
        <f>INDEX(Список!$B$2:$O$11,$A16,MATCH($D$6,отд,0))</f>
        <v>0</v>
      </c>
      <c r="C16" s="14">
        <f>INDEX(Список!$B$2:$O$11,$A16,MATCH($D$6,отд,0)+1)</f>
        <v>0</v>
      </c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5">
        <f t="array" ref="AI16">COUNTIF(D16:AH16,"&gt;=4")+SUM((WEEKDAY($D$8:$AH$8,2)&lt;6)*(D16:AH16="к"))</f>
        <v>0</v>
      </c>
      <c r="AJ16" s="26">
        <f t="shared" si="0"/>
        <v>0</v>
      </c>
      <c r="AK16" s="27">
        <f t="shared" si="1"/>
        <v>0</v>
      </c>
      <c r="AL16" s="27">
        <f t="shared" si="2"/>
        <v>0</v>
      </c>
      <c r="AM16" s="27">
        <f t="shared" si="3"/>
        <v>0</v>
      </c>
      <c r="AN16" s="27">
        <f t="shared" si="4"/>
        <v>0</v>
      </c>
      <c r="AO16" s="28">
        <f t="shared" si="5"/>
        <v>0</v>
      </c>
    </row>
    <row r="17" spans="1:41" ht="16.5" customHeight="1" x14ac:dyDescent="0.25">
      <c r="A17" s="21">
        <v>9</v>
      </c>
      <c r="B17" s="14">
        <f>INDEX(Список!$B$2:$O$11,$A17,MATCH($D$6,отд,0))</f>
        <v>0</v>
      </c>
      <c r="C17" s="14">
        <f>INDEX(Список!$B$2:$O$11,$A17,MATCH($D$6,отд,0)+1)</f>
        <v>0</v>
      </c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  <c r="AI17" s="25">
        <f t="array" ref="AI17">COUNTIF(D17:AH17,"&gt;=4")+SUM((WEEKDAY($D$8:$AH$8,2)&lt;6)*(D17:AH17="к"))</f>
        <v>0</v>
      </c>
      <c r="AJ17" s="26">
        <f t="shared" si="0"/>
        <v>0</v>
      </c>
      <c r="AK17" s="27">
        <f t="shared" si="1"/>
        <v>0</v>
      </c>
      <c r="AL17" s="27">
        <f t="shared" si="2"/>
        <v>0</v>
      </c>
      <c r="AM17" s="27">
        <f t="shared" si="3"/>
        <v>0</v>
      </c>
      <c r="AN17" s="27">
        <f t="shared" si="4"/>
        <v>0</v>
      </c>
      <c r="AO17" s="28">
        <f t="shared" si="5"/>
        <v>0</v>
      </c>
    </row>
    <row r="18" spans="1:41" ht="16.5" customHeight="1" x14ac:dyDescent="0.25">
      <c r="A18" s="21">
        <v>10</v>
      </c>
      <c r="B18" s="14">
        <f>INDEX(Список!$B$2:$O$11,$A18,MATCH($D$6,отд,0))</f>
        <v>0</v>
      </c>
      <c r="C18" s="14">
        <f>INDEX(Список!$B$2:$O$11,$A18,MATCH($D$6,отд,0)+1)</f>
        <v>0</v>
      </c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  <c r="AI18" s="25">
        <f t="array" ref="AI18">COUNTIF(D18:AH18,"&gt;=4")+SUM((WEEKDAY($D$8:$AH$8,2)&lt;6)*(D18:AH18="к"))</f>
        <v>0</v>
      </c>
      <c r="AJ18" s="26">
        <f t="shared" si="0"/>
        <v>0</v>
      </c>
      <c r="AK18" s="27">
        <f t="shared" si="1"/>
        <v>0</v>
      </c>
      <c r="AL18" s="27">
        <f t="shared" si="2"/>
        <v>0</v>
      </c>
      <c r="AM18" s="27">
        <f t="shared" si="3"/>
        <v>0</v>
      </c>
      <c r="AN18" s="27">
        <f t="shared" si="4"/>
        <v>0</v>
      </c>
      <c r="AO18" s="28">
        <f t="shared" si="5"/>
        <v>0</v>
      </c>
    </row>
    <row r="20" spans="1:41" x14ac:dyDescent="0.25"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7"/>
      <c r="S20" s="57"/>
      <c r="T20" s="57"/>
      <c r="U20" s="57"/>
      <c r="V20" s="57"/>
      <c r="W20" s="57"/>
      <c r="X20" s="43"/>
      <c r="Y20" s="44"/>
      <c r="Z20" s="44"/>
      <c r="AA20" s="44"/>
      <c r="AB20" s="44"/>
      <c r="AC20" s="44"/>
      <c r="AD20" s="44"/>
      <c r="AE20" s="44"/>
      <c r="AF20" s="44"/>
    </row>
    <row r="21" spans="1:41" x14ac:dyDescent="0.25"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41" x14ac:dyDescent="0.25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41" x14ac:dyDescent="0.25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</sheetData>
  <mergeCells count="42">
    <mergeCell ref="AH7:AH8"/>
    <mergeCell ref="AD7:AD8"/>
    <mergeCell ref="AE7:AE8"/>
    <mergeCell ref="AF7:AF8"/>
    <mergeCell ref="AG7:AG8"/>
    <mergeCell ref="AC7:AC8"/>
    <mergeCell ref="T7:T8"/>
    <mergeCell ref="U7:U8"/>
    <mergeCell ref="V7:V8"/>
    <mergeCell ref="W7:W8"/>
    <mergeCell ref="X7:X8"/>
    <mergeCell ref="Y7:Y8"/>
    <mergeCell ref="Z7:Z8"/>
    <mergeCell ref="A7:A8"/>
    <mergeCell ref="B7:B8"/>
    <mergeCell ref="C7:C8"/>
    <mergeCell ref="AA7:AA8"/>
    <mergeCell ref="AB7:AB8"/>
    <mergeCell ref="Q7:Q8"/>
    <mergeCell ref="R7:R8"/>
    <mergeCell ref="S7:S8"/>
    <mergeCell ref="I7:I8"/>
    <mergeCell ref="J7:J8"/>
    <mergeCell ref="K7:K8"/>
    <mergeCell ref="O7:O8"/>
    <mergeCell ref="P7:P8"/>
    <mergeCell ref="D6:AC6"/>
    <mergeCell ref="R20:W20"/>
    <mergeCell ref="B4:AE4"/>
    <mergeCell ref="AJ7:AO7"/>
    <mergeCell ref="AA1:AO1"/>
    <mergeCell ref="AA2:AO2"/>
    <mergeCell ref="AA3:AO3"/>
    <mergeCell ref="L7:L8"/>
    <mergeCell ref="M7:M8"/>
    <mergeCell ref="N7:N8"/>
    <mergeCell ref="AI7:AI8"/>
    <mergeCell ref="D7:D8"/>
    <mergeCell ref="E7:E8"/>
    <mergeCell ref="F7:F8"/>
    <mergeCell ref="G7:G8"/>
    <mergeCell ref="H7:H8"/>
  </mergeCells>
  <conditionalFormatting sqref="D9:AH18">
    <cfRule type="containsText" dxfId="7" priority="8" operator="containsText" text="в">
      <formula>NOT(ISERROR(SEARCH("в",D9)))</formula>
    </cfRule>
  </conditionalFormatting>
  <conditionalFormatting sqref="AJ8">
    <cfRule type="expression" dxfId="6" priority="789">
      <formula>SUM($AJ$9:$AJ$18)=0</formula>
    </cfRule>
  </conditionalFormatting>
  <conditionalFormatting sqref="AO8">
    <cfRule type="expression" dxfId="5" priority="790">
      <formula>SUM($AO$9:$AO$18)=0</formula>
    </cfRule>
  </conditionalFormatting>
  <conditionalFormatting sqref="AK8">
    <cfRule type="expression" dxfId="4" priority="791">
      <formula>SUM($AK$9:$AK$18)=0</formula>
    </cfRule>
  </conditionalFormatting>
  <conditionalFormatting sqref="AL8">
    <cfRule type="expression" dxfId="3" priority="792">
      <formula>SUM($AL$9:$AL$18)=0</formula>
    </cfRule>
  </conditionalFormatting>
  <conditionalFormatting sqref="AM8">
    <cfRule type="expression" dxfId="2" priority="793">
      <formula>SUM($AM$9:$AM$18)=0</formula>
    </cfRule>
  </conditionalFormatting>
  <conditionalFormatting sqref="AN8">
    <cfRule type="expression" dxfId="1" priority="794">
      <formula>SUM($AN$9:$AN$18)=0</formula>
    </cfRule>
  </conditionalFormatting>
  <conditionalFormatting sqref="AH7:AH8">
    <cfRule type="expression" dxfId="0" priority="795">
      <formula>SUM($AH$9:$AH$18)=0</formula>
    </cfRule>
  </conditionalFormatting>
  <dataValidations count="1">
    <dataValidation type="list" allowBlank="1" showInputMessage="1" showErrorMessage="1" sqref="D6:AC6">
      <formula1>наим</formula1>
    </dataValidation>
  </dataValidations>
  <printOptions horizontalCentered="1"/>
  <pageMargins left="0.19685039370078741" right="0.15748031496062992" top="0.70866141732283472" bottom="0.27559055118110237" header="0.15748031496062992" footer="0.19685039370078741"/>
  <pageSetup paperSize="9" scale="86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Список!$B$1:$O$1</xm:f>
          </x14:formula1>
          <xm:sqref>D6:AB6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4"/>
  <sheetViews>
    <sheetView workbookViewId="0">
      <selection activeCell="A8" sqref="A8:A24"/>
    </sheetView>
  </sheetViews>
  <sheetFormatPr defaultRowHeight="15" x14ac:dyDescent="0.25"/>
  <cols>
    <col min="1" max="1" width="24.85546875" customWidth="1"/>
  </cols>
  <sheetData>
    <row r="1" spans="1:1" x14ac:dyDescent="0.25">
      <c r="A1" t="str">
        <f>INDEX(Список!$B$1:$BB$1,(ROW()-1)*2+1)</f>
        <v>УПРАВЛЕНИЕ</v>
      </c>
    </row>
    <row r="2" spans="1:1" x14ac:dyDescent="0.25">
      <c r="A2" t="str">
        <f>INDEX(Список!$B$1:$BB$1,(ROW()-1)*2+1)</f>
        <v>ОТДЕЛ КАДРОВ</v>
      </c>
    </row>
    <row r="3" spans="1:1" x14ac:dyDescent="0.25">
      <c r="A3" t="str">
        <f>INDEX(Список!$B$1:$BB$1,(ROW()-1)*2+1)</f>
        <v>БУХГАЛТЕРИЯ</v>
      </c>
    </row>
    <row r="4" spans="1:1" x14ac:dyDescent="0.25">
      <c r="A4" t="str">
        <f>INDEX(Список!$B$1:$BB$1,(ROW()-1)*2+1)</f>
        <v>ОТД.1</v>
      </c>
    </row>
    <row r="5" spans="1:1" x14ac:dyDescent="0.25">
      <c r="A5" t="str">
        <f>INDEX(Список!$B$1:$BB$1,(ROW()-1)*2+1)</f>
        <v>ОТД.2</v>
      </c>
    </row>
    <row r="6" spans="1:1" x14ac:dyDescent="0.25">
      <c r="A6" t="str">
        <f>INDEX(Список!$B$1:$BB$1,(ROW()-1)*2+1)</f>
        <v>ОТД.3</v>
      </c>
    </row>
    <row r="7" spans="1:1" x14ac:dyDescent="0.25">
      <c r="A7" t="str">
        <f>INDEX(Список!$B$1:$BB$1,(ROW()-1)*2+1)</f>
        <v>ОТД.4</v>
      </c>
    </row>
    <row r="8" spans="1:1" x14ac:dyDescent="0.25">
      <c r="A8">
        <f>INDEX(Список!$B$1:$BB$1,(ROW()-1)*2+1)</f>
        <v>0</v>
      </c>
    </row>
    <row r="9" spans="1:1" x14ac:dyDescent="0.25">
      <c r="A9">
        <f>INDEX(Список!$B$1:$BB$1,(ROW()-1)*2+1)</f>
        <v>0</v>
      </c>
    </row>
    <row r="10" spans="1:1" x14ac:dyDescent="0.25">
      <c r="A10">
        <f>INDEX(Список!$B$1:$BB$1,(ROW()-1)*2+1)</f>
        <v>0</v>
      </c>
    </row>
    <row r="11" spans="1:1" x14ac:dyDescent="0.25">
      <c r="A11">
        <f>INDEX(Список!$B$1:$BB$1,(ROW()-1)*2+1)</f>
        <v>0</v>
      </c>
    </row>
    <row r="12" spans="1:1" x14ac:dyDescent="0.25">
      <c r="A12">
        <f>INDEX(Список!$B$1:$BB$1,(ROW()-1)*2+1)</f>
        <v>0</v>
      </c>
    </row>
    <row r="13" spans="1:1" x14ac:dyDescent="0.25">
      <c r="A13">
        <f>INDEX(Список!$B$1:$BB$1,(ROW()-1)*2+1)</f>
        <v>0</v>
      </c>
    </row>
    <row r="14" spans="1:1" x14ac:dyDescent="0.25">
      <c r="A14">
        <f>INDEX(Список!$B$1:$BB$1,(ROW()-1)*2+1)</f>
        <v>0</v>
      </c>
    </row>
    <row r="15" spans="1:1" x14ac:dyDescent="0.25">
      <c r="A15">
        <f>INDEX(Список!$B$1:$BB$1,(ROW()-1)*2+1)</f>
        <v>0</v>
      </c>
    </row>
    <row r="16" spans="1:1" x14ac:dyDescent="0.25">
      <c r="A16">
        <f>INDEX(Список!$B$1:$BB$1,(ROW()-1)*2+1)</f>
        <v>0</v>
      </c>
    </row>
    <row r="17" spans="1:1" x14ac:dyDescent="0.25">
      <c r="A17">
        <f>INDEX(Список!$B$1:$BB$1,(ROW()-1)*2+1)</f>
        <v>0</v>
      </c>
    </row>
    <row r="18" spans="1:1" x14ac:dyDescent="0.25">
      <c r="A18">
        <f>INDEX(Список!$B$1:$BB$1,(ROW()-1)*2+1)</f>
        <v>0</v>
      </c>
    </row>
    <row r="19" spans="1:1" x14ac:dyDescent="0.25">
      <c r="A19">
        <f>INDEX(Список!$B$1:$BB$1,(ROW()-1)*2+1)</f>
        <v>0</v>
      </c>
    </row>
    <row r="20" spans="1:1" x14ac:dyDescent="0.25">
      <c r="A20">
        <f>INDEX(Список!$B$1:$BB$1,(ROW()-1)*2+1)</f>
        <v>0</v>
      </c>
    </row>
    <row r="21" spans="1:1" x14ac:dyDescent="0.25">
      <c r="A21">
        <f>INDEX(Список!$B$1:$BB$1,(ROW()-1)*2+1)</f>
        <v>0</v>
      </c>
    </row>
    <row r="22" spans="1:1" x14ac:dyDescent="0.25">
      <c r="A22">
        <f>INDEX(Список!$B$1:$BB$1,(ROW()-1)*2+1)</f>
        <v>0</v>
      </c>
    </row>
    <row r="23" spans="1:1" x14ac:dyDescent="0.25">
      <c r="A23">
        <f>INDEX(Список!$B$1:$BB$1,(ROW()-1)*2+1)</f>
        <v>0</v>
      </c>
    </row>
    <row r="24" spans="1:1" x14ac:dyDescent="0.25">
      <c r="A24">
        <f>INDEX(Список!$B$1:$BB$1,(ROW()-1)*2+1)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Список</vt:lpstr>
      <vt:lpstr>табель</vt:lpstr>
      <vt:lpstr>Лист1</vt:lpstr>
      <vt:lpstr>табель!Область_печати</vt:lpstr>
      <vt:lpstr>отд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2012-03-25T10:41:44Z</dcterms:modified>
</cp:coreProperties>
</file>