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workbookProtection lockStructure="1"/>
  <bookViews>
    <workbookView xWindow="0" yWindow="975" windowWidth="9600" windowHeight="5655"/>
  </bookViews>
  <sheets>
    <sheet name="Кредит Аннуитет" sheetId="1" r:id="rId1"/>
  </sheets>
  <definedNames>
    <definedName name="_xlnm.Print_Area" localSheetId="0">'Кредит Аннуитет'!$A$3:$F$21</definedName>
  </definedNames>
  <calcPr calcId="124519" refMode="R1C1"/>
  <customWorkbookViews>
    <customWorkbookView name="ДИМА - Личное представление" guid="{78A396E1-3FE3-11D4-81CB-CA214D2E5050}" mergeInterval="0" personalView="1" maximized="1" windowWidth="1148" windowHeight="684" activeSheetId="2"/>
  </customWorkbookViews>
</workbook>
</file>

<file path=xl/calcChain.xml><?xml version="1.0" encoding="utf-8"?>
<calcChain xmlns="http://schemas.openxmlformats.org/spreadsheetml/2006/main">
  <c r="F2" i="1"/>
  <c r="F5" s="1"/>
  <c r="B9"/>
  <c r="F9"/>
  <c r="A10"/>
  <c r="A11" l="1"/>
  <c r="A12" l="1"/>
  <c r="A13" l="1"/>
  <c r="A14" l="1"/>
  <c r="A15" l="1"/>
  <c r="A16" l="1"/>
  <c r="A17" l="1"/>
  <c r="A18" l="1"/>
  <c r="A19" l="1"/>
  <c r="A20" l="1"/>
  <c r="A21" l="1"/>
  <c r="A22" l="1"/>
  <c r="A23" l="1"/>
  <c r="E22" l="1"/>
  <c r="E23"/>
  <c r="A24"/>
  <c r="C10"/>
  <c r="A25" l="1"/>
  <c r="E24"/>
  <c r="A26" l="1"/>
  <c r="E25"/>
  <c r="A27" l="1"/>
  <c r="E26"/>
  <c r="E27" l="1"/>
  <c r="A28"/>
  <c r="A29" l="1"/>
  <c r="E28"/>
  <c r="A30" l="1"/>
  <c r="E29"/>
  <c r="A31" l="1"/>
  <c r="E30"/>
  <c r="E31" l="1"/>
  <c r="A32"/>
  <c r="A33" l="1"/>
  <c r="E32"/>
  <c r="E33" l="1"/>
  <c r="E12" l="1"/>
  <c r="E15"/>
  <c r="E10"/>
  <c r="E19"/>
  <c r="E16"/>
  <c r="E18"/>
  <c r="E20"/>
  <c r="E14"/>
  <c r="E17"/>
  <c r="E13"/>
  <c r="E11"/>
  <c r="E21"/>
  <c r="F3"/>
  <c r="F4" s="1"/>
  <c r="D10"/>
  <c r="F10" s="1"/>
  <c r="C11" l="1"/>
  <c r="D11" s="1"/>
  <c r="F11" s="1"/>
  <c r="C12" l="1"/>
  <c r="D12" s="1"/>
  <c r="F12" s="1"/>
  <c r="C13" l="1"/>
  <c r="D13" s="1"/>
  <c r="F13" s="1"/>
  <c r="C14" l="1"/>
  <c r="D14" s="1"/>
  <c r="F14" s="1"/>
  <c r="C15" l="1"/>
  <c r="D15" s="1"/>
  <c r="F15" s="1"/>
  <c r="C16" l="1"/>
  <c r="D16" s="1"/>
  <c r="F16" s="1"/>
  <c r="C17" l="1"/>
  <c r="D17" s="1"/>
  <c r="F17" s="1"/>
  <c r="C18" l="1"/>
  <c r="D18" s="1"/>
  <c r="F18" s="1"/>
  <c r="C19" l="1"/>
  <c r="D19" s="1"/>
  <c r="F19" s="1"/>
  <c r="C20" l="1"/>
  <c r="D20" s="1"/>
  <c r="F20" s="1"/>
  <c r="C21" l="1"/>
  <c r="D21" s="1"/>
  <c r="F21" s="1"/>
  <c r="C22" s="1"/>
  <c r="D22" s="1"/>
  <c r="F22" s="1"/>
  <c r="C23" s="1"/>
  <c r="D23" s="1"/>
  <c r="F23" s="1"/>
  <c r="C24" s="1"/>
  <c r="D24" s="1"/>
  <c r="F24" s="1"/>
  <c r="C25" s="1"/>
  <c r="D25" s="1"/>
  <c r="F25" s="1"/>
  <c r="C26" s="1"/>
  <c r="D26" s="1"/>
  <c r="F26" s="1"/>
  <c r="C27" s="1"/>
  <c r="D27" s="1"/>
  <c r="F27" s="1"/>
  <c r="C28" s="1"/>
  <c r="D28" s="1"/>
  <c r="F28" s="1"/>
  <c r="C29" s="1"/>
  <c r="D29" s="1"/>
  <c r="F29" s="1"/>
  <c r="C30" s="1"/>
  <c r="D30" s="1"/>
  <c r="F30" s="1"/>
  <c r="C31" s="1"/>
  <c r="D31" s="1"/>
  <c r="F31" s="1"/>
  <c r="C32" s="1"/>
  <c r="D32" s="1"/>
  <c r="F32" s="1"/>
  <c r="C33" s="1"/>
  <c r="D33" s="1"/>
  <c r="F33" s="1"/>
</calcChain>
</file>

<file path=xl/sharedStrings.xml><?xml version="1.0" encoding="utf-8"?>
<sst xmlns="http://schemas.openxmlformats.org/spreadsheetml/2006/main" count="19" uniqueCount="18">
  <si>
    <t>платежи</t>
  </si>
  <si>
    <t xml:space="preserve">получение </t>
  </si>
  <si>
    <t>погашение</t>
  </si>
  <si>
    <t>полный</t>
  </si>
  <si>
    <t>непогашенная</t>
  </si>
  <si>
    <t>(период)</t>
  </si>
  <si>
    <t>процентов</t>
  </si>
  <si>
    <t>платеж</t>
  </si>
  <si>
    <t>часть</t>
  </si>
  <si>
    <t>займа</t>
  </si>
  <si>
    <t>основного долга</t>
  </si>
  <si>
    <t xml:space="preserve">     Ставка процентов (годовых)</t>
  </si>
  <si>
    <t xml:space="preserve">     Срок займа (месяцев)</t>
  </si>
  <si>
    <t xml:space="preserve">     Сумма займа (руб.)</t>
  </si>
  <si>
    <t xml:space="preserve">     Всего процентов по займу (руб.)</t>
  </si>
  <si>
    <t xml:space="preserve">     Сумма займа и процентов (руб.)</t>
  </si>
  <si>
    <t xml:space="preserve">     Ежемесячный платеж (руб.)</t>
  </si>
  <si>
    <t xml:space="preserve">     Ставка процентов на месяц</t>
  </si>
</sst>
</file>

<file path=xl/styles.xml><?xml version="1.0" encoding="utf-8"?>
<styleSheet xmlns="http://schemas.openxmlformats.org/spreadsheetml/2006/main">
  <numFmts count="1">
    <numFmt numFmtId="172" formatCode="#,##0.00_р_."/>
  </numFmts>
  <fonts count="4">
    <font>
      <sz val="10"/>
      <name val="Arial Cyr"/>
    </font>
    <font>
      <b/>
      <sz val="10"/>
      <name val="Arial Cyr"/>
      <charset val="204"/>
    </font>
    <font>
      <sz val="8"/>
      <name val="Arial Cy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Protection="1"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/>
      <protection hidden="1"/>
    </xf>
    <xf numFmtId="0" fontId="1" fillId="2" borderId="13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center"/>
      <protection hidden="1"/>
    </xf>
    <xf numFmtId="0" fontId="1" fillId="2" borderId="14" xfId="0" applyFont="1" applyFill="1" applyBorder="1" applyAlignment="1" applyProtection="1">
      <alignment horizontal="center"/>
      <protection hidden="1"/>
    </xf>
    <xf numFmtId="0" fontId="3" fillId="2" borderId="0" xfId="0" applyFont="1" applyFill="1"/>
    <xf numFmtId="0" fontId="1" fillId="2" borderId="0" xfId="0" applyFont="1" applyFill="1" applyAlignment="1" applyProtection="1">
      <alignment horizontal="left"/>
      <protection hidden="1"/>
    </xf>
    <xf numFmtId="0" fontId="1" fillId="2" borderId="16" xfId="0" applyFont="1" applyFill="1" applyBorder="1" applyAlignment="1" applyProtection="1">
      <alignment horizontal="left"/>
      <protection hidden="1"/>
    </xf>
    <xf numFmtId="0" fontId="1" fillId="0" borderId="1" xfId="0" applyFont="1" applyFill="1" applyBorder="1" applyAlignment="1" applyProtection="1">
      <alignment horizontal="left" vertical="top"/>
      <protection locked="0" hidden="1"/>
    </xf>
    <xf numFmtId="0" fontId="1" fillId="0" borderId="1" xfId="0" applyFont="1" applyFill="1" applyBorder="1" applyAlignment="1" applyProtection="1">
      <alignment horizontal="left" vertical="top"/>
      <protection hidden="1"/>
    </xf>
    <xf numFmtId="10" fontId="1" fillId="0" borderId="1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/>
    <xf numFmtId="0" fontId="1" fillId="2" borderId="0" xfId="0" applyFont="1" applyFill="1" applyBorder="1"/>
    <xf numFmtId="172" fontId="1" fillId="0" borderId="1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 hidden="1"/>
    </xf>
    <xf numFmtId="0" fontId="3" fillId="2" borderId="0" xfId="0" applyFont="1" applyFill="1" applyProtection="1"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172" fontId="3" fillId="0" borderId="8" xfId="0" applyNumberFormat="1" applyFont="1" applyFill="1" applyBorder="1" applyAlignment="1" applyProtection="1">
      <alignment horizontal="center"/>
      <protection hidden="1"/>
    </xf>
    <xf numFmtId="172" fontId="3" fillId="0" borderId="7" xfId="0" applyNumberFormat="1" applyFont="1" applyFill="1" applyBorder="1" applyAlignment="1" applyProtection="1">
      <alignment horizontal="center"/>
      <protection hidden="1"/>
    </xf>
    <xf numFmtId="172" fontId="3" fillId="0" borderId="9" xfId="0" applyNumberFormat="1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1" fontId="3" fillId="0" borderId="10" xfId="0" applyNumberFormat="1" applyFont="1" applyFill="1" applyBorder="1" applyAlignment="1" applyProtection="1">
      <alignment horizontal="center"/>
      <protection hidden="1"/>
    </xf>
    <xf numFmtId="172" fontId="3" fillId="0" borderId="6" xfId="0" applyNumberFormat="1" applyFont="1" applyFill="1" applyBorder="1" applyAlignment="1" applyProtection="1">
      <alignment horizontal="center"/>
      <protection hidden="1"/>
    </xf>
    <xf numFmtId="172" fontId="3" fillId="0" borderId="14" xfId="0" applyNumberFormat="1" applyFont="1" applyFill="1" applyBorder="1" applyAlignment="1" applyProtection="1">
      <alignment horizontal="center"/>
      <protection hidden="1"/>
    </xf>
    <xf numFmtId="1" fontId="3" fillId="0" borderId="7" xfId="0" applyNumberFormat="1" applyFont="1" applyFill="1" applyBorder="1" applyAlignment="1" applyProtection="1">
      <alignment horizontal="center"/>
      <protection hidden="1"/>
    </xf>
    <xf numFmtId="172" fontId="3" fillId="0" borderId="15" xfId="0" applyNumberFormat="1" applyFont="1" applyFill="1" applyBorder="1" applyAlignment="1" applyProtection="1">
      <alignment horizontal="center"/>
      <protection hidden="1"/>
    </xf>
    <xf numFmtId="172" fontId="3" fillId="0" borderId="10" xfId="0" applyNumberFormat="1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alignment horizontal="left"/>
      <protection hidden="1"/>
    </xf>
    <xf numFmtId="0" fontId="1" fillId="2" borderId="16" xfId="0" applyFont="1" applyFill="1" applyBorder="1" applyAlignment="1" applyProtection="1">
      <alignment horizontal="left"/>
      <protection hidden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G88"/>
  <sheetViews>
    <sheetView tabSelected="1" zoomScaleNormal="65" workbookViewId="0">
      <pane ySplit="8" topLeftCell="A9" activePane="bottomLeft" state="frozen"/>
      <selection pane="bottomLeft" activeCell="F9" sqref="F9"/>
    </sheetView>
  </sheetViews>
  <sheetFormatPr defaultColWidth="0" defaultRowHeight="12.75" zeroHeight="1" outlineLevelRow="1"/>
  <cols>
    <col min="1" max="1" width="10.28515625" style="10" customWidth="1"/>
    <col min="2" max="6" width="21.7109375" style="10" customWidth="1"/>
    <col min="7" max="7" width="18.42578125" style="10" hidden="1" customWidth="1"/>
    <col min="8" max="16384" width="0" style="10" hidden="1"/>
  </cols>
  <sheetData>
    <row r="1" spans="1:7" ht="13.5" thickBot="1"/>
    <row r="2" spans="1:7" ht="13.5" thickBot="1">
      <c r="A2" s="11" t="s">
        <v>13</v>
      </c>
      <c r="B2" s="12"/>
      <c r="C2" s="13">
        <v>80000</v>
      </c>
      <c r="D2" s="11" t="s">
        <v>17</v>
      </c>
      <c r="E2" s="12"/>
      <c r="F2" s="15">
        <f>C4/12/100</f>
        <v>4.583333333333333E-2</v>
      </c>
    </row>
    <row r="3" spans="1:7" ht="13.5" outlineLevel="1" thickBot="1">
      <c r="A3" s="11" t="s">
        <v>12</v>
      </c>
      <c r="B3" s="12"/>
      <c r="C3" s="14">
        <v>12</v>
      </c>
      <c r="D3" s="33" t="s">
        <v>15</v>
      </c>
      <c r="E3" s="34"/>
      <c r="F3" s="18">
        <f>F5*C3</f>
        <v>105782.01830583421</v>
      </c>
    </row>
    <row r="4" spans="1:7" s="16" customFormat="1" ht="13.5" outlineLevel="1" thickBot="1">
      <c r="A4" s="11" t="s">
        <v>11</v>
      </c>
      <c r="B4" s="12"/>
      <c r="C4" s="13">
        <v>55</v>
      </c>
      <c r="D4" s="33" t="s">
        <v>14</v>
      </c>
      <c r="E4" s="34"/>
      <c r="F4" s="18">
        <f>F3-C2</f>
        <v>25782.018305834208</v>
      </c>
    </row>
    <row r="5" spans="1:7" s="16" customFormat="1" ht="13.5" outlineLevel="1" thickBot="1">
      <c r="C5" s="17"/>
      <c r="D5" s="11" t="s">
        <v>16</v>
      </c>
      <c r="E5" s="12"/>
      <c r="F5" s="18">
        <f>C2*F2/(1-1/POWER(1+F2,C3))</f>
        <v>8815.1681921528507</v>
      </c>
    </row>
    <row r="6" spans="1:7" ht="13.5" thickBot="1">
      <c r="A6" s="20"/>
      <c r="B6" s="21"/>
      <c r="C6" s="19"/>
      <c r="D6" s="20"/>
      <c r="E6" s="1"/>
      <c r="F6" s="21"/>
      <c r="G6" s="21"/>
    </row>
    <row r="7" spans="1:7">
      <c r="A7" s="4" t="s">
        <v>0</v>
      </c>
      <c r="B7" s="5" t="s">
        <v>1</v>
      </c>
      <c r="C7" s="2" t="s">
        <v>2</v>
      </c>
      <c r="D7" s="2" t="s">
        <v>2</v>
      </c>
      <c r="E7" s="2" t="s">
        <v>3</v>
      </c>
      <c r="F7" s="6" t="s">
        <v>4</v>
      </c>
    </row>
    <row r="8" spans="1:7">
      <c r="A8" s="7" t="s">
        <v>5</v>
      </c>
      <c r="B8" s="8" t="s">
        <v>9</v>
      </c>
      <c r="C8" s="3" t="s">
        <v>6</v>
      </c>
      <c r="D8" s="3" t="s">
        <v>10</v>
      </c>
      <c r="E8" s="3" t="s">
        <v>7</v>
      </c>
      <c r="F8" s="9" t="s">
        <v>8</v>
      </c>
    </row>
    <row r="9" spans="1:7">
      <c r="A9" s="22">
        <v>0</v>
      </c>
      <c r="B9" s="23">
        <f>C2</f>
        <v>80000</v>
      </c>
      <c r="C9" s="24"/>
      <c r="D9" s="24"/>
      <c r="E9" s="24"/>
      <c r="F9" s="25">
        <f>C2</f>
        <v>80000</v>
      </c>
    </row>
    <row r="10" spans="1:7">
      <c r="A10" s="26">
        <f>A9+1</f>
        <v>1</v>
      </c>
      <c r="B10" s="27"/>
      <c r="C10" s="28">
        <f>IF(A10&lt;=$C$3,F9*$F$2,"")</f>
        <v>3666.6666666666665</v>
      </c>
      <c r="D10" s="28">
        <f>IF(A10&lt;=$C$3,$F$5-C10,"")</f>
        <v>5148.5015254861846</v>
      </c>
      <c r="E10" s="28">
        <f>IF(A10&lt;=$C$3,$F$5,"")</f>
        <v>8815.1681921528507</v>
      </c>
      <c r="F10" s="29">
        <f>IF(A10&lt;=$C$3,F9-D10,"")</f>
        <v>74851.498474513821</v>
      </c>
    </row>
    <row r="11" spans="1:7">
      <c r="A11" s="26">
        <f t="shared" ref="A11:A33" si="0">A10+1</f>
        <v>2</v>
      </c>
      <c r="B11" s="27"/>
      <c r="C11" s="28">
        <f>IF(A11&lt;=$C$3,F10*$F$2,"")</f>
        <v>3430.693680081883</v>
      </c>
      <c r="D11" s="28">
        <f>IF(A11&lt;=$C$3,$F$5-C11,"")</f>
        <v>5384.4745120709676</v>
      </c>
      <c r="E11" s="28">
        <f>IF(A11&lt;=$C$3,$F$5,"")</f>
        <v>8815.1681921528507</v>
      </c>
      <c r="F11" s="29">
        <f>IF(A11&lt;=$C$3,F10-D11,"")</f>
        <v>69467.02396244285</v>
      </c>
    </row>
    <row r="12" spans="1:7">
      <c r="A12" s="26">
        <f t="shared" si="0"/>
        <v>3</v>
      </c>
      <c r="B12" s="27"/>
      <c r="C12" s="28">
        <f>IF(A12&lt;=$C$3,F11*$F$2,"")</f>
        <v>3183.9052649452969</v>
      </c>
      <c r="D12" s="28">
        <f>IF(A12&lt;=$C$3,$F$5-C12,"")</f>
        <v>5631.2629272075537</v>
      </c>
      <c r="E12" s="28">
        <f>IF(A12&lt;=$C$3,$F$5,"")</f>
        <v>8815.1681921528507</v>
      </c>
      <c r="F12" s="29">
        <f>IF(A12&lt;=$C$3,F11-D12,"")</f>
        <v>63835.761035235293</v>
      </c>
    </row>
    <row r="13" spans="1:7">
      <c r="A13" s="26">
        <f t="shared" si="0"/>
        <v>4</v>
      </c>
      <c r="B13" s="27"/>
      <c r="C13" s="28">
        <f>IF(A13&lt;=$C$3,F12*$F$2,"")</f>
        <v>2925.8057141149507</v>
      </c>
      <c r="D13" s="28">
        <f>IF(A13&lt;=$C$3,$F$5-C13,"")</f>
        <v>5889.3624780378996</v>
      </c>
      <c r="E13" s="28">
        <f>IF(A13&lt;=$C$3,$F$5,"")</f>
        <v>8815.1681921528507</v>
      </c>
      <c r="F13" s="29">
        <f>IF(A13&lt;=$C$3,F12-D13,"")</f>
        <v>57946.39855719739</v>
      </c>
    </row>
    <row r="14" spans="1:7">
      <c r="A14" s="26">
        <f t="shared" si="0"/>
        <v>5</v>
      </c>
      <c r="B14" s="27"/>
      <c r="C14" s="28">
        <f>IF(A14&lt;=$C$3,F13*$F$2,"")</f>
        <v>2655.8766005382136</v>
      </c>
      <c r="D14" s="28">
        <f>IF(A14&lt;=$C$3,$F$5-C14,"")</f>
        <v>6159.2915916146376</v>
      </c>
      <c r="E14" s="28">
        <f>IF(A14&lt;=$C$3,$F$5,"")</f>
        <v>8815.1681921528507</v>
      </c>
      <c r="F14" s="29">
        <f>IF(A14&lt;=$C$3,F13-D14,"")</f>
        <v>51787.106965582752</v>
      </c>
    </row>
    <row r="15" spans="1:7">
      <c r="A15" s="22">
        <f t="shared" si="0"/>
        <v>6</v>
      </c>
      <c r="B15" s="30"/>
      <c r="C15" s="24">
        <f>IF(A15&lt;=$C$3,F14*$F$2,"")</f>
        <v>2373.5757359225427</v>
      </c>
      <c r="D15" s="24">
        <f>IF(A15&lt;=$C$3,$F$5-C15,"")</f>
        <v>6441.592456230308</v>
      </c>
      <c r="E15" s="24">
        <f>IF(A15&lt;=$C$3,$F$5,"")</f>
        <v>8815.1681921528507</v>
      </c>
      <c r="F15" s="31">
        <f>IF(A15&lt;=$C$3,F14-D15,"")</f>
        <v>45345.514509352448</v>
      </c>
    </row>
    <row r="16" spans="1:7">
      <c r="A16" s="26">
        <f t="shared" si="0"/>
        <v>7</v>
      </c>
      <c r="B16" s="32"/>
      <c r="C16" s="28">
        <f>IF(A16&lt;=$C$3,F15*$F$2,"")</f>
        <v>2078.3360816786535</v>
      </c>
      <c r="D16" s="28">
        <f>IF(A16&lt;=$C$3,$F$5-C16,"")</f>
        <v>6736.8321104741972</v>
      </c>
      <c r="E16" s="28">
        <f>IF(A16&lt;=$C$3,$F$5,"")</f>
        <v>8815.1681921528507</v>
      </c>
      <c r="F16" s="29">
        <f>IF(A16&lt;=$C$3,F15-D16,"")</f>
        <v>38608.682398878249</v>
      </c>
    </row>
    <row r="17" spans="1:6">
      <c r="A17" s="26">
        <f t="shared" si="0"/>
        <v>8</v>
      </c>
      <c r="B17" s="32"/>
      <c r="C17" s="28">
        <f>IF(A17&lt;=$C$3,F16*$F$2,"")</f>
        <v>1769.5646099485864</v>
      </c>
      <c r="D17" s="28">
        <f>IF(A17&lt;=$C$3,$F$5-C17,"")</f>
        <v>7045.6035822042641</v>
      </c>
      <c r="E17" s="28">
        <f>IF(A17&lt;=$C$3,$F$5,"")</f>
        <v>8815.1681921528507</v>
      </c>
      <c r="F17" s="29">
        <f>IF(A17&lt;=$C$3,F16-D17,"")</f>
        <v>31563.078816673984</v>
      </c>
    </row>
    <row r="18" spans="1:6">
      <c r="A18" s="26">
        <f t="shared" si="0"/>
        <v>9</v>
      </c>
      <c r="B18" s="32"/>
      <c r="C18" s="28">
        <f>IF(A18&lt;=$C$3,F17*$F$2,"")</f>
        <v>1446.6411124308909</v>
      </c>
      <c r="D18" s="28">
        <f>IF(A18&lt;=$C$3,$F$5-C18,"")</f>
        <v>7368.52707972196</v>
      </c>
      <c r="E18" s="28">
        <f>IF(A18&lt;=$C$3,$F$5,"")</f>
        <v>8815.1681921528507</v>
      </c>
      <c r="F18" s="29">
        <f>IF(A18&lt;=$C$3,F17-D18,"")</f>
        <v>24194.551736952024</v>
      </c>
    </row>
    <row r="19" spans="1:6">
      <c r="A19" s="26">
        <f t="shared" si="0"/>
        <v>10</v>
      </c>
      <c r="B19" s="32"/>
      <c r="C19" s="28">
        <f>IF(A19&lt;=$C$3,F18*$F$2,"")</f>
        <v>1108.916954610301</v>
      </c>
      <c r="D19" s="28">
        <f>IF(A19&lt;=$C$3,$F$5-C19,"")</f>
        <v>7706.2512375425495</v>
      </c>
      <c r="E19" s="28">
        <f>IF(A19&lt;=$C$3,$F$5,"")</f>
        <v>8815.1681921528507</v>
      </c>
      <c r="F19" s="29">
        <f>IF(A19&lt;=$C$3,F18-D19,"")</f>
        <v>16488.300499409474</v>
      </c>
    </row>
    <row r="20" spans="1:6">
      <c r="A20" s="26">
        <f t="shared" si="0"/>
        <v>11</v>
      </c>
      <c r="B20" s="32"/>
      <c r="C20" s="28">
        <f>IF(A20&lt;=$C$3,F19*$F$2,"")</f>
        <v>755.71377288960082</v>
      </c>
      <c r="D20" s="28">
        <f>IF(A20&lt;=$C$3,$F$5-C20,"")</f>
        <v>8059.4544192632502</v>
      </c>
      <c r="E20" s="28">
        <f>IF(A20&lt;=$C$3,$F$5,"")</f>
        <v>8815.1681921528507</v>
      </c>
      <c r="F20" s="29">
        <f>IF(A20&lt;=$C$3,F19-D20,"")</f>
        <v>8428.8460801462243</v>
      </c>
    </row>
    <row r="21" spans="1:6">
      <c r="A21" s="22">
        <f t="shared" si="0"/>
        <v>12</v>
      </c>
      <c r="B21" s="23"/>
      <c r="C21" s="24">
        <f>IF(A21&lt;=$C$3,F20*$F$2,"")</f>
        <v>386.3221120067019</v>
      </c>
      <c r="D21" s="24">
        <f>IF(A21&lt;=$C$3,$F$5-C21,"")</f>
        <v>8428.8460801461479</v>
      </c>
      <c r="E21" s="24">
        <f>IF(A21&lt;=$C$3,$F$5,"")</f>
        <v>8815.1681921528507</v>
      </c>
      <c r="F21" s="31">
        <f>IF(A21&lt;=$C$3,F20-D21,"")</f>
        <v>7.6397554948925972E-11</v>
      </c>
    </row>
    <row r="22" spans="1:6">
      <c r="A22" s="26">
        <f t="shared" si="0"/>
        <v>13</v>
      </c>
      <c r="B22" s="32"/>
      <c r="C22" s="28" t="str">
        <f>IF(A22&lt;=$C$3,F21*$F$2,"")</f>
        <v/>
      </c>
      <c r="D22" s="28" t="str">
        <f>IF(A22&lt;=$C$3,$F$5-C22,"")</f>
        <v/>
      </c>
      <c r="E22" s="28" t="str">
        <f>IF(A22&lt;=$C$3,$F$5,"")</f>
        <v/>
      </c>
      <c r="F22" s="29" t="str">
        <f>IF(A22&lt;=$C$3,F21-D22,"")</f>
        <v/>
      </c>
    </row>
    <row r="23" spans="1:6">
      <c r="A23" s="26">
        <f t="shared" si="0"/>
        <v>14</v>
      </c>
      <c r="B23" s="32"/>
      <c r="C23" s="28" t="str">
        <f>IF(A23&lt;=$C$3,F22*$F$2,"")</f>
        <v/>
      </c>
      <c r="D23" s="28" t="str">
        <f>IF(A23&lt;=$C$3,$F$5-C23,"")</f>
        <v/>
      </c>
      <c r="E23" s="28" t="str">
        <f>IF(A23&lt;=$C$3,$F$5,"")</f>
        <v/>
      </c>
      <c r="F23" s="29" t="str">
        <f>IF(A23&lt;=$C$3,F22-D23,"")</f>
        <v/>
      </c>
    </row>
    <row r="24" spans="1:6">
      <c r="A24" s="26">
        <f t="shared" si="0"/>
        <v>15</v>
      </c>
      <c r="B24" s="32"/>
      <c r="C24" s="28" t="str">
        <f>IF(A24&lt;=$C$3,F23*$F$2,"")</f>
        <v/>
      </c>
      <c r="D24" s="28" t="str">
        <f>IF(A24&lt;=$C$3,$F$5-C24,"")</f>
        <v/>
      </c>
      <c r="E24" s="28" t="str">
        <f>IF(A24&lt;=$C$3,$F$5,"")</f>
        <v/>
      </c>
      <c r="F24" s="29" t="str">
        <f>IF(A24&lt;=$C$3,F23-D24,"")</f>
        <v/>
      </c>
    </row>
    <row r="25" spans="1:6">
      <c r="A25" s="26">
        <f t="shared" si="0"/>
        <v>16</v>
      </c>
      <c r="B25" s="32"/>
      <c r="C25" s="28" t="str">
        <f>IF(A25&lt;=$C$3,F24*$F$2,"")</f>
        <v/>
      </c>
      <c r="D25" s="28" t="str">
        <f>IF(A25&lt;=$C$3,$F$5-C25,"")</f>
        <v/>
      </c>
      <c r="E25" s="28" t="str">
        <f>IF(A25&lt;=$C$3,$F$5,"")</f>
        <v/>
      </c>
      <c r="F25" s="29" t="str">
        <f>IF(A25&lt;=$C$3,F24-D25,"")</f>
        <v/>
      </c>
    </row>
    <row r="26" spans="1:6">
      <c r="A26" s="26">
        <f t="shared" si="0"/>
        <v>17</v>
      </c>
      <c r="B26" s="32"/>
      <c r="C26" s="28" t="str">
        <f>IF(A26&lt;=$C$3,F25*$F$2,"")</f>
        <v/>
      </c>
      <c r="D26" s="28" t="str">
        <f>IF(A26&lt;=$C$3,$F$5-C26,"")</f>
        <v/>
      </c>
      <c r="E26" s="28" t="str">
        <f>IF(A26&lt;=$C$3,$F$5,"")</f>
        <v/>
      </c>
      <c r="F26" s="29" t="str">
        <f>IF(A26&lt;=$C$3,F25-D26,"")</f>
        <v/>
      </c>
    </row>
    <row r="27" spans="1:6">
      <c r="A27" s="22">
        <f t="shared" si="0"/>
        <v>18</v>
      </c>
      <c r="B27" s="23"/>
      <c r="C27" s="24" t="str">
        <f>IF(A27&lt;=$C$3,F26*$F$2,"")</f>
        <v/>
      </c>
      <c r="D27" s="24" t="str">
        <f>IF(A27&lt;=$C$3,$F$5-C27,"")</f>
        <v/>
      </c>
      <c r="E27" s="24" t="str">
        <f>IF(A27&lt;=$C$3,$F$5,"")</f>
        <v/>
      </c>
      <c r="F27" s="31" t="str">
        <f>IF(A27&lt;=$C$3,F26-D27,"")</f>
        <v/>
      </c>
    </row>
    <row r="28" spans="1:6">
      <c r="A28" s="26">
        <f t="shared" si="0"/>
        <v>19</v>
      </c>
      <c r="B28" s="32"/>
      <c r="C28" s="28" t="str">
        <f>IF(A28&lt;=$C$3,F27*$F$2,"")</f>
        <v/>
      </c>
      <c r="D28" s="28" t="str">
        <f>IF(A28&lt;=$C$3,$F$5-C28,"")</f>
        <v/>
      </c>
      <c r="E28" s="28" t="str">
        <f>IF(A28&lt;=$C$3,$F$5,"")</f>
        <v/>
      </c>
      <c r="F28" s="29" t="str">
        <f>IF(A28&lt;=$C$3,F27-D28,"")</f>
        <v/>
      </c>
    </row>
    <row r="29" spans="1:6">
      <c r="A29" s="26">
        <f t="shared" si="0"/>
        <v>20</v>
      </c>
      <c r="B29" s="32"/>
      <c r="C29" s="28" t="str">
        <f>IF(A29&lt;=$C$3,F28*$F$2,"")</f>
        <v/>
      </c>
      <c r="D29" s="28" t="str">
        <f>IF(A29&lt;=$C$3,$F$5-C29,"")</f>
        <v/>
      </c>
      <c r="E29" s="28" t="str">
        <f>IF(A29&lt;=$C$3,$F$5,"")</f>
        <v/>
      </c>
      <c r="F29" s="29" t="str">
        <f>IF(A29&lt;=$C$3,F28-D29,"")</f>
        <v/>
      </c>
    </row>
    <row r="30" spans="1:6">
      <c r="A30" s="26">
        <f t="shared" si="0"/>
        <v>21</v>
      </c>
      <c r="B30" s="32"/>
      <c r="C30" s="28" t="str">
        <f>IF(A30&lt;=$C$3,F29*$F$2,"")</f>
        <v/>
      </c>
      <c r="D30" s="28" t="str">
        <f>IF(A30&lt;=$C$3,$F$5-C30,"")</f>
        <v/>
      </c>
      <c r="E30" s="28" t="str">
        <f>IF(A30&lt;=$C$3,$F$5,"")</f>
        <v/>
      </c>
      <c r="F30" s="29" t="str">
        <f>IF(A30&lt;=$C$3,F29-D30,"")</f>
        <v/>
      </c>
    </row>
    <row r="31" spans="1:6">
      <c r="A31" s="26">
        <f t="shared" si="0"/>
        <v>22</v>
      </c>
      <c r="B31" s="32"/>
      <c r="C31" s="28" t="str">
        <f>IF(A31&lt;=$C$3,F30*$F$2,"")</f>
        <v/>
      </c>
      <c r="D31" s="28" t="str">
        <f>IF(A31&lt;=$C$3,$F$5-C31,"")</f>
        <v/>
      </c>
      <c r="E31" s="28" t="str">
        <f>IF(A31&lt;=$C$3,$F$5,"")</f>
        <v/>
      </c>
      <c r="F31" s="29" t="str">
        <f>IF(A31&lt;=$C$3,F30-D31,"")</f>
        <v/>
      </c>
    </row>
    <row r="32" spans="1:6">
      <c r="A32" s="26">
        <f t="shared" si="0"/>
        <v>23</v>
      </c>
      <c r="B32" s="32"/>
      <c r="C32" s="28" t="str">
        <f>IF(A32&lt;=$C$3,F31*$F$2,"")</f>
        <v/>
      </c>
      <c r="D32" s="28" t="str">
        <f>IF(A32&lt;=$C$3,$F$5-C32,"")</f>
        <v/>
      </c>
      <c r="E32" s="28" t="str">
        <f>IF(A32&lt;=$C$3,$F$5,"")</f>
        <v/>
      </c>
      <c r="F32" s="29" t="str">
        <f>IF(A32&lt;=$C$3,F31-D32,"")</f>
        <v/>
      </c>
    </row>
    <row r="33" spans="1:6">
      <c r="A33" s="22">
        <f t="shared" si="0"/>
        <v>24</v>
      </c>
      <c r="B33" s="23"/>
      <c r="C33" s="24" t="str">
        <f>IF(A33&lt;=$C$3,F32*$F$2,"")</f>
        <v/>
      </c>
      <c r="D33" s="24" t="str">
        <f>IF(A33&lt;=$C$3,$F$5-C33,"")</f>
        <v/>
      </c>
      <c r="E33" s="24" t="str">
        <f>IF(A33&lt;=$C$3,$F$5,"")</f>
        <v/>
      </c>
      <c r="F33" s="31" t="str">
        <f>IF(A33&lt;=$C$3,F32-D33,"")</f>
        <v/>
      </c>
    </row>
    <row r="34" spans="1:6"/>
    <row r="35" spans="1:6"/>
    <row r="36" spans="1:6"/>
    <row r="37" spans="1:6"/>
    <row r="38" spans="1:6"/>
    <row r="39" spans="1:6"/>
    <row r="40" spans="1:6"/>
    <row r="41" spans="1:6"/>
    <row r="42" spans="1:6"/>
    <row r="43" spans="1:6"/>
    <row r="44" spans="1:6"/>
    <row r="45" spans="1:6"/>
    <row r="46" spans="1:6"/>
    <row r="47" spans="1:6"/>
    <row r="48" spans="1:6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customSheetViews>
    <customSheetView guid="{78A396E1-3FE3-11D4-81CB-CA214D2E5050}" scale="75" showRuler="0">
      <pane ySplit="14" topLeftCell="A63" activePane="bottomLeft" state="frozen"/>
      <selection pane="bottomLeft" sqref="A1:IV65536"/>
      <pageMargins left="0.75" right="0.75" top="1" bottom="1" header="0.5" footer="0.5"/>
      <printOptions gridLines="1"/>
      <pageSetup paperSize="9" orientation="portrait" horizontalDpi="300" verticalDpi="300" r:id="rId1"/>
      <headerFooter alignWithMargins="0">
        <oddHeader>&amp;A</oddHeader>
        <oddFooter>Стр. &amp;P</oddFooter>
      </headerFooter>
    </customSheetView>
  </customSheetViews>
  <mergeCells count="5">
    <mergeCell ref="D5:E5"/>
    <mergeCell ref="D2:E2"/>
    <mergeCell ref="A3:B3"/>
    <mergeCell ref="A2:B2"/>
    <mergeCell ref="A4:B4"/>
  </mergeCells>
  <phoneticPr fontId="2" type="noConversion"/>
  <dataValidations count="2">
    <dataValidation type="decimal" operator="greaterThan" allowBlank="1" showInputMessage="1" showErrorMessage="1" errorTitle="Ошибка заполнения!" error="Сумма кредита должна быть любым положительным числом." sqref="C2">
      <formula1>0</formula1>
    </dataValidation>
    <dataValidation type="decimal" operator="greaterThanOrEqual" allowBlank="1" showInputMessage="1" showErrorMessage="1" errorTitle="Ошибка заполнения!" error="Ставка процентов (годовых) должна быть юольше нуля." sqref="C4">
      <formula1>0</formula1>
    </dataValidation>
  </dataValidations>
  <printOptions gridLines="1" gridLinesSet="0"/>
  <pageMargins left="0.76" right="0.75" top="0.61" bottom="0.42" header="0.3" footer="0.18"/>
  <pageSetup paperSize="9" orientation="landscape" horizontalDpi="300" verticalDpi="300" r:id="rId2"/>
  <headerFooter alignWithMargins="0">
    <oddHeader>&amp;CАнуитет</oddHeader>
    <oddFooter>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Кредит Аннуитет</vt:lpstr>
      <vt:lpstr>'Кредит Аннуитет'!Область_печати</vt:lpstr>
    </vt:vector>
  </TitlesOfParts>
  <Manager>http://windoms.sitek.net/~leasing/index.htm</Manager>
  <Company>АО "СПЕЦПРОЕКТ"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График погашения кредита.</dc:title>
  <dc:subject>Лизинг или кредит? Финансирование инвестиций.</dc:subject>
  <dc:creator>Dmitry V. Leletsky</dc:creator>
  <cp:keywords/>
  <dc:description>Документ о лизинге № 3._x000d_
_x000d_
http://windoms.sitek.net/~leasing/index.htm_x000d_
_x000d_
http://windoms.sitek.net/~leasing/</dc:description>
  <cp:lastModifiedBy>s.parfenov</cp:lastModifiedBy>
  <cp:lastPrinted>2011-08-12T08:46:42Z</cp:lastPrinted>
  <dcterms:created xsi:type="dcterms:W3CDTF">2000-06-11T18:06:25Z</dcterms:created>
  <dcterms:modified xsi:type="dcterms:W3CDTF">2014-02-20T09:45:19Z</dcterms:modified>
</cp:coreProperties>
</file>