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30" windowWidth="14640" windowHeight="7755" activeTab="2"/>
  </bookViews>
  <sheets>
    <sheet name="Кредитный карты" sheetId="1" r:id="rId1"/>
    <sheet name="Лист1" sheetId="4" r:id="rId2"/>
    <sheet name="TOTAL 2014-2016 (2)" sheetId="5" r:id="rId3"/>
    <sheet name="Лист3" sheetId="3" r:id="rId4"/>
    <sheet name="Лист2" sheetId="2" r:id="rId5"/>
  </sheets>
  <definedNames>
    <definedName name="ExternalData_1" localSheetId="4" hidden="1">Лист2!$A$6:$F$9</definedName>
    <definedName name="Отчет_по_картам" localSheetId="4" hidden="1">Лист2!$A$1:$H$3</definedName>
  </definedNames>
  <calcPr calcId="145621"/>
</workbook>
</file>

<file path=xl/calcChain.xml><?xml version="1.0" encoding="utf-8"?>
<calcChain xmlns="http://schemas.openxmlformats.org/spreadsheetml/2006/main">
  <c r="A29" i="1" l="1"/>
  <c r="C7" i="1"/>
  <c r="G6" i="5"/>
  <c r="H6" i="5" s="1"/>
  <c r="I6" i="5" s="1"/>
  <c r="J6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U6" i="5" s="1"/>
  <c r="V6" i="5" s="1"/>
  <c r="W6" i="5" s="1"/>
  <c r="X6" i="5" s="1"/>
  <c r="Y6" i="5" s="1"/>
  <c r="Z6" i="5" s="1"/>
  <c r="AA6" i="5" s="1"/>
  <c r="AB6" i="5" s="1"/>
  <c r="AC6" i="5" s="1"/>
  <c r="AD6" i="5" s="1"/>
  <c r="AE6" i="5" s="1"/>
  <c r="AF6" i="5" s="1"/>
  <c r="AG6" i="5" s="1"/>
  <c r="AH6" i="5" s="1"/>
  <c r="AI6" i="5" s="1"/>
  <c r="AJ6" i="5" s="1"/>
  <c r="AK6" i="5" s="1"/>
  <c r="AL6" i="5" s="1"/>
  <c r="AM6" i="5" s="1"/>
  <c r="F6" i="5"/>
  <c r="N19" i="1" l="1"/>
  <c r="N18" i="1"/>
  <c r="N17" i="1"/>
  <c r="M19" i="1"/>
  <c r="M18" i="1"/>
  <c r="M17" i="1"/>
  <c r="L19" i="1"/>
  <c r="L18" i="1"/>
  <c r="L17" i="1"/>
  <c r="K19" i="1"/>
  <c r="K18" i="1"/>
  <c r="K17" i="1"/>
  <c r="J19" i="1"/>
  <c r="J18" i="1"/>
  <c r="J17" i="1"/>
  <c r="I17" i="1"/>
  <c r="K9" i="1" l="1"/>
  <c r="K8" i="1"/>
  <c r="H9" i="1"/>
  <c r="H8" i="1"/>
  <c r="F9" i="1"/>
  <c r="F8" i="1"/>
  <c r="C1" i="1"/>
  <c r="F7" i="1" l="1"/>
  <c r="D9" i="1"/>
  <c r="D8" i="1"/>
  <c r="B9" i="1"/>
  <c r="B8" i="1"/>
  <c r="A9" i="1"/>
  <c r="A8" i="1"/>
  <c r="K7" i="1" l="1"/>
  <c r="C13" i="1"/>
  <c r="A17" i="1" s="1"/>
  <c r="C14" i="1"/>
  <c r="F24" i="1"/>
  <c r="E24" i="1"/>
  <c r="D24" i="1"/>
  <c r="C24" i="1"/>
  <c r="B24" i="1"/>
  <c r="F1" i="1"/>
  <c r="F2" i="1"/>
  <c r="A18" i="1" l="1"/>
  <c r="A19" i="1" s="1"/>
  <c r="A20" i="1" s="1"/>
  <c r="A21" i="1" s="1"/>
  <c r="A22" i="1" s="1"/>
  <c r="A23" i="1" s="1"/>
  <c r="G11" i="1"/>
  <c r="G10" i="1"/>
  <c r="D7" i="1"/>
  <c r="I7" i="1" s="1"/>
  <c r="B7" i="1"/>
  <c r="C11" i="1" s="1"/>
  <c r="E11" i="1" l="1"/>
  <c r="C10" i="1"/>
  <c r="E10" i="1"/>
</calcChain>
</file>

<file path=xl/connections.xml><?xml version="1.0" encoding="utf-8"?>
<connections xmlns="http://schemas.openxmlformats.org/spreadsheetml/2006/main">
  <connection id="1" keepAlive="1" name="artnew (по умолчанию) APEX_APPLICATIONS" type="5" refreshedVersion="4" savePassword="1" background="1" saveData="1">
    <dbPr connection="Provider=MSDAORA.1;Password=larbor;User ID=artdba;Data Source=artnew" command="select cardtemplname,_x000d__x000a_       kolvo,_x000d__x000a_       kolvo_portf,_x000d__x000a_       sum_portf,_x000d__x000a_       sred_sum_portf,_x000d__x000a_       sred_lim,_x000d__x000a_       sum_oborot,_x000d__x000a_       sys_get_current_bank_date as dates_x000d__x000a_  from (select count(c.idcard) as kolvo_portf,_x000d__x000a_               cttr.kolvo,_x000d__x000a_               cr.idcardtempl,_x000d__x000a_               cr.cardtemplname,_x000d__x000a_               round(sum(ac.acc1bal), 0) as Sum_portf,_x000d__x000a_               round(avg(ac.acc1bal), 0) as Sred_sum_portf_x000d__x000a_          from card c_x000d__x000a_          join cardtempl crd on crd.idcardtempl = c.idcardtempl_x000d__x000a_          join (select count(c.idcard) as kolvo,_x000d__x000a_                      crd.cardtemplname as NameProduct,_x000d__x000a_                      crd.idcardtempl as id_x000d__x000a_                 from card c_x000d__x000a_                 join cardtempl crd on crd.idcardtempl = c.idcardtempl_x000d__x000a_                 join person p on p.idperson = c.idperson_x000d__x000a_                where crd.idcardtempl in (266, 267)_x000d__x000a_                  and c.idperson not in (1033514, 1033516, 1034155)_x000d__x000a_                group by crd.cardtemplname, crd.idcardtempl) cttr on cttr.id =_x000d__x000a_                                                                     c.idcardtempl_x000d__x000a_          join accdatalink acc on acc.idcardparent = c.idcard_x000d__x000a_                              and acc.idtaskauthstatus = 10_x000d__x000a_          join card c1 on c1.idcard = acc.idcardchild_x000d__x000a_                      and c1.idtaskauthstatus = 10_x000d__x000a_          join accbal1 ac on ac.idaccdata = c1.idaccdata_x000d__x000a_                         and sys_get_current_bank_date between ac.artdate and_x000d__x000a_                             ac.dateto_x000d__x000a_          join person p on p.idperson = c.idperson_x000d__x000a_          join cardtempl cr on cr.idcardtempl = c.idcardtempl_x000d__x000a_         where crd.idcardtempl in (266, 267)_x000d__x000a_           and c.idperson not in (1033514, 1033516, 1034155)_x000d__x000a_           and ac.acc1bal &lt;&gt; '0.00'_x000d__x000a_         group by cttr.kolvo, cr.idcardtempl, cr.cardtemplname) cred_x000d__x000a_  join (select round(avg(ac.acc2bal), 0) as Sred_lim, cr.idcardtempl_x000d__x000a_          from card c_x000d__x000a_          join cardtempl crd on crd.idcardtempl = c.idcardtempl_x000d__x000a_          join accdatalink acc on acc.idcardparent = c.idcard_x000d__x000a_                              and acc.idtaskauthstatus = 10_x000d__x000a_          join card c1 on c1.idcard = acc.idcardchild_x000d__x000a_                      and c1.idtaskauthstatus = 10_x000d__x000a_          join accbal1 ac on ac.idaccdata = c1.idaccdata_x000d__x000a_                         and sys_get_current_bank_date between ac.artdate and_x000d__x000a_                             ac.dateto_x000d__x000a_          join person p on p.idperson = c.idperson_x000d__x000a_          join cardtempl cr on cr.idcardtempl = c.idcardtempl_x000d__x000a_         where crd.idcardtempl in (266, 267)_x000d__x000a_           and c.idperson not in (1033514, 1033516, 1034155)_x000d__x000a_         group by cr.idcardtempl, cr.cardtemplname) credit on credit.idcardtempl =_x000d__x000a_                                                              cred.idcardtempl_x000d__x000a_  join (select c.idcardtempl as idcardtempl,_x000d__x000a_               round(sum(t.sumacc), 0) as sum_oborot_x000d__x000a_          from card c_x000d__x000a_          join cardtempl crd on crd.idcardtempl = c.idcardtempl_x000d__x000a_          join trans t on t.idcardsource = c.idcard_x000d__x000a_                      and t.idtranstype not in (189, 188)_x000d__x000a_          join transtempl tr on tr.idtranstempl = t.idtranstempl_x000d__x000a_          join acctrans1 act on act.idtrans = t.idtrans_x000d__x000a_         where crd.idcardtempl in (266, 267)_x000d__x000a_           and c.idperson not in (1033514, 1033516, 1034155)_x000d__x000a_           and t.idtransstatus = 100_x000d__x000a_           and t.idtaskauthstatus = 10_x000d__x000a_           and act.idaccbal1dt = c.idaccdata_x000d__x000a_         group by c.idcardtempl, crd.cardtemplname) trn on trn.idcardtempl =_x000d__x000a_                                                            cred.idcardtempl"/>
  </connection>
  <connection id="2" keepAlive="1" name="artnew2 APEX_APPLICATIONS" type="5" refreshedVersion="4" savePassword="1" background="1" saveData="1">
    <dbPr connection="Provider=MSDAORA.1;Password=larbor;User ID=artdba;Data Source=artnew" command="select sys_get_current_bank_date as dates, ctr.cardtemplname, kolvo, kolvo_deist, kolvo_activ, kolvo_jiv from (select count(c.idcard) as kolvo,crd.idcardtempl as idcardtempl,crd.cardtemplname as cardtemplname from card c_x000d__x000a_join cardtempl crd on crd.idcardtempl=c.idcardtempl_x000d__x000a_where crd.cardtemplname like '%PREPAID%' and c.idaccessway=1_x000d__x000a_group by crd.idcardtempl,crd.cardtemplname) ctr_x000d__x000a_join (select count(c.idcard) as kolvo_deist,crd.idcardtempl as idcardtempl,crd.cardtemplname as cardtemplname from card c_x000d__x000a_join cardtempl crd on crd.idcardtempl=c.idcardtempl_x000d__x000a_where crd.cardtemplname like '%PREPAID%' and c.idaccessway=1 and c.idcardstatusbo in (40,52,53)_x000d__x000a_group by crd.idcardtempl,crd.cardtemplname) ctr_dei on ctr_dei.idcardtempl=ctr.idcardtempl_x000d__x000a_left join (select count(c.idcard) as kolvo_activ,crd.idcardtempl as idcardtempl,crd.cardtemplname as cardtemplname from card c_x000d__x000a_join cardtempl crd on crd.idcardtempl=c.idcardtempl_x000d__x000a_--join trans t on t.idcardsource=c.idcard_x000d__x000a_join accbal1 ac on ac.idaccdata=c.idaccdata_x000d__x000a_join (select ac1.idaccdata as idaccdata, min(ac1.idaccbal1) as idaccbal1 from accbal1 ac1 where ac1.acc1bal&lt;&gt;'0.00'_x000d__x000a_group by ac1.idaccdata) actr on actr.idaccdata=c.idaccdata_x000d__x000a_where crd.cardtemplname like '%PREPAID%' and c.idaccessway=1 and c.idcardstatusbo in (40,52,53) and ac.artdate&lt;&gt;'01-jan-1900' and ac.idaccbal1=actr.idaccbal1_x000d__x000a_group by crd.idcardtempl,crd.cardtemplname) acrd_act on acrd_act.idcardtempl=ctr.idcardtempl_x000d__x000a_left join (select count(c.idcard) as kolvo_jiv,crd.idcardtempl as idcardtempl,crd.cardtemplname as cardtemplname from card c_x000d__x000a_join cardtempl crd on crd.idcardtempl=c.idcardtempl_x000d__x000a_--join trans t on t.idcardsource=c.idcard_x000d__x000a_join accbal1 ac on ac.idaccdata=c.idaccdata --and ac.artdate&lt;&gt;c.startdate and ac.artmark='l'_x000d__x000a_where crd.cardtemplname like '%PREPAID%' and c.idaccessway=1 and c.idcardstatusbo in (40,52,53) and ac.acc1bal&lt;&gt;'0.00' and ac.artdate&lt;&gt;'01-jan-1900' and ac.artdate between add_months(to_date(sys_get_current_bank_date,'dd.mm.yyyy'),-2) and sys_get_current_bank_date and ac.artmark='l'_x000d__x000a_group by crd.idcardtempl,crd.cardtemplname) acrd_jiv on acrd_jiv.idcardtempl=ctr.idcardtempl"/>
  </connection>
</connections>
</file>

<file path=xl/sharedStrings.xml><?xml version="1.0" encoding="utf-8"?>
<sst xmlns="http://schemas.openxmlformats.org/spreadsheetml/2006/main" count="68" uniqueCount="58">
  <si>
    <t>факт на</t>
  </si>
  <si>
    <t>Период:</t>
  </si>
  <si>
    <t>план на</t>
  </si>
  <si>
    <t>Продукты</t>
  </si>
  <si>
    <t>Количество карт</t>
  </si>
  <si>
    <t xml:space="preserve">Портфель </t>
  </si>
  <si>
    <t>Средний лимит по картам</t>
  </si>
  <si>
    <t>Средняя задолженность по картам в портфеле</t>
  </si>
  <si>
    <t>Ставка (APR)</t>
  </si>
  <si>
    <t xml:space="preserve">Оборот
</t>
  </si>
  <si>
    <t>Выдано</t>
  </si>
  <si>
    <t>В портфеле</t>
  </si>
  <si>
    <t>факт, тыс.руб.</t>
  </si>
  <si>
    <t>план, тыс.руб.</t>
  </si>
  <si>
    <t>тыс.руб.</t>
  </si>
  <si>
    <t>%</t>
  </si>
  <si>
    <t>факт, шт.</t>
  </si>
  <si>
    <t>план, шт.</t>
  </si>
  <si>
    <t>Кредитная карта ИТОГО</t>
  </si>
  <si>
    <t xml:space="preserve">% выполнения </t>
  </si>
  <si>
    <t>Оборот</t>
  </si>
  <si>
    <t>тыс. руб.</t>
  </si>
  <si>
    <t>Неделя</t>
  </si>
  <si>
    <t>дата</t>
  </si>
  <si>
    <t>Итого</t>
  </si>
  <si>
    <t>с</t>
  </si>
  <si>
    <t>по</t>
  </si>
  <si>
    <t>% выполнения
 на дату</t>
  </si>
  <si>
    <t>Средний лимит</t>
  </si>
  <si>
    <t>Общий лимит</t>
  </si>
  <si>
    <t>Cash</t>
  </si>
  <si>
    <t>CARDTEMPLNAME</t>
  </si>
  <si>
    <t>KOLVO</t>
  </si>
  <si>
    <t>KOLVO_PORTF</t>
  </si>
  <si>
    <t>SUM_PORTF</t>
  </si>
  <si>
    <t>SRED_SUM_PORTF</t>
  </si>
  <si>
    <t>SRED_LIM</t>
  </si>
  <si>
    <t>SUM_OBOROT</t>
  </si>
  <si>
    <t>DATES</t>
  </si>
  <si>
    <t>Кредитная GRACE MC Unemb Instant</t>
  </si>
  <si>
    <t>Физические лица MC GOLD MK GRACE</t>
  </si>
  <si>
    <t>KOLVO_DEIST</t>
  </si>
  <si>
    <t>KOLVO_ACTIV</t>
  </si>
  <si>
    <t>KOLVO_JIV</t>
  </si>
  <si>
    <t>Физические лица MC PREPAID ID (RUR)</t>
  </si>
  <si>
    <t>Физические лица MC PREPAID (RUR)</t>
  </si>
  <si>
    <t>Физические лица MC PREPAID Club</t>
  </si>
  <si>
    <t>Дата</t>
  </si>
  <si>
    <t>Кол-во карт</t>
  </si>
  <si>
    <t>Кол-во действующих карт</t>
  </si>
  <si>
    <t>Кол-во активных карт</t>
  </si>
  <si>
    <t>Продукт</t>
  </si>
  <si>
    <t>Кол-во живых карт за 3мес.</t>
  </si>
  <si>
    <t>PREPAID</t>
  </si>
  <si>
    <t>Количество шт.</t>
  </si>
  <si>
    <t>Total1</t>
  </si>
  <si>
    <t>'000 RUR</t>
  </si>
  <si>
    <t>inst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</si>
</sst>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%"/>
    <numFmt numFmtId="166" formatCode="#,##0.0"/>
    <numFmt numFmtId="167" formatCode="#,##0.000"/>
    <numFmt numFmtId="168" formatCode="[$-409]mmm\-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color rgb="FFFF0000"/>
      <name val="Arial Cyr"/>
      <charset val="204"/>
    </font>
    <font>
      <sz val="8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85C3FB"/>
        <bgColor indexed="64"/>
      </patternFill>
    </fill>
    <fill>
      <patternFill patternType="solid">
        <fgColor rgb="FF85C3FB"/>
        <bgColor theme="0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Alignment="0" applyProtection="0"/>
  </cellStyleXfs>
  <cellXfs count="143">
    <xf numFmtId="0" fontId="0" fillId="0" borderId="0" xfId="0"/>
    <xf numFmtId="14" fontId="0" fillId="0" borderId="0" xfId="0" applyNumberFormat="1"/>
    <xf numFmtId="0" fontId="0" fillId="0" borderId="0" xfId="0" applyBorder="1"/>
    <xf numFmtId="14" fontId="0" fillId="0" borderId="0" xfId="0" applyNumberFormat="1" applyBorder="1"/>
    <xf numFmtId="3" fontId="3" fillId="3" borderId="7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3" xfId="0" applyNumberFormat="1" applyBorder="1"/>
    <xf numFmtId="3" fontId="0" fillId="0" borderId="3" xfId="0" applyNumberFormat="1" applyBorder="1"/>
    <xf numFmtId="164" fontId="0" fillId="0" borderId="3" xfId="0" applyNumberFormat="1" applyBorder="1" applyAlignment="1">
      <alignment horizontal="center"/>
    </xf>
    <xf numFmtId="0" fontId="2" fillId="0" borderId="0" xfId="0" applyFont="1"/>
    <xf numFmtId="10" fontId="2" fillId="0" borderId="0" xfId="0" applyNumberFormat="1" applyFont="1"/>
    <xf numFmtId="0" fontId="2" fillId="0" borderId="0" xfId="0" applyFont="1" applyAlignment="1">
      <alignment wrapText="1"/>
    </xf>
    <xf numFmtId="1" fontId="4" fillId="0" borderId="0" xfId="0" applyNumberFormat="1" applyFont="1"/>
    <xf numFmtId="0" fontId="0" fillId="0" borderId="11" xfId="0" applyBorder="1"/>
    <xf numFmtId="0" fontId="0" fillId="0" borderId="12" xfId="0" applyBorder="1"/>
    <xf numFmtId="3" fontId="0" fillId="0" borderId="14" xfId="0" applyNumberFormat="1" applyBorder="1"/>
    <xf numFmtId="0" fontId="0" fillId="0" borderId="21" xfId="0" applyNumberFormat="1" applyBorder="1"/>
    <xf numFmtId="3" fontId="0" fillId="0" borderId="21" xfId="0" applyNumberFormat="1" applyBorder="1"/>
    <xf numFmtId="164" fontId="0" fillId="0" borderId="21" xfId="0" applyNumberFormat="1" applyBorder="1" applyAlignment="1">
      <alignment horizontal="center"/>
    </xf>
    <xf numFmtId="3" fontId="0" fillId="0" borderId="22" xfId="0" applyNumberFormat="1" applyBorder="1"/>
    <xf numFmtId="0" fontId="3" fillId="3" borderId="7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right"/>
    </xf>
    <xf numFmtId="0" fontId="3" fillId="3" borderId="29" xfId="0" applyFont="1" applyFill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1" fillId="0" borderId="19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33" xfId="0" applyBorder="1"/>
    <xf numFmtId="0" fontId="1" fillId="0" borderId="2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4" fontId="0" fillId="0" borderId="29" xfId="0" applyNumberFormat="1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1" fillId="0" borderId="10" xfId="0" applyFont="1" applyBorder="1"/>
    <xf numFmtId="14" fontId="0" fillId="4" borderId="0" xfId="0" applyNumberFormat="1" applyFont="1" applyFill="1"/>
    <xf numFmtId="0" fontId="0" fillId="4" borderId="8" xfId="0" applyNumberFormat="1" applyFill="1" applyBorder="1"/>
    <xf numFmtId="0" fontId="0" fillId="4" borderId="25" xfId="0" applyNumberFormat="1" applyFill="1" applyBorder="1"/>
    <xf numFmtId="0" fontId="0" fillId="4" borderId="3" xfId="0" applyNumberFormat="1" applyFill="1" applyBorder="1"/>
    <xf numFmtId="0" fontId="0" fillId="4" borderId="21" xfId="0" applyNumberFormat="1" applyFill="1" applyBorder="1"/>
    <xf numFmtId="3" fontId="3" fillId="5" borderId="7" xfId="0" applyNumberFormat="1" applyFont="1" applyFill="1" applyBorder="1" applyAlignment="1">
      <alignment horizontal="right"/>
    </xf>
    <xf numFmtId="3" fontId="0" fillId="4" borderId="3" xfId="0" applyNumberFormat="1" applyFill="1" applyBorder="1"/>
    <xf numFmtId="3" fontId="0" fillId="4" borderId="21" xfId="0" applyNumberFormat="1" applyFill="1" applyBorder="1"/>
    <xf numFmtId="3" fontId="3" fillId="5" borderId="20" xfId="0" applyNumberFormat="1" applyFont="1" applyFill="1" applyBorder="1" applyAlignment="1">
      <alignment horizontal="right"/>
    </xf>
    <xf numFmtId="0" fontId="0" fillId="4" borderId="6" xfId="0" applyFill="1" applyBorder="1"/>
    <xf numFmtId="0" fontId="0" fillId="4" borderId="7" xfId="0" applyFill="1" applyBorder="1"/>
    <xf numFmtId="0" fontId="0" fillId="4" borderId="20" xfId="0" applyFill="1" applyBorder="1"/>
    <xf numFmtId="0" fontId="0" fillId="4" borderId="8" xfId="0" applyFill="1" applyBorder="1"/>
    <xf numFmtId="0" fontId="0" fillId="4" borderId="3" xfId="0" applyFill="1" applyBorder="1"/>
    <xf numFmtId="0" fontId="0" fillId="4" borderId="14" xfId="0" applyFill="1" applyBorder="1"/>
    <xf numFmtId="0" fontId="0" fillId="4" borderId="2" xfId="0" applyFill="1" applyBorder="1"/>
    <xf numFmtId="0" fontId="0" fillId="4" borderId="1" xfId="0" applyFill="1" applyBorder="1"/>
    <xf numFmtId="0" fontId="0" fillId="4" borderId="15" xfId="0" applyFill="1" applyBorder="1"/>
    <xf numFmtId="0" fontId="3" fillId="5" borderId="7" xfId="0" applyFont="1" applyFill="1" applyBorder="1" applyAlignment="1">
      <alignment horizontal="right"/>
    </xf>
    <xf numFmtId="3" fontId="3" fillId="5" borderId="7" xfId="0" applyNumberFormat="1" applyFont="1" applyFill="1" applyBorder="1" applyAlignment="1">
      <alignment horizontal="right" vertical="center"/>
    </xf>
    <xf numFmtId="22" fontId="0" fillId="0" borderId="0" xfId="0" applyNumberFormat="1"/>
    <xf numFmtId="0" fontId="0" fillId="0" borderId="3" xfId="0" applyBorder="1"/>
    <xf numFmtId="0" fontId="0" fillId="0" borderId="37" xfId="0" applyBorder="1"/>
    <xf numFmtId="0" fontId="0" fillId="0" borderId="13" xfId="0" applyBorder="1"/>
    <xf numFmtId="0" fontId="0" fillId="0" borderId="38" xfId="0" applyBorder="1"/>
    <xf numFmtId="0" fontId="0" fillId="0" borderId="21" xfId="0" applyBorder="1"/>
    <xf numFmtId="0" fontId="0" fillId="0" borderId="22" xfId="0" applyBorder="1"/>
    <xf numFmtId="0" fontId="0" fillId="0" borderId="43" xfId="0" applyBorder="1"/>
    <xf numFmtId="0" fontId="0" fillId="0" borderId="14" xfId="0" applyBorder="1"/>
    <xf numFmtId="22" fontId="0" fillId="0" borderId="36" xfId="0" applyNumberFormat="1" applyBorder="1"/>
    <xf numFmtId="0" fontId="1" fillId="0" borderId="0" xfId="0" applyFont="1"/>
    <xf numFmtId="0" fontId="6" fillId="0" borderId="0" xfId="1" applyFont="1"/>
    <xf numFmtId="3" fontId="6" fillId="0" borderId="0" xfId="1" applyNumberFormat="1" applyFont="1"/>
    <xf numFmtId="0" fontId="6" fillId="6" borderId="0" xfId="1" applyFont="1" applyFill="1"/>
    <xf numFmtId="0" fontId="6" fillId="7" borderId="0" xfId="1" applyFont="1" applyFill="1"/>
    <xf numFmtId="0" fontId="6" fillId="2" borderId="0" xfId="1" applyFont="1" applyFill="1"/>
    <xf numFmtId="10" fontId="6" fillId="0" borderId="0" xfId="2" applyNumberFormat="1" applyFont="1"/>
    <xf numFmtId="165" fontId="6" fillId="0" borderId="0" xfId="2" applyNumberFormat="1" applyFont="1"/>
    <xf numFmtId="3" fontId="6" fillId="8" borderId="3" xfId="1" applyNumberFormat="1" applyFont="1" applyFill="1" applyBorder="1"/>
    <xf numFmtId="9" fontId="6" fillId="0" borderId="0" xfId="1" applyNumberFormat="1" applyFont="1"/>
    <xf numFmtId="3" fontId="6" fillId="9" borderId="3" xfId="1" applyNumberFormat="1" applyFont="1" applyFill="1" applyBorder="1"/>
    <xf numFmtId="3" fontId="7" fillId="10" borderId="3" xfId="1" applyNumberFormat="1" applyFont="1" applyFill="1" applyBorder="1"/>
    <xf numFmtId="166" fontId="6" fillId="0" borderId="3" xfId="1" applyNumberFormat="1" applyFont="1" applyBorder="1"/>
    <xf numFmtId="3" fontId="7" fillId="11" borderId="3" xfId="1" applyNumberFormat="1" applyFont="1" applyFill="1" applyBorder="1"/>
    <xf numFmtId="3" fontId="7" fillId="12" borderId="3" xfId="1" applyNumberFormat="1" applyFont="1" applyFill="1" applyBorder="1"/>
    <xf numFmtId="3" fontId="6" fillId="13" borderId="3" xfId="1" applyNumberFormat="1" applyFont="1" applyFill="1" applyBorder="1"/>
    <xf numFmtId="3" fontId="6" fillId="14" borderId="0" xfId="1" applyNumberFormat="1" applyFont="1" applyFill="1"/>
    <xf numFmtId="9" fontId="6" fillId="13" borderId="3" xfId="2" applyFont="1" applyFill="1" applyBorder="1"/>
    <xf numFmtId="3" fontId="6" fillId="14" borderId="3" xfId="1" applyNumberFormat="1" applyFont="1" applyFill="1" applyBorder="1"/>
    <xf numFmtId="167" fontId="6" fillId="14" borderId="3" xfId="1" applyNumberFormat="1" applyFont="1" applyFill="1" applyBorder="1"/>
    <xf numFmtId="3" fontId="6" fillId="0" borderId="3" xfId="1" applyNumberFormat="1" applyFont="1" applyFill="1" applyBorder="1"/>
    <xf numFmtId="167" fontId="6" fillId="13" borderId="3" xfId="1" applyNumberFormat="1" applyFont="1" applyFill="1" applyBorder="1"/>
    <xf numFmtId="9" fontId="6" fillId="14" borderId="3" xfId="2" applyFont="1" applyFill="1" applyBorder="1"/>
    <xf numFmtId="10" fontId="6" fillId="14" borderId="3" xfId="2" applyNumberFormat="1" applyFont="1" applyFill="1" applyBorder="1"/>
    <xf numFmtId="3" fontId="6" fillId="0" borderId="3" xfId="1" applyNumberFormat="1" applyFont="1" applyBorder="1"/>
    <xf numFmtId="9" fontId="6" fillId="0" borderId="3" xfId="2" applyFont="1" applyBorder="1"/>
    <xf numFmtId="3" fontId="6" fillId="15" borderId="3" xfId="1" applyNumberFormat="1" applyFont="1" applyFill="1" applyBorder="1"/>
    <xf numFmtId="3" fontId="6" fillId="16" borderId="3" xfId="1" applyNumberFormat="1" applyFont="1" applyFill="1" applyBorder="1"/>
    <xf numFmtId="167" fontId="6" fillId="14" borderId="1" xfId="1" applyNumberFormat="1" applyFont="1" applyFill="1" applyBorder="1"/>
    <xf numFmtId="3" fontId="6" fillId="0" borderId="1" xfId="1" applyNumberFormat="1" applyFont="1" applyBorder="1"/>
    <xf numFmtId="3" fontId="6" fillId="16" borderId="1" xfId="1" applyNumberFormat="1" applyFont="1" applyFill="1" applyBorder="1"/>
    <xf numFmtId="3" fontId="6" fillId="11" borderId="3" xfId="1" applyNumberFormat="1" applyFont="1" applyFill="1" applyBorder="1"/>
    <xf numFmtId="0" fontId="6" fillId="0" borderId="3" xfId="1" applyFont="1" applyBorder="1"/>
    <xf numFmtId="168" fontId="8" fillId="6" borderId="3" xfId="1" applyNumberFormat="1" applyFont="1" applyFill="1" applyBorder="1" applyAlignment="1">
      <alignment horizontal="center"/>
    </xf>
    <xf numFmtId="168" fontId="8" fillId="7" borderId="3" xfId="1" applyNumberFormat="1" applyFont="1" applyFill="1" applyBorder="1" applyAlignment="1">
      <alignment horizontal="center"/>
    </xf>
    <xf numFmtId="168" fontId="8" fillId="2" borderId="3" xfId="1" applyNumberFormat="1" applyFont="1" applyFill="1" applyBorder="1" applyAlignment="1">
      <alignment horizontal="center"/>
    </xf>
    <xf numFmtId="168" fontId="8" fillId="0" borderId="3" xfId="1" applyNumberFormat="1" applyFont="1" applyFill="1" applyBorder="1" applyAlignment="1">
      <alignment horizontal="center"/>
    </xf>
    <xf numFmtId="0" fontId="6" fillId="0" borderId="3" xfId="1" quotePrefix="1" applyFont="1" applyBorder="1"/>
    <xf numFmtId="168" fontId="0" fillId="4" borderId="0" xfId="0" applyNumberFormat="1" applyFont="1" applyFill="1"/>
    <xf numFmtId="1" fontId="3" fillId="5" borderId="7" xfId="0" applyNumberFormat="1" applyFont="1" applyFill="1" applyBorder="1" applyAlignment="1">
      <alignment horizontal="right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wrapText="1"/>
    </xf>
    <xf numFmtId="0" fontId="0" fillId="2" borderId="14" xfId="0" applyFont="1" applyFill="1" applyBorder="1" applyAlignment="1">
      <alignment horizont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14" fontId="0" fillId="0" borderId="34" xfId="0" applyNumberFormat="1" applyBorder="1" applyAlignment="1">
      <alignment horizontal="center"/>
    </xf>
    <xf numFmtId="14" fontId="0" fillId="0" borderId="41" xfId="0" applyNumberFormat="1" applyBorder="1" applyAlignment="1">
      <alignment horizontal="center"/>
    </xf>
    <xf numFmtId="14" fontId="0" fillId="0" borderId="35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2" xfId="0" applyBorder="1" applyAlignment="1">
      <alignment horizontal="center"/>
    </xf>
  </cellXfs>
  <cellStyles count="3">
    <cellStyle name="Обычный" xfId="0" builtinId="0"/>
    <cellStyle name="Обычный 2" xfId="1"/>
    <cellStyle name="Процентный 2" xfId="2"/>
  </cellStyles>
  <dxfs count="2">
    <dxf>
      <numFmt numFmtId="27" formatCode="dd/mm/yyyy\ h:mm"/>
    </dxf>
    <dxf>
      <numFmt numFmtId="27" formatCode="dd/mm/yyyy\ h:mm"/>
    </dxf>
  </dxfs>
  <tableStyles count="0" defaultTableStyle="TableStyleMedium2" defaultPivotStyle="PivotStyleLight16"/>
  <colors>
    <mruColors>
      <color rgb="FF85C3FB"/>
      <color rgb="FF2995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Отчет по картам" connectionId="1" autoFormatId="16" applyNumberFormats="0" applyBorderFormats="0" applyFontFormats="0" applyPatternFormats="0" applyAlignmentFormats="0" applyWidthHeightFormats="0">
  <queryTableRefresh nextId="9">
    <queryTableFields count="8">
      <queryTableField id="1" name="CARDTEMPLNAME" tableColumnId="1"/>
      <queryTableField id="2" name="KOLVO" tableColumnId="2"/>
      <queryTableField id="3" name="KOLVO_PORTF" tableColumnId="3"/>
      <queryTableField id="4" name="SUM_PORTF" tableColumnId="4"/>
      <queryTableField id="5" name="SRED_SUM_PORTF" tableColumnId="5"/>
      <queryTableField id="6" name="SRED_LIM" tableColumnId="6"/>
      <queryTableField id="7" name="SUM_OBOROT" tableColumnId="7"/>
      <queryTableField id="8" name="DATES" tableColumnId="8"/>
    </queryTableFields>
  </queryTableRefresh>
</queryTable>
</file>

<file path=xl/queryTables/queryTable2.xml><?xml version="1.0" encoding="utf-8"?>
<queryTable xmlns="http://schemas.openxmlformats.org/spreadsheetml/2006/main" name="ExternalData_1" connectionId="2" autoFormatId="16" applyNumberFormats="0" applyBorderFormats="0" applyFontFormats="0" applyPatternFormats="0" applyAlignmentFormats="0" applyWidthHeightFormats="0">
  <queryTableRefresh nextId="7">
    <queryTableFields count="6">
      <queryTableField id="1" name="DATES" tableColumnId="1"/>
      <queryTableField id="2" name="CARDTEMPLNAME" tableColumnId="2"/>
      <queryTableField id="3" name="KOLVO" tableColumnId="3"/>
      <queryTableField id="4" name="KOLVO_DEIST" tableColumnId="4"/>
      <queryTableField id="5" name="KOLVO_ACTIV" tableColumnId="5"/>
      <queryTableField id="6" name="KOLVO_JIV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1" name="Таблица_Отчет_по_картам" displayName="Таблица_Отчет_по_картам" ref="A1:H3" tableType="queryTable" totalsRowShown="0">
  <autoFilter ref="A1:H3"/>
  <tableColumns count="8">
    <tableColumn id="1" uniqueName="1" name="CARDTEMPLNAME" queryTableFieldId="1"/>
    <tableColumn id="2" uniqueName="2" name="KOLVO" queryTableFieldId="2"/>
    <tableColumn id="3" uniqueName="3" name="KOLVO_PORTF" queryTableFieldId="3"/>
    <tableColumn id="4" uniqueName="4" name="SUM_PORTF" queryTableFieldId="4"/>
    <tableColumn id="5" uniqueName="5" name="SRED_SUM_PORTF" queryTableFieldId="5"/>
    <tableColumn id="6" uniqueName="6" name="SRED_LIM" queryTableFieldId="6"/>
    <tableColumn id="7" uniqueName="7" name="SUM_OBOROT" queryTableFieldId="7"/>
    <tableColumn id="8" uniqueName="8" name="DATES" queryTableFieldId="8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_ExternalData_1" displayName="Таблица_ExternalData_1" ref="A6:F9" tableType="queryTable" totalsRowShown="0">
  <autoFilter ref="A6:F9"/>
  <tableColumns count="6">
    <tableColumn id="1" uniqueName="1" name="DATES" queryTableFieldId="1" dataDxfId="0"/>
    <tableColumn id="2" uniqueName="2" name="CARDTEMPLNAME" queryTableFieldId="2"/>
    <tableColumn id="3" uniqueName="3" name="KOLVO" queryTableFieldId="3"/>
    <tableColumn id="4" uniqueName="4" name="KOLVO_DEIST" queryTableFieldId="4"/>
    <tableColumn id="5" uniqueName="5" name="KOLVO_ACTIV" queryTableFieldId="5"/>
    <tableColumn id="6" uniqueName="6" name="KOLVO_JIV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A29" sqref="A29"/>
    </sheetView>
  </sheetViews>
  <sheetFormatPr defaultRowHeight="15" x14ac:dyDescent="0.25"/>
  <cols>
    <col min="1" max="1" width="31.7109375" bestFit="1" customWidth="1"/>
    <col min="2" max="2" width="13.140625" customWidth="1"/>
    <col min="3" max="3" width="16.5703125" customWidth="1"/>
    <col min="4" max="4" width="16" customWidth="1"/>
    <col min="5" max="5" width="15.28515625" customWidth="1"/>
    <col min="6" max="6" width="12.5703125" customWidth="1"/>
    <col min="7" max="7" width="11.5703125" customWidth="1"/>
    <col min="8" max="8" width="15.7109375" customWidth="1"/>
    <col min="9" max="9" width="19.28515625" customWidth="1"/>
    <col min="10" max="10" width="35.28515625" customWidth="1"/>
    <col min="11" max="11" width="13.85546875" customWidth="1"/>
    <col min="12" max="12" width="15.5703125" customWidth="1"/>
    <col min="13" max="13" width="15.7109375" customWidth="1"/>
    <col min="14" max="14" width="14.85546875" customWidth="1"/>
  </cols>
  <sheetData>
    <row r="1" spans="1:14" x14ac:dyDescent="0.25">
      <c r="B1" s="1" t="s">
        <v>0</v>
      </c>
      <c r="C1" s="37">
        <f>Лист2!H2</f>
        <v>41699</v>
      </c>
      <c r="D1" s="1"/>
      <c r="F1" s="12">
        <f>DAY(C1)</f>
        <v>1</v>
      </c>
    </row>
    <row r="2" spans="1:14" ht="15.75" thickBot="1" x14ac:dyDescent="0.3">
      <c r="A2" s="2" t="s">
        <v>1</v>
      </c>
      <c r="B2" s="3" t="s">
        <v>2</v>
      </c>
      <c r="C2" s="105">
        <v>41699</v>
      </c>
      <c r="D2" s="3"/>
      <c r="F2" s="12">
        <f>DAY(C2)</f>
        <v>1</v>
      </c>
      <c r="H2" s="1"/>
      <c r="I2" s="1"/>
    </row>
    <row r="3" spans="1:14" x14ac:dyDescent="0.25">
      <c r="A3" s="107" t="s">
        <v>3</v>
      </c>
      <c r="B3" s="110" t="s">
        <v>4</v>
      </c>
      <c r="C3" s="110"/>
      <c r="D3" s="110"/>
      <c r="E3" s="111"/>
      <c r="F3" s="114" t="s">
        <v>5</v>
      </c>
      <c r="G3" s="111"/>
      <c r="H3" s="116" t="s">
        <v>6</v>
      </c>
      <c r="I3" s="116" t="s">
        <v>7</v>
      </c>
      <c r="J3" s="128" t="s">
        <v>8</v>
      </c>
      <c r="K3" s="118" t="s">
        <v>9</v>
      </c>
    </row>
    <row r="4" spans="1:14" ht="35.25" customHeight="1" x14ac:dyDescent="0.25">
      <c r="A4" s="108"/>
      <c r="B4" s="112"/>
      <c r="C4" s="112"/>
      <c r="D4" s="112"/>
      <c r="E4" s="113"/>
      <c r="F4" s="115"/>
      <c r="G4" s="113"/>
      <c r="H4" s="117"/>
      <c r="I4" s="117"/>
      <c r="J4" s="129"/>
      <c r="K4" s="119"/>
    </row>
    <row r="5" spans="1:14" x14ac:dyDescent="0.25">
      <c r="A5" s="108"/>
      <c r="B5" s="120" t="s">
        <v>10</v>
      </c>
      <c r="C5" s="121"/>
      <c r="D5" s="120" t="s">
        <v>11</v>
      </c>
      <c r="E5" s="121"/>
      <c r="F5" s="122" t="s">
        <v>12</v>
      </c>
      <c r="G5" s="122" t="s">
        <v>13</v>
      </c>
      <c r="H5" s="122" t="s">
        <v>14</v>
      </c>
      <c r="I5" s="122" t="s">
        <v>14</v>
      </c>
      <c r="J5" s="124" t="s">
        <v>15</v>
      </c>
      <c r="K5" s="126" t="s">
        <v>12</v>
      </c>
    </row>
    <row r="6" spans="1:14" ht="15.75" thickBot="1" x14ac:dyDescent="0.3">
      <c r="A6" s="109"/>
      <c r="B6" s="22" t="s">
        <v>16</v>
      </c>
      <c r="C6" s="21" t="s">
        <v>17</v>
      </c>
      <c r="D6" s="21" t="s">
        <v>16</v>
      </c>
      <c r="E6" s="21" t="s">
        <v>17</v>
      </c>
      <c r="F6" s="123"/>
      <c r="G6" s="123"/>
      <c r="H6" s="123"/>
      <c r="I6" s="123"/>
      <c r="J6" s="125"/>
      <c r="K6" s="127"/>
    </row>
    <row r="7" spans="1:14" x14ac:dyDescent="0.25">
      <c r="A7" s="24" t="s">
        <v>18</v>
      </c>
      <c r="B7" s="23">
        <f>B8+B9</f>
        <v>84</v>
      </c>
      <c r="C7" s="106" t="e">
        <f>IF(C2='TOTAL 2014-2016 (2)'!F4,HLOOKUP(C2,'TOTAL 2014-2016 (2)'!4:4,'TOTAL 2014-2016 (2)'!6:6,TRUE),"ЗНАЧЕНИЕ")</f>
        <v>#VALUE!</v>
      </c>
      <c r="D7" s="20">
        <f>D8+D9</f>
        <v>29</v>
      </c>
      <c r="E7" s="55">
        <v>85</v>
      </c>
      <c r="F7" s="42">
        <f>F8+F9</f>
        <v>1558.588</v>
      </c>
      <c r="G7" s="56">
        <v>3317</v>
      </c>
      <c r="H7" s="4"/>
      <c r="I7" s="4">
        <f>F7/D7</f>
        <v>53.744413793103448</v>
      </c>
      <c r="J7" s="5">
        <v>35.9</v>
      </c>
      <c r="K7" s="45">
        <f>K8+K9</f>
        <v>2964.0749999999998</v>
      </c>
    </row>
    <row r="8" spans="1:14" x14ac:dyDescent="0.25">
      <c r="A8" s="25" t="str">
        <f>Лист2!A2</f>
        <v>Физические лица MC GOLD MK GRACE</v>
      </c>
      <c r="B8" s="38">
        <f>Лист2!B2</f>
        <v>37</v>
      </c>
      <c r="C8" s="6"/>
      <c r="D8" s="40">
        <f>Лист2!C2</f>
        <v>14</v>
      </c>
      <c r="E8" s="6"/>
      <c r="F8" s="7">
        <f>(Лист2!D2)/1000</f>
        <v>1169.019</v>
      </c>
      <c r="G8" s="7"/>
      <c r="H8" s="43">
        <f>(Лист2!F2)/1000</f>
        <v>131.57900000000001</v>
      </c>
      <c r="I8" s="7"/>
      <c r="J8" s="8">
        <v>35.9</v>
      </c>
      <c r="K8" s="15">
        <f>(Лист2!G2)/1000</f>
        <v>2195.7280000000001</v>
      </c>
    </row>
    <row r="9" spans="1:14" ht="15.75" thickBot="1" x14ac:dyDescent="0.3">
      <c r="A9" s="26" t="str">
        <f>Лист2!A3</f>
        <v>Кредитная GRACE MC Unemb Instant</v>
      </c>
      <c r="B9" s="39">
        <f>Лист2!B3</f>
        <v>47</v>
      </c>
      <c r="C9" s="16"/>
      <c r="D9" s="41">
        <f>Лист2!C3</f>
        <v>15</v>
      </c>
      <c r="E9" s="16"/>
      <c r="F9" s="17">
        <f>(Лист2!D3)/1000</f>
        <v>389.56900000000002</v>
      </c>
      <c r="G9" s="17"/>
      <c r="H9" s="44">
        <f>(Лист2!F3)/1000</f>
        <v>50.348999999999997</v>
      </c>
      <c r="I9" s="17"/>
      <c r="J9" s="18">
        <v>35.9</v>
      </c>
      <c r="K9" s="19">
        <f>(Лист2!G3)/1000</f>
        <v>768.34699999999998</v>
      </c>
    </row>
    <row r="10" spans="1:14" ht="24" customHeight="1" x14ac:dyDescent="0.25">
      <c r="A10" s="9"/>
      <c r="B10" s="9" t="s">
        <v>19</v>
      </c>
      <c r="C10" s="10" t="e">
        <f>B7/C7</f>
        <v>#VALUE!</v>
      </c>
      <c r="D10" s="9"/>
      <c r="E10" s="10">
        <f>D7/E7</f>
        <v>0.3411764705882353</v>
      </c>
      <c r="F10" s="9"/>
      <c r="G10" s="10">
        <f>F7/G7</f>
        <v>0.46987880615013566</v>
      </c>
      <c r="H10" s="10"/>
      <c r="I10" s="10"/>
      <c r="J10" s="9"/>
      <c r="K10" s="9"/>
    </row>
    <row r="11" spans="1:14" s="9" customFormat="1" ht="33" customHeight="1" x14ac:dyDescent="0.2">
      <c r="B11" s="11" t="s">
        <v>27</v>
      </c>
      <c r="C11" s="10" t="e">
        <f>(B7/F1)/(C7/F2)</f>
        <v>#VALUE!</v>
      </c>
      <c r="E11" s="10">
        <f>(D7/F1)/(E7/F2)</f>
        <v>0.3411764705882353</v>
      </c>
      <c r="G11" s="10">
        <f>(F7/F1)/(G7/F2)</f>
        <v>0.46987880615013566</v>
      </c>
      <c r="H11" s="10"/>
      <c r="I11" s="10"/>
    </row>
    <row r="13" spans="1:14" x14ac:dyDescent="0.25">
      <c r="B13" t="s">
        <v>25</v>
      </c>
      <c r="C13" s="1">
        <f>C1-6</f>
        <v>41693</v>
      </c>
      <c r="I13" s="67" t="s">
        <v>53</v>
      </c>
    </row>
    <row r="14" spans="1:14" ht="15.75" thickBot="1" x14ac:dyDescent="0.3">
      <c r="B14" t="s">
        <v>26</v>
      </c>
      <c r="C14" s="1">
        <f>C1</f>
        <v>41699</v>
      </c>
    </row>
    <row r="15" spans="1:14" x14ac:dyDescent="0.25">
      <c r="A15" s="32" t="s">
        <v>22</v>
      </c>
      <c r="B15" s="130" t="s">
        <v>54</v>
      </c>
      <c r="C15" s="27" t="s">
        <v>29</v>
      </c>
      <c r="D15" s="27" t="s">
        <v>28</v>
      </c>
      <c r="E15" s="27" t="s">
        <v>20</v>
      </c>
      <c r="F15" s="28" t="s">
        <v>30</v>
      </c>
      <c r="I15" s="136" t="s">
        <v>47</v>
      </c>
      <c r="J15" s="141" t="s">
        <v>51</v>
      </c>
      <c r="K15" s="132" t="s">
        <v>48</v>
      </c>
      <c r="L15" s="132" t="s">
        <v>49</v>
      </c>
      <c r="M15" s="132" t="s">
        <v>50</v>
      </c>
      <c r="N15" s="134" t="s">
        <v>52</v>
      </c>
    </row>
    <row r="16" spans="1:14" ht="15.75" thickBot="1" x14ac:dyDescent="0.3">
      <c r="A16" s="33" t="s">
        <v>23</v>
      </c>
      <c r="B16" s="131"/>
      <c r="C16" s="29" t="s">
        <v>14</v>
      </c>
      <c r="D16" s="29" t="s">
        <v>14</v>
      </c>
      <c r="E16" s="29" t="s">
        <v>21</v>
      </c>
      <c r="F16" s="30" t="s">
        <v>15</v>
      </c>
      <c r="I16" s="137"/>
      <c r="J16" s="142"/>
      <c r="K16" s="133"/>
      <c r="L16" s="133"/>
      <c r="M16" s="133"/>
      <c r="N16" s="135"/>
    </row>
    <row r="17" spans="1:14" x14ac:dyDescent="0.25">
      <c r="A17" s="34">
        <f>C13</f>
        <v>41693</v>
      </c>
      <c r="B17" s="46"/>
      <c r="C17" s="47"/>
      <c r="D17" s="47"/>
      <c r="E17" s="47"/>
      <c r="F17" s="48"/>
      <c r="I17" s="138">
        <f>Лист2!A7</f>
        <v>41699</v>
      </c>
      <c r="J17" s="66" t="str">
        <f>Лист2!B7</f>
        <v>Физические лица MC PREPAID ID (RUR)</v>
      </c>
      <c r="K17" s="59">
        <f>Лист2!C7</f>
        <v>50760</v>
      </c>
      <c r="L17" s="59">
        <f>Лист2!D7</f>
        <v>17732</v>
      </c>
      <c r="M17" s="59">
        <f>Лист2!E7</f>
        <v>10289</v>
      </c>
      <c r="N17" s="60">
        <f>Лист2!F7</f>
        <v>10055</v>
      </c>
    </row>
    <row r="18" spans="1:14" x14ac:dyDescent="0.25">
      <c r="A18" s="35">
        <f>A17+1</f>
        <v>41694</v>
      </c>
      <c r="B18" s="49"/>
      <c r="C18" s="50"/>
      <c r="D18" s="50"/>
      <c r="E18" s="50"/>
      <c r="F18" s="51"/>
      <c r="I18" s="139"/>
      <c r="J18" s="64" t="str">
        <f>Лист2!B8</f>
        <v>Физические лица MC PREPAID (RUR)</v>
      </c>
      <c r="K18" s="58">
        <f>Лист2!C8</f>
        <v>108405</v>
      </c>
      <c r="L18" s="58">
        <f>Лист2!D8</f>
        <v>68950</v>
      </c>
      <c r="M18" s="58">
        <f>Лист2!E8</f>
        <v>8149</v>
      </c>
      <c r="N18" s="65">
        <f>Лист2!F8</f>
        <v>7193</v>
      </c>
    </row>
    <row r="19" spans="1:14" ht="15.75" thickBot="1" x14ac:dyDescent="0.3">
      <c r="A19" s="35">
        <f t="shared" ref="A19:A23" si="0">A18+1</f>
        <v>41695</v>
      </c>
      <c r="B19" s="49"/>
      <c r="C19" s="50"/>
      <c r="D19" s="50"/>
      <c r="E19" s="50"/>
      <c r="F19" s="51"/>
      <c r="I19" s="140"/>
      <c r="J19" s="61" t="str">
        <f>Лист2!B9</f>
        <v>Физические лица MC PREPAID Club</v>
      </c>
      <c r="K19" s="62">
        <f>Лист2!C9</f>
        <v>55000</v>
      </c>
      <c r="L19" s="62">
        <f>Лист2!D9</f>
        <v>2116</v>
      </c>
      <c r="M19" s="62">
        <f>Лист2!E9</f>
        <v>979</v>
      </c>
      <c r="N19" s="63">
        <f>Лист2!F9</f>
        <v>953</v>
      </c>
    </row>
    <row r="20" spans="1:14" x14ac:dyDescent="0.25">
      <c r="A20" s="35">
        <f t="shared" si="0"/>
        <v>41696</v>
      </c>
      <c r="B20" s="49"/>
      <c r="C20" s="50"/>
      <c r="D20" s="50"/>
      <c r="E20" s="50"/>
      <c r="F20" s="51"/>
    </row>
    <row r="21" spans="1:14" x14ac:dyDescent="0.25">
      <c r="A21" s="35">
        <f t="shared" si="0"/>
        <v>41697</v>
      </c>
      <c r="B21" s="49"/>
      <c r="C21" s="50"/>
      <c r="D21" s="50"/>
      <c r="E21" s="50"/>
      <c r="F21" s="51"/>
    </row>
    <row r="22" spans="1:14" x14ac:dyDescent="0.25">
      <c r="A22" s="35">
        <f t="shared" si="0"/>
        <v>41698</v>
      </c>
      <c r="B22" s="49"/>
      <c r="C22" s="50"/>
      <c r="D22" s="50"/>
      <c r="E22" s="50"/>
      <c r="F22" s="51"/>
    </row>
    <row r="23" spans="1:14" ht="15.75" thickBot="1" x14ac:dyDescent="0.3">
      <c r="A23" s="35">
        <f t="shared" si="0"/>
        <v>41699</v>
      </c>
      <c r="B23" s="52"/>
      <c r="C23" s="53"/>
      <c r="D23" s="53"/>
      <c r="E23" s="53"/>
      <c r="F23" s="54"/>
    </row>
    <row r="24" spans="1:14" ht="15.75" thickBot="1" x14ac:dyDescent="0.3">
      <c r="A24" s="36" t="s">
        <v>24</v>
      </c>
      <c r="B24" s="31">
        <f>SUM(B17:B23)</f>
        <v>0</v>
      </c>
      <c r="C24" s="13">
        <f>SUM(C17:C23)</f>
        <v>0</v>
      </c>
      <c r="D24" s="13" t="e">
        <f>AVERAGE(D17:D23)</f>
        <v>#DIV/0!</v>
      </c>
      <c r="E24" s="13">
        <f>SUM(E17:E23)</f>
        <v>0</v>
      </c>
      <c r="F24" s="14" t="e">
        <f>AVERAGE(F17:F23)</f>
        <v>#DIV/0!</v>
      </c>
    </row>
    <row r="29" spans="1:14" x14ac:dyDescent="0.25">
      <c r="A29" t="e">
        <f>HLOOKUP("01.03.2014",'TOTAL 2014-2016 (2)'!4:4,'TOTAL 2014-2016 (2)'!6:6,TRUE)</f>
        <v>#REF!</v>
      </c>
    </row>
  </sheetData>
  <mergeCells count="23">
    <mergeCell ref="B15:B16"/>
    <mergeCell ref="M15:M16"/>
    <mergeCell ref="N15:N16"/>
    <mergeCell ref="I15:I16"/>
    <mergeCell ref="I17:I19"/>
    <mergeCell ref="J15:J16"/>
    <mergeCell ref="K15:K16"/>
    <mergeCell ref="L15:L16"/>
    <mergeCell ref="K3:K4"/>
    <mergeCell ref="B5:C5"/>
    <mergeCell ref="D5:E5"/>
    <mergeCell ref="F5:F6"/>
    <mergeCell ref="G5:G6"/>
    <mergeCell ref="H5:H6"/>
    <mergeCell ref="I5:I6"/>
    <mergeCell ref="J5:J6"/>
    <mergeCell ref="K5:K6"/>
    <mergeCell ref="J3:J4"/>
    <mergeCell ref="A3:A6"/>
    <mergeCell ref="B3:E4"/>
    <mergeCell ref="F3:G4"/>
    <mergeCell ref="H3:H4"/>
    <mergeCell ref="I3:I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58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8" sqref="A8"/>
    </sheetView>
  </sheetViews>
  <sheetFormatPr defaultRowHeight="11.25" x14ac:dyDescent="0.2"/>
  <cols>
    <col min="1" max="1" width="21.42578125" style="68" customWidth="1"/>
    <col min="2" max="2" width="18.5703125" style="68" customWidth="1"/>
    <col min="3" max="3" width="20.28515625" style="68" customWidth="1"/>
    <col min="4" max="5" width="14" style="68" bestFit="1" customWidth="1"/>
    <col min="6" max="6" width="14.7109375" style="68" customWidth="1"/>
    <col min="7" max="10" width="15.5703125" style="68" bestFit="1" customWidth="1"/>
    <col min="11" max="11" width="16" style="68" customWidth="1"/>
    <col min="12" max="14" width="15.5703125" style="68" bestFit="1" customWidth="1"/>
    <col min="15" max="15" width="18.28515625" style="68" customWidth="1"/>
    <col min="16" max="16" width="9.140625" style="68"/>
    <col min="17" max="17" width="14.28515625" style="68" bestFit="1" customWidth="1"/>
    <col min="18" max="18" width="10.5703125" style="68" bestFit="1" customWidth="1"/>
    <col min="19" max="38" width="9.140625" style="68"/>
    <col min="39" max="39" width="10.85546875" style="68" bestFit="1" customWidth="1"/>
    <col min="40" max="16384" width="9.140625" style="68"/>
  </cols>
  <sheetData>
    <row r="2" spans="1:39" x14ac:dyDescent="0.2">
      <c r="E2" s="69"/>
      <c r="F2" s="69"/>
      <c r="G2" s="69"/>
      <c r="H2" s="69"/>
      <c r="I2" s="69"/>
      <c r="J2" s="69"/>
      <c r="K2" s="69"/>
      <c r="L2" s="69"/>
      <c r="M2" s="69"/>
    </row>
    <row r="4" spans="1:39" x14ac:dyDescent="0.2">
      <c r="A4" s="104" t="s">
        <v>56</v>
      </c>
      <c r="B4" s="99"/>
      <c r="C4" s="103">
        <v>41609</v>
      </c>
      <c r="D4" s="102">
        <v>41640</v>
      </c>
      <c r="E4" s="102">
        <v>41671</v>
      </c>
      <c r="F4" s="102">
        <v>41699</v>
      </c>
      <c r="G4" s="102">
        <v>41730</v>
      </c>
      <c r="H4" s="102">
        <v>41760</v>
      </c>
      <c r="I4" s="102">
        <v>41791</v>
      </c>
      <c r="J4" s="102">
        <v>41821</v>
      </c>
      <c r="K4" s="102">
        <v>41852</v>
      </c>
      <c r="L4" s="102">
        <v>41883</v>
      </c>
      <c r="M4" s="102">
        <v>41913</v>
      </c>
      <c r="N4" s="102">
        <v>41944</v>
      </c>
      <c r="O4" s="102">
        <v>41974</v>
      </c>
      <c r="P4" s="101">
        <v>42005</v>
      </c>
      <c r="Q4" s="101">
        <v>42036</v>
      </c>
      <c r="R4" s="101">
        <v>42064</v>
      </c>
      <c r="S4" s="101">
        <v>42095</v>
      </c>
      <c r="T4" s="101">
        <v>42125</v>
      </c>
      <c r="U4" s="101">
        <v>42156</v>
      </c>
      <c r="V4" s="101">
        <v>42186</v>
      </c>
      <c r="W4" s="101">
        <v>42217</v>
      </c>
      <c r="X4" s="101">
        <v>42248</v>
      </c>
      <c r="Y4" s="101">
        <v>42278</v>
      </c>
      <c r="Z4" s="101">
        <v>42309</v>
      </c>
      <c r="AA4" s="101">
        <v>42339</v>
      </c>
      <c r="AB4" s="100">
        <v>42370</v>
      </c>
      <c r="AC4" s="100">
        <v>42401</v>
      </c>
      <c r="AD4" s="100">
        <v>42430</v>
      </c>
      <c r="AE4" s="100">
        <v>42461</v>
      </c>
      <c r="AF4" s="100">
        <v>42491</v>
      </c>
      <c r="AG4" s="100">
        <v>42522</v>
      </c>
      <c r="AH4" s="100">
        <v>42552</v>
      </c>
      <c r="AI4" s="100">
        <v>42583</v>
      </c>
      <c r="AJ4" s="100">
        <v>42614</v>
      </c>
      <c r="AK4" s="100">
        <v>42644</v>
      </c>
      <c r="AL4" s="100">
        <v>42675</v>
      </c>
      <c r="AM4" s="100">
        <v>42705</v>
      </c>
    </row>
    <row r="5" spans="1:39" x14ac:dyDescent="0.2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</row>
    <row r="6" spans="1:39" x14ac:dyDescent="0.2">
      <c r="A6" s="94" t="s">
        <v>55</v>
      </c>
      <c r="B6" s="91"/>
      <c r="C6" s="91"/>
      <c r="D6" s="91"/>
      <c r="E6" s="91">
        <v>136</v>
      </c>
      <c r="F6" s="91">
        <f>E6+F7</f>
        <v>138</v>
      </c>
      <c r="G6" s="91">
        <f t="shared" ref="G6:AM6" si="0">F6+G7</f>
        <v>140</v>
      </c>
      <c r="H6" s="91">
        <f t="shared" si="0"/>
        <v>142</v>
      </c>
      <c r="I6" s="91">
        <f t="shared" si="0"/>
        <v>144</v>
      </c>
      <c r="J6" s="91">
        <f t="shared" si="0"/>
        <v>146</v>
      </c>
      <c r="K6" s="91">
        <f t="shared" si="0"/>
        <v>148</v>
      </c>
      <c r="L6" s="91">
        <f t="shared" si="0"/>
        <v>150</v>
      </c>
      <c r="M6" s="91">
        <f t="shared" si="0"/>
        <v>152</v>
      </c>
      <c r="N6" s="91">
        <f t="shared" si="0"/>
        <v>154</v>
      </c>
      <c r="O6" s="91">
        <f t="shared" si="0"/>
        <v>156</v>
      </c>
      <c r="P6" s="91">
        <f t="shared" si="0"/>
        <v>158</v>
      </c>
      <c r="Q6" s="91">
        <f t="shared" si="0"/>
        <v>160</v>
      </c>
      <c r="R6" s="91">
        <f t="shared" si="0"/>
        <v>162</v>
      </c>
      <c r="S6" s="91">
        <f t="shared" si="0"/>
        <v>164</v>
      </c>
      <c r="T6" s="91">
        <f t="shared" si="0"/>
        <v>166</v>
      </c>
      <c r="U6" s="91">
        <f t="shared" si="0"/>
        <v>168</v>
      </c>
      <c r="V6" s="91">
        <f t="shared" si="0"/>
        <v>170</v>
      </c>
      <c r="W6" s="91">
        <f t="shared" si="0"/>
        <v>172</v>
      </c>
      <c r="X6" s="91">
        <f t="shared" si="0"/>
        <v>174</v>
      </c>
      <c r="Y6" s="91">
        <f t="shared" si="0"/>
        <v>176</v>
      </c>
      <c r="Z6" s="91">
        <f t="shared" si="0"/>
        <v>178</v>
      </c>
      <c r="AA6" s="91">
        <f t="shared" si="0"/>
        <v>180</v>
      </c>
      <c r="AB6" s="91">
        <f t="shared" si="0"/>
        <v>182</v>
      </c>
      <c r="AC6" s="91">
        <f t="shared" si="0"/>
        <v>184</v>
      </c>
      <c r="AD6" s="91">
        <f t="shared" si="0"/>
        <v>186</v>
      </c>
      <c r="AE6" s="91">
        <f t="shared" si="0"/>
        <v>188</v>
      </c>
      <c r="AF6" s="91">
        <f t="shared" si="0"/>
        <v>190</v>
      </c>
      <c r="AG6" s="91">
        <f t="shared" si="0"/>
        <v>192</v>
      </c>
      <c r="AH6" s="91">
        <f t="shared" si="0"/>
        <v>194</v>
      </c>
      <c r="AI6" s="91">
        <f t="shared" si="0"/>
        <v>196</v>
      </c>
      <c r="AJ6" s="91">
        <f t="shared" si="0"/>
        <v>198</v>
      </c>
      <c r="AK6" s="91">
        <f t="shared" si="0"/>
        <v>200</v>
      </c>
      <c r="AL6" s="91">
        <f t="shared" si="0"/>
        <v>202</v>
      </c>
      <c r="AM6" s="91">
        <f t="shared" si="0"/>
        <v>204</v>
      </c>
    </row>
    <row r="7" spans="1:39" x14ac:dyDescent="0.2">
      <c r="A7" s="92" t="s">
        <v>57</v>
      </c>
      <c r="B7" s="91"/>
      <c r="C7" s="85"/>
      <c r="D7" s="91"/>
      <c r="E7" s="91"/>
      <c r="F7" s="91">
        <v>2</v>
      </c>
      <c r="G7" s="91">
        <v>2</v>
      </c>
      <c r="H7" s="91">
        <v>2</v>
      </c>
      <c r="I7" s="91">
        <v>2</v>
      </c>
      <c r="J7" s="91">
        <v>2</v>
      </c>
      <c r="K7" s="91">
        <v>2</v>
      </c>
      <c r="L7" s="91">
        <v>2</v>
      </c>
      <c r="M7" s="91">
        <v>2</v>
      </c>
      <c r="N7" s="91">
        <v>2</v>
      </c>
      <c r="O7" s="91">
        <v>2</v>
      </c>
      <c r="P7" s="91">
        <v>2</v>
      </c>
      <c r="Q7" s="91">
        <v>2</v>
      </c>
      <c r="R7" s="91">
        <v>2</v>
      </c>
      <c r="S7" s="91">
        <v>2</v>
      </c>
      <c r="T7" s="91">
        <v>2</v>
      </c>
      <c r="U7" s="91">
        <v>2</v>
      </c>
      <c r="V7" s="91">
        <v>2</v>
      </c>
      <c r="W7" s="91">
        <v>2</v>
      </c>
      <c r="X7" s="91">
        <v>2</v>
      </c>
      <c r="Y7" s="91">
        <v>2</v>
      </c>
      <c r="Z7" s="91">
        <v>2</v>
      </c>
      <c r="AA7" s="91">
        <v>2</v>
      </c>
      <c r="AB7" s="91">
        <v>2</v>
      </c>
      <c r="AC7" s="91">
        <v>2</v>
      </c>
      <c r="AD7" s="91">
        <v>2</v>
      </c>
      <c r="AE7" s="91">
        <v>2</v>
      </c>
      <c r="AF7" s="91">
        <v>2</v>
      </c>
      <c r="AG7" s="91">
        <v>2</v>
      </c>
      <c r="AH7" s="91">
        <v>2</v>
      </c>
      <c r="AI7" s="91">
        <v>2</v>
      </c>
      <c r="AJ7" s="91">
        <v>2</v>
      </c>
      <c r="AK7" s="91">
        <v>2</v>
      </c>
      <c r="AL7" s="91">
        <v>2</v>
      </c>
      <c r="AM7" s="91">
        <v>2</v>
      </c>
    </row>
    <row r="8" spans="1:39" x14ac:dyDescent="0.2">
      <c r="A8" s="92"/>
      <c r="B8" s="91"/>
      <c r="C8" s="85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</row>
    <row r="9" spans="1:39" x14ac:dyDescent="0.2">
      <c r="A9" s="92"/>
      <c r="B9" s="91"/>
      <c r="C9" s="85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</row>
    <row r="10" spans="1:39" x14ac:dyDescent="0.2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</row>
    <row r="11" spans="1:39" x14ac:dyDescent="0.2">
      <c r="A11" s="91"/>
      <c r="B11" s="92"/>
      <c r="C11" s="85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</row>
    <row r="12" spans="1:39" x14ac:dyDescent="0.2">
      <c r="A12" s="91"/>
      <c r="B12" s="91"/>
      <c r="C12" s="85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</row>
    <row r="13" spans="1:39" x14ac:dyDescent="0.2">
      <c r="A13" s="97"/>
      <c r="B13" s="96"/>
      <c r="C13" s="95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</row>
    <row r="14" spans="1:39" x14ac:dyDescent="0.2">
      <c r="A14" s="91"/>
      <c r="B14" s="91"/>
      <c r="C14" s="85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</row>
    <row r="15" spans="1:39" x14ac:dyDescent="0.2">
      <c r="A15" s="87"/>
      <c r="B15" s="84"/>
      <c r="C15" s="85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</row>
    <row r="16" spans="1:39" x14ac:dyDescent="0.2">
      <c r="A16" s="87"/>
      <c r="B16" s="92"/>
      <c r="C16" s="85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</row>
    <row r="17" spans="1:39" x14ac:dyDescent="0.2">
      <c r="A17" s="82"/>
      <c r="B17" s="84"/>
      <c r="C17" s="85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</row>
    <row r="18" spans="1:39" x14ac:dyDescent="0.2">
      <c r="A18" s="87"/>
      <c r="B18" s="89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</row>
    <row r="19" spans="1:39" x14ac:dyDescent="0.2">
      <c r="A19" s="87"/>
      <c r="B19" s="90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</row>
    <row r="20" spans="1:39" x14ac:dyDescent="0.2">
      <c r="A20" s="87"/>
      <c r="B20" s="90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</row>
    <row r="21" spans="1:39" x14ac:dyDescent="0.2">
      <c r="A21" s="87"/>
      <c r="B21" s="89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</row>
    <row r="22" spans="1:39" x14ac:dyDescent="0.2">
      <c r="A22" s="87"/>
      <c r="B22" s="89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</row>
    <row r="23" spans="1:39" x14ac:dyDescent="0.2">
      <c r="A23" s="82"/>
      <c r="B23" s="88"/>
      <c r="C23" s="83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</row>
    <row r="24" spans="1:39" x14ac:dyDescent="0.2">
      <c r="A24" s="87"/>
      <c r="B24" s="86"/>
      <c r="C24" s="83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</row>
    <row r="25" spans="1:39" x14ac:dyDescent="0.2">
      <c r="A25" s="82"/>
      <c r="B25" s="84"/>
      <c r="C25" s="83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</row>
    <row r="26" spans="1:39" x14ac:dyDescent="0.2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</row>
    <row r="27" spans="1:39" x14ac:dyDescent="0.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</row>
    <row r="28" spans="1:39" x14ac:dyDescent="0.2">
      <c r="A28" s="69"/>
      <c r="B28" s="69"/>
      <c r="C28" s="76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</row>
    <row r="29" spans="1:39" x14ac:dyDescent="0.2">
      <c r="C29" s="76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</row>
    <row r="30" spans="1:39" x14ac:dyDescent="0.2">
      <c r="C30" s="79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</row>
    <row r="31" spans="1:39" x14ac:dyDescent="0.2"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</row>
    <row r="32" spans="1:39" x14ac:dyDescent="0.2"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</row>
    <row r="33" spans="3:39" x14ac:dyDescent="0.2">
      <c r="C33" s="76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</row>
    <row r="35" spans="3:39" x14ac:dyDescent="0.2">
      <c r="C35" s="69"/>
      <c r="D35" s="73"/>
      <c r="E35" s="69"/>
    </row>
    <row r="36" spans="3:39" x14ac:dyDescent="0.2">
      <c r="C36" s="69"/>
      <c r="D36" s="73"/>
      <c r="E36" s="69"/>
    </row>
    <row r="37" spans="3:39" x14ac:dyDescent="0.2">
      <c r="C37" s="69"/>
      <c r="D37" s="73"/>
      <c r="E37" s="69"/>
    </row>
    <row r="38" spans="3:39" x14ac:dyDescent="0.2"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</row>
    <row r="39" spans="3:39" x14ac:dyDescent="0.2">
      <c r="C39" s="69"/>
      <c r="D39" s="69"/>
      <c r="E39" s="69"/>
      <c r="F39" s="69"/>
      <c r="G39" s="69"/>
    </row>
    <row r="40" spans="3:39" x14ac:dyDescent="0.2">
      <c r="C40" s="69"/>
      <c r="D40" s="69"/>
      <c r="E40" s="69"/>
      <c r="F40" s="69"/>
      <c r="G40" s="69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</row>
    <row r="41" spans="3:39" x14ac:dyDescent="0.2">
      <c r="C41" s="69"/>
      <c r="D41" s="69"/>
      <c r="E41" s="69"/>
      <c r="F41" s="69"/>
      <c r="G41" s="69"/>
    </row>
    <row r="47" spans="3:39" x14ac:dyDescent="0.2">
      <c r="D47" s="72"/>
      <c r="E47" s="72"/>
      <c r="F47" s="72"/>
      <c r="G47" s="72"/>
    </row>
    <row r="48" spans="3:39" x14ac:dyDescent="0.2">
      <c r="D48" s="69"/>
      <c r="E48" s="69"/>
      <c r="F48" s="69"/>
      <c r="G48" s="69"/>
      <c r="H48" s="69"/>
    </row>
    <row r="49" spans="4:8" x14ac:dyDescent="0.2">
      <c r="D49" s="69"/>
      <c r="E49" s="69"/>
      <c r="F49" s="69"/>
      <c r="G49" s="69"/>
      <c r="H49" s="69"/>
    </row>
    <row r="50" spans="4:8" x14ac:dyDescent="0.2">
      <c r="D50" s="69"/>
      <c r="E50" s="69"/>
      <c r="F50" s="69"/>
      <c r="G50" s="69"/>
      <c r="H50" s="69"/>
    </row>
    <row r="51" spans="4:8" x14ac:dyDescent="0.2">
      <c r="D51" s="71"/>
      <c r="E51" s="71"/>
      <c r="F51" s="71"/>
      <c r="G51" s="71"/>
    </row>
    <row r="52" spans="4:8" x14ac:dyDescent="0.2">
      <c r="D52" s="69"/>
      <c r="E52" s="69"/>
      <c r="F52" s="69"/>
      <c r="G52" s="69"/>
      <c r="H52" s="69"/>
    </row>
    <row r="53" spans="4:8" x14ac:dyDescent="0.2">
      <c r="D53" s="69"/>
      <c r="E53" s="69"/>
      <c r="F53" s="69"/>
      <c r="G53" s="69"/>
      <c r="H53" s="69"/>
    </row>
    <row r="54" spans="4:8" x14ac:dyDescent="0.2">
      <c r="D54" s="69"/>
      <c r="E54" s="69"/>
      <c r="F54" s="69"/>
      <c r="G54" s="69"/>
      <c r="H54" s="69"/>
    </row>
    <row r="55" spans="4:8" x14ac:dyDescent="0.2">
      <c r="D55" s="70"/>
      <c r="E55" s="70"/>
      <c r="F55" s="70"/>
      <c r="G55" s="70"/>
    </row>
    <row r="56" spans="4:8" x14ac:dyDescent="0.2">
      <c r="D56" s="69"/>
      <c r="E56" s="69"/>
      <c r="F56" s="69"/>
      <c r="G56" s="69"/>
      <c r="H56" s="69"/>
    </row>
    <row r="57" spans="4:8" x14ac:dyDescent="0.2">
      <c r="D57" s="69"/>
      <c r="E57" s="69"/>
      <c r="F57" s="69"/>
      <c r="G57" s="69"/>
      <c r="H57" s="69"/>
    </row>
    <row r="58" spans="4:8" x14ac:dyDescent="0.2">
      <c r="D58" s="69"/>
      <c r="E58" s="69"/>
      <c r="F58" s="69"/>
      <c r="G58" s="69"/>
      <c r="H58" s="69"/>
    </row>
  </sheetData>
  <pageMargins left="0.75" right="0.75" top="1" bottom="1" header="0.5" footer="0.5"/>
  <pageSetup paperSize="9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7" sqref="A7"/>
    </sheetView>
  </sheetViews>
  <sheetFormatPr defaultRowHeight="15" x14ac:dyDescent="0.25"/>
  <cols>
    <col min="1" max="1" width="14.28515625" customWidth="1"/>
    <col min="2" max="2" width="36.5703125" customWidth="1"/>
    <col min="3" max="3" width="9.28515625" customWidth="1"/>
    <col min="4" max="4" width="15.28515625" customWidth="1"/>
    <col min="5" max="5" width="15.7109375" customWidth="1"/>
    <col min="6" max="6" width="12.85546875" customWidth="1"/>
    <col min="7" max="7" width="16.140625" bestFit="1" customWidth="1"/>
    <col min="8" max="8" width="14.28515625" bestFit="1" customWidth="1"/>
    <col min="9" max="9" width="16.85546875" bestFit="1" customWidth="1"/>
  </cols>
  <sheetData>
    <row r="1" spans="1:8" x14ac:dyDescent="0.25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</row>
    <row r="2" spans="1:8" x14ac:dyDescent="0.25">
      <c r="A2" t="s">
        <v>40</v>
      </c>
      <c r="B2">
        <v>37</v>
      </c>
      <c r="C2">
        <v>14</v>
      </c>
      <c r="D2">
        <v>1169019</v>
      </c>
      <c r="E2">
        <v>83501</v>
      </c>
      <c r="F2">
        <v>131579</v>
      </c>
      <c r="G2">
        <v>2195728</v>
      </c>
      <c r="H2" s="57">
        <v>41699</v>
      </c>
    </row>
    <row r="3" spans="1:8" x14ac:dyDescent="0.25">
      <c r="A3" t="s">
        <v>39</v>
      </c>
      <c r="B3">
        <v>47</v>
      </c>
      <c r="C3">
        <v>15</v>
      </c>
      <c r="D3">
        <v>389569</v>
      </c>
      <c r="E3">
        <v>25971</v>
      </c>
      <c r="F3">
        <v>50349</v>
      </c>
      <c r="G3">
        <v>768347</v>
      </c>
      <c r="H3" s="57">
        <v>41699</v>
      </c>
    </row>
    <row r="6" spans="1:8" x14ac:dyDescent="0.25">
      <c r="A6" t="s">
        <v>38</v>
      </c>
      <c r="B6" t="s">
        <v>31</v>
      </c>
      <c r="C6" t="s">
        <v>32</v>
      </c>
      <c r="D6" t="s">
        <v>41</v>
      </c>
      <c r="E6" t="s">
        <v>42</v>
      </c>
      <c r="F6" t="s">
        <v>43</v>
      </c>
      <c r="H6" s="57"/>
    </row>
    <row r="7" spans="1:8" x14ac:dyDescent="0.25">
      <c r="A7" s="57">
        <v>41699</v>
      </c>
      <c r="B7" t="s">
        <v>44</v>
      </c>
      <c r="C7">
        <v>50760</v>
      </c>
      <c r="D7">
        <v>17732</v>
      </c>
      <c r="E7">
        <v>10289</v>
      </c>
      <c r="F7">
        <v>10055</v>
      </c>
      <c r="H7" s="57"/>
    </row>
    <row r="8" spans="1:8" x14ac:dyDescent="0.25">
      <c r="A8" s="57">
        <v>41699</v>
      </c>
      <c r="B8" t="s">
        <v>45</v>
      </c>
      <c r="C8">
        <v>108405</v>
      </c>
      <c r="D8">
        <v>68950</v>
      </c>
      <c r="E8">
        <v>8149</v>
      </c>
      <c r="F8">
        <v>7193</v>
      </c>
    </row>
    <row r="9" spans="1:8" x14ac:dyDescent="0.25">
      <c r="A9" s="57">
        <v>41699</v>
      </c>
      <c r="B9" t="s">
        <v>46</v>
      </c>
      <c r="C9">
        <v>55000</v>
      </c>
      <c r="D9">
        <v>2116</v>
      </c>
      <c r="E9">
        <v>979</v>
      </c>
      <c r="F9">
        <v>953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Кредитный карты</vt:lpstr>
      <vt:lpstr>Лист1</vt:lpstr>
      <vt:lpstr>TOTAL 2014-2016 (2)</vt:lpstr>
      <vt:lpstr>Лист3</vt:lpstr>
      <vt:lpstr>Лист2</vt:lpstr>
    </vt:vector>
  </TitlesOfParts>
  <Company>АКБ "Русславбанк"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Гусева</dc:creator>
  <cp:lastModifiedBy>Виктор Мацкул</cp:lastModifiedBy>
  <dcterms:created xsi:type="dcterms:W3CDTF">2014-02-25T07:42:54Z</dcterms:created>
  <dcterms:modified xsi:type="dcterms:W3CDTF">2014-03-03T12:23:50Z</dcterms:modified>
</cp:coreProperties>
</file>