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9440" windowHeight="12240" activeTab="1"/>
  </bookViews>
  <sheets>
    <sheet name="апр" sheetId="1" r:id="rId1"/>
    <sheet name="акт" sheetId="2" r:id="rId2"/>
    <sheet name="Лист1" sheetId="3" r:id="rId3"/>
  </sheets>
  <definedNames>
    <definedName name="_xlnm._FilterDatabase" localSheetId="0" hidden="1">апр!$S$2:$S$39</definedName>
    <definedName name="_xlnm._FilterDatabase" localSheetId="2" hidden="1">Лист1!$B$3:$C$13</definedName>
    <definedName name="_xlnm.Criteria" localSheetId="0">апр!$B$8</definedName>
  </definedNames>
  <calcPr calcId="124519"/>
</workbook>
</file>

<file path=xl/calcChain.xml><?xml version="1.0" encoding="utf-8"?>
<calcChain xmlns="http://schemas.openxmlformats.org/spreadsheetml/2006/main">
  <c r="F8" i="2"/>
  <c r="F9"/>
  <c r="E9" s="1"/>
  <c r="F10"/>
  <c r="F11"/>
  <c r="E11" s="1"/>
  <c r="F12"/>
  <c r="F13"/>
  <c r="E13" s="1"/>
  <c r="F14"/>
  <c r="E8"/>
  <c r="E10"/>
  <c r="E12"/>
  <c r="E14"/>
  <c r="E7"/>
  <c r="F7"/>
  <c r="D18"/>
  <c r="C18"/>
  <c r="V8" i="1"/>
  <c r="E18" i="2" l="1"/>
  <c r="F18"/>
  <c r="D4" i="3"/>
  <c r="V6" i="1" l="1"/>
  <c r="U6" s="1"/>
  <c r="W6"/>
  <c r="V7"/>
  <c r="U7" s="1"/>
  <c r="W7"/>
  <c r="U8"/>
  <c r="W8"/>
  <c r="V9"/>
  <c r="U9" s="1"/>
  <c r="W9"/>
  <c r="V10"/>
  <c r="U10" s="1"/>
  <c r="W10"/>
  <c r="V11"/>
  <c r="U11" s="1"/>
  <c r="W11"/>
  <c r="V12"/>
  <c r="U12" s="1"/>
  <c r="W12"/>
  <c r="V13"/>
  <c r="U13" s="1"/>
  <c r="W13"/>
  <c r="V14"/>
  <c r="U14" s="1"/>
  <c r="W14"/>
  <c r="V15"/>
  <c r="U15" s="1"/>
  <c r="W15"/>
  <c r="V16"/>
  <c r="U16" s="1"/>
  <c r="W16"/>
  <c r="V17"/>
  <c r="U17" s="1"/>
  <c r="W17"/>
  <c r="V18"/>
  <c r="U18" s="1"/>
  <c r="W18"/>
  <c r="V19"/>
  <c r="U19" s="1"/>
  <c r="W19"/>
  <c r="V20"/>
  <c r="U20" s="1"/>
  <c r="W20"/>
  <c r="V21"/>
  <c r="U21" s="1"/>
  <c r="W21"/>
  <c r="V22"/>
  <c r="U22" s="1"/>
  <c r="W22"/>
  <c r="V23"/>
  <c r="U23" s="1"/>
  <c r="W23"/>
  <c r="V24"/>
  <c r="U24" s="1"/>
  <c r="W24"/>
  <c r="V25"/>
  <c r="U25" s="1"/>
  <c r="W25"/>
  <c r="V26"/>
  <c r="U26" s="1"/>
  <c r="W26"/>
  <c r="V27"/>
  <c r="U27" s="1"/>
  <c r="W27"/>
  <c r="V28"/>
  <c r="U28" s="1"/>
  <c r="W28"/>
  <c r="V29"/>
  <c r="U29" s="1"/>
  <c r="W29"/>
  <c r="V30"/>
  <c r="U30" s="1"/>
  <c r="W30"/>
  <c r="V31"/>
  <c r="U31" s="1"/>
  <c r="W31"/>
  <c r="V32"/>
  <c r="U32" s="1"/>
  <c r="W32"/>
  <c r="V33"/>
  <c r="U33" s="1"/>
  <c r="W33"/>
  <c r="V34"/>
  <c r="U34" s="1"/>
  <c r="W34"/>
  <c r="V35"/>
  <c r="U35" s="1"/>
  <c r="W35"/>
  <c r="W5"/>
  <c r="V5"/>
  <c r="U5" s="1"/>
  <c r="S5"/>
  <c r="A6"/>
  <c r="S6"/>
  <c r="A7"/>
  <c r="S7"/>
  <c r="A8"/>
  <c r="S8"/>
  <c r="A9"/>
  <c r="S9"/>
  <c r="A10"/>
  <c r="S10"/>
  <c r="S11"/>
  <c r="A12"/>
  <c r="S12"/>
  <c r="A13"/>
  <c r="S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B36"/>
  <c r="C36"/>
  <c r="D36"/>
  <c r="E36"/>
  <c r="F36"/>
  <c r="G36"/>
  <c r="H36"/>
  <c r="I36"/>
  <c r="J36"/>
  <c r="K36"/>
  <c r="L36"/>
  <c r="M36"/>
  <c r="N36"/>
  <c r="O36"/>
  <c r="P36"/>
  <c r="Q36"/>
  <c r="R36"/>
  <c r="V36" l="1"/>
  <c r="W36"/>
  <c r="D38"/>
  <c r="S36"/>
  <c r="D39" s="1"/>
</calcChain>
</file>

<file path=xl/sharedStrings.xml><?xml version="1.0" encoding="utf-8"?>
<sst xmlns="http://schemas.openxmlformats.org/spreadsheetml/2006/main" count="77" uniqueCount="55">
  <si>
    <t>сумма доходов</t>
  </si>
  <si>
    <t>кол-во прин.ПО</t>
  </si>
  <si>
    <t>доходы</t>
  </si>
  <si>
    <t>кол-во</t>
  </si>
  <si>
    <t>Итого доходы</t>
  </si>
  <si>
    <t>переводы  (138,139,144,145,146,149)</t>
  </si>
  <si>
    <t>маркиров. прод.                         (111)</t>
  </si>
  <si>
    <t>товары почты                          (641)</t>
  </si>
  <si>
    <t>доп.услуги (241, 311)</t>
  </si>
  <si>
    <t>EMS международные  (321, 322)</t>
  </si>
  <si>
    <t xml:space="preserve"> EMS внутренние          (181 ,182)</t>
  </si>
  <si>
    <t>мелкие пакеты,                                  ценные письма (121)</t>
  </si>
  <si>
    <t>посылки                                          (151, 156)</t>
  </si>
  <si>
    <t>простые отправления                               (117, 165)</t>
  </si>
  <si>
    <t>заказные отправления                         (116, 161)</t>
  </si>
  <si>
    <t>Число месяца</t>
  </si>
  <si>
    <t>Акт №1</t>
  </si>
  <si>
    <t xml:space="preserve"> оказанных услуг к договору № 22-02-09/213 от 16.05.2013г</t>
  </si>
  <si>
    <t xml:space="preserve">г. Минск                        </t>
  </si>
  <si>
    <t xml:space="preserve">             </t>
  </si>
  <si>
    <t xml:space="preserve">         «10» февраля 2014 г.</t>
  </si>
  <si>
    <t>дата</t>
  </si>
  <si>
    <t>Вид ПО</t>
  </si>
  <si>
    <t>ндс</t>
  </si>
  <si>
    <t>сумма с ндс</t>
  </si>
  <si>
    <t xml:space="preserve">     </t>
  </si>
  <si>
    <t>тип услуг</t>
  </si>
  <si>
    <t>Дата</t>
  </si>
  <si>
    <t>ПО</t>
  </si>
  <si>
    <t>Сумма</t>
  </si>
  <si>
    <t xml:space="preserve"> (116, 161)</t>
  </si>
  <si>
    <t xml:space="preserve">заказные отправления </t>
  </si>
  <si>
    <t>(117, 165)</t>
  </si>
  <si>
    <t xml:space="preserve">простые отправления </t>
  </si>
  <si>
    <t>(151, 156)</t>
  </si>
  <si>
    <t xml:space="preserve">посылки  </t>
  </si>
  <si>
    <t>мелкие пакеты</t>
  </si>
  <si>
    <t xml:space="preserve"> (181 ,182)</t>
  </si>
  <si>
    <t xml:space="preserve"> EMS внутренние</t>
  </si>
  <si>
    <t xml:space="preserve"> (321, 322)</t>
  </si>
  <si>
    <t>EMS международные</t>
  </si>
  <si>
    <t xml:space="preserve"> (241, 311)</t>
  </si>
  <si>
    <t>доп.услуги</t>
  </si>
  <si>
    <t xml:space="preserve">товары почты </t>
  </si>
  <si>
    <t xml:space="preserve">маркиров. прод. </t>
  </si>
  <si>
    <t>переводы</t>
  </si>
  <si>
    <t>(138,139,144,145,146,149)</t>
  </si>
  <si>
    <t>заказная</t>
  </si>
  <si>
    <t>простая</t>
  </si>
  <si>
    <t>эксперес</t>
  </si>
  <si>
    <t>марки</t>
  </si>
  <si>
    <t>допуслуг</t>
  </si>
  <si>
    <t>заказн</t>
  </si>
  <si>
    <t>итого</t>
  </si>
  <si>
    <t>в отчете сумма с ндс</t>
  </si>
</sst>
</file>

<file path=xl/styles.xml><?xml version="1.0" encoding="utf-8"?>
<styleSheet xmlns="http://schemas.openxmlformats.org/spreadsheetml/2006/main">
  <numFmts count="3">
    <numFmt numFmtId="164" formatCode="#,##0_р_."/>
    <numFmt numFmtId="165" formatCode="[$-419]d\ mmm;@"/>
    <numFmt numFmtId="169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3"/>
      <name val="Arial"/>
      <family val="2"/>
      <charset val="204"/>
    </font>
    <font>
      <b/>
      <i/>
      <sz val="13"/>
      <color theme="1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13"/>
      <color indexed="10"/>
      <name val="Arial"/>
      <family val="2"/>
      <charset val="204"/>
    </font>
    <font>
      <b/>
      <i/>
      <sz val="13"/>
      <color rgb="FFFF000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98">
    <xf numFmtId="0" fontId="0" fillId="0" borderId="0" xfId="0"/>
    <xf numFmtId="164" fontId="4" fillId="2" borderId="1" xfId="0" applyNumberFormat="1" applyFont="1" applyFill="1" applyBorder="1"/>
    <xf numFmtId="164" fontId="5" fillId="3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/>
    <xf numFmtId="164" fontId="6" fillId="5" borderId="1" xfId="1" applyNumberFormat="1" applyFont="1" applyFill="1" applyBorder="1" applyAlignment="1"/>
    <xf numFmtId="164" fontId="6" fillId="6" borderId="1" xfId="1" applyNumberFormat="1" applyFont="1" applyFill="1" applyBorder="1" applyAlignment="1"/>
    <xf numFmtId="164" fontId="6" fillId="7" borderId="1" xfId="1" applyNumberFormat="1" applyFont="1" applyFill="1" applyBorder="1" applyAlignment="1"/>
    <xf numFmtId="164" fontId="6" fillId="8" borderId="1" xfId="1" applyNumberFormat="1" applyFont="1" applyFill="1" applyBorder="1" applyAlignment="1"/>
    <xf numFmtId="164" fontId="6" fillId="9" borderId="1" xfId="1" applyNumberFormat="1" applyFont="1" applyFill="1" applyBorder="1" applyAlignment="1"/>
    <xf numFmtId="164" fontId="6" fillId="10" borderId="1" xfId="1" applyNumberFormat="1" applyFont="1" applyFill="1" applyBorder="1" applyAlignment="1"/>
    <xf numFmtId="164" fontId="6" fillId="11" borderId="1" xfId="1" applyNumberFormat="1" applyFont="1" applyFill="1" applyBorder="1" applyAlignment="1"/>
    <xf numFmtId="164" fontId="6" fillId="12" borderId="1" xfId="1" applyNumberFormat="1" applyFont="1" applyFill="1" applyBorder="1" applyAlignment="1"/>
    <xf numFmtId="164" fontId="6" fillId="13" borderId="1" xfId="1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/>
    <xf numFmtId="164" fontId="6" fillId="8" borderId="1" xfId="1" applyNumberFormat="1" applyFont="1" applyFill="1" applyBorder="1" applyAlignment="1">
      <alignment vertical="center"/>
    </xf>
    <xf numFmtId="1" fontId="7" fillId="4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1" fontId="7" fillId="6" borderId="1" xfId="1" applyNumberFormat="1" applyFont="1" applyFill="1" applyBorder="1" applyAlignment="1">
      <alignment horizontal="center"/>
    </xf>
    <xf numFmtId="1" fontId="7" fillId="7" borderId="1" xfId="1" applyNumberFormat="1" applyFont="1" applyFill="1" applyBorder="1" applyAlignment="1">
      <alignment horizontal="center"/>
    </xf>
    <xf numFmtId="1" fontId="7" fillId="8" borderId="1" xfId="1" applyNumberFormat="1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/>
    </xf>
    <xf numFmtId="1" fontId="7" fillId="10" borderId="1" xfId="1" applyNumberFormat="1" applyFont="1" applyFill="1" applyBorder="1" applyAlignment="1">
      <alignment horizontal="center"/>
    </xf>
    <xf numFmtId="1" fontId="7" fillId="11" borderId="1" xfId="1" applyNumberFormat="1" applyFont="1" applyFill="1" applyBorder="1" applyAlignment="1">
      <alignment horizontal="center"/>
    </xf>
    <xf numFmtId="164" fontId="7" fillId="12" borderId="1" xfId="1" applyNumberFormat="1" applyFont="1" applyFill="1" applyBorder="1" applyAlignment="1">
      <alignment horizontal="center"/>
    </xf>
    <xf numFmtId="1" fontId="7" fillId="12" borderId="1" xfId="1" applyNumberFormat="1" applyFont="1" applyFill="1" applyBorder="1" applyAlignment="1">
      <alignment horizontal="center"/>
    </xf>
    <xf numFmtId="1" fontId="7" fillId="13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top" wrapText="1"/>
    </xf>
    <xf numFmtId="1" fontId="7" fillId="6" borderId="4" xfId="1" applyNumberFormat="1" applyFont="1" applyFill="1" applyBorder="1" applyAlignment="1">
      <alignment horizontal="center" vertical="top" wrapText="1"/>
    </xf>
    <xf numFmtId="1" fontId="7" fillId="7" borderId="4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3" fontId="14" fillId="14" borderId="1" xfId="0" applyNumberFormat="1" applyFont="1" applyFill="1" applyBorder="1"/>
    <xf numFmtId="0" fontId="7" fillId="3" borderId="3" xfId="1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0" xfId="0" applyFill="1"/>
    <xf numFmtId="0" fontId="7" fillId="0" borderId="0" xfId="1" applyFont="1" applyFill="1" applyBorder="1" applyAlignment="1">
      <alignment vertical="center" wrapText="1"/>
    </xf>
    <xf numFmtId="0" fontId="0" fillId="0" borderId="2" xfId="0" applyFill="1" applyBorder="1" applyAlignment="1"/>
    <xf numFmtId="164" fontId="5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0" fontId="8" fillId="0" borderId="3" xfId="0" applyFont="1" applyBorder="1" applyAlignment="1">
      <alignment vertical="center" wrapText="1"/>
    </xf>
    <xf numFmtId="1" fontId="7" fillId="13" borderId="6" xfId="1" applyNumberFormat="1" applyFont="1" applyFill="1" applyBorder="1" applyAlignment="1">
      <alignment vertical="top" wrapText="1"/>
    </xf>
    <xf numFmtId="1" fontId="7" fillId="13" borderId="5" xfId="1" applyNumberFormat="1" applyFont="1" applyFill="1" applyBorder="1" applyAlignment="1">
      <alignment vertical="top" wrapText="1"/>
    </xf>
    <xf numFmtId="1" fontId="7" fillId="12" borderId="6" xfId="1" applyNumberFormat="1" applyFont="1" applyFill="1" applyBorder="1" applyAlignment="1">
      <alignment vertical="top" wrapText="1"/>
    </xf>
    <xf numFmtId="1" fontId="7" fillId="12" borderId="5" xfId="1" applyNumberFormat="1" applyFont="1" applyFill="1" applyBorder="1" applyAlignment="1">
      <alignment vertical="top" wrapText="1"/>
    </xf>
    <xf numFmtId="1" fontId="7" fillId="11" borderId="6" xfId="1" applyNumberFormat="1" applyFont="1" applyFill="1" applyBorder="1" applyAlignment="1">
      <alignment vertical="top" wrapText="1"/>
    </xf>
    <xf numFmtId="1" fontId="7" fillId="11" borderId="5" xfId="1" applyNumberFormat="1" applyFont="1" applyFill="1" applyBorder="1" applyAlignment="1">
      <alignment vertical="top" wrapText="1"/>
    </xf>
    <xf numFmtId="1" fontId="7" fillId="10" borderId="6" xfId="1" applyNumberFormat="1" applyFont="1" applyFill="1" applyBorder="1" applyAlignment="1">
      <alignment vertical="top" wrapText="1"/>
    </xf>
    <xf numFmtId="1" fontId="7" fillId="10" borderId="5" xfId="1" applyNumberFormat="1" applyFont="1" applyFill="1" applyBorder="1" applyAlignment="1">
      <alignment vertical="top" wrapText="1"/>
    </xf>
    <xf numFmtId="1" fontId="7" fillId="9" borderId="6" xfId="1" applyNumberFormat="1" applyFont="1" applyFill="1" applyBorder="1" applyAlignment="1">
      <alignment vertical="top" wrapText="1"/>
    </xf>
    <xf numFmtId="1" fontId="7" fillId="9" borderId="5" xfId="1" applyNumberFormat="1" applyFont="1" applyFill="1" applyBorder="1" applyAlignment="1">
      <alignment vertical="top" wrapText="1"/>
    </xf>
    <xf numFmtId="1" fontId="7" fillId="8" borderId="6" xfId="1" applyNumberFormat="1" applyFont="1" applyFill="1" applyBorder="1" applyAlignment="1">
      <alignment vertical="top" wrapText="1"/>
    </xf>
    <xf numFmtId="1" fontId="7" fillId="8" borderId="5" xfId="1" applyNumberFormat="1" applyFont="1" applyFill="1" applyBorder="1" applyAlignment="1">
      <alignment vertical="top" wrapText="1"/>
    </xf>
    <xf numFmtId="0" fontId="7" fillId="4" borderId="6" xfId="1" applyFont="1" applyFill="1" applyBorder="1" applyAlignment="1">
      <alignment vertical="top" wrapText="1"/>
    </xf>
    <xf numFmtId="0" fontId="7" fillId="4" borderId="5" xfId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" fontId="3" fillId="2" borderId="6" xfId="1" applyNumberFormat="1" applyFont="1" applyFill="1" applyBorder="1" applyAlignment="1"/>
    <xf numFmtId="1" fontId="3" fillId="2" borderId="5" xfId="1" applyNumberFormat="1" applyFont="1" applyFill="1" applyBorder="1" applyAlignment="1"/>
    <xf numFmtId="164" fontId="3" fillId="2" borderId="6" xfId="1" applyNumberFormat="1" applyFont="1" applyFill="1" applyBorder="1" applyAlignment="1"/>
    <xf numFmtId="164" fontId="3" fillId="2" borderId="5" xfId="1" applyNumberFormat="1" applyFont="1" applyFill="1" applyBorder="1" applyAlignment="1"/>
    <xf numFmtId="0" fontId="0" fillId="0" borderId="0" xfId="0" applyAlignment="1"/>
    <xf numFmtId="0" fontId="0" fillId="0" borderId="1" xfId="0" applyBorder="1" applyAlignment="1"/>
    <xf numFmtId="1" fontId="7" fillId="13" borderId="1" xfId="1" applyNumberFormat="1" applyFont="1" applyFill="1" applyBorder="1" applyAlignment="1">
      <alignment horizontal="left" vertical="top"/>
    </xf>
    <xf numFmtId="1" fontId="7" fillId="12" borderId="1" xfId="1" applyNumberFormat="1" applyFont="1" applyFill="1" applyBorder="1" applyAlignment="1">
      <alignment horizontal="left" vertical="top"/>
    </xf>
    <xf numFmtId="1" fontId="7" fillId="11" borderId="1" xfId="1" applyNumberFormat="1" applyFont="1" applyFill="1" applyBorder="1" applyAlignment="1">
      <alignment horizontal="left" vertical="top"/>
    </xf>
    <xf numFmtId="1" fontId="7" fillId="10" borderId="1" xfId="1" applyNumberFormat="1" applyFont="1" applyFill="1" applyBorder="1" applyAlignment="1">
      <alignment horizontal="left" vertical="top"/>
    </xf>
    <xf numFmtId="1" fontId="7" fillId="9" borderId="1" xfId="1" applyNumberFormat="1" applyFont="1" applyFill="1" applyBorder="1" applyAlignment="1">
      <alignment horizontal="left" vertical="top"/>
    </xf>
    <xf numFmtId="1" fontId="7" fillId="8" borderId="1" xfId="1" applyNumberFormat="1" applyFont="1" applyFill="1" applyBorder="1" applyAlignment="1">
      <alignment horizontal="left" vertical="top"/>
    </xf>
    <xf numFmtId="1" fontId="7" fillId="7" borderId="1" xfId="1" applyNumberFormat="1" applyFont="1" applyFill="1" applyBorder="1" applyAlignment="1">
      <alignment horizontal="left" vertical="top"/>
    </xf>
    <xf numFmtId="1" fontId="7" fillId="6" borderId="1" xfId="1" applyNumberFormat="1" applyFont="1" applyFill="1" applyBorder="1" applyAlignment="1">
      <alignment horizontal="left" vertical="top"/>
    </xf>
    <xf numFmtId="0" fontId="7" fillId="5" borderId="1" xfId="1" applyFont="1" applyFill="1" applyBorder="1" applyAlignment="1">
      <alignment horizontal="left" vertical="top"/>
    </xf>
    <xf numFmtId="0" fontId="7" fillId="4" borderId="1" xfId="1" applyFont="1" applyFill="1" applyBorder="1" applyAlignment="1">
      <alignment horizontal="left" vertical="top"/>
    </xf>
    <xf numFmtId="0" fontId="7" fillId="15" borderId="0" xfId="1" applyFont="1" applyFill="1" applyBorder="1" applyAlignment="1">
      <alignment vertical="center" wrapText="1"/>
    </xf>
    <xf numFmtId="0" fontId="0" fillId="15" borderId="2" xfId="0" applyFill="1" applyBorder="1" applyAlignment="1"/>
    <xf numFmtId="164" fontId="5" fillId="15" borderId="1" xfId="1" applyNumberFormat="1" applyFont="1" applyFill="1" applyBorder="1" applyAlignment="1">
      <alignment vertical="center"/>
    </xf>
    <xf numFmtId="164" fontId="4" fillId="15" borderId="1" xfId="0" applyNumberFormat="1" applyFont="1" applyFill="1" applyBorder="1"/>
    <xf numFmtId="0" fontId="8" fillId="0" borderId="7" xfId="0" applyFont="1" applyBorder="1" applyAlignment="1">
      <alignment vertical="center" wrapText="1"/>
    </xf>
    <xf numFmtId="0" fontId="7" fillId="3" borderId="7" xfId="1" applyFont="1" applyFill="1" applyBorder="1" applyAlignment="1">
      <alignment vertical="center" wrapText="1"/>
    </xf>
    <xf numFmtId="165" fontId="5" fillId="15" borderId="1" xfId="1" applyNumberFormat="1" applyFont="1" applyFill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14" fontId="13" fillId="0" borderId="0" xfId="0" applyNumberFormat="1" applyFont="1" applyBorder="1" applyAlignment="1">
      <alignment vertical="top" wrapText="1"/>
    </xf>
    <xf numFmtId="16" fontId="0" fillId="0" borderId="1" xfId="0" applyNumberFormat="1" applyBorder="1"/>
    <xf numFmtId="169" fontId="10" fillId="0" borderId="1" xfId="0" applyNumberFormat="1" applyFont="1" applyBorder="1" applyAlignment="1">
      <alignment horizontal="left" wrapText="1"/>
    </xf>
    <xf numFmtId="169" fontId="0" fillId="0" borderId="1" xfId="0" applyNumberFormat="1" applyBorder="1"/>
    <xf numFmtId="169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wrapText="1"/>
    </xf>
    <xf numFmtId="1" fontId="11" fillId="0" borderId="1" xfId="0" applyNumberFormat="1" applyFont="1" applyBorder="1"/>
    <xf numFmtId="1" fontId="12" fillId="0" borderId="1" xfId="0" applyNumberFormat="1" applyFont="1" applyBorder="1"/>
  </cellXfs>
  <cellStyles count="5">
    <cellStyle name="Normal_12" xfId="2"/>
    <cellStyle name="Normal_41" xfId="1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Lilu/AppData/Local/Temp/&#1053;&#1086;&#1074;&#1072;&#1103;%20&#1087;&#1072;&#1087;&#1082;&#1072;%20(4)/&#1054;&#1090;&#1095;&#1077;&#1090;&#1099;/&#1087;&#1088;&#1080;&#1083;&#1086;&#1078;&#1077;&#1085;&#1080;&#1077;%201%20&#1041;&#1055;-5&#1096;&#1072;&#1073;&#1083;&#1086;&#1085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A2:W39"/>
  <sheetViews>
    <sheetView zoomScale="64" zoomScaleNormal="64" workbookViewId="0">
      <pane xSplit="1" ySplit="4" topLeftCell="B5" activePane="bottomRight" state="frozen"/>
      <selection activeCell="B4" sqref="B4:R34"/>
      <selection pane="topRight" activeCell="B4" sqref="B4:R34"/>
      <selection pane="bottomLeft" activeCell="B4" sqref="B4:R34"/>
      <selection pane="bottomRight" activeCell="U17" sqref="U17"/>
    </sheetView>
  </sheetViews>
  <sheetFormatPr defaultRowHeight="15"/>
  <cols>
    <col min="1" max="1" width="10.5703125" customWidth="1"/>
    <col min="2" max="2" width="15" customWidth="1"/>
    <col min="3" max="3" width="15.7109375" customWidth="1"/>
    <col min="4" max="4" width="18.140625" customWidth="1"/>
    <col min="5" max="5" width="15.7109375" customWidth="1"/>
    <col min="6" max="6" width="16.28515625" customWidth="1"/>
    <col min="7" max="7" width="15.7109375" customWidth="1"/>
    <col min="8" max="8" width="16.5703125" customWidth="1"/>
    <col min="9" max="9" width="15.7109375" customWidth="1"/>
    <col min="10" max="10" width="18.7109375" customWidth="1"/>
    <col min="11" max="11" width="15.7109375" customWidth="1"/>
    <col min="12" max="12" width="14.7109375" customWidth="1"/>
    <col min="13" max="16" width="15.7109375" customWidth="1"/>
    <col min="17" max="17" width="18.28515625" customWidth="1"/>
    <col min="18" max="18" width="15.7109375" customWidth="1"/>
    <col min="19" max="19" width="19" customWidth="1"/>
    <col min="20" max="20" width="15.140625" customWidth="1"/>
    <col min="21" max="21" width="33.5703125" style="44" customWidth="1"/>
    <col min="22" max="22" width="19.28515625" customWidth="1"/>
    <col min="23" max="23" width="19" customWidth="1"/>
    <col min="24" max="24" width="51" customWidth="1"/>
  </cols>
  <sheetData>
    <row r="2" spans="1:23" ht="61.5" customHeight="1">
      <c r="A2" s="49" t="s">
        <v>15</v>
      </c>
      <c r="B2" s="50" t="s">
        <v>31</v>
      </c>
      <c r="C2" s="51"/>
      <c r="D2" s="52" t="s">
        <v>33</v>
      </c>
      <c r="E2" s="53"/>
      <c r="F2" s="54" t="s">
        <v>35</v>
      </c>
      <c r="G2" s="55"/>
      <c r="H2" s="56" t="s">
        <v>36</v>
      </c>
      <c r="I2" s="57"/>
      <c r="J2" s="58" t="s">
        <v>38</v>
      </c>
      <c r="K2" s="59"/>
      <c r="L2" s="60" t="s">
        <v>40</v>
      </c>
      <c r="M2" s="61"/>
      <c r="N2" s="30" t="s">
        <v>42</v>
      </c>
      <c r="O2" s="29" t="s">
        <v>43</v>
      </c>
      <c r="P2" s="28" t="s">
        <v>44</v>
      </c>
      <c r="Q2" s="62" t="s">
        <v>45</v>
      </c>
      <c r="R2" s="63"/>
      <c r="S2" s="42" t="s">
        <v>4</v>
      </c>
      <c r="T2" s="81"/>
      <c r="U2" s="45" t="s">
        <v>26</v>
      </c>
    </row>
    <row r="3" spans="1:23" ht="40.5" hidden="1" customHeight="1">
      <c r="A3" s="85"/>
      <c r="B3" s="50" t="s">
        <v>30</v>
      </c>
      <c r="C3" s="51"/>
      <c r="D3" s="52" t="s">
        <v>32</v>
      </c>
      <c r="E3" s="53"/>
      <c r="F3" s="54" t="s">
        <v>34</v>
      </c>
      <c r="G3" s="55"/>
      <c r="H3" s="56">
        <v>-121</v>
      </c>
      <c r="I3" s="57"/>
      <c r="J3" s="58" t="s">
        <v>37</v>
      </c>
      <c r="K3" s="59"/>
      <c r="L3" s="60" t="s">
        <v>39</v>
      </c>
      <c r="M3" s="61"/>
      <c r="N3" s="30" t="s">
        <v>41</v>
      </c>
      <c r="O3" s="29">
        <v>-641</v>
      </c>
      <c r="P3" s="28">
        <v>-111</v>
      </c>
      <c r="Q3" s="62" t="s">
        <v>46</v>
      </c>
      <c r="R3" s="63"/>
      <c r="S3" s="86"/>
      <c r="T3" s="81"/>
      <c r="U3" s="45"/>
    </row>
    <row r="4" spans="1:23" ht="24.75" hidden="1" customHeight="1">
      <c r="A4" s="64"/>
      <c r="B4" s="27" t="s">
        <v>3</v>
      </c>
      <c r="C4" s="27" t="s">
        <v>2</v>
      </c>
      <c r="D4" s="26" t="s">
        <v>3</v>
      </c>
      <c r="E4" s="25" t="s">
        <v>2</v>
      </c>
      <c r="F4" s="24" t="s">
        <v>3</v>
      </c>
      <c r="G4" s="24" t="s">
        <v>2</v>
      </c>
      <c r="H4" s="23" t="s">
        <v>3</v>
      </c>
      <c r="I4" s="23" t="s">
        <v>2</v>
      </c>
      <c r="J4" s="22" t="s">
        <v>3</v>
      </c>
      <c r="K4" s="22" t="s">
        <v>2</v>
      </c>
      <c r="L4" s="21" t="s">
        <v>3</v>
      </c>
      <c r="M4" s="21" t="s">
        <v>2</v>
      </c>
      <c r="N4" s="20" t="s">
        <v>2</v>
      </c>
      <c r="O4" s="19" t="s">
        <v>2</v>
      </c>
      <c r="P4" s="18" t="s">
        <v>2</v>
      </c>
      <c r="Q4" s="17" t="s">
        <v>3</v>
      </c>
      <c r="R4" s="17" t="s">
        <v>2</v>
      </c>
      <c r="S4" s="43"/>
      <c r="T4" s="82"/>
      <c r="U4" s="46"/>
      <c r="V4" s="17" t="s">
        <v>3</v>
      </c>
      <c r="W4" s="17" t="s">
        <v>2</v>
      </c>
    </row>
    <row r="5" spans="1:23" ht="18.75">
      <c r="A5" s="13">
        <v>1</v>
      </c>
      <c r="B5" s="12">
        <v>2</v>
      </c>
      <c r="C5" s="12">
        <v>360000</v>
      </c>
      <c r="D5" s="11">
        <v>0</v>
      </c>
      <c r="E5" s="11">
        <v>0</v>
      </c>
      <c r="F5" s="10">
        <v>0</v>
      </c>
      <c r="G5" s="10">
        <v>0</v>
      </c>
      <c r="H5" s="9">
        <v>0</v>
      </c>
      <c r="I5" s="9">
        <v>0</v>
      </c>
      <c r="J5" s="8">
        <v>0</v>
      </c>
      <c r="K5" s="8">
        <v>0</v>
      </c>
      <c r="L5" s="16">
        <v>0</v>
      </c>
      <c r="M5" s="16">
        <v>0</v>
      </c>
      <c r="N5" s="6">
        <v>0</v>
      </c>
      <c r="O5" s="5">
        <v>0</v>
      </c>
      <c r="P5" s="14">
        <v>0</v>
      </c>
      <c r="Q5" s="15">
        <v>0</v>
      </c>
      <c r="R5" s="15">
        <v>0</v>
      </c>
      <c r="S5" s="2">
        <f t="shared" ref="S5:S35" si="0">R5+P5+O5+N5+M5+K5+I5+G5+E5+C5</f>
        <v>360000</v>
      </c>
      <c r="T5" s="87">
        <v>41671</v>
      </c>
      <c r="U5" s="47" t="str">
        <f>INDEX($B$2:$R$2,1,MATCH($V5,$B5:$R5,))</f>
        <v xml:space="preserve">заказные отправления </v>
      </c>
      <c r="V5" s="41">
        <f>SUMIF($B$4:$R$4,V$4,$B5:$R5)</f>
        <v>2</v>
      </c>
      <c r="W5" s="41">
        <f>SUMIF($B$4:$R$4,W$4,$B5:$R5)</f>
        <v>360000</v>
      </c>
    </row>
    <row r="6" spans="1:23" ht="18.75">
      <c r="A6" s="13">
        <f>A5+1</f>
        <v>2</v>
      </c>
      <c r="B6" s="12">
        <v>0</v>
      </c>
      <c r="C6" s="12">
        <v>0</v>
      </c>
      <c r="D6" s="11">
        <v>0</v>
      </c>
      <c r="E6" s="11">
        <v>0</v>
      </c>
      <c r="F6" s="10">
        <v>0</v>
      </c>
      <c r="G6" s="10">
        <v>0</v>
      </c>
      <c r="H6" s="9">
        <v>2</v>
      </c>
      <c r="I6" s="9">
        <v>50</v>
      </c>
      <c r="J6" s="8">
        <v>0</v>
      </c>
      <c r="K6" s="8">
        <v>0</v>
      </c>
      <c r="L6" s="7">
        <v>0</v>
      </c>
      <c r="M6" s="7">
        <v>0</v>
      </c>
      <c r="N6" s="6">
        <v>0</v>
      </c>
      <c r="O6" s="5">
        <v>0</v>
      </c>
      <c r="P6" s="14">
        <v>0</v>
      </c>
      <c r="Q6" s="3">
        <v>0</v>
      </c>
      <c r="R6" s="15">
        <v>0</v>
      </c>
      <c r="S6" s="2">
        <f t="shared" si="0"/>
        <v>50</v>
      </c>
      <c r="T6" s="87">
        <v>41672</v>
      </c>
      <c r="U6" s="47" t="str">
        <f t="shared" ref="U6:U35" si="1">INDEX($B$2:$R$2,1,MATCH($V6,$B6:$R6,0))</f>
        <v>мелкие пакеты</v>
      </c>
      <c r="V6" s="41">
        <f t="shared" ref="V6:W35" si="2">SUMIF($B$4:$R$4,V$4,$B6:$R6)</f>
        <v>2</v>
      </c>
      <c r="W6" s="41">
        <f t="shared" si="2"/>
        <v>50</v>
      </c>
    </row>
    <row r="7" spans="1:23" ht="18.75">
      <c r="A7" s="13">
        <f>A6+1</f>
        <v>3</v>
      </c>
      <c r="B7" s="12">
        <v>3</v>
      </c>
      <c r="C7" s="12">
        <v>25000</v>
      </c>
      <c r="D7" s="11">
        <v>0</v>
      </c>
      <c r="E7" s="11">
        <v>0</v>
      </c>
      <c r="F7" s="10">
        <v>5</v>
      </c>
      <c r="G7" s="10">
        <v>325000</v>
      </c>
      <c r="H7" s="9">
        <v>0</v>
      </c>
      <c r="I7" s="9">
        <v>0</v>
      </c>
      <c r="J7" s="8">
        <v>0</v>
      </c>
      <c r="K7" s="8">
        <v>0</v>
      </c>
      <c r="L7" s="7">
        <v>0</v>
      </c>
      <c r="M7" s="7">
        <v>0</v>
      </c>
      <c r="N7" s="6">
        <v>0</v>
      </c>
      <c r="O7" s="5">
        <v>0</v>
      </c>
      <c r="P7" s="14">
        <v>0</v>
      </c>
      <c r="Q7" s="3">
        <v>0</v>
      </c>
      <c r="R7" s="15">
        <v>0</v>
      </c>
      <c r="S7" s="2">
        <f t="shared" si="0"/>
        <v>350000</v>
      </c>
      <c r="T7" s="87">
        <v>41671</v>
      </c>
      <c r="U7" s="47" t="e">
        <f t="shared" si="1"/>
        <v>#N/A</v>
      </c>
      <c r="V7" s="41">
        <f t="shared" si="2"/>
        <v>8</v>
      </c>
      <c r="W7" s="41">
        <f t="shared" si="2"/>
        <v>350000</v>
      </c>
    </row>
    <row r="8" spans="1:23" ht="18.75">
      <c r="A8" s="13">
        <f>A7+1</f>
        <v>4</v>
      </c>
      <c r="B8" s="12">
        <v>0</v>
      </c>
      <c r="C8" s="12">
        <v>0</v>
      </c>
      <c r="D8" s="11">
        <v>0</v>
      </c>
      <c r="E8" s="11">
        <v>0</v>
      </c>
      <c r="F8" s="10">
        <v>0</v>
      </c>
      <c r="G8" s="10">
        <v>0</v>
      </c>
      <c r="H8" s="9">
        <v>0</v>
      </c>
      <c r="I8" s="9">
        <v>0</v>
      </c>
      <c r="J8" s="8">
        <v>2</v>
      </c>
      <c r="K8" s="8">
        <v>236</v>
      </c>
      <c r="L8" s="7">
        <v>0</v>
      </c>
      <c r="M8" s="7">
        <v>0</v>
      </c>
      <c r="N8" s="6">
        <v>0</v>
      </c>
      <c r="O8" s="5">
        <v>0</v>
      </c>
      <c r="P8" s="14">
        <v>0</v>
      </c>
      <c r="Q8" s="3">
        <v>0</v>
      </c>
      <c r="R8" s="15">
        <v>0</v>
      </c>
      <c r="S8" s="2">
        <f t="shared" si="0"/>
        <v>236</v>
      </c>
      <c r="T8" s="87">
        <v>41671</v>
      </c>
      <c r="U8" s="47" t="str">
        <f t="shared" si="1"/>
        <v xml:space="preserve"> EMS внутренние</v>
      </c>
      <c r="V8" s="41">
        <f>SUMIF($B$4:$R$4,V$4,$B8:$R8)</f>
        <v>2</v>
      </c>
      <c r="W8" s="41">
        <f t="shared" si="2"/>
        <v>236</v>
      </c>
    </row>
    <row r="9" spans="1:23" ht="18.75">
      <c r="A9" s="13">
        <f>A8+1</f>
        <v>5</v>
      </c>
      <c r="B9" s="12">
        <v>0</v>
      </c>
      <c r="C9" s="12">
        <v>0</v>
      </c>
      <c r="D9" s="11">
        <v>0</v>
      </c>
      <c r="E9" s="11">
        <v>0</v>
      </c>
      <c r="F9" s="10">
        <v>0</v>
      </c>
      <c r="G9" s="10">
        <v>0</v>
      </c>
      <c r="H9" s="9">
        <v>3</v>
      </c>
      <c r="I9" s="9">
        <v>80000</v>
      </c>
      <c r="J9" s="8">
        <v>0</v>
      </c>
      <c r="K9" s="8">
        <v>0</v>
      </c>
      <c r="L9" s="7">
        <v>0</v>
      </c>
      <c r="M9" s="7">
        <v>0</v>
      </c>
      <c r="N9" s="6">
        <v>0</v>
      </c>
      <c r="O9" s="5">
        <v>0</v>
      </c>
      <c r="P9" s="14">
        <v>0</v>
      </c>
      <c r="Q9" s="3">
        <v>0</v>
      </c>
      <c r="R9" s="15">
        <v>0</v>
      </c>
      <c r="S9" s="2">
        <f t="shared" si="0"/>
        <v>80000</v>
      </c>
      <c r="T9" s="87">
        <v>41671</v>
      </c>
      <c r="U9" s="47" t="str">
        <f t="shared" si="1"/>
        <v>мелкие пакеты</v>
      </c>
      <c r="V9" s="41">
        <f t="shared" si="2"/>
        <v>3</v>
      </c>
      <c r="W9" s="41">
        <f t="shared" si="2"/>
        <v>80000</v>
      </c>
    </row>
    <row r="10" spans="1:23" ht="18.75" hidden="1" customHeight="1">
      <c r="A10" s="13">
        <f>A9+1</f>
        <v>6</v>
      </c>
      <c r="B10" s="12">
        <v>0</v>
      </c>
      <c r="C10" s="12">
        <v>0</v>
      </c>
      <c r="D10" s="11">
        <v>50</v>
      </c>
      <c r="E10" s="11">
        <v>0</v>
      </c>
      <c r="F10" s="10">
        <v>0</v>
      </c>
      <c r="G10" s="10">
        <v>0</v>
      </c>
      <c r="H10" s="9">
        <v>0</v>
      </c>
      <c r="I10" s="9">
        <v>0</v>
      </c>
      <c r="J10" s="8">
        <v>0</v>
      </c>
      <c r="K10" s="8">
        <v>0</v>
      </c>
      <c r="L10" s="7">
        <v>0</v>
      </c>
      <c r="M10" s="7">
        <v>0</v>
      </c>
      <c r="N10" s="6">
        <v>0</v>
      </c>
      <c r="O10" s="5">
        <v>0</v>
      </c>
      <c r="P10" s="14">
        <v>0</v>
      </c>
      <c r="Q10" s="3">
        <v>0</v>
      </c>
      <c r="R10" s="15">
        <v>0</v>
      </c>
      <c r="S10" s="2">
        <f t="shared" si="0"/>
        <v>0</v>
      </c>
      <c r="T10" s="83">
        <v>6</v>
      </c>
      <c r="U10" s="47" t="str">
        <f t="shared" si="1"/>
        <v xml:space="preserve">простые отправления </v>
      </c>
      <c r="V10" s="41">
        <f t="shared" si="2"/>
        <v>50</v>
      </c>
      <c r="W10" s="41">
        <f t="shared" si="2"/>
        <v>0</v>
      </c>
    </row>
    <row r="11" spans="1:23" ht="18.75" hidden="1" customHeight="1">
      <c r="A11" s="13">
        <v>7</v>
      </c>
      <c r="B11" s="12">
        <v>30</v>
      </c>
      <c r="C11" s="12">
        <v>0</v>
      </c>
      <c r="D11" s="11">
        <v>0</v>
      </c>
      <c r="E11" s="11">
        <v>0</v>
      </c>
      <c r="F11" s="10">
        <v>0</v>
      </c>
      <c r="G11" s="10">
        <v>0</v>
      </c>
      <c r="H11" s="9">
        <v>0</v>
      </c>
      <c r="I11" s="9">
        <v>0</v>
      </c>
      <c r="J11" s="8">
        <v>0</v>
      </c>
      <c r="K11" s="8">
        <v>0</v>
      </c>
      <c r="L11" s="7">
        <v>0</v>
      </c>
      <c r="M11" s="7">
        <v>0</v>
      </c>
      <c r="N11" s="6">
        <v>0</v>
      </c>
      <c r="O11" s="5">
        <v>0</v>
      </c>
      <c r="P11" s="14">
        <v>0</v>
      </c>
      <c r="Q11" s="3">
        <v>0</v>
      </c>
      <c r="R11" s="15">
        <v>0</v>
      </c>
      <c r="S11" s="2">
        <f t="shared" si="0"/>
        <v>0</v>
      </c>
      <c r="T11" s="83">
        <v>7</v>
      </c>
      <c r="U11" s="47" t="str">
        <f t="shared" si="1"/>
        <v xml:space="preserve">заказные отправления </v>
      </c>
      <c r="V11" s="41">
        <f t="shared" si="2"/>
        <v>30</v>
      </c>
      <c r="W11" s="41">
        <f t="shared" si="2"/>
        <v>0</v>
      </c>
    </row>
    <row r="12" spans="1:23" ht="18.75">
      <c r="A12" s="13">
        <f t="shared" ref="A12:A35" si="3">A11+1</f>
        <v>8</v>
      </c>
      <c r="B12" s="12">
        <v>0</v>
      </c>
      <c r="C12" s="12">
        <v>0</v>
      </c>
      <c r="D12" s="11">
        <v>0</v>
      </c>
      <c r="E12" s="11">
        <v>0</v>
      </c>
      <c r="F12" s="10">
        <v>0</v>
      </c>
      <c r="G12" s="10">
        <v>0</v>
      </c>
      <c r="H12" s="9">
        <v>1</v>
      </c>
      <c r="I12" s="9">
        <v>10500</v>
      </c>
      <c r="J12" s="8">
        <v>0</v>
      </c>
      <c r="K12" s="8">
        <v>0</v>
      </c>
      <c r="L12" s="7">
        <v>0</v>
      </c>
      <c r="M12" s="7">
        <v>0</v>
      </c>
      <c r="N12" s="6">
        <v>0</v>
      </c>
      <c r="O12" s="5">
        <v>0</v>
      </c>
      <c r="P12" s="14">
        <v>0</v>
      </c>
      <c r="Q12" s="3">
        <v>0</v>
      </c>
      <c r="R12" s="15">
        <v>0</v>
      </c>
      <c r="S12" s="2">
        <f t="shared" si="0"/>
        <v>10500</v>
      </c>
      <c r="T12" s="87">
        <v>41671</v>
      </c>
      <c r="U12" s="47" t="str">
        <f t="shared" si="1"/>
        <v>мелкие пакеты</v>
      </c>
      <c r="V12" s="41">
        <f t="shared" si="2"/>
        <v>1</v>
      </c>
      <c r="W12" s="41">
        <f t="shared" si="2"/>
        <v>10500</v>
      </c>
    </row>
    <row r="13" spans="1:23" ht="18.75">
      <c r="A13" s="13">
        <f t="shared" si="3"/>
        <v>9</v>
      </c>
      <c r="B13" s="12">
        <v>0</v>
      </c>
      <c r="C13" s="12">
        <v>0</v>
      </c>
      <c r="D13" s="11">
        <v>0</v>
      </c>
      <c r="E13" s="11">
        <v>0</v>
      </c>
      <c r="F13" s="10">
        <v>0</v>
      </c>
      <c r="G13" s="10">
        <v>0</v>
      </c>
      <c r="H13" s="9">
        <v>0</v>
      </c>
      <c r="I13" s="9">
        <v>0</v>
      </c>
      <c r="J13" s="8">
        <v>0</v>
      </c>
      <c r="K13" s="8">
        <v>0</v>
      </c>
      <c r="L13" s="7">
        <v>8</v>
      </c>
      <c r="M13" s="7">
        <v>2563000</v>
      </c>
      <c r="N13" s="6">
        <v>0</v>
      </c>
      <c r="O13" s="5">
        <v>0</v>
      </c>
      <c r="P13" s="14">
        <v>0</v>
      </c>
      <c r="Q13" s="3">
        <v>0</v>
      </c>
      <c r="R13" s="15">
        <v>0</v>
      </c>
      <c r="S13" s="2">
        <f t="shared" si="0"/>
        <v>2563000</v>
      </c>
      <c r="T13" s="87">
        <v>41671</v>
      </c>
      <c r="U13" s="47" t="str">
        <f t="shared" si="1"/>
        <v>EMS международные</v>
      </c>
      <c r="V13" s="41">
        <f t="shared" si="2"/>
        <v>8</v>
      </c>
      <c r="W13" s="41">
        <f t="shared" si="2"/>
        <v>2563000</v>
      </c>
    </row>
    <row r="14" spans="1:23" ht="18.75" hidden="1" customHeight="1">
      <c r="A14" s="13">
        <f t="shared" si="3"/>
        <v>10</v>
      </c>
      <c r="B14" s="12">
        <v>0</v>
      </c>
      <c r="C14" s="12">
        <v>0</v>
      </c>
      <c r="D14" s="11">
        <v>0</v>
      </c>
      <c r="E14" s="11">
        <v>0</v>
      </c>
      <c r="F14" s="10">
        <v>0</v>
      </c>
      <c r="G14" s="10">
        <v>0</v>
      </c>
      <c r="H14" s="9">
        <v>0</v>
      </c>
      <c r="I14" s="9">
        <v>0</v>
      </c>
      <c r="J14" s="8">
        <v>0</v>
      </c>
      <c r="K14" s="8">
        <v>0</v>
      </c>
      <c r="L14" s="7">
        <v>0</v>
      </c>
      <c r="M14" s="7">
        <v>0</v>
      </c>
      <c r="N14" s="6">
        <v>0</v>
      </c>
      <c r="O14" s="5">
        <v>0</v>
      </c>
      <c r="P14" s="14">
        <v>0</v>
      </c>
      <c r="Q14" s="3">
        <v>0</v>
      </c>
      <c r="R14" s="3">
        <v>0</v>
      </c>
      <c r="S14" s="2">
        <f t="shared" si="0"/>
        <v>0</v>
      </c>
      <c r="T14" s="83">
        <v>10</v>
      </c>
      <c r="U14" s="47" t="str">
        <f t="shared" si="1"/>
        <v xml:space="preserve">заказные отправления </v>
      </c>
      <c r="V14" s="41">
        <f t="shared" si="2"/>
        <v>0</v>
      </c>
      <c r="W14" s="41">
        <f t="shared" si="2"/>
        <v>0</v>
      </c>
    </row>
    <row r="15" spans="1:23" ht="18.75">
      <c r="A15" s="13">
        <f t="shared" si="3"/>
        <v>11</v>
      </c>
      <c r="B15" s="12">
        <v>0</v>
      </c>
      <c r="C15" s="12">
        <v>0</v>
      </c>
      <c r="D15" s="11">
        <v>0</v>
      </c>
      <c r="E15" s="11">
        <v>0</v>
      </c>
      <c r="F15" s="10">
        <v>0</v>
      </c>
      <c r="G15" s="10">
        <v>0</v>
      </c>
      <c r="H15" s="9">
        <v>0</v>
      </c>
      <c r="I15" s="9">
        <v>0</v>
      </c>
      <c r="J15" s="8">
        <v>0</v>
      </c>
      <c r="K15" s="8">
        <v>0</v>
      </c>
      <c r="L15" s="7">
        <v>0</v>
      </c>
      <c r="M15" s="7">
        <v>0</v>
      </c>
      <c r="N15" s="6">
        <v>0</v>
      </c>
      <c r="O15" s="5">
        <v>0</v>
      </c>
      <c r="P15" s="4">
        <v>3260000</v>
      </c>
      <c r="Q15" s="3">
        <v>0</v>
      </c>
      <c r="R15" s="3">
        <v>0</v>
      </c>
      <c r="S15" s="2">
        <f t="shared" si="0"/>
        <v>3260000</v>
      </c>
      <c r="T15" s="87">
        <v>41671</v>
      </c>
      <c r="U15" s="47" t="str">
        <f t="shared" si="1"/>
        <v xml:space="preserve">заказные отправления </v>
      </c>
      <c r="V15" s="41">
        <f t="shared" si="2"/>
        <v>0</v>
      </c>
      <c r="W15" s="41">
        <f t="shared" si="2"/>
        <v>3260000</v>
      </c>
    </row>
    <row r="16" spans="1:23" ht="18.75" hidden="1" customHeight="1">
      <c r="A16" s="13">
        <f t="shared" si="3"/>
        <v>12</v>
      </c>
      <c r="B16" s="12">
        <v>0</v>
      </c>
      <c r="C16" s="12">
        <v>0</v>
      </c>
      <c r="D16" s="11">
        <v>236</v>
      </c>
      <c r="E16" s="11">
        <v>0</v>
      </c>
      <c r="F16" s="10">
        <v>0</v>
      </c>
      <c r="G16" s="10">
        <v>0</v>
      </c>
      <c r="H16" s="9">
        <v>0</v>
      </c>
      <c r="I16" s="9">
        <v>0</v>
      </c>
      <c r="J16" s="8">
        <v>0</v>
      </c>
      <c r="K16" s="8">
        <v>0</v>
      </c>
      <c r="L16" s="7">
        <v>0</v>
      </c>
      <c r="M16" s="7">
        <v>0</v>
      </c>
      <c r="N16" s="6">
        <v>0</v>
      </c>
      <c r="O16" s="5">
        <v>0</v>
      </c>
      <c r="P16" s="4">
        <v>0</v>
      </c>
      <c r="Q16" s="3">
        <v>0</v>
      </c>
      <c r="R16" s="3">
        <v>0</v>
      </c>
      <c r="S16" s="2">
        <f t="shared" si="0"/>
        <v>0</v>
      </c>
      <c r="T16" s="83">
        <v>12</v>
      </c>
      <c r="U16" s="47" t="str">
        <f t="shared" si="1"/>
        <v xml:space="preserve">простые отправления </v>
      </c>
      <c r="V16" s="41">
        <f t="shared" si="2"/>
        <v>236</v>
      </c>
      <c r="W16" s="41">
        <f t="shared" si="2"/>
        <v>0</v>
      </c>
    </row>
    <row r="17" spans="1:23" ht="18.75">
      <c r="A17" s="13">
        <f t="shared" si="3"/>
        <v>13</v>
      </c>
      <c r="B17" s="12">
        <v>20</v>
      </c>
      <c r="C17" s="12">
        <v>25000</v>
      </c>
      <c r="D17" s="11">
        <v>0</v>
      </c>
      <c r="E17" s="11">
        <v>0</v>
      </c>
      <c r="F17" s="10">
        <v>56</v>
      </c>
      <c r="G17" s="10">
        <v>80000</v>
      </c>
      <c r="H17" s="9">
        <v>0</v>
      </c>
      <c r="I17" s="9">
        <v>0</v>
      </c>
      <c r="J17" s="8">
        <v>0</v>
      </c>
      <c r="K17" s="8">
        <v>0</v>
      </c>
      <c r="L17" s="7">
        <v>0</v>
      </c>
      <c r="M17" s="7">
        <v>0</v>
      </c>
      <c r="N17" s="6">
        <v>0</v>
      </c>
      <c r="O17" s="5">
        <v>0</v>
      </c>
      <c r="P17" s="4">
        <v>0</v>
      </c>
      <c r="Q17" s="3">
        <v>0</v>
      </c>
      <c r="R17" s="3">
        <v>0</v>
      </c>
      <c r="S17" s="2">
        <f t="shared" si="0"/>
        <v>105000</v>
      </c>
      <c r="T17" s="87">
        <v>41671</v>
      </c>
      <c r="U17" s="47" t="e">
        <f t="shared" si="1"/>
        <v>#N/A</v>
      </c>
      <c r="V17" s="41">
        <f t="shared" si="2"/>
        <v>76</v>
      </c>
      <c r="W17" s="41">
        <f t="shared" si="2"/>
        <v>105000</v>
      </c>
    </row>
    <row r="18" spans="1:23" ht="18.75">
      <c r="A18" s="13">
        <f t="shared" si="3"/>
        <v>14</v>
      </c>
      <c r="B18" s="12">
        <v>0</v>
      </c>
      <c r="C18" s="12">
        <v>0</v>
      </c>
      <c r="D18" s="11">
        <v>0</v>
      </c>
      <c r="E18" s="11">
        <v>0</v>
      </c>
      <c r="F18" s="10">
        <v>0</v>
      </c>
      <c r="G18" s="10">
        <v>0</v>
      </c>
      <c r="H18" s="9">
        <v>0</v>
      </c>
      <c r="I18" s="9">
        <v>0</v>
      </c>
      <c r="J18" s="8">
        <v>0</v>
      </c>
      <c r="K18" s="8">
        <v>0</v>
      </c>
      <c r="L18" s="7">
        <v>0</v>
      </c>
      <c r="M18" s="7">
        <v>0</v>
      </c>
      <c r="N18" s="6">
        <v>236000</v>
      </c>
      <c r="O18" s="5">
        <v>236000</v>
      </c>
      <c r="P18" s="4">
        <v>0</v>
      </c>
      <c r="Q18" s="3">
        <v>0</v>
      </c>
      <c r="R18" s="3">
        <v>0</v>
      </c>
      <c r="S18" s="2">
        <f t="shared" si="0"/>
        <v>472000</v>
      </c>
      <c r="T18" s="87">
        <v>41671</v>
      </c>
      <c r="U18" s="47" t="str">
        <f t="shared" si="1"/>
        <v xml:space="preserve">заказные отправления </v>
      </c>
      <c r="V18" s="41">
        <f t="shared" si="2"/>
        <v>0</v>
      </c>
      <c r="W18" s="41">
        <f t="shared" si="2"/>
        <v>472000</v>
      </c>
    </row>
    <row r="19" spans="1:23" ht="18.75" hidden="1" customHeight="1">
      <c r="A19" s="13">
        <f t="shared" si="3"/>
        <v>15</v>
      </c>
      <c r="B19" s="12">
        <v>0</v>
      </c>
      <c r="C19" s="12">
        <v>0</v>
      </c>
      <c r="D19" s="11">
        <v>0</v>
      </c>
      <c r="E19" s="11">
        <v>0</v>
      </c>
      <c r="F19" s="10">
        <v>0</v>
      </c>
      <c r="G19" s="10">
        <v>0</v>
      </c>
      <c r="H19" s="9">
        <v>0</v>
      </c>
      <c r="I19" s="9">
        <v>0</v>
      </c>
      <c r="J19" s="8">
        <v>0</v>
      </c>
      <c r="K19" s="8">
        <v>0</v>
      </c>
      <c r="L19" s="7">
        <v>0</v>
      </c>
      <c r="M19" s="7">
        <v>0</v>
      </c>
      <c r="N19" s="6">
        <v>0</v>
      </c>
      <c r="O19" s="5">
        <v>0</v>
      </c>
      <c r="P19" s="4">
        <v>0</v>
      </c>
      <c r="Q19" s="3">
        <v>0</v>
      </c>
      <c r="R19" s="3">
        <v>0</v>
      </c>
      <c r="S19" s="2">
        <f t="shared" si="0"/>
        <v>0</v>
      </c>
      <c r="T19" s="83">
        <v>15</v>
      </c>
      <c r="U19" s="47" t="str">
        <f t="shared" si="1"/>
        <v xml:space="preserve">заказные отправления </v>
      </c>
      <c r="V19" s="41">
        <f t="shared" si="2"/>
        <v>0</v>
      </c>
      <c r="W19" s="41">
        <f t="shared" si="2"/>
        <v>0</v>
      </c>
    </row>
    <row r="20" spans="1:23" ht="18.75" hidden="1" customHeight="1">
      <c r="A20" s="13">
        <f t="shared" si="3"/>
        <v>16</v>
      </c>
      <c r="B20" s="12">
        <v>0</v>
      </c>
      <c r="C20" s="12">
        <v>0</v>
      </c>
      <c r="D20" s="11">
        <v>0</v>
      </c>
      <c r="E20" s="11">
        <v>0</v>
      </c>
      <c r="F20" s="10">
        <v>0</v>
      </c>
      <c r="G20" s="10">
        <v>0</v>
      </c>
      <c r="H20" s="9">
        <v>0</v>
      </c>
      <c r="I20" s="9">
        <v>0</v>
      </c>
      <c r="J20" s="8">
        <v>0</v>
      </c>
      <c r="K20" s="8">
        <v>0</v>
      </c>
      <c r="L20" s="7">
        <v>0</v>
      </c>
      <c r="M20" s="7">
        <v>0</v>
      </c>
      <c r="N20" s="6">
        <v>0</v>
      </c>
      <c r="O20" s="5">
        <v>0</v>
      </c>
      <c r="P20" s="4">
        <v>0</v>
      </c>
      <c r="Q20" s="3">
        <v>0</v>
      </c>
      <c r="R20" s="3">
        <v>0</v>
      </c>
      <c r="S20" s="2">
        <f t="shared" si="0"/>
        <v>0</v>
      </c>
      <c r="T20" s="83">
        <v>16</v>
      </c>
      <c r="U20" s="47" t="str">
        <f t="shared" si="1"/>
        <v xml:space="preserve">заказные отправления </v>
      </c>
      <c r="V20" s="41">
        <f t="shared" si="2"/>
        <v>0</v>
      </c>
      <c r="W20" s="41">
        <f t="shared" si="2"/>
        <v>0</v>
      </c>
    </row>
    <row r="21" spans="1:23" ht="18.75">
      <c r="A21" s="13">
        <f t="shared" si="3"/>
        <v>17</v>
      </c>
      <c r="B21" s="12">
        <v>1</v>
      </c>
      <c r="C21" s="12">
        <v>230000</v>
      </c>
      <c r="D21" s="11">
        <v>0</v>
      </c>
      <c r="E21" s="11">
        <v>0</v>
      </c>
      <c r="F21" s="10">
        <v>0</v>
      </c>
      <c r="G21" s="10">
        <v>0</v>
      </c>
      <c r="H21" s="9">
        <v>0</v>
      </c>
      <c r="I21" s="9">
        <v>0</v>
      </c>
      <c r="J21" s="8">
        <v>2</v>
      </c>
      <c r="K21" s="8">
        <v>256000</v>
      </c>
      <c r="L21" s="7">
        <v>0</v>
      </c>
      <c r="M21" s="7">
        <v>0</v>
      </c>
      <c r="N21" s="6">
        <v>0</v>
      </c>
      <c r="O21" s="5">
        <v>0</v>
      </c>
      <c r="P21" s="4">
        <v>0</v>
      </c>
      <c r="Q21" s="3">
        <v>0</v>
      </c>
      <c r="R21" s="3">
        <v>0</v>
      </c>
      <c r="S21" s="2">
        <f t="shared" si="0"/>
        <v>486000</v>
      </c>
      <c r="T21" s="87">
        <v>41671</v>
      </c>
      <c r="U21" s="47" t="e">
        <f t="shared" si="1"/>
        <v>#N/A</v>
      </c>
      <c r="V21" s="41">
        <f t="shared" si="2"/>
        <v>3</v>
      </c>
      <c r="W21" s="41">
        <f t="shared" si="2"/>
        <v>486000</v>
      </c>
    </row>
    <row r="22" spans="1:23" ht="18.75">
      <c r="A22" s="13">
        <f t="shared" si="3"/>
        <v>18</v>
      </c>
      <c r="B22" s="12">
        <v>0</v>
      </c>
      <c r="C22" s="12">
        <v>0</v>
      </c>
      <c r="D22" s="11"/>
      <c r="E22" s="11"/>
      <c r="F22" s="10">
        <v>0</v>
      </c>
      <c r="G22" s="10">
        <v>0</v>
      </c>
      <c r="H22" s="9">
        <v>0</v>
      </c>
      <c r="I22" s="9">
        <v>0</v>
      </c>
      <c r="J22" s="8">
        <v>0</v>
      </c>
      <c r="K22" s="8">
        <v>0</v>
      </c>
      <c r="L22" s="7">
        <v>2</v>
      </c>
      <c r="M22" s="7">
        <v>35000</v>
      </c>
      <c r="N22" s="6">
        <v>0</v>
      </c>
      <c r="O22" s="5">
        <v>0</v>
      </c>
      <c r="P22" s="4">
        <v>1230000</v>
      </c>
      <c r="Q22" s="3">
        <v>0</v>
      </c>
      <c r="R22" s="3">
        <v>0</v>
      </c>
      <c r="S22" s="2">
        <f t="shared" si="0"/>
        <v>1265000</v>
      </c>
      <c r="T22" s="87">
        <v>41671</v>
      </c>
      <c r="U22" s="47" t="str">
        <f t="shared" si="1"/>
        <v>EMS международные</v>
      </c>
      <c r="V22" s="41">
        <f t="shared" si="2"/>
        <v>2</v>
      </c>
      <c r="W22" s="41">
        <f t="shared" si="2"/>
        <v>1265000</v>
      </c>
    </row>
    <row r="23" spans="1:23" ht="18.75">
      <c r="A23" s="13">
        <f t="shared" si="3"/>
        <v>19</v>
      </c>
      <c r="B23" s="12">
        <v>0</v>
      </c>
      <c r="C23" s="12">
        <v>0</v>
      </c>
      <c r="D23" s="11">
        <v>2</v>
      </c>
      <c r="E23" s="11">
        <v>25000</v>
      </c>
      <c r="F23" s="10">
        <v>0</v>
      </c>
      <c r="G23" s="10">
        <v>0</v>
      </c>
      <c r="H23" s="9">
        <v>0</v>
      </c>
      <c r="I23" s="9">
        <v>0</v>
      </c>
      <c r="J23" s="8">
        <v>0</v>
      </c>
      <c r="K23" s="8">
        <v>0</v>
      </c>
      <c r="L23" s="7">
        <v>0</v>
      </c>
      <c r="M23" s="7">
        <v>0</v>
      </c>
      <c r="N23" s="6">
        <v>0</v>
      </c>
      <c r="O23" s="5">
        <v>0</v>
      </c>
      <c r="P23" s="4">
        <v>0</v>
      </c>
      <c r="Q23" s="3">
        <v>0</v>
      </c>
      <c r="R23" s="3">
        <v>0</v>
      </c>
      <c r="S23" s="2">
        <f t="shared" si="0"/>
        <v>25000</v>
      </c>
      <c r="T23" s="87">
        <v>41671</v>
      </c>
      <c r="U23" s="47" t="str">
        <f t="shared" si="1"/>
        <v xml:space="preserve">простые отправления </v>
      </c>
      <c r="V23" s="41">
        <f t="shared" si="2"/>
        <v>2</v>
      </c>
      <c r="W23" s="41">
        <f t="shared" si="2"/>
        <v>25000</v>
      </c>
    </row>
    <row r="24" spans="1:23" ht="18.75" hidden="1" customHeight="1">
      <c r="A24" s="13">
        <f t="shared" si="3"/>
        <v>20</v>
      </c>
      <c r="B24" s="12">
        <v>0</v>
      </c>
      <c r="C24" s="12">
        <v>0</v>
      </c>
      <c r="D24" s="11">
        <v>0</v>
      </c>
      <c r="E24" s="11">
        <v>0</v>
      </c>
      <c r="F24" s="10">
        <v>0</v>
      </c>
      <c r="G24" s="10">
        <v>0</v>
      </c>
      <c r="H24" s="9">
        <v>0</v>
      </c>
      <c r="I24" s="9">
        <v>0</v>
      </c>
      <c r="J24" s="8">
        <v>0</v>
      </c>
      <c r="K24" s="8">
        <v>0</v>
      </c>
      <c r="L24" s="7">
        <v>0</v>
      </c>
      <c r="M24" s="7">
        <v>0</v>
      </c>
      <c r="N24" s="6">
        <v>0</v>
      </c>
      <c r="O24" s="5">
        <v>0</v>
      </c>
      <c r="P24" s="4">
        <v>0</v>
      </c>
      <c r="Q24" s="3">
        <v>0</v>
      </c>
      <c r="R24" s="3">
        <v>0</v>
      </c>
      <c r="S24" s="2">
        <f t="shared" si="0"/>
        <v>0</v>
      </c>
      <c r="T24" s="83">
        <v>20</v>
      </c>
      <c r="U24" s="47" t="str">
        <f t="shared" si="1"/>
        <v xml:space="preserve">заказные отправления </v>
      </c>
      <c r="V24" s="41">
        <f t="shared" si="2"/>
        <v>0</v>
      </c>
      <c r="W24" s="41">
        <f t="shared" si="2"/>
        <v>0</v>
      </c>
    </row>
    <row r="25" spans="1:23" ht="18.75">
      <c r="A25" s="13">
        <f t="shared" si="3"/>
        <v>21</v>
      </c>
      <c r="B25" s="12">
        <v>0</v>
      </c>
      <c r="C25" s="12">
        <v>0</v>
      </c>
      <c r="D25" s="11">
        <v>0</v>
      </c>
      <c r="E25" s="11">
        <v>0</v>
      </c>
      <c r="F25" s="10">
        <v>0</v>
      </c>
      <c r="G25" s="10">
        <v>0</v>
      </c>
      <c r="H25" s="9">
        <v>45</v>
      </c>
      <c r="I25" s="9">
        <v>2569</v>
      </c>
      <c r="J25" s="8">
        <v>0</v>
      </c>
      <c r="K25" s="8">
        <v>0</v>
      </c>
      <c r="L25" s="7">
        <v>0</v>
      </c>
      <c r="M25" s="7">
        <v>0</v>
      </c>
      <c r="N25" s="6">
        <v>0</v>
      </c>
      <c r="O25" s="5">
        <v>0</v>
      </c>
      <c r="P25" s="4">
        <v>0</v>
      </c>
      <c r="Q25" s="3">
        <v>0</v>
      </c>
      <c r="R25" s="3">
        <v>0</v>
      </c>
      <c r="S25" s="2">
        <f t="shared" si="0"/>
        <v>2569</v>
      </c>
      <c r="T25" s="87">
        <v>41671</v>
      </c>
      <c r="U25" s="47" t="str">
        <f t="shared" si="1"/>
        <v>мелкие пакеты</v>
      </c>
      <c r="V25" s="41">
        <f t="shared" si="2"/>
        <v>45</v>
      </c>
      <c r="W25" s="41">
        <f t="shared" si="2"/>
        <v>2569</v>
      </c>
    </row>
    <row r="26" spans="1:23" ht="18.75">
      <c r="A26" s="13">
        <f t="shared" si="3"/>
        <v>22</v>
      </c>
      <c r="B26" s="12">
        <v>0</v>
      </c>
      <c r="C26" s="12">
        <v>0</v>
      </c>
      <c r="D26" s="11">
        <v>0</v>
      </c>
      <c r="E26" s="11">
        <v>0</v>
      </c>
      <c r="F26" s="10">
        <v>0</v>
      </c>
      <c r="G26" s="10">
        <v>0</v>
      </c>
      <c r="H26" s="9">
        <v>0</v>
      </c>
      <c r="I26" s="9">
        <v>0</v>
      </c>
      <c r="J26" s="8">
        <v>0</v>
      </c>
      <c r="K26" s="8">
        <v>0</v>
      </c>
      <c r="L26" s="7">
        <v>0</v>
      </c>
      <c r="M26" s="7">
        <v>0</v>
      </c>
      <c r="N26" s="6">
        <v>0</v>
      </c>
      <c r="O26" s="5">
        <v>0</v>
      </c>
      <c r="P26" s="4">
        <v>256000</v>
      </c>
      <c r="Q26" s="3">
        <v>0</v>
      </c>
      <c r="R26" s="3">
        <v>0</v>
      </c>
      <c r="S26" s="2">
        <f t="shared" si="0"/>
        <v>256000</v>
      </c>
      <c r="T26" s="87">
        <v>41671</v>
      </c>
      <c r="U26" s="47" t="str">
        <f t="shared" si="1"/>
        <v xml:space="preserve">заказные отправления </v>
      </c>
      <c r="V26" s="41">
        <f t="shared" si="2"/>
        <v>0</v>
      </c>
      <c r="W26" s="41">
        <f t="shared" si="2"/>
        <v>256000</v>
      </c>
    </row>
    <row r="27" spans="1:23" ht="18.75" hidden="1" customHeight="1">
      <c r="A27" s="13">
        <f t="shared" si="3"/>
        <v>23</v>
      </c>
      <c r="B27" s="12">
        <v>0</v>
      </c>
      <c r="C27" s="12">
        <v>0</v>
      </c>
      <c r="D27" s="11">
        <v>0</v>
      </c>
      <c r="E27" s="11">
        <v>0</v>
      </c>
      <c r="F27" s="10">
        <v>0</v>
      </c>
      <c r="G27" s="10">
        <v>0</v>
      </c>
      <c r="H27" s="9">
        <v>0</v>
      </c>
      <c r="I27" s="9">
        <v>0</v>
      </c>
      <c r="J27" s="8">
        <v>0</v>
      </c>
      <c r="K27" s="8">
        <v>0</v>
      </c>
      <c r="L27" s="7">
        <v>0</v>
      </c>
      <c r="M27" s="7">
        <v>0</v>
      </c>
      <c r="N27" s="6">
        <v>0</v>
      </c>
      <c r="O27" s="5">
        <v>0</v>
      </c>
      <c r="P27" s="4">
        <v>0</v>
      </c>
      <c r="Q27" s="3">
        <v>0</v>
      </c>
      <c r="R27" s="3">
        <v>0</v>
      </c>
      <c r="S27" s="2">
        <f t="shared" si="0"/>
        <v>0</v>
      </c>
      <c r="T27" s="83">
        <v>23</v>
      </c>
      <c r="U27" s="47" t="str">
        <f t="shared" si="1"/>
        <v xml:space="preserve">заказные отправления </v>
      </c>
      <c r="V27" s="41">
        <f t="shared" si="2"/>
        <v>0</v>
      </c>
      <c r="W27" s="41">
        <f t="shared" si="2"/>
        <v>0</v>
      </c>
    </row>
    <row r="28" spans="1:23" ht="18.75">
      <c r="A28" s="13">
        <f t="shared" si="3"/>
        <v>24</v>
      </c>
      <c r="B28" s="12">
        <v>0</v>
      </c>
      <c r="C28" s="12">
        <v>0</v>
      </c>
      <c r="D28" s="11">
        <v>0</v>
      </c>
      <c r="E28" s="11">
        <v>0</v>
      </c>
      <c r="F28" s="10">
        <v>0</v>
      </c>
      <c r="G28" s="10">
        <v>0</v>
      </c>
      <c r="H28" s="9">
        <v>0</v>
      </c>
      <c r="I28" s="9">
        <v>0</v>
      </c>
      <c r="J28" s="8">
        <v>1</v>
      </c>
      <c r="K28" s="8">
        <v>56000</v>
      </c>
      <c r="L28" s="7">
        <v>0</v>
      </c>
      <c r="M28" s="7">
        <v>0</v>
      </c>
      <c r="N28" s="6">
        <v>0</v>
      </c>
      <c r="O28" s="5">
        <v>0</v>
      </c>
      <c r="P28" s="4">
        <v>0</v>
      </c>
      <c r="Q28" s="3">
        <v>15</v>
      </c>
      <c r="R28" s="3">
        <v>2360000</v>
      </c>
      <c r="S28" s="2">
        <f t="shared" si="0"/>
        <v>2416000</v>
      </c>
      <c r="T28" s="87">
        <v>41671</v>
      </c>
      <c r="U28" s="47" t="e">
        <f t="shared" si="1"/>
        <v>#N/A</v>
      </c>
      <c r="V28" s="41">
        <f t="shared" si="2"/>
        <v>16</v>
      </c>
      <c r="W28" s="41">
        <f t="shared" si="2"/>
        <v>2416000</v>
      </c>
    </row>
    <row r="29" spans="1:23" ht="18.75">
      <c r="A29" s="13">
        <f t="shared" si="3"/>
        <v>25</v>
      </c>
      <c r="B29" s="12">
        <v>15</v>
      </c>
      <c r="C29" s="12">
        <v>256000</v>
      </c>
      <c r="D29" s="11">
        <v>0</v>
      </c>
      <c r="E29" s="11">
        <v>0</v>
      </c>
      <c r="F29" s="10">
        <v>0</v>
      </c>
      <c r="G29" s="10">
        <v>0</v>
      </c>
      <c r="H29" s="9">
        <v>0</v>
      </c>
      <c r="I29" s="9">
        <v>0</v>
      </c>
      <c r="J29" s="8">
        <v>0</v>
      </c>
      <c r="K29" s="8">
        <v>0</v>
      </c>
      <c r="L29" s="7">
        <v>0</v>
      </c>
      <c r="M29" s="7">
        <v>0</v>
      </c>
      <c r="N29" s="6">
        <v>0</v>
      </c>
      <c r="O29" s="5">
        <v>0</v>
      </c>
      <c r="P29" s="4">
        <v>360000</v>
      </c>
      <c r="Q29" s="3">
        <v>0</v>
      </c>
      <c r="R29" s="3"/>
      <c r="S29" s="2">
        <f t="shared" si="0"/>
        <v>616000</v>
      </c>
      <c r="T29" s="87">
        <v>41671</v>
      </c>
      <c r="U29" s="47" t="str">
        <f t="shared" si="1"/>
        <v xml:space="preserve">заказные отправления </v>
      </c>
      <c r="V29" s="41">
        <f t="shared" si="2"/>
        <v>15</v>
      </c>
      <c r="W29" s="41">
        <f t="shared" si="2"/>
        <v>616000</v>
      </c>
    </row>
    <row r="30" spans="1:23" ht="18.75" hidden="1" customHeight="1">
      <c r="A30" s="13">
        <f t="shared" si="3"/>
        <v>26</v>
      </c>
      <c r="B30" s="12">
        <v>0</v>
      </c>
      <c r="C30" s="12">
        <v>0</v>
      </c>
      <c r="D30" s="11">
        <v>0</v>
      </c>
      <c r="E30" s="11">
        <v>0</v>
      </c>
      <c r="F30" s="10">
        <v>0</v>
      </c>
      <c r="G30" s="10">
        <v>0</v>
      </c>
      <c r="H30" s="9">
        <v>0</v>
      </c>
      <c r="I30" s="9">
        <v>0</v>
      </c>
      <c r="J30" s="8">
        <v>0</v>
      </c>
      <c r="K30" s="8">
        <v>0</v>
      </c>
      <c r="L30" s="7">
        <v>0</v>
      </c>
      <c r="M30" s="7">
        <v>0</v>
      </c>
      <c r="N30" s="6">
        <v>0</v>
      </c>
      <c r="O30" s="5">
        <v>0</v>
      </c>
      <c r="P30" s="4">
        <v>0</v>
      </c>
      <c r="Q30" s="3">
        <v>0</v>
      </c>
      <c r="R30" s="3">
        <v>0</v>
      </c>
      <c r="S30" s="2">
        <f t="shared" si="0"/>
        <v>0</v>
      </c>
      <c r="T30" s="83">
        <v>26</v>
      </c>
      <c r="U30" s="47" t="str">
        <f t="shared" si="1"/>
        <v xml:space="preserve">заказные отправления </v>
      </c>
      <c r="V30" s="41">
        <f t="shared" si="2"/>
        <v>0</v>
      </c>
      <c r="W30" s="41">
        <f t="shared" si="2"/>
        <v>0</v>
      </c>
    </row>
    <row r="31" spans="1:23" ht="18.75" hidden="1" customHeight="1">
      <c r="A31" s="13">
        <f t="shared" si="3"/>
        <v>27</v>
      </c>
      <c r="B31" s="12">
        <v>0</v>
      </c>
      <c r="C31" s="12">
        <v>0</v>
      </c>
      <c r="D31" s="11">
        <v>0</v>
      </c>
      <c r="E31" s="11">
        <v>0</v>
      </c>
      <c r="F31" s="10">
        <v>0</v>
      </c>
      <c r="G31" s="10">
        <v>0</v>
      </c>
      <c r="H31" s="9">
        <v>0</v>
      </c>
      <c r="I31" s="9">
        <v>0</v>
      </c>
      <c r="J31" s="8">
        <v>0</v>
      </c>
      <c r="K31" s="8">
        <v>0</v>
      </c>
      <c r="L31" s="7">
        <v>0</v>
      </c>
      <c r="M31" s="7">
        <v>0</v>
      </c>
      <c r="N31" s="6">
        <v>0</v>
      </c>
      <c r="O31" s="5">
        <v>0</v>
      </c>
      <c r="P31" s="4">
        <v>0</v>
      </c>
      <c r="Q31" s="3">
        <v>0</v>
      </c>
      <c r="R31" s="3">
        <v>0</v>
      </c>
      <c r="S31" s="2">
        <f t="shared" si="0"/>
        <v>0</v>
      </c>
      <c r="T31" s="83">
        <v>27</v>
      </c>
      <c r="U31" s="47" t="str">
        <f t="shared" si="1"/>
        <v xml:space="preserve">заказные отправления </v>
      </c>
      <c r="V31" s="41">
        <f t="shared" si="2"/>
        <v>0</v>
      </c>
      <c r="W31" s="41">
        <f t="shared" si="2"/>
        <v>0</v>
      </c>
    </row>
    <row r="32" spans="1:23" ht="18.75" hidden="1" customHeight="1">
      <c r="A32" s="13">
        <f t="shared" si="3"/>
        <v>28</v>
      </c>
      <c r="B32" s="12">
        <v>0</v>
      </c>
      <c r="C32" s="12">
        <v>0</v>
      </c>
      <c r="D32" s="11">
        <v>0</v>
      </c>
      <c r="E32" s="11">
        <v>0</v>
      </c>
      <c r="F32" s="10">
        <v>0</v>
      </c>
      <c r="G32" s="10">
        <v>0</v>
      </c>
      <c r="H32" s="9">
        <v>0</v>
      </c>
      <c r="I32" s="9">
        <v>0</v>
      </c>
      <c r="J32" s="8">
        <v>0</v>
      </c>
      <c r="K32" s="8">
        <v>0</v>
      </c>
      <c r="L32" s="7">
        <v>0</v>
      </c>
      <c r="M32" s="7">
        <v>0</v>
      </c>
      <c r="N32" s="6">
        <v>0</v>
      </c>
      <c r="O32" s="5">
        <v>0</v>
      </c>
      <c r="P32" s="4">
        <v>0</v>
      </c>
      <c r="Q32" s="3">
        <v>0</v>
      </c>
      <c r="R32" s="3">
        <v>0</v>
      </c>
      <c r="S32" s="2">
        <f t="shared" si="0"/>
        <v>0</v>
      </c>
      <c r="T32" s="83">
        <v>28</v>
      </c>
      <c r="U32" s="47" t="str">
        <f t="shared" si="1"/>
        <v xml:space="preserve">заказные отправления </v>
      </c>
      <c r="V32" s="41">
        <f t="shared" si="2"/>
        <v>0</v>
      </c>
      <c r="W32" s="41">
        <f t="shared" si="2"/>
        <v>0</v>
      </c>
    </row>
    <row r="33" spans="1:23" ht="18.75" hidden="1" customHeight="1">
      <c r="A33" s="13">
        <f t="shared" si="3"/>
        <v>29</v>
      </c>
      <c r="B33" s="12">
        <v>0</v>
      </c>
      <c r="C33" s="12">
        <v>0</v>
      </c>
      <c r="D33" s="11">
        <v>0</v>
      </c>
      <c r="E33" s="11">
        <v>0</v>
      </c>
      <c r="F33" s="10">
        <v>0</v>
      </c>
      <c r="G33" s="10">
        <v>0</v>
      </c>
      <c r="H33" s="9">
        <v>0</v>
      </c>
      <c r="I33" s="9">
        <v>0</v>
      </c>
      <c r="J33" s="8">
        <v>0</v>
      </c>
      <c r="K33" s="8">
        <v>0</v>
      </c>
      <c r="L33" s="7">
        <v>0</v>
      </c>
      <c r="M33" s="7">
        <v>0</v>
      </c>
      <c r="N33" s="6">
        <v>0</v>
      </c>
      <c r="O33" s="5">
        <v>0</v>
      </c>
      <c r="P33" s="4">
        <v>0</v>
      </c>
      <c r="Q33" s="3">
        <v>0</v>
      </c>
      <c r="R33" s="3">
        <v>0</v>
      </c>
      <c r="S33" s="2">
        <f t="shared" si="0"/>
        <v>0</v>
      </c>
      <c r="T33" s="83">
        <v>29</v>
      </c>
      <c r="U33" s="47" t="str">
        <f t="shared" si="1"/>
        <v xml:space="preserve">заказные отправления </v>
      </c>
      <c r="V33" s="41">
        <f t="shared" si="2"/>
        <v>0</v>
      </c>
      <c r="W33" s="41">
        <f t="shared" si="2"/>
        <v>0</v>
      </c>
    </row>
    <row r="34" spans="1:23" ht="18.75">
      <c r="A34" s="13">
        <f t="shared" si="3"/>
        <v>30</v>
      </c>
      <c r="B34" s="12">
        <v>15</v>
      </c>
      <c r="C34" s="12">
        <v>85600</v>
      </c>
      <c r="D34" s="11">
        <v>0</v>
      </c>
      <c r="E34" s="11">
        <v>0</v>
      </c>
      <c r="F34" s="10">
        <v>0</v>
      </c>
      <c r="G34" s="10">
        <v>0</v>
      </c>
      <c r="H34" s="9">
        <v>0</v>
      </c>
      <c r="I34" s="9">
        <v>0</v>
      </c>
      <c r="J34" s="8">
        <v>0</v>
      </c>
      <c r="K34" s="8">
        <v>0</v>
      </c>
      <c r="L34" s="7">
        <v>0</v>
      </c>
      <c r="M34" s="7">
        <v>0</v>
      </c>
      <c r="N34" s="6">
        <v>0</v>
      </c>
      <c r="O34" s="5">
        <v>0</v>
      </c>
      <c r="P34" s="4">
        <v>0</v>
      </c>
      <c r="Q34" s="3">
        <v>0</v>
      </c>
      <c r="R34" s="3">
        <v>0</v>
      </c>
      <c r="S34" s="2">
        <f t="shared" si="0"/>
        <v>85600</v>
      </c>
      <c r="T34" s="87">
        <v>41671</v>
      </c>
      <c r="U34" s="47" t="str">
        <f t="shared" si="1"/>
        <v xml:space="preserve">заказные отправления </v>
      </c>
      <c r="V34" s="41">
        <f t="shared" si="2"/>
        <v>15</v>
      </c>
      <c r="W34" s="41">
        <f t="shared" si="2"/>
        <v>85600</v>
      </c>
    </row>
    <row r="35" spans="1:23" ht="18.75" hidden="1" customHeight="1">
      <c r="A35" s="13">
        <f t="shared" si="3"/>
        <v>31</v>
      </c>
      <c r="B35" s="12">
        <v>0</v>
      </c>
      <c r="C35" s="12">
        <v>0</v>
      </c>
      <c r="D35" s="11">
        <v>0</v>
      </c>
      <c r="E35" s="11">
        <v>0</v>
      </c>
      <c r="F35" s="10">
        <v>0</v>
      </c>
      <c r="G35" s="10">
        <v>0</v>
      </c>
      <c r="H35" s="9">
        <v>0</v>
      </c>
      <c r="I35" s="9">
        <v>0</v>
      </c>
      <c r="J35" s="8">
        <v>0</v>
      </c>
      <c r="K35" s="8">
        <v>0</v>
      </c>
      <c r="L35" s="7">
        <v>0</v>
      </c>
      <c r="M35" s="7">
        <v>0</v>
      </c>
      <c r="N35" s="6">
        <v>0</v>
      </c>
      <c r="O35" s="5">
        <v>0</v>
      </c>
      <c r="P35" s="4">
        <v>0</v>
      </c>
      <c r="Q35" s="3">
        <v>0</v>
      </c>
      <c r="R35" s="3">
        <v>0</v>
      </c>
      <c r="S35" s="2">
        <f t="shared" si="0"/>
        <v>0</v>
      </c>
      <c r="T35" s="83">
        <v>31</v>
      </c>
      <c r="U35" s="47" t="str">
        <f t="shared" si="1"/>
        <v xml:space="preserve">заказные отправления </v>
      </c>
      <c r="V35" s="41">
        <f t="shared" si="2"/>
        <v>0</v>
      </c>
      <c r="W35" s="41">
        <f t="shared" si="2"/>
        <v>0</v>
      </c>
    </row>
    <row r="36" spans="1:23" ht="16.5">
      <c r="B36" s="1">
        <f t="shared" ref="B36:S36" si="4">SUM(B5:B35)</f>
        <v>86</v>
      </c>
      <c r="C36" s="1">
        <f t="shared" si="4"/>
        <v>981600</v>
      </c>
      <c r="D36" s="1">
        <f t="shared" si="4"/>
        <v>288</v>
      </c>
      <c r="E36" s="1">
        <f t="shared" si="4"/>
        <v>25000</v>
      </c>
      <c r="F36" s="1">
        <f t="shared" si="4"/>
        <v>61</v>
      </c>
      <c r="G36" s="1">
        <f t="shared" si="4"/>
        <v>405000</v>
      </c>
      <c r="H36" s="1">
        <f t="shared" si="4"/>
        <v>51</v>
      </c>
      <c r="I36" s="1">
        <f t="shared" si="4"/>
        <v>93119</v>
      </c>
      <c r="J36" s="1">
        <f t="shared" si="4"/>
        <v>5</v>
      </c>
      <c r="K36" s="1">
        <f t="shared" si="4"/>
        <v>312236</v>
      </c>
      <c r="L36" s="1">
        <f t="shared" si="4"/>
        <v>10</v>
      </c>
      <c r="M36" s="1">
        <f t="shared" si="4"/>
        <v>2598000</v>
      </c>
      <c r="N36" s="1">
        <f t="shared" si="4"/>
        <v>236000</v>
      </c>
      <c r="O36" s="1">
        <f t="shared" si="4"/>
        <v>236000</v>
      </c>
      <c r="P36" s="1">
        <f t="shared" si="4"/>
        <v>5106000</v>
      </c>
      <c r="Q36" s="1">
        <f t="shared" si="4"/>
        <v>15</v>
      </c>
      <c r="R36" s="1">
        <f t="shared" si="4"/>
        <v>2360000</v>
      </c>
      <c r="S36" s="1">
        <f t="shared" si="4"/>
        <v>12352955</v>
      </c>
      <c r="T36" s="84"/>
      <c r="U36" s="48"/>
      <c r="V36" s="1">
        <f t="shared" ref="V36" si="5">SUM(V5:V35)</f>
        <v>516</v>
      </c>
      <c r="W36" s="1">
        <f t="shared" ref="W36" si="6">SUM(W5:W35)</f>
        <v>12352955</v>
      </c>
    </row>
    <row r="37" spans="1:23" hidden="1"/>
    <row r="38" spans="1:23" ht="16.5" hidden="1">
      <c r="B38" s="65" t="s">
        <v>1</v>
      </c>
      <c r="C38" s="66"/>
      <c r="D38" s="67">
        <f>B36+D36+F36+H36+J36+L36+Q36</f>
        <v>516</v>
      </c>
      <c r="E38" s="68"/>
    </row>
    <row r="39" spans="1:23" ht="16.5" hidden="1">
      <c r="B39" s="65" t="s">
        <v>0</v>
      </c>
      <c r="C39" s="66"/>
      <c r="D39" s="67">
        <f>S36</f>
        <v>12352955</v>
      </c>
      <c r="E39" s="68"/>
    </row>
  </sheetData>
  <autoFilter ref="S2:S39">
    <filterColumn colId="0">
      <customFilters>
        <customFilter operator="greaterThan" val="0"/>
      </customFilters>
    </filterColumn>
  </autoFilter>
  <dataConsolidate function="count">
    <dataRefs count="1">
      <dataRef ref="B4:C7" sheet="Евроторгинвестбанк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32"/>
  <sheetViews>
    <sheetView tabSelected="1" workbookViewId="0">
      <selection activeCell="D25" sqref="D25"/>
    </sheetView>
  </sheetViews>
  <sheetFormatPr defaultRowHeight="15"/>
  <cols>
    <col min="5" max="5" width="11.5703125" bestFit="1" customWidth="1"/>
    <col min="6" max="6" width="12.42578125" bestFit="1" customWidth="1"/>
  </cols>
  <sheetData>
    <row r="1" spans="1:13">
      <c r="F1" s="31" t="s">
        <v>16</v>
      </c>
    </row>
    <row r="2" spans="1:13">
      <c r="F2" s="31" t="s">
        <v>17</v>
      </c>
    </row>
    <row r="3" spans="1:13">
      <c r="F3" s="31"/>
    </row>
    <row r="4" spans="1:13">
      <c r="F4" s="31" t="s">
        <v>18</v>
      </c>
      <c r="J4" s="31" t="s">
        <v>19</v>
      </c>
      <c r="L4" s="31" t="s">
        <v>20</v>
      </c>
    </row>
    <row r="5" spans="1:13">
      <c r="B5" s="32"/>
      <c r="E5" s="33"/>
      <c r="F5" s="33"/>
      <c r="G5" s="33"/>
      <c r="H5" s="33"/>
      <c r="I5" s="33"/>
      <c r="J5" s="33"/>
    </row>
    <row r="6" spans="1:13" ht="41.25" customHeight="1">
      <c r="A6" s="34" t="s">
        <v>21</v>
      </c>
      <c r="B6" s="35" t="s">
        <v>22</v>
      </c>
      <c r="C6" s="35" t="s">
        <v>3</v>
      </c>
      <c r="D6" s="35" t="s">
        <v>24</v>
      </c>
      <c r="E6" s="34" t="s">
        <v>23</v>
      </c>
      <c r="F6" s="34" t="s">
        <v>24</v>
      </c>
      <c r="G6" s="34"/>
      <c r="H6" s="33"/>
      <c r="I6" s="33"/>
      <c r="J6" s="33"/>
    </row>
    <row r="7" spans="1:13">
      <c r="A7" s="91">
        <v>41671</v>
      </c>
      <c r="B7" s="36" t="s">
        <v>47</v>
      </c>
      <c r="C7" s="36">
        <v>3</v>
      </c>
      <c r="D7" s="36">
        <v>256000</v>
      </c>
      <c r="E7" s="92">
        <f>F7-D7</f>
        <v>51200</v>
      </c>
      <c r="F7" s="95">
        <f>D7+D7*20%</f>
        <v>307200</v>
      </c>
      <c r="G7" s="34"/>
      <c r="H7" s="33"/>
      <c r="I7" s="33"/>
      <c r="J7" s="33"/>
    </row>
    <row r="8" spans="1:13">
      <c r="A8" s="34"/>
      <c r="B8" s="36" t="s">
        <v>48</v>
      </c>
      <c r="C8" s="36">
        <v>256</v>
      </c>
      <c r="D8" s="36">
        <v>12000</v>
      </c>
      <c r="E8" s="92">
        <f t="shared" ref="E8:E14" si="0">F8-D8</f>
        <v>2400</v>
      </c>
      <c r="F8" s="95">
        <f t="shared" ref="F8:F14" si="1">D8+D8*20%</f>
        <v>14400</v>
      </c>
      <c r="G8" s="36"/>
    </row>
    <row r="9" spans="1:13">
      <c r="A9" s="91">
        <v>41673</v>
      </c>
      <c r="B9" s="36" t="s">
        <v>49</v>
      </c>
      <c r="C9" s="36">
        <v>2</v>
      </c>
      <c r="D9" s="36">
        <v>80000</v>
      </c>
      <c r="E9" s="92">
        <f t="shared" si="0"/>
        <v>16000</v>
      </c>
      <c r="F9" s="95">
        <f t="shared" si="1"/>
        <v>96000</v>
      </c>
      <c r="G9" s="36"/>
    </row>
    <row r="10" spans="1:13">
      <c r="A10" s="36"/>
      <c r="B10" s="36" t="s">
        <v>48</v>
      </c>
      <c r="C10" s="36">
        <v>83</v>
      </c>
      <c r="D10" s="36">
        <v>56000</v>
      </c>
      <c r="E10" s="92">
        <f t="shared" si="0"/>
        <v>11200</v>
      </c>
      <c r="F10" s="95">
        <f t="shared" si="1"/>
        <v>67200</v>
      </c>
      <c r="G10" s="36"/>
    </row>
    <row r="11" spans="1:13">
      <c r="A11" s="36"/>
      <c r="B11" s="36" t="s">
        <v>50</v>
      </c>
      <c r="C11" s="36"/>
      <c r="D11" s="36">
        <v>360000</v>
      </c>
      <c r="E11" s="92">
        <f t="shared" si="0"/>
        <v>72000</v>
      </c>
      <c r="F11" s="95">
        <f t="shared" si="1"/>
        <v>432000</v>
      </c>
      <c r="G11" s="36"/>
    </row>
    <row r="12" spans="1:13">
      <c r="A12" s="91">
        <v>41680</v>
      </c>
      <c r="B12" s="36" t="s">
        <v>51</v>
      </c>
      <c r="C12" s="36"/>
      <c r="D12" s="36">
        <v>60000</v>
      </c>
      <c r="E12" s="92">
        <f t="shared" si="0"/>
        <v>12000</v>
      </c>
      <c r="F12" s="95">
        <f t="shared" si="1"/>
        <v>72000</v>
      </c>
      <c r="G12" s="36"/>
    </row>
    <row r="13" spans="1:13">
      <c r="A13" s="36"/>
      <c r="B13" s="36" t="s">
        <v>52</v>
      </c>
      <c r="C13" s="36">
        <v>36</v>
      </c>
      <c r="D13" s="36">
        <v>256000</v>
      </c>
      <c r="E13" s="92">
        <f t="shared" si="0"/>
        <v>51200</v>
      </c>
      <c r="F13" s="95">
        <f t="shared" si="1"/>
        <v>307200</v>
      </c>
      <c r="G13" s="36"/>
    </row>
    <row r="14" spans="1:13">
      <c r="A14" s="36"/>
      <c r="B14" s="36" t="s">
        <v>48</v>
      </c>
      <c r="C14" s="36">
        <v>4</v>
      </c>
      <c r="D14" s="36">
        <v>2500</v>
      </c>
      <c r="E14" s="92">
        <f t="shared" si="0"/>
        <v>500</v>
      </c>
      <c r="F14" s="95">
        <f t="shared" si="1"/>
        <v>3000</v>
      </c>
      <c r="G14" s="36"/>
    </row>
    <row r="15" spans="1:13" ht="15.75">
      <c r="A15" s="36"/>
      <c r="B15" s="36"/>
      <c r="C15" s="36"/>
      <c r="D15" s="36"/>
      <c r="E15" s="93"/>
      <c r="F15" s="97" t="s">
        <v>25</v>
      </c>
      <c r="G15" s="36"/>
    </row>
    <row r="16" spans="1:13" ht="15" customHeight="1">
      <c r="A16" s="36"/>
      <c r="B16" s="36"/>
      <c r="C16" s="34"/>
      <c r="D16" s="34"/>
      <c r="E16" s="93"/>
      <c r="F16" s="96"/>
      <c r="G16" s="36"/>
      <c r="K16" s="33"/>
      <c r="L16" s="33"/>
      <c r="M16" s="33"/>
    </row>
    <row r="17" spans="1:13" ht="15.75">
      <c r="A17" s="34"/>
      <c r="B17" s="36"/>
      <c r="C17" s="34"/>
      <c r="D17" s="34"/>
      <c r="E17" s="93"/>
      <c r="F17" s="94"/>
      <c r="G17" s="36"/>
      <c r="K17" s="33"/>
      <c r="L17" s="33"/>
      <c r="M17" s="33"/>
    </row>
    <row r="18" spans="1:13">
      <c r="A18" s="34" t="s">
        <v>53</v>
      </c>
      <c r="B18" s="36"/>
      <c r="C18" s="34">
        <f>SUM(C7:C17)</f>
        <v>384</v>
      </c>
      <c r="D18" s="34">
        <f t="shared" ref="D18:F18" si="2">SUM(D7:D17)</f>
        <v>1082500</v>
      </c>
      <c r="E18" s="34">
        <f t="shared" si="2"/>
        <v>216500</v>
      </c>
      <c r="F18" s="34">
        <f t="shared" si="2"/>
        <v>1299000</v>
      </c>
      <c r="G18" s="36"/>
      <c r="K18" s="33"/>
      <c r="L18" s="33"/>
      <c r="M18" s="33"/>
    </row>
    <row r="19" spans="1:13">
      <c r="A19" s="33"/>
      <c r="B19" s="33"/>
      <c r="E19" s="37"/>
      <c r="F19" s="88"/>
      <c r="G19" s="88"/>
      <c r="H19" s="88"/>
      <c r="I19" s="88"/>
      <c r="J19" s="37"/>
    </row>
    <row r="20" spans="1:13">
      <c r="E20" s="37"/>
      <c r="F20" s="38"/>
      <c r="G20" s="39"/>
      <c r="H20" s="39"/>
      <c r="I20" s="39"/>
      <c r="J20" s="37"/>
    </row>
    <row r="21" spans="1:13">
      <c r="E21" s="37"/>
      <c r="F21" s="89"/>
      <c r="G21" s="88"/>
      <c r="H21" s="88"/>
      <c r="I21" s="90"/>
      <c r="J21" s="37"/>
    </row>
    <row r="22" spans="1:13">
      <c r="B22" t="s">
        <v>54</v>
      </c>
      <c r="E22" s="37"/>
      <c r="F22" s="89"/>
      <c r="G22" s="88"/>
      <c r="H22" s="88"/>
      <c r="I22" s="90"/>
      <c r="J22" s="37"/>
    </row>
    <row r="23" spans="1:13" ht="15.75">
      <c r="E23" s="37"/>
      <c r="F23" s="40"/>
      <c r="G23" s="37"/>
      <c r="H23" s="37"/>
      <c r="I23" s="37"/>
      <c r="J23" s="37"/>
    </row>
    <row r="32" spans="1:13" ht="15.75" customHeight="1"/>
  </sheetData>
  <mergeCells count="5">
    <mergeCell ref="F19:I19"/>
    <mergeCell ref="F21:F22"/>
    <mergeCell ref="G21:G22"/>
    <mergeCell ref="H21:H22"/>
    <mergeCell ref="I21:I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D13"/>
  <sheetViews>
    <sheetView workbookViewId="0">
      <selection activeCell="D4" sqref="D4"/>
    </sheetView>
  </sheetViews>
  <sheetFormatPr defaultRowHeight="15"/>
  <cols>
    <col min="1" max="1" width="9.140625" style="69"/>
    <col min="2" max="2" width="22.7109375" style="69" customWidth="1"/>
    <col min="3" max="3" width="23.28515625" style="69" customWidth="1"/>
    <col min="4" max="4" width="24.28515625" style="69" customWidth="1"/>
    <col min="5" max="16384" width="9.140625" style="69"/>
  </cols>
  <sheetData>
    <row r="3" spans="1:4">
      <c r="A3" s="70" t="s">
        <v>27</v>
      </c>
      <c r="B3" s="70" t="s">
        <v>28</v>
      </c>
      <c r="C3" s="70" t="s">
        <v>3</v>
      </c>
      <c r="D3" s="70" t="s">
        <v>29</v>
      </c>
    </row>
    <row r="4" spans="1:4" ht="16.5">
      <c r="A4" s="70"/>
      <c r="B4" s="71" t="s">
        <v>14</v>
      </c>
      <c r="C4" s="27"/>
      <c r="D4" s="70" t="e">
        <f>HLOOKUP(B4,апр!$B$2:$R$35,3,0)</f>
        <v>#N/A</v>
      </c>
    </row>
    <row r="5" spans="1:4" ht="16.5">
      <c r="A5" s="70"/>
      <c r="B5" s="72" t="s">
        <v>13</v>
      </c>
      <c r="C5" s="26"/>
      <c r="D5" s="70"/>
    </row>
    <row r="6" spans="1:4" ht="16.5">
      <c r="A6" s="70"/>
      <c r="B6" s="73" t="s">
        <v>12</v>
      </c>
      <c r="C6" s="24"/>
      <c r="D6" s="70"/>
    </row>
    <row r="7" spans="1:4" ht="16.5">
      <c r="A7" s="70"/>
      <c r="B7" s="74" t="s">
        <v>11</v>
      </c>
      <c r="C7" s="23"/>
      <c r="D7" s="70"/>
    </row>
    <row r="8" spans="1:4" ht="16.5">
      <c r="A8" s="70"/>
      <c r="B8" s="75" t="s">
        <v>10</v>
      </c>
      <c r="C8" s="22"/>
      <c r="D8" s="70"/>
    </row>
    <row r="9" spans="1:4" ht="16.5">
      <c r="A9" s="70"/>
      <c r="B9" s="76" t="s">
        <v>9</v>
      </c>
      <c r="C9" s="21"/>
      <c r="D9" s="70"/>
    </row>
    <row r="10" spans="1:4" ht="16.5">
      <c r="A10" s="70"/>
      <c r="B10" s="77" t="s">
        <v>8</v>
      </c>
      <c r="C10" s="20"/>
      <c r="D10" s="70"/>
    </row>
    <row r="11" spans="1:4" ht="16.5">
      <c r="A11" s="70"/>
      <c r="B11" s="78" t="s">
        <v>7</v>
      </c>
      <c r="C11" s="19"/>
      <c r="D11" s="70"/>
    </row>
    <row r="12" spans="1:4" ht="16.5">
      <c r="A12" s="70"/>
      <c r="B12" s="79" t="s">
        <v>6</v>
      </c>
      <c r="C12" s="18"/>
      <c r="D12" s="70"/>
    </row>
    <row r="13" spans="1:4" ht="16.5">
      <c r="A13" s="70"/>
      <c r="B13" s="80" t="s">
        <v>5</v>
      </c>
      <c r="C13" s="17"/>
      <c r="D13" s="70"/>
    </row>
  </sheetData>
  <autoFilter ref="B3:C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апр</vt:lpstr>
      <vt:lpstr>акт</vt:lpstr>
      <vt:lpstr>Лист1</vt:lpstr>
      <vt:lpstr>апр!Критерии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</dc:creator>
  <cp:lastModifiedBy>Lilu</cp:lastModifiedBy>
  <dcterms:created xsi:type="dcterms:W3CDTF">2014-03-09T20:20:23Z</dcterms:created>
  <dcterms:modified xsi:type="dcterms:W3CDTF">2014-03-10T20:37:17Z</dcterms:modified>
</cp:coreProperties>
</file>