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5200" windowHeight="11985" activeTab="1"/>
  </bookViews>
  <sheets>
    <sheet name="БД" sheetId="1" r:id="rId1"/>
    <sheet name="Протокол" sheetId="2" r:id="rId2"/>
  </sheets>
  <calcPr calcId="152511"/>
</workbook>
</file>

<file path=xl/calcChain.xml><?xml version="1.0" encoding="utf-8"?>
<calcChain xmlns="http://schemas.openxmlformats.org/spreadsheetml/2006/main">
  <c r="A7" i="2" l="1"/>
  <c r="A8" i="2"/>
  <c r="A6" i="2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A2" i="1"/>
  <c r="A3" i="1"/>
  <c r="A6" i="1" s="1"/>
  <c r="A4" i="1"/>
  <c r="A5" i="1"/>
  <c r="A7" i="1"/>
  <c r="A8" i="1"/>
  <c r="A9" i="1"/>
  <c r="A11" i="1"/>
  <c r="A12" i="1"/>
  <c r="A13" i="1"/>
  <c r="A15" i="1"/>
  <c r="A16" i="1"/>
  <c r="A17" i="1"/>
  <c r="A18" i="1"/>
  <c r="A20" i="1"/>
  <c r="A21" i="1"/>
  <c r="A22" i="1"/>
  <c r="A23" i="1"/>
  <c r="A25" i="1"/>
  <c r="A26" i="1"/>
  <c r="A27" i="1"/>
  <c r="A28" i="1"/>
  <c r="B6" i="2"/>
  <c r="F2" i="1"/>
  <c r="B2" i="2"/>
  <c r="B7" i="2" l="1"/>
  <c r="A10" i="1"/>
  <c r="C7" i="2" s="1"/>
  <c r="F10" i="1"/>
  <c r="F11" i="1" s="1"/>
  <c r="F12" i="1" s="1"/>
  <c r="F13" i="1" s="1"/>
  <c r="F14" i="1"/>
  <c r="F15" i="1" s="1"/>
  <c r="F16" i="1" s="1"/>
  <c r="F17" i="1" s="1"/>
  <c r="F18" i="1" s="1"/>
  <c r="F19" i="1"/>
  <c r="F20" i="1" s="1"/>
  <c r="F21" i="1" s="1"/>
  <c r="F22" i="1" s="1"/>
  <c r="F23" i="1" s="1"/>
  <c r="F24" i="1"/>
  <c r="F25" i="1" s="1"/>
  <c r="F26" i="1" s="1"/>
  <c r="F27" i="1" s="1"/>
  <c r="F28" i="1" s="1"/>
  <c r="F6" i="1"/>
  <c r="F7" i="1" s="1"/>
  <c r="F8" i="1" s="1"/>
  <c r="F9" i="1" s="1"/>
  <c r="F3" i="1"/>
  <c r="F4" i="1" s="1"/>
  <c r="F5" i="1" s="1"/>
  <c r="A19" i="1" l="1"/>
  <c r="A14" i="1"/>
  <c r="A24" i="1" s="1"/>
  <c r="B8" i="2"/>
  <c r="C8" i="2" l="1"/>
  <c r="C6" i="2"/>
</calcChain>
</file>

<file path=xl/sharedStrings.xml><?xml version="1.0" encoding="utf-8"?>
<sst xmlns="http://schemas.openxmlformats.org/spreadsheetml/2006/main" count="39" uniqueCount="12">
  <si>
    <t>№ протокола</t>
  </si>
  <si>
    <t>от</t>
  </si>
  <si>
    <t>Наименование</t>
  </si>
  <si>
    <t>Труба сжатого воздуха</t>
  </si>
  <si>
    <t>Метал. стяжка</t>
  </si>
  <si>
    <t>Арматура ограждений</t>
  </si>
  <si>
    <t>№ п/п</t>
  </si>
  <si>
    <t>Протокол №</t>
  </si>
  <si>
    <t>Показатели</t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</si>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</sst>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1" fillId="0" borderId="1" xfId="0" applyFont="1" applyBorder="1"/>
  </cellXfs>
  <cellStyles count="1">
    <cellStyle name="Обычный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G28" totalsRowShown="0">
  <autoFilter ref="A1:G28"/>
  <tableColumns count="7">
    <tableColumn id="1" name="1" dataDxfId="1">
      <calculatedColumnFormula>--(Таблица1[[#This Row],[№ протокола]]&amp;","&amp;IF(COUNTIFS($D$2:INDEX(Таблица1[Наименование],ROW()-1),D2,$C$2:INDEX(Таблица1[от],ROW()-1),C2)=1,COUNTIF(A$1:A1,"&gt;"&amp;Таблица1[[#This Row],[№ протокола]])+1,""))</calculatedColumnFormula>
    </tableColumn>
    <tableColumn id="2" name="№ протокола" dataDxfId="6"/>
    <tableColumn id="3" name="от" dataDxfId="5"/>
    <tableColumn id="4" name="Наименование" dataDxfId="4"/>
    <tableColumn id="5" name="Показатели" dataDxfId="3"/>
    <tableColumn id="6" name="2" dataDxfId="2">
      <calculatedColumnFormula>IF(D2=D1,F1&amp;", "&amp;E2,E2)</calculatedColumnFormula>
    </tableColumn>
    <tableColumn id="7" name="3" dataDxfId="0">
      <calculatedColumnFormula>INDEX(Таблица1[2],IFERROR(IFERROR(MATCH(ROUND(Таблица1[[#This Row],[1]]+0.1,15),Таблица1[1],0)-1,MATCH(ROUND(INT(Таблица1[[#This Row],[1]])+1.1,15),Таблица1[1],0)-1),MATCH("яя",Таблица1[2],1)))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G28"/>
  <sheetViews>
    <sheetView workbookViewId="0">
      <selection activeCell="K7" sqref="K7"/>
    </sheetView>
  </sheetViews>
  <sheetFormatPr defaultRowHeight="15" x14ac:dyDescent="0.25"/>
  <cols>
    <col min="2" max="2" width="15.5703125" customWidth="1"/>
    <col min="3" max="3" width="10.140625" bestFit="1" customWidth="1"/>
    <col min="4" max="4" width="30.28515625" customWidth="1"/>
    <col min="5" max="5" width="13.7109375" customWidth="1"/>
  </cols>
  <sheetData>
    <row r="1" spans="1:7" x14ac:dyDescent="0.25">
      <c r="A1" t="s">
        <v>9</v>
      </c>
      <c r="B1" s="7" t="s">
        <v>0</v>
      </c>
      <c r="C1" s="8" t="s">
        <v>1</v>
      </c>
      <c r="D1" s="2" t="s">
        <v>2</v>
      </c>
      <c r="E1" s="2" t="s">
        <v>8</v>
      </c>
      <c r="F1" t="s">
        <v>10</v>
      </c>
      <c r="G1" t="s">
        <v>11</v>
      </c>
    </row>
    <row r="2" spans="1:7" x14ac:dyDescent="0.25">
      <c r="A2" s="5">
        <f>--(Таблица1[[#This Row],[№ протокола]]&amp;","&amp;IF(COUNTIFS($D$2:INDEX(Таблица1[Наименование],ROW()-1),D2,$C$2:INDEX(Таблица1[от],ROW()-1),C2)=1,COUNTIF(A$1:A1,"&gt;"&amp;Таблица1[[#This Row],[№ протокола]])+1,""))</f>
        <v>1.1000000000000001</v>
      </c>
      <c r="B2" s="7">
        <v>1</v>
      </c>
      <c r="C2" s="6">
        <v>41671</v>
      </c>
      <c r="D2" s="1" t="s">
        <v>3</v>
      </c>
      <c r="E2" s="1">
        <v>85</v>
      </c>
      <c r="F2" s="5">
        <f>IF(D2=D1,F1&amp;", "&amp;E2,E2)</f>
        <v>85</v>
      </c>
      <c r="G2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85, 54, 68, 42</v>
      </c>
    </row>
    <row r="3" spans="1:7" x14ac:dyDescent="0.25">
      <c r="A3" s="5">
        <f>--(Таблица1[[#This Row],[№ протокола]]&amp;","&amp;IF(COUNTIFS($D$2:INDEX(Таблица1[Наименование],ROW()-1),D3,$C$2:INDEX(Таблица1[от],ROW()-1),C3)=1,COUNTIF(A$1:A2,"&gt;"&amp;Таблица1[[#This Row],[№ протокола]])+1,""))</f>
        <v>1</v>
      </c>
      <c r="B3" s="7">
        <v>1</v>
      </c>
      <c r="C3" s="6">
        <v>41671</v>
      </c>
      <c r="D3" s="1" t="s">
        <v>3</v>
      </c>
      <c r="E3" s="1">
        <v>54</v>
      </c>
      <c r="F3" s="5" t="str">
        <f t="shared" ref="F3:F28" si="0">IF(D3=D2,F2&amp;", "&amp;E3,E3)</f>
        <v>85, 54</v>
      </c>
      <c r="G3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85, 54</v>
      </c>
    </row>
    <row r="4" spans="1:7" x14ac:dyDescent="0.25">
      <c r="A4" s="5">
        <f>--(Таблица1[[#This Row],[№ протокола]]&amp;","&amp;IF(COUNTIFS($D$2:INDEX(Таблица1[Наименование],ROW()-1),D4,$C$2:INDEX(Таблица1[от],ROW()-1),C4)=1,COUNTIF(A$1:A3,"&gt;"&amp;Таблица1[[#This Row],[№ протокола]])+1,""))</f>
        <v>1</v>
      </c>
      <c r="B4" s="7">
        <v>1</v>
      </c>
      <c r="C4" s="6">
        <v>41671</v>
      </c>
      <c r="D4" s="1" t="s">
        <v>3</v>
      </c>
      <c r="E4" s="1">
        <v>68</v>
      </c>
      <c r="F4" s="5" t="str">
        <f t="shared" si="0"/>
        <v>85, 54, 68</v>
      </c>
      <c r="G4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85, 54, 68</v>
      </c>
    </row>
    <row r="5" spans="1:7" x14ac:dyDescent="0.25">
      <c r="A5" s="5">
        <f>--(Таблица1[[#This Row],[№ протокола]]&amp;","&amp;IF(COUNTIFS($D$2:INDEX(Таблица1[Наименование],ROW()-1),D5,$C$2:INDEX(Таблица1[от],ROW()-1),C5)=1,COUNTIF(A$1:A4,"&gt;"&amp;Таблица1[[#This Row],[№ протокола]])+1,""))</f>
        <v>1</v>
      </c>
      <c r="B5" s="7">
        <v>1</v>
      </c>
      <c r="C5" s="6">
        <v>41671</v>
      </c>
      <c r="D5" s="1" t="s">
        <v>3</v>
      </c>
      <c r="E5" s="1">
        <v>42</v>
      </c>
      <c r="F5" s="5" t="str">
        <f t="shared" si="0"/>
        <v>85, 54, 68, 42</v>
      </c>
      <c r="G5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85, 54, 68, 42</v>
      </c>
    </row>
    <row r="6" spans="1:7" x14ac:dyDescent="0.25">
      <c r="A6" s="5">
        <f>--(Таблица1[[#This Row],[№ протокола]]&amp;","&amp;IF(COUNTIFS($D$2:INDEX(Таблица1[Наименование],ROW()-1),D6,$C$2:INDEX(Таблица1[от],ROW()-1),C6)=1,COUNTIF(A$1:A5,"&gt;"&amp;Таблица1[[#This Row],[№ протокола]])+1,""))</f>
        <v>1.2</v>
      </c>
      <c r="B6" s="7">
        <v>1</v>
      </c>
      <c r="C6" s="6">
        <v>41671</v>
      </c>
      <c r="D6" s="1" t="s">
        <v>4</v>
      </c>
      <c r="E6" s="1">
        <v>15</v>
      </c>
      <c r="F6" s="5">
        <f t="shared" si="0"/>
        <v>15</v>
      </c>
      <c r="G6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15, 12, 13, 10</v>
      </c>
    </row>
    <row r="7" spans="1:7" x14ac:dyDescent="0.25">
      <c r="A7" s="5">
        <f>--(Таблица1[[#This Row],[№ протокола]]&amp;","&amp;IF(COUNTIFS($D$2:INDEX(Таблица1[Наименование],ROW()-1),D7,$C$2:INDEX(Таблица1[от],ROW()-1),C7)=1,COUNTIF(A$1:A6,"&gt;"&amp;Таблица1[[#This Row],[№ протокола]])+1,""))</f>
        <v>1</v>
      </c>
      <c r="B7" s="7">
        <v>1</v>
      </c>
      <c r="C7" s="6">
        <v>41671</v>
      </c>
      <c r="D7" s="1" t="s">
        <v>4</v>
      </c>
      <c r="E7" s="1">
        <v>12</v>
      </c>
      <c r="F7" s="5" t="str">
        <f t="shared" si="0"/>
        <v>15, 12</v>
      </c>
      <c r="G7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15, 12</v>
      </c>
    </row>
    <row r="8" spans="1:7" x14ac:dyDescent="0.25">
      <c r="A8" s="5">
        <f>--(Таблица1[[#This Row],[№ протокола]]&amp;","&amp;IF(COUNTIFS($D$2:INDEX(Таблица1[Наименование],ROW()-1),D8,$C$2:INDEX(Таблица1[от],ROW()-1),C8)=1,COUNTIF(A$1:A7,"&gt;"&amp;Таблица1[[#This Row],[№ протокола]])+1,""))</f>
        <v>1</v>
      </c>
      <c r="B8" s="7">
        <v>1</v>
      </c>
      <c r="C8" s="6">
        <v>41671</v>
      </c>
      <c r="D8" s="1" t="s">
        <v>4</v>
      </c>
      <c r="E8" s="1">
        <v>13</v>
      </c>
      <c r="F8" s="5" t="str">
        <f t="shared" si="0"/>
        <v>15, 12, 13</v>
      </c>
      <c r="G8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15, 12, 13</v>
      </c>
    </row>
    <row r="9" spans="1:7" x14ac:dyDescent="0.25">
      <c r="A9" s="5">
        <f>--(Таблица1[[#This Row],[№ протокола]]&amp;","&amp;IF(COUNTIFS($D$2:INDEX(Таблица1[Наименование],ROW()-1),D9,$C$2:INDEX(Таблица1[от],ROW()-1),C9)=1,COUNTIF(A$1:A8,"&gt;"&amp;Таблица1[[#This Row],[№ протокола]])+1,""))</f>
        <v>1</v>
      </c>
      <c r="B9" s="7">
        <v>1</v>
      </c>
      <c r="C9" s="6">
        <v>41671</v>
      </c>
      <c r="D9" s="1" t="s">
        <v>4</v>
      </c>
      <c r="E9" s="1">
        <v>10</v>
      </c>
      <c r="F9" s="5" t="str">
        <f t="shared" si="0"/>
        <v>15, 12, 13, 10</v>
      </c>
      <c r="G9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15, 12, 13, 10</v>
      </c>
    </row>
    <row r="10" spans="1:7" x14ac:dyDescent="0.25">
      <c r="A10" s="5">
        <f>--(Таблица1[[#This Row],[№ протокола]]&amp;","&amp;IF(COUNTIFS($D$2:INDEX(Таблица1[Наименование],ROW()-1),D10,$C$2:INDEX(Таблица1[от],ROW()-1),C10)=1,COUNTIF(A$1:A9,"&gt;"&amp;Таблица1[[#This Row],[№ протокола]])+1,""))</f>
        <v>1.3</v>
      </c>
      <c r="B10" s="7">
        <v>1</v>
      </c>
      <c r="C10" s="6">
        <v>41671</v>
      </c>
      <c r="D10" s="1" t="s">
        <v>5</v>
      </c>
      <c r="E10" s="1">
        <v>23</v>
      </c>
      <c r="F10" s="5">
        <f t="shared" si="0"/>
        <v>23</v>
      </c>
      <c r="G10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11" spans="1:7" x14ac:dyDescent="0.25">
      <c r="A11" s="5">
        <f>--(Таблица1[[#This Row],[№ протокола]]&amp;","&amp;IF(COUNTIFS($D$2:INDEX(Таблица1[Наименование],ROW()-1),D11,$C$2:INDEX(Таблица1[от],ROW()-1),C11)=1,COUNTIF(A$1:A10,"&gt;"&amp;Таблица1[[#This Row],[№ протокола]])+1,""))</f>
        <v>1</v>
      </c>
      <c r="B11" s="7">
        <v>1</v>
      </c>
      <c r="C11" s="6">
        <v>41671</v>
      </c>
      <c r="D11" s="1" t="s">
        <v>5</v>
      </c>
      <c r="E11" s="1">
        <v>25</v>
      </c>
      <c r="F11" s="5" t="str">
        <f t="shared" si="0"/>
        <v>23, 25</v>
      </c>
      <c r="G11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</v>
      </c>
    </row>
    <row r="12" spans="1:7" x14ac:dyDescent="0.25">
      <c r="A12" s="5">
        <f>--(Таблица1[[#This Row],[№ протокола]]&amp;","&amp;IF(COUNTIFS($D$2:INDEX(Таблица1[Наименование],ROW()-1),D12,$C$2:INDEX(Таблица1[от],ROW()-1),C12)=1,COUNTIF(A$1:A11,"&gt;"&amp;Таблица1[[#This Row],[№ протокола]])+1,""))</f>
        <v>1</v>
      </c>
      <c r="B12" s="7">
        <v>1</v>
      </c>
      <c r="C12" s="6">
        <v>41671</v>
      </c>
      <c r="D12" s="1" t="s">
        <v>5</v>
      </c>
      <c r="E12" s="1">
        <v>26</v>
      </c>
      <c r="F12" s="5" t="str">
        <f t="shared" si="0"/>
        <v>23, 25, 26</v>
      </c>
      <c r="G12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</v>
      </c>
    </row>
    <row r="13" spans="1:7" x14ac:dyDescent="0.25">
      <c r="A13" s="5">
        <f>--(Таблица1[[#This Row],[№ протокола]]&amp;","&amp;IF(COUNTIFS($D$2:INDEX(Таблица1[Наименование],ROW()-1),D13,$C$2:INDEX(Таблица1[от],ROW()-1),C13)=1,COUNTIF(A$1:A12,"&gt;"&amp;Таблица1[[#This Row],[№ протокола]])+1,""))</f>
        <v>1</v>
      </c>
      <c r="B13" s="7">
        <v>1</v>
      </c>
      <c r="C13" s="6">
        <v>41671</v>
      </c>
      <c r="D13" s="1" t="s">
        <v>5</v>
      </c>
      <c r="E13" s="1">
        <v>21</v>
      </c>
      <c r="F13" s="5" t="str">
        <f t="shared" si="0"/>
        <v>23, 25, 26, 21</v>
      </c>
      <c r="G13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14" spans="1:7" x14ac:dyDescent="0.25">
      <c r="A14" s="5">
        <f>--(Таблица1[[#This Row],[№ протокола]]&amp;","&amp;IF(COUNTIFS($D$2:INDEX(Таблица1[Наименование],ROW()-1),D14,$C$2:INDEX(Таблица1[от],ROW()-1),C14)=1,COUNTIF(A$1:A13,"&gt;"&amp;Таблица1[[#This Row],[№ протокола]])+1,""))</f>
        <v>2.1</v>
      </c>
      <c r="B14" s="7">
        <v>2</v>
      </c>
      <c r="C14" s="6">
        <v>41699</v>
      </c>
      <c r="D14" s="1" t="s">
        <v>3</v>
      </c>
      <c r="E14" s="1">
        <v>68</v>
      </c>
      <c r="F14" s="5">
        <f t="shared" si="0"/>
        <v>68</v>
      </c>
      <c r="G14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68, 54, 74, 78, 86</v>
      </c>
    </row>
    <row r="15" spans="1:7" x14ac:dyDescent="0.25">
      <c r="A15" s="5">
        <f>--(Таблица1[[#This Row],[№ протокола]]&amp;","&amp;IF(COUNTIFS($D$2:INDEX(Таблица1[Наименование],ROW()-1),D15,$C$2:INDEX(Таблица1[от],ROW()-1),C15)=1,COUNTIF(A$1:A14,"&gt;"&amp;Таблица1[[#This Row],[№ протокола]])+1,""))</f>
        <v>2</v>
      </c>
      <c r="B15" s="7">
        <v>2</v>
      </c>
      <c r="C15" s="6">
        <v>41699</v>
      </c>
      <c r="D15" s="1" t="s">
        <v>3</v>
      </c>
      <c r="E15" s="1">
        <v>54</v>
      </c>
      <c r="F15" s="5" t="str">
        <f t="shared" si="0"/>
        <v>68, 54</v>
      </c>
      <c r="G15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16" spans="1:7" x14ac:dyDescent="0.25">
      <c r="A16" s="5">
        <f>--(Таблица1[[#This Row],[№ протокола]]&amp;","&amp;IF(COUNTIFS($D$2:INDEX(Таблица1[Наименование],ROW()-1),D16,$C$2:INDEX(Таблица1[от],ROW()-1),C16)=1,COUNTIF(A$1:A15,"&gt;"&amp;Таблица1[[#This Row],[№ протокола]])+1,""))</f>
        <v>2</v>
      </c>
      <c r="B16" s="7">
        <v>2</v>
      </c>
      <c r="C16" s="6">
        <v>41699</v>
      </c>
      <c r="D16" s="1" t="s">
        <v>3</v>
      </c>
      <c r="E16" s="1">
        <v>74</v>
      </c>
      <c r="F16" s="5" t="str">
        <f t="shared" si="0"/>
        <v>68, 54, 74</v>
      </c>
      <c r="G16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17" spans="1:7" x14ac:dyDescent="0.25">
      <c r="A17" s="5">
        <f>--(Таблица1[[#This Row],[№ протокола]]&amp;","&amp;IF(COUNTIFS($D$2:INDEX(Таблица1[Наименование],ROW()-1),D17,$C$2:INDEX(Таблица1[от],ROW()-1),C17)=1,COUNTIF(A$1:A16,"&gt;"&amp;Таблица1[[#This Row],[№ протокола]])+1,""))</f>
        <v>2</v>
      </c>
      <c r="B17" s="7">
        <v>2</v>
      </c>
      <c r="C17" s="6">
        <v>41699</v>
      </c>
      <c r="D17" s="1" t="s">
        <v>3</v>
      </c>
      <c r="E17" s="1">
        <v>78</v>
      </c>
      <c r="F17" s="5" t="str">
        <f t="shared" si="0"/>
        <v>68, 54, 74, 78</v>
      </c>
      <c r="G17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18" spans="1:7" x14ac:dyDescent="0.25">
      <c r="A18" s="5">
        <f>--(Таблица1[[#This Row],[№ протокола]]&amp;","&amp;IF(COUNTIFS($D$2:INDEX(Таблица1[Наименование],ROW()-1),D18,$C$2:INDEX(Таблица1[от],ROW()-1),C18)=1,COUNTIF(A$1:A17,"&gt;"&amp;Таблица1[[#This Row],[№ протокола]])+1,""))</f>
        <v>2</v>
      </c>
      <c r="B18" s="7">
        <v>2</v>
      </c>
      <c r="C18" s="6">
        <v>41699</v>
      </c>
      <c r="D18" s="1" t="s">
        <v>3</v>
      </c>
      <c r="E18" s="1">
        <v>86</v>
      </c>
      <c r="F18" s="5" t="str">
        <f t="shared" si="0"/>
        <v>68, 54, 74, 78, 86</v>
      </c>
      <c r="G18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19" spans="1:7" x14ac:dyDescent="0.25">
      <c r="A19" s="5">
        <f>--(Таблица1[[#This Row],[№ протокола]]&amp;","&amp;IF(COUNTIFS($D$2:INDEX(Таблица1[Наименование],ROW()-1),D19,$C$2:INDEX(Таблица1[от],ROW()-1),C19)=1,COUNTIF(A$1:A18,"&gt;"&amp;Таблица1[[#This Row],[№ протокола]])+1,""))</f>
        <v>2.2000000000000002</v>
      </c>
      <c r="B19" s="7">
        <v>2</v>
      </c>
      <c r="C19" s="6">
        <v>41699</v>
      </c>
      <c r="D19" s="1" t="s">
        <v>4</v>
      </c>
      <c r="E19" s="1">
        <v>14</v>
      </c>
      <c r="F19" s="5">
        <f t="shared" si="0"/>
        <v>14</v>
      </c>
      <c r="G19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14, 16, 12, 11, 17</v>
      </c>
    </row>
    <row r="20" spans="1:7" x14ac:dyDescent="0.25">
      <c r="A20" s="5">
        <f>--(Таблица1[[#This Row],[№ протокола]]&amp;","&amp;IF(COUNTIFS($D$2:INDEX(Таблица1[Наименование],ROW()-1),D20,$C$2:INDEX(Таблица1[от],ROW()-1),C20)=1,COUNTIF(A$1:A19,"&gt;"&amp;Таблица1[[#This Row],[№ протокола]])+1,""))</f>
        <v>2</v>
      </c>
      <c r="B20" s="7">
        <v>2</v>
      </c>
      <c r="C20" s="6">
        <v>41699</v>
      </c>
      <c r="D20" s="1" t="s">
        <v>4</v>
      </c>
      <c r="E20" s="1">
        <v>16</v>
      </c>
      <c r="F20" s="5" t="str">
        <f t="shared" si="0"/>
        <v>14, 16</v>
      </c>
      <c r="G20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21" spans="1:7" x14ac:dyDescent="0.25">
      <c r="A21" s="5">
        <f>--(Таблица1[[#This Row],[№ протокола]]&amp;","&amp;IF(COUNTIFS($D$2:INDEX(Таблица1[Наименование],ROW()-1),D21,$C$2:INDEX(Таблица1[от],ROW()-1),C21)=1,COUNTIF(A$1:A20,"&gt;"&amp;Таблица1[[#This Row],[№ протокола]])+1,""))</f>
        <v>2</v>
      </c>
      <c r="B21" s="7">
        <v>2</v>
      </c>
      <c r="C21" s="6">
        <v>41699</v>
      </c>
      <c r="D21" s="1" t="s">
        <v>4</v>
      </c>
      <c r="E21" s="1">
        <v>12</v>
      </c>
      <c r="F21" s="5" t="str">
        <f t="shared" si="0"/>
        <v>14, 16, 12</v>
      </c>
      <c r="G21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22" spans="1:7" x14ac:dyDescent="0.25">
      <c r="A22" s="5">
        <f>--(Таблица1[[#This Row],[№ протокола]]&amp;","&amp;IF(COUNTIFS($D$2:INDEX(Таблица1[Наименование],ROW()-1),D22,$C$2:INDEX(Таблица1[от],ROW()-1),C22)=1,COUNTIF(A$1:A21,"&gt;"&amp;Таблица1[[#This Row],[№ протокола]])+1,""))</f>
        <v>2</v>
      </c>
      <c r="B22" s="7">
        <v>2</v>
      </c>
      <c r="C22" s="6">
        <v>41699</v>
      </c>
      <c r="D22" s="1" t="s">
        <v>4</v>
      </c>
      <c r="E22" s="1">
        <v>11</v>
      </c>
      <c r="F22" s="5" t="str">
        <f t="shared" si="0"/>
        <v>14, 16, 12, 11</v>
      </c>
      <c r="G22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23" spans="1:7" x14ac:dyDescent="0.25">
      <c r="A23" s="5">
        <f>--(Таблица1[[#This Row],[№ протокола]]&amp;","&amp;IF(COUNTIFS($D$2:INDEX(Таблица1[Наименование],ROW()-1),D23,$C$2:INDEX(Таблица1[от],ROW()-1),C23)=1,COUNTIF(A$1:A22,"&gt;"&amp;Таблица1[[#This Row],[№ протокола]])+1,""))</f>
        <v>2</v>
      </c>
      <c r="B23" s="7">
        <v>2</v>
      </c>
      <c r="C23" s="6">
        <v>41699</v>
      </c>
      <c r="D23" s="1" t="s">
        <v>4</v>
      </c>
      <c r="E23" s="1">
        <v>17</v>
      </c>
      <c r="F23" s="5" t="str">
        <f t="shared" si="0"/>
        <v>14, 16, 12, 11, 17</v>
      </c>
      <c r="G23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24" spans="1:7" x14ac:dyDescent="0.25">
      <c r="A24" s="5">
        <f>--(Таблица1[[#This Row],[№ протокола]]&amp;","&amp;IF(COUNTIFS($D$2:INDEX(Таблица1[Наименование],ROW()-1),D24,$C$2:INDEX(Таблица1[от],ROW()-1),C24)=1,COUNTIF(A$1:A23,"&gt;"&amp;Таблица1[[#This Row],[№ протокола]])+1,""))</f>
        <v>2.2999999999999998</v>
      </c>
      <c r="B24" s="7">
        <v>2</v>
      </c>
      <c r="C24" s="6">
        <v>41699</v>
      </c>
      <c r="D24" s="1" t="s">
        <v>5</v>
      </c>
      <c r="E24" s="1">
        <v>25</v>
      </c>
      <c r="F24" s="5">
        <f t="shared" si="0"/>
        <v>25</v>
      </c>
      <c r="G24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25, 28, 21, 26, 22</v>
      </c>
    </row>
    <row r="25" spans="1:7" x14ac:dyDescent="0.25">
      <c r="A25" s="5">
        <f>--(Таблица1[[#This Row],[№ протокола]]&amp;","&amp;IF(COUNTIFS($D$2:INDEX(Таблица1[Наименование],ROW()-1),D25,$C$2:INDEX(Таблица1[от],ROW()-1),C25)=1,COUNTIF(A$1:A24,"&gt;"&amp;Таблица1[[#This Row],[№ протокола]])+1,""))</f>
        <v>2</v>
      </c>
      <c r="B25" s="7">
        <v>2</v>
      </c>
      <c r="C25" s="6">
        <v>41699</v>
      </c>
      <c r="D25" s="1" t="s">
        <v>5</v>
      </c>
      <c r="E25" s="1">
        <v>28</v>
      </c>
      <c r="F25" s="5" t="str">
        <f t="shared" si="0"/>
        <v>25, 28</v>
      </c>
      <c r="G25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26" spans="1:7" x14ac:dyDescent="0.25">
      <c r="A26" s="5">
        <f>--(Таблица1[[#This Row],[№ протокола]]&amp;","&amp;IF(COUNTIFS($D$2:INDEX(Таблица1[Наименование],ROW()-1),D26,$C$2:INDEX(Таблица1[от],ROW()-1),C26)=1,COUNTIF(A$1:A25,"&gt;"&amp;Таблица1[[#This Row],[№ протокола]])+1,""))</f>
        <v>2</v>
      </c>
      <c r="B26" s="7">
        <v>2</v>
      </c>
      <c r="C26" s="6">
        <v>41699</v>
      </c>
      <c r="D26" s="1" t="s">
        <v>5</v>
      </c>
      <c r="E26" s="1">
        <v>21</v>
      </c>
      <c r="F26" s="5" t="str">
        <f t="shared" si="0"/>
        <v>25, 28, 21</v>
      </c>
      <c r="G26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27" spans="1:7" x14ac:dyDescent="0.25">
      <c r="A27" s="5">
        <f>--(Таблица1[[#This Row],[№ протокола]]&amp;","&amp;IF(COUNTIFS($D$2:INDEX(Таблица1[Наименование],ROW()-1),D27,$C$2:INDEX(Таблица1[от],ROW()-1),C27)=1,COUNTIF(A$1:A26,"&gt;"&amp;Таблица1[[#This Row],[№ протокола]])+1,""))</f>
        <v>2</v>
      </c>
      <c r="B27" s="7">
        <v>2</v>
      </c>
      <c r="C27" s="6">
        <v>41699</v>
      </c>
      <c r="D27" s="1" t="s">
        <v>5</v>
      </c>
      <c r="E27" s="1">
        <v>26</v>
      </c>
      <c r="F27" s="5" t="str">
        <f t="shared" si="0"/>
        <v>25, 28, 21, 26</v>
      </c>
      <c r="G27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  <row r="28" spans="1:7" x14ac:dyDescent="0.25">
      <c r="A28" s="5">
        <f>--(Таблица1[[#This Row],[№ протокола]]&amp;","&amp;IF(COUNTIFS($D$2:INDEX(Таблица1[Наименование],ROW()-1),D28,$C$2:INDEX(Таблица1[от],ROW()-1),C28)=1,COUNTIF(A$1:A27,"&gt;"&amp;Таблица1[[#This Row],[№ протокола]])+1,""))</f>
        <v>2</v>
      </c>
      <c r="B28" s="7">
        <v>2</v>
      </c>
      <c r="C28" s="6">
        <v>41699</v>
      </c>
      <c r="D28" s="1" t="s">
        <v>5</v>
      </c>
      <c r="E28" s="1">
        <v>22</v>
      </c>
      <c r="F28" s="5" t="str">
        <f t="shared" si="0"/>
        <v>25, 28, 21, 26, 22</v>
      </c>
      <c r="G28" s="5" t="str">
        <f>INDEX(Таблица1[2],IFERROR(IFERROR(MATCH(ROUND(Таблица1[[#This Row],[1]]+0.1,15),Таблица1[1],0)-1,MATCH(ROUND(INT(Таблица1[[#This Row],[1]])+1.1,15),Таблица1[1],0)-1),MATCH("яя",Таблица1[2],1)))</f>
        <v>23, 25, 26, 21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8"/>
  <sheetViews>
    <sheetView tabSelected="1" workbookViewId="0">
      <selection activeCell="B6" sqref="B6"/>
    </sheetView>
  </sheetViews>
  <sheetFormatPr defaultRowHeight="15" x14ac:dyDescent="0.25"/>
  <cols>
    <col min="2" max="2" width="27.5703125" customWidth="1"/>
    <col min="3" max="3" width="21.28515625" customWidth="1"/>
    <col min="8" max="8" width="60.5703125" customWidth="1"/>
  </cols>
  <sheetData>
    <row r="1" spans="1:3" x14ac:dyDescent="0.25">
      <c r="B1" s="3" t="s">
        <v>7</v>
      </c>
      <c r="C1" s="4">
        <v>1</v>
      </c>
    </row>
    <row r="2" spans="1:3" x14ac:dyDescent="0.25">
      <c r="A2" t="s">
        <v>1</v>
      </c>
      <c r="B2" s="10">
        <f>VLOOKUP(C1,Таблица1[[№ протокола]:[от]],2,0)</f>
        <v>41671</v>
      </c>
    </row>
    <row r="3" spans="1:3" x14ac:dyDescent="0.25">
      <c r="A3" s="9"/>
      <c r="B3" s="9"/>
      <c r="C3" s="9"/>
    </row>
    <row r="5" spans="1:3" x14ac:dyDescent="0.25">
      <c r="A5" s="1" t="s">
        <v>6</v>
      </c>
      <c r="B5" s="2" t="s">
        <v>2</v>
      </c>
      <c r="C5" s="2" t="s">
        <v>8</v>
      </c>
    </row>
    <row r="6" spans="1:3" x14ac:dyDescent="0.25">
      <c r="A6" s="11">
        <f>ROW(A1)</f>
        <v>1</v>
      </c>
      <c r="B6" s="11" t="str">
        <f>VLOOKUP(--($C$1&amp;","&amp;A6),Таблица1[[1]:[Наименование]],4,0)</f>
        <v>Труба сжатого воздуха</v>
      </c>
      <c r="C6" s="11" t="str">
        <f>VLOOKUP(--($C$1&amp;","&amp;A6),Таблица1[],7,0)</f>
        <v>85, 54, 68, 42</v>
      </c>
    </row>
    <row r="7" spans="1:3" x14ac:dyDescent="0.25">
      <c r="A7" s="11">
        <f t="shared" ref="A7:A8" si="0">ROW(A2)</f>
        <v>2</v>
      </c>
      <c r="B7" s="11" t="str">
        <f>VLOOKUP(--($C$1&amp;","&amp;A7),Таблица1[[1]:[Наименование]],4,0)</f>
        <v>Метал. стяжка</v>
      </c>
      <c r="C7" s="11" t="str">
        <f>VLOOKUP(--($C$1&amp;","&amp;A7),Таблица1[],7,0)</f>
        <v>15, 12, 13, 10</v>
      </c>
    </row>
    <row r="8" spans="1:3" x14ac:dyDescent="0.25">
      <c r="A8" s="11">
        <f t="shared" si="0"/>
        <v>3</v>
      </c>
      <c r="B8" s="11" t="str">
        <f>VLOOKUP(--($C$1&amp;","&amp;A8),Таблица1[[1]:[Наименование]],4,0)</f>
        <v>Арматура ограждений</v>
      </c>
      <c r="C8" s="11" t="str">
        <f>VLOOKUP(--($C$1&amp;","&amp;A8),Таблица1[],7,0)</f>
        <v>23, 25, 26, 21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</vt:lpstr>
      <vt:lpstr>Протокол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2014-03-15T09:13:28Z</dcterms:modified>
</cp:coreProperties>
</file>