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2" l="1"/>
  <c r="AE36" i="1" l="1"/>
  <c r="AE46" i="1"/>
  <c r="AE45" i="1" l="1"/>
  <c r="AE44" i="1"/>
  <c r="AE40" i="1"/>
  <c r="AE39" i="1"/>
  <c r="O12" i="1"/>
  <c r="P12" i="1" s="1"/>
  <c r="O13" i="1"/>
  <c r="P13" i="1" s="1"/>
  <c r="O14" i="1"/>
  <c r="P14" i="1" s="1"/>
  <c r="O7" i="1"/>
  <c r="O8" i="1"/>
  <c r="P7" i="1"/>
  <c r="P8" i="1"/>
  <c r="AE48" i="1"/>
  <c r="AE47" i="1"/>
  <c r="AE43" i="1"/>
  <c r="AE42" i="1"/>
  <c r="AE41" i="1"/>
  <c r="AE38" i="1"/>
  <c r="AE37" i="1"/>
  <c r="AF37" i="1" s="1"/>
  <c r="AF36" i="1"/>
  <c r="AG36" i="1" l="1"/>
  <c r="B4" i="1" s="1"/>
  <c r="W4" i="1" s="1"/>
  <c r="AG37" i="1"/>
  <c r="B5" i="1" s="1"/>
  <c r="U12" i="1"/>
  <c r="U13" i="1"/>
  <c r="U14" i="1"/>
  <c r="F21" i="1" l="1"/>
  <c r="W5" i="1"/>
  <c r="F26" i="1"/>
  <c r="E20" i="1"/>
  <c r="E26" i="1"/>
  <c r="B37" i="1"/>
  <c r="V14" i="1"/>
  <c r="V13" i="1"/>
  <c r="V12" i="1"/>
  <c r="U15" i="1"/>
  <c r="V15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AF48" i="1" l="1"/>
  <c r="AG48" i="1" s="1"/>
  <c r="B16" i="1" s="1"/>
  <c r="W16" i="1" s="1"/>
  <c r="F16" i="1"/>
  <c r="G16" i="1" s="1"/>
  <c r="I5" i="1"/>
  <c r="J5" i="1" s="1"/>
  <c r="I6" i="1"/>
  <c r="I7" i="1"/>
  <c r="I8" i="1"/>
  <c r="I11" i="1"/>
  <c r="I15" i="1"/>
  <c r="O4" i="1"/>
  <c r="O5" i="1"/>
  <c r="O6" i="1"/>
  <c r="O9" i="1"/>
  <c r="O10" i="1"/>
  <c r="O11" i="1"/>
  <c r="O15" i="1"/>
  <c r="R4" i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5" i="1"/>
  <c r="S15" i="1" s="1"/>
  <c r="R16" i="1"/>
  <c r="S16" i="1" s="1"/>
  <c r="F4" i="1"/>
  <c r="G4" i="1" s="1"/>
  <c r="F5" i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Q26" i="1" l="1"/>
  <c r="Q25" i="1"/>
  <c r="C16" i="1"/>
  <c r="C14" i="1"/>
  <c r="C13" i="1"/>
  <c r="C12" i="1"/>
  <c r="G5" i="1"/>
  <c r="L4" i="1"/>
  <c r="M4" i="1" s="1"/>
  <c r="P10" i="1"/>
  <c r="C10" i="1" s="1"/>
  <c r="P4" i="1"/>
  <c r="P5" i="1"/>
  <c r="S4" i="1"/>
  <c r="P9" i="1"/>
  <c r="P15" i="1"/>
  <c r="P11" i="1"/>
  <c r="P6" i="1"/>
  <c r="J11" i="1"/>
  <c r="J15" i="1"/>
  <c r="J6" i="1"/>
  <c r="J7" i="1"/>
  <c r="J8" i="1"/>
  <c r="C8" i="1" s="1"/>
  <c r="C25" i="1" l="1"/>
  <c r="B25" i="1"/>
  <c r="R25" i="1" s="1"/>
  <c r="C9" i="1"/>
  <c r="C6" i="1"/>
  <c r="C5" i="1"/>
  <c r="C4" i="1"/>
  <c r="C15" i="1"/>
  <c r="C11" i="1"/>
  <c r="C7" i="1"/>
  <c r="AF38" i="1"/>
  <c r="AG38" i="1" s="1"/>
  <c r="B6" i="1" s="1"/>
  <c r="AF47" i="1"/>
  <c r="AG47" i="1" s="1"/>
  <c r="AF39" i="1"/>
  <c r="AG39" i="1" s="1"/>
  <c r="AF40" i="1"/>
  <c r="AG40" i="1" s="1"/>
  <c r="AF41" i="1"/>
  <c r="AG41" i="1" s="1"/>
  <c r="AF44" i="1"/>
  <c r="AG44" i="1" s="1"/>
  <c r="AF45" i="1"/>
  <c r="AG45" i="1" s="1"/>
  <c r="AF46" i="1"/>
  <c r="AG46" i="1" s="1"/>
  <c r="AF43" i="1"/>
  <c r="AG43" i="1" s="1"/>
  <c r="AF42" i="1"/>
  <c r="AG42" i="1" s="1"/>
  <c r="B15" i="1" l="1"/>
  <c r="W15" i="1" s="1"/>
  <c r="B14" i="1"/>
  <c r="W14" i="1" s="1"/>
  <c r="B13" i="1"/>
  <c r="W13" i="1" s="1"/>
  <c r="B12" i="1"/>
  <c r="W12" i="1" s="1"/>
  <c r="B11" i="1"/>
  <c r="W11" i="1" s="1"/>
  <c r="B10" i="1"/>
  <c r="W10" i="1" s="1"/>
  <c r="B9" i="1"/>
  <c r="W9" i="1" s="1"/>
  <c r="B8" i="1"/>
  <c r="W8" i="1" s="1"/>
  <c r="B7" i="1"/>
  <c r="W7" i="1" s="1"/>
  <c r="G26" i="1"/>
  <c r="W6" i="1"/>
  <c r="N22" i="1"/>
  <c r="M20" i="1"/>
  <c r="M21" i="1"/>
  <c r="P23" i="1"/>
  <c r="G22" i="1"/>
  <c r="K24" i="1" l="1"/>
  <c r="I26" i="1"/>
  <c r="L21" i="1"/>
  <c r="O20" i="1"/>
  <c r="B20" i="1" s="1"/>
  <c r="R20" i="1" s="1"/>
  <c r="J22" i="1"/>
  <c r="H23" i="1"/>
  <c r="N24" i="1"/>
  <c r="K21" i="1"/>
  <c r="J21" i="1"/>
  <c r="L23" i="1"/>
  <c r="C23" i="1" s="1"/>
  <c r="H26" i="1"/>
  <c r="B26" i="1" s="1"/>
  <c r="R26" i="1" s="1"/>
  <c r="P22" i="1"/>
  <c r="O23" i="1"/>
  <c r="I24" i="1"/>
  <c r="C26" i="1"/>
  <c r="C24" i="1"/>
  <c r="C20" i="1"/>
  <c r="B21" i="1" l="1"/>
  <c r="R21" i="1" s="1"/>
  <c r="B22" i="1"/>
  <c r="R22" i="1" s="1"/>
  <c r="C22" i="1"/>
  <c r="B24" i="1"/>
  <c r="R24" i="1" s="1"/>
  <c r="B23" i="1"/>
  <c r="R23" i="1" s="1"/>
  <c r="C21" i="1"/>
</calcChain>
</file>

<file path=xl/sharedStrings.xml><?xml version="1.0" encoding="utf-8"?>
<sst xmlns="http://schemas.openxmlformats.org/spreadsheetml/2006/main" count="103" uniqueCount="35">
  <si>
    <t>AUD/USD</t>
  </si>
  <si>
    <t>EUR/USD</t>
  </si>
  <si>
    <t>GBP/USD</t>
  </si>
  <si>
    <t>USD/JPY</t>
  </si>
  <si>
    <t>USD/CHF</t>
  </si>
  <si>
    <t>EUR/GBP</t>
  </si>
  <si>
    <t>GBP/JPY</t>
  </si>
  <si>
    <t>EUR/CHF</t>
  </si>
  <si>
    <t>GBP/CHF</t>
  </si>
  <si>
    <t>EUR/JPY</t>
  </si>
  <si>
    <t>AUD/JPY</t>
  </si>
  <si>
    <t>EUR/AUD</t>
  </si>
  <si>
    <t>buy</t>
  </si>
  <si>
    <t>sell</t>
  </si>
  <si>
    <t>long%</t>
  </si>
  <si>
    <t>short%</t>
  </si>
  <si>
    <t>OANDA</t>
  </si>
  <si>
    <t>Dukascopy</t>
  </si>
  <si>
    <t>Alpari</t>
  </si>
  <si>
    <t>SaxoBank</t>
  </si>
  <si>
    <t>XAU/USD</t>
  </si>
  <si>
    <t>InstaForex</t>
  </si>
  <si>
    <t>всего</t>
  </si>
  <si>
    <t>S. Avg</t>
  </si>
  <si>
    <t>Fibo</t>
  </si>
  <si>
    <t>AUD</t>
  </si>
  <si>
    <t>EUR</t>
  </si>
  <si>
    <t>GBP</t>
  </si>
  <si>
    <t>JPY</t>
  </si>
  <si>
    <t>CHF</t>
  </si>
  <si>
    <t>USD</t>
  </si>
  <si>
    <t>XAU</t>
  </si>
  <si>
    <t>s.Avg</t>
  </si>
  <si>
    <t>OI</t>
  </si>
  <si>
    <t xml:space="preserve">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</si>
</sst>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90">
        <stop position="0">
          <color theme="0"/>
        </stop>
        <stop position="1">
          <color theme="6" tint="0.80001220740379042"/>
        </stop>
      </gradientFill>
    </fill>
    <fill>
      <patternFill patternType="solid">
        <fgColor theme="9" tint="0.59999389629810485"/>
        <bgColor indexed="65"/>
      </patternFill>
    </fill>
    <fill>
      <patternFill patternType="solid">
        <fgColor rgb="FFFAF0F0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rgb="FF3F3F3F"/>
      </top>
      <bottom style="thin">
        <color theme="1"/>
      </bottom>
      <diagonal/>
    </border>
    <border>
      <left/>
      <right style="thin">
        <color auto="1"/>
      </right>
      <top style="double">
        <color rgb="FF3F3F3F"/>
      </top>
      <bottom style="thin">
        <color theme="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double">
        <color rgb="FF3F3F3F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rgb="FF3F3F3F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double">
        <color rgb="FF3F3F3F"/>
      </top>
      <bottom style="thin">
        <color theme="1"/>
      </bottom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1"/>
      </top>
      <bottom style="thin">
        <color theme="0" tint="-0.24994659260841701"/>
      </bottom>
      <diagonal/>
    </border>
    <border>
      <left/>
      <right/>
      <top/>
      <bottom style="double">
        <color rgb="FF3F3F3F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6" fillId="2" borderId="2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7" borderId="0" applyBorder="0"/>
    <xf numFmtId="0" fontId="5" fillId="5" borderId="3"/>
    <xf numFmtId="0" fontId="5" fillId="6" borderId="3"/>
    <xf numFmtId="0" fontId="3" fillId="8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0" xfId="0" applyBorder="1"/>
    <xf numFmtId="0" fontId="4" fillId="4" borderId="1" xfId="3" applyBorder="1"/>
    <xf numFmtId="0" fontId="4" fillId="3" borderId="1" xfId="2" applyBorder="1"/>
    <xf numFmtId="0" fontId="4" fillId="3" borderId="6" xfId="2" applyBorder="1"/>
    <xf numFmtId="0" fontId="3" fillId="8" borderId="1" xfId="7" applyBorder="1"/>
    <xf numFmtId="0" fontId="0" fillId="0" borderId="9" xfId="0" applyNumberFormat="1" applyFill="1" applyBorder="1"/>
    <xf numFmtId="0" fontId="5" fillId="9" borderId="3" xfId="6" applyFill="1"/>
    <xf numFmtId="0" fontId="5" fillId="10" borderId="5" xfId="5" applyFill="1" applyBorder="1"/>
    <xf numFmtId="10" fontId="0" fillId="0" borderId="0" xfId="0" applyNumberFormat="1"/>
    <xf numFmtId="0" fontId="0" fillId="0" borderId="10" xfId="0" applyBorder="1"/>
    <xf numFmtId="0" fontId="4" fillId="3" borderId="11" xfId="2" applyBorder="1"/>
    <xf numFmtId="0" fontId="0" fillId="9" borderId="12" xfId="6" applyFont="1" applyFill="1" applyBorder="1"/>
    <xf numFmtId="0" fontId="0" fillId="0" borderId="13" xfId="0" applyNumberFormat="1" applyFill="1" applyBorder="1"/>
    <xf numFmtId="0" fontId="5" fillId="9" borderId="4" xfId="6" applyFill="1" applyBorder="1"/>
    <xf numFmtId="0" fontId="0" fillId="0" borderId="14" xfId="0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0" fillId="11" borderId="15" xfId="0" applyFill="1" applyBorder="1"/>
    <xf numFmtId="0" fontId="5" fillId="10" borderId="16" xfId="5" applyFill="1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2" fillId="3" borderId="1" xfId="2" applyFont="1" applyBorder="1"/>
    <xf numFmtId="0" fontId="4" fillId="4" borderId="22" xfId="3" applyBorder="1"/>
    <xf numFmtId="0" fontId="4" fillId="4" borderId="23" xfId="3" applyBorder="1"/>
    <xf numFmtId="0" fontId="7" fillId="3" borderId="24" xfId="2" applyFont="1" applyBorder="1"/>
    <xf numFmtId="0" fontId="7" fillId="4" borderId="24" xfId="3" applyFont="1" applyBorder="1"/>
    <xf numFmtId="0" fontId="7" fillId="8" borderId="24" xfId="7" applyFont="1" applyBorder="1"/>
    <xf numFmtId="0" fontId="7" fillId="3" borderId="15" xfId="2" applyFon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29" xfId="0" applyBorder="1"/>
    <xf numFmtId="0" fontId="5" fillId="9" borderId="32" xfId="6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3" xfId="0" applyNumberFormat="1" applyFill="1" applyBorder="1"/>
    <xf numFmtId="0" fontId="3" fillId="8" borderId="28" xfId="7" applyBorder="1"/>
    <xf numFmtId="0" fontId="4" fillId="3" borderId="26" xfId="2" applyBorder="1"/>
    <xf numFmtId="0" fontId="2" fillId="3" borderId="26" xfId="2" applyFont="1" applyBorder="1"/>
    <xf numFmtId="0" fontId="2" fillId="3" borderId="28" xfId="2" applyFont="1" applyBorder="1"/>
    <xf numFmtId="0" fontId="7" fillId="0" borderId="15" xfId="0" applyFont="1" applyBorder="1"/>
    <xf numFmtId="2" fontId="0" fillId="0" borderId="0" xfId="0" applyNumberFormat="1"/>
    <xf numFmtId="164" fontId="0" fillId="0" borderId="0" xfId="0" applyNumberFormat="1"/>
    <xf numFmtId="164" fontId="0" fillId="0" borderId="39" xfId="0" applyNumberFormat="1" applyBorder="1"/>
    <xf numFmtId="164" fontId="0" fillId="0" borderId="21" xfId="0" applyNumberFormat="1" applyBorder="1"/>
    <xf numFmtId="164" fontId="0" fillId="0" borderId="27" xfId="0" applyNumberFormat="1" applyBorder="1"/>
    <xf numFmtId="164" fontId="0" fillId="0" borderId="37" xfId="0" applyNumberFormat="1" applyBorder="1"/>
    <xf numFmtId="164" fontId="0" fillId="0" borderId="4" xfId="0" applyNumberFormat="1" applyBorder="1"/>
    <xf numFmtId="164" fontId="0" fillId="0" borderId="38" xfId="0" applyNumberFormat="1" applyBorder="1"/>
    <xf numFmtId="2" fontId="0" fillId="0" borderId="0" xfId="0" applyNumberFormat="1" applyBorder="1"/>
    <xf numFmtId="2" fontId="0" fillId="0" borderId="1" xfId="0" applyNumberFormat="1" applyBorder="1"/>
    <xf numFmtId="164" fontId="0" fillId="0" borderId="40" xfId="0" applyNumberFormat="1" applyBorder="1"/>
    <xf numFmtId="164" fontId="0" fillId="0" borderId="41" xfId="0" applyNumberFormat="1" applyBorder="1"/>
    <xf numFmtId="0" fontId="4" fillId="3" borderId="42" xfId="2" applyBorder="1"/>
    <xf numFmtId="0" fontId="4" fillId="4" borderId="42" xfId="3" applyBorder="1"/>
    <xf numFmtId="0" fontId="1" fillId="3" borderId="42" xfId="2" applyFont="1" applyBorder="1"/>
    <xf numFmtId="0" fontId="5" fillId="10" borderId="3" xfId="5" applyFill="1" applyProtection="1">
      <protection locked="0"/>
    </xf>
    <xf numFmtId="0" fontId="5" fillId="5" borderId="3" xfId="5" applyProtection="1">
      <protection locked="0"/>
    </xf>
    <xf numFmtId="0" fontId="5" fillId="10" borderId="8" xfId="5" applyFill="1" applyBorder="1" applyProtection="1">
      <protection locked="0"/>
    </xf>
    <xf numFmtId="0" fontId="5" fillId="10" borderId="4" xfId="5" applyFill="1" applyBorder="1" applyProtection="1">
      <protection locked="0"/>
    </xf>
    <xf numFmtId="0" fontId="5" fillId="10" borderId="31" xfId="5" applyFill="1" applyBorder="1" applyProtection="1">
      <protection locked="0"/>
    </xf>
    <xf numFmtId="0" fontId="5" fillId="10" borderId="7" xfId="5" applyFill="1" applyBorder="1" applyProtection="1">
      <protection locked="0"/>
    </xf>
    <xf numFmtId="0" fontId="5" fillId="10" borderId="36" xfId="5" applyFill="1" applyBorder="1" applyProtection="1">
      <protection locked="0"/>
    </xf>
    <xf numFmtId="164" fontId="0" fillId="0" borderId="43" xfId="0" applyNumberFormat="1" applyBorder="1" applyAlignment="1" applyProtection="1">
      <alignment horizontal="left"/>
    </xf>
    <xf numFmtId="164" fontId="0" fillId="0" borderId="44" xfId="0" applyNumberFormat="1" applyBorder="1" applyAlignment="1" applyProtection="1">
      <alignment horizontal="left"/>
    </xf>
    <xf numFmtId="164" fontId="0" fillId="0" borderId="30" xfId="0" applyNumberForma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164" fontId="0" fillId="0" borderId="29" xfId="0" applyNumberFormat="1" applyBorder="1" applyAlignment="1" applyProtection="1">
      <alignment horizontal="left"/>
    </xf>
    <xf numFmtId="164" fontId="0" fillId="0" borderId="27" xfId="0" applyNumberFormat="1" applyBorder="1" applyAlignment="1" applyProtection="1">
      <alignment horizontal="left"/>
    </xf>
    <xf numFmtId="1" fontId="0" fillId="0" borderId="3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6" fillId="2" borderId="2" xfId="1" applyAlignment="1">
      <alignment horizontal="center" vertical="center"/>
    </xf>
    <xf numFmtId="0" fontId="0" fillId="0" borderId="0" xfId="0" applyNumberFormat="1"/>
  </cellXfs>
  <cellStyles count="8">
    <cellStyle name="20% - Акцент5" xfId="2" builtinId="46"/>
    <cellStyle name="20% - Акцент6" xfId="3" builtinId="50"/>
    <cellStyle name="40% - Акцент6" xfId="7" builtinId="51"/>
    <cellStyle name="MM" xfId="5"/>
    <cellStyle name="MM sell" xfId="6"/>
    <cellStyle name="Контрольная ячейка" xfId="1" builtinId="23"/>
    <cellStyle name="Обычный" xfId="0" builtinId="0"/>
    <cellStyle name="Стиль 777" xfId="4"/>
  </cellStyles>
  <dxfs count="0"/>
  <tableStyles count="0" defaultTableStyle="TableStyleMedium2" defaultPivotStyle="PivotStyleMedium9"/>
  <colors>
    <mruColors>
      <color rgb="FFF2F6EA"/>
      <color rgb="FFF5F8EE"/>
      <color rgb="FFFAF0F0"/>
      <color rgb="FFFF8F92"/>
      <color rgb="FFA6D58F"/>
      <color rgb="FFDAFA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ru-RU" sz="1200" b="1"/>
              <a:t>Количество открытых позиций в брокере</a:t>
            </a:r>
          </a:p>
        </c:rich>
      </c:tx>
      <c:layout>
        <c:manualLayout>
          <c:xMode val="edge"/>
          <c:yMode val="edge"/>
          <c:x val="0.14497056779031148"/>
          <c:y val="1.70562126457394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090707874190122E-2"/>
          <c:y val="9.2858223230570747E-2"/>
          <c:w val="0.78571698379002441"/>
          <c:h val="0.85345111171448396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Лист1!$A$31:$A$36</c:f>
              <c:strCache>
                <c:ptCount val="6"/>
                <c:pt idx="0">
                  <c:v>Dukascopy</c:v>
                </c:pt>
                <c:pt idx="1">
                  <c:v>OANDA</c:v>
                </c:pt>
                <c:pt idx="2">
                  <c:v>SaxoBank</c:v>
                </c:pt>
                <c:pt idx="3">
                  <c:v>Fibo</c:v>
                </c:pt>
                <c:pt idx="4">
                  <c:v>InstaForex</c:v>
                </c:pt>
                <c:pt idx="5">
                  <c:v>Alpari</c:v>
                </c:pt>
              </c:strCache>
            </c:strRef>
          </c:cat>
          <c:val>
            <c:numRef>
              <c:f>Лист1!$B$31:$B$36</c:f>
              <c:numCache>
                <c:formatCode>General</c:formatCode>
                <c:ptCount val="6"/>
                <c:pt idx="0">
                  <c:v>400</c:v>
                </c:pt>
                <c:pt idx="1">
                  <c:v>150</c:v>
                </c:pt>
                <c:pt idx="2">
                  <c:v>140</c:v>
                </c:pt>
                <c:pt idx="3">
                  <c:v>60</c:v>
                </c:pt>
                <c:pt idx="4">
                  <c:v>50</c:v>
                </c:pt>
                <c:pt idx="5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ru-RU"/>
          </a:p>
        </c:txPr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31832895888014"/>
          <c:y val="2.303258967629046E-2"/>
          <c:w val="0.78958070866141727"/>
          <c:h val="0.88756077839770509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Лист1!$AD$36:$AD$48</c:f>
              <c:strCache>
                <c:ptCount val="13"/>
                <c:pt idx="0">
                  <c:v>AUD/USD</c:v>
                </c:pt>
                <c:pt idx="1">
                  <c:v>EUR/USD</c:v>
                </c:pt>
                <c:pt idx="2">
                  <c:v>GBP/USD</c:v>
                </c:pt>
                <c:pt idx="3">
                  <c:v>USD/JPY</c:v>
                </c:pt>
                <c:pt idx="4">
                  <c:v>USD/CHF</c:v>
                </c:pt>
                <c:pt idx="5">
                  <c:v>EUR/GBP</c:v>
                </c:pt>
                <c:pt idx="6">
                  <c:v>EUR/CHF</c:v>
                </c:pt>
                <c:pt idx="7">
                  <c:v>EUR/JPY</c:v>
                </c:pt>
                <c:pt idx="8">
                  <c:v>EUR/AUD</c:v>
                </c:pt>
                <c:pt idx="9">
                  <c:v>GBP/CHF</c:v>
                </c:pt>
                <c:pt idx="10">
                  <c:v>AUD/JPY</c:v>
                </c:pt>
                <c:pt idx="11">
                  <c:v>GBP/JPY</c:v>
                </c:pt>
                <c:pt idx="12">
                  <c:v>XAU/USD</c:v>
                </c:pt>
              </c:strCache>
            </c:strRef>
          </c:cat>
          <c:val>
            <c:numRef>
              <c:f>Лист1!$AE$36:$AE$48</c:f>
              <c:numCache>
                <c:formatCode>0.00</c:formatCode>
                <c:ptCount val="13"/>
                <c:pt idx="0">
                  <c:v>57.699199999999998</c:v>
                </c:pt>
                <c:pt idx="1">
                  <c:v>29.314299999999999</c:v>
                </c:pt>
                <c:pt idx="2">
                  <c:v>36.800600000000003</c:v>
                </c:pt>
                <c:pt idx="3">
                  <c:v>72.637100000000004</c:v>
                </c:pt>
                <c:pt idx="4">
                  <c:v>71.154900000000012</c:v>
                </c:pt>
                <c:pt idx="5">
                  <c:v>32.400363636363636</c:v>
                </c:pt>
                <c:pt idx="6">
                  <c:v>89.308181818181808</c:v>
                </c:pt>
                <c:pt idx="7">
                  <c:v>44.801299999999998</c:v>
                </c:pt>
                <c:pt idx="8">
                  <c:v>32.752564102564101</c:v>
                </c:pt>
                <c:pt idx="9">
                  <c:v>76.46564102564102</c:v>
                </c:pt>
                <c:pt idx="10">
                  <c:v>57.379230769230766</c:v>
                </c:pt>
                <c:pt idx="11">
                  <c:v>47.227399999999996</c:v>
                </c:pt>
                <c:pt idx="12">
                  <c:v>53.473636363636366</c:v>
                </c:pt>
              </c:numCache>
            </c:numRef>
          </c:val>
        </c:ser>
        <c:ser>
          <c:idx val="1"/>
          <c:order val="1"/>
          <c:invertIfNegative val="0"/>
          <c:dLbls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Лист1!$AD$36:$AD$48</c:f>
              <c:strCache>
                <c:ptCount val="13"/>
                <c:pt idx="0">
                  <c:v>AUD/USD</c:v>
                </c:pt>
                <c:pt idx="1">
                  <c:v>EUR/USD</c:v>
                </c:pt>
                <c:pt idx="2">
                  <c:v>GBP/USD</c:v>
                </c:pt>
                <c:pt idx="3">
                  <c:v>USD/JPY</c:v>
                </c:pt>
                <c:pt idx="4">
                  <c:v>USD/CHF</c:v>
                </c:pt>
                <c:pt idx="5">
                  <c:v>EUR/GBP</c:v>
                </c:pt>
                <c:pt idx="6">
                  <c:v>EUR/CHF</c:v>
                </c:pt>
                <c:pt idx="7">
                  <c:v>EUR/JPY</c:v>
                </c:pt>
                <c:pt idx="8">
                  <c:v>EUR/AUD</c:v>
                </c:pt>
                <c:pt idx="9">
                  <c:v>GBP/CHF</c:v>
                </c:pt>
                <c:pt idx="10">
                  <c:v>AUD/JPY</c:v>
                </c:pt>
                <c:pt idx="11">
                  <c:v>GBP/JPY</c:v>
                </c:pt>
                <c:pt idx="12">
                  <c:v>XAU/USD</c:v>
                </c:pt>
              </c:strCache>
            </c:strRef>
          </c:cat>
          <c:val>
            <c:numRef>
              <c:f>Лист1!$AF$36:$AF$48</c:f>
              <c:numCache>
                <c:formatCode>0.00</c:formatCode>
                <c:ptCount val="13"/>
                <c:pt idx="0">
                  <c:v>42.300800000000002</c:v>
                </c:pt>
                <c:pt idx="1">
                  <c:v>70.685699999999997</c:v>
                </c:pt>
                <c:pt idx="2">
                  <c:v>63.199399999999997</c:v>
                </c:pt>
                <c:pt idx="3">
                  <c:v>27.362899999999996</c:v>
                </c:pt>
                <c:pt idx="4">
                  <c:v>28.845099999999988</c:v>
                </c:pt>
                <c:pt idx="5">
                  <c:v>67.599636363636364</c:v>
                </c:pt>
                <c:pt idx="6">
                  <c:v>10.691818181818192</c:v>
                </c:pt>
                <c:pt idx="7">
                  <c:v>55.198700000000002</c:v>
                </c:pt>
                <c:pt idx="8">
                  <c:v>67.247435897435906</c:v>
                </c:pt>
                <c:pt idx="9">
                  <c:v>23.53435897435898</c:v>
                </c:pt>
                <c:pt idx="10">
                  <c:v>42.620769230769234</c:v>
                </c:pt>
                <c:pt idx="11">
                  <c:v>52.772600000000004</c:v>
                </c:pt>
                <c:pt idx="12">
                  <c:v>46.526363636363634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gapDepth val="126"/>
        <c:shape val="cylinder"/>
        <c:axId val="58539392"/>
        <c:axId val="58569856"/>
        <c:axId val="0"/>
      </c:bar3DChart>
      <c:catAx>
        <c:axId val="58539392"/>
        <c:scaling>
          <c:orientation val="minMax"/>
        </c:scaling>
        <c:delete val="0"/>
        <c:axPos val="l"/>
        <c:majorTickMark val="none"/>
        <c:minorTickMark val="none"/>
        <c:tickLblPos val="nextTo"/>
        <c:crossAx val="58569856"/>
        <c:crosses val="autoZero"/>
        <c:auto val="1"/>
        <c:lblAlgn val="ctr"/>
        <c:lblOffset val="100"/>
        <c:noMultiLvlLbl val="0"/>
      </c:catAx>
      <c:valAx>
        <c:axId val="58569856"/>
        <c:scaling>
          <c:orientation val="minMax"/>
        </c:scaling>
        <c:delete val="1"/>
        <c:axPos val="b"/>
        <c:majorGridlines/>
        <c:numFmt formatCode="0.00" sourceLinked="1"/>
        <c:majorTickMark val="none"/>
        <c:minorTickMark val="none"/>
        <c:tickLblPos val="nextTo"/>
        <c:crossAx val="58539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542388451443569"/>
          <c:y val="0.90702354913969085"/>
          <c:w val="0.7491522309711286"/>
          <c:h val="7.445793234179061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200"/>
              <a:t>Соотношения открытых позиций</a:t>
            </a:r>
          </a:p>
        </c:rich>
      </c:tx>
      <c:layout>
        <c:manualLayout>
          <c:xMode val="edge"/>
          <c:yMode val="edge"/>
          <c:x val="0.11680636694606722"/>
          <c:y val="8.3333360673674764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Лист1!$AD$18:$AD$30</c:f>
              <c:strCache>
                <c:ptCount val="13"/>
                <c:pt idx="0">
                  <c:v>AUD/USD</c:v>
                </c:pt>
                <c:pt idx="1">
                  <c:v>EUR/USD</c:v>
                </c:pt>
                <c:pt idx="2">
                  <c:v>GBP/USD</c:v>
                </c:pt>
                <c:pt idx="3">
                  <c:v>USD/JPY</c:v>
                </c:pt>
                <c:pt idx="4">
                  <c:v>USD/CHF</c:v>
                </c:pt>
                <c:pt idx="5">
                  <c:v>EUR/GBP</c:v>
                </c:pt>
                <c:pt idx="6">
                  <c:v>EUR/CHF</c:v>
                </c:pt>
                <c:pt idx="7">
                  <c:v>EUR/JPY</c:v>
                </c:pt>
                <c:pt idx="8">
                  <c:v>EUR/AUD</c:v>
                </c:pt>
                <c:pt idx="9">
                  <c:v>GBP/CHF</c:v>
                </c:pt>
                <c:pt idx="10">
                  <c:v>AUD/JPY</c:v>
                </c:pt>
                <c:pt idx="11">
                  <c:v>GBP/JPY</c:v>
                </c:pt>
                <c:pt idx="12">
                  <c:v>XAU/USD</c:v>
                </c:pt>
              </c:strCache>
            </c:strRef>
          </c:cat>
          <c:val>
            <c:numRef>
              <c:f>Лист1!$AE$18:$AE$30</c:f>
              <c:numCache>
                <c:formatCode>General</c:formatCode>
                <c:ptCount val="13"/>
                <c:pt idx="0">
                  <c:v>10</c:v>
                </c:pt>
                <c:pt idx="1">
                  <c:v>28</c:v>
                </c:pt>
                <c:pt idx="2">
                  <c:v>17</c:v>
                </c:pt>
                <c:pt idx="3">
                  <c:v>17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461964</xdr:colOff>
      <xdr:row>30</xdr:row>
      <xdr:rowOff>47624</xdr:rowOff>
    </xdr:from>
    <xdr:to>
      <xdr:col>13</xdr:col>
      <xdr:colOff>342900</xdr:colOff>
      <xdr:row>51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352425</xdr:colOff>
      <xdr:row>33</xdr:row>
      <xdr:rowOff>152400</xdr:rowOff>
    </xdr:from>
    <xdr:to>
      <xdr:col>27</xdr:col>
      <xdr:colOff>409575</xdr:colOff>
      <xdr:row>50</xdr:row>
      <xdr:rowOff>133349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209550</xdr:colOff>
      <xdr:row>17</xdr:row>
      <xdr:rowOff>0</xdr:rowOff>
    </xdr:from>
    <xdr:to>
      <xdr:col>27</xdr:col>
      <xdr:colOff>371475</xdr:colOff>
      <xdr:row>32</xdr:row>
      <xdr:rowOff>180974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workbookViewId="0">
      <selection activeCell="H5" sqref="H5"/>
    </sheetView>
  </sheetViews>
  <sheetFormatPr defaultRowHeight="15" x14ac:dyDescent="0.25"/>
  <cols>
    <col min="1" max="1" width="9.7109375" customWidth="1"/>
    <col min="2" max="2" width="8.140625" customWidth="1"/>
    <col min="3" max="3" width="7.5703125" customWidth="1"/>
    <col min="4" max="4" width="4.7109375" customWidth="1"/>
    <col min="5" max="6" width="6.28515625" customWidth="1"/>
    <col min="7" max="7" width="6.7109375" customWidth="1"/>
    <col min="8" max="9" width="6.28515625" customWidth="1"/>
    <col min="10" max="10" width="6.7109375" customWidth="1"/>
    <col min="11" max="12" width="6.28515625" customWidth="1"/>
    <col min="13" max="13" width="6.7109375" customWidth="1"/>
    <col min="14" max="15" width="6.28515625" customWidth="1"/>
    <col min="16" max="16" width="6.7109375" customWidth="1"/>
    <col min="17" max="18" width="6.28515625" customWidth="1"/>
    <col min="19" max="19" width="6.7109375" customWidth="1"/>
    <col min="20" max="21" width="6.28515625" customWidth="1"/>
    <col min="22" max="22" width="6.7109375" customWidth="1"/>
    <col min="23" max="23" width="5.7109375" customWidth="1"/>
    <col min="24" max="24" width="8.7109375" customWidth="1"/>
  </cols>
  <sheetData>
    <row r="1" spans="1:28" ht="15" customHeight="1" thickBot="1" x14ac:dyDescent="0.3">
      <c r="A1" s="2"/>
      <c r="E1" s="2"/>
      <c r="F1" s="2"/>
      <c r="G1" s="25"/>
      <c r="H1" s="2"/>
      <c r="I1" s="2"/>
      <c r="J1" s="25"/>
      <c r="K1" s="2"/>
      <c r="L1" s="2"/>
      <c r="M1" s="25"/>
      <c r="N1" s="2"/>
      <c r="O1" s="2"/>
      <c r="P1" s="25"/>
    </row>
    <row r="2" spans="1:28" ht="18" customHeight="1" thickTop="1" thickBot="1" x14ac:dyDescent="0.3">
      <c r="A2" s="2"/>
      <c r="E2" s="79" t="s">
        <v>16</v>
      </c>
      <c r="F2" s="79"/>
      <c r="G2" s="79"/>
      <c r="H2" s="79" t="s">
        <v>17</v>
      </c>
      <c r="I2" s="79"/>
      <c r="J2" s="79"/>
      <c r="K2" s="79" t="s">
        <v>18</v>
      </c>
      <c r="L2" s="79"/>
      <c r="M2" s="79"/>
      <c r="N2" s="79" t="s">
        <v>24</v>
      </c>
      <c r="O2" s="79"/>
      <c r="P2" s="79"/>
      <c r="Q2" s="79" t="s">
        <v>19</v>
      </c>
      <c r="R2" s="79"/>
      <c r="S2" s="79"/>
      <c r="T2" s="79" t="s">
        <v>21</v>
      </c>
      <c r="U2" s="79"/>
      <c r="V2" s="79"/>
    </row>
    <row r="3" spans="1:28" ht="15.75" thickTop="1" x14ac:dyDescent="0.25">
      <c r="A3" s="2"/>
      <c r="B3" s="20"/>
      <c r="C3" s="20" t="s">
        <v>23</v>
      </c>
      <c r="D3" s="22"/>
      <c r="E3" s="21" t="s">
        <v>12</v>
      </c>
      <c r="F3" s="13" t="s">
        <v>13</v>
      </c>
      <c r="G3" s="5"/>
      <c r="H3" s="9" t="s">
        <v>12</v>
      </c>
      <c r="I3" s="13" t="s">
        <v>13</v>
      </c>
      <c r="J3" s="5"/>
      <c r="K3" s="9" t="s">
        <v>12</v>
      </c>
      <c r="L3" s="13" t="s">
        <v>13</v>
      </c>
      <c r="M3" s="5"/>
      <c r="N3" s="9" t="s">
        <v>12</v>
      </c>
      <c r="O3" s="13" t="s">
        <v>13</v>
      </c>
      <c r="P3" s="5"/>
      <c r="Q3" s="9" t="s">
        <v>12</v>
      </c>
      <c r="R3" s="13" t="s">
        <v>13</v>
      </c>
      <c r="S3" s="12"/>
      <c r="T3" s="9" t="s">
        <v>12</v>
      </c>
      <c r="U3" s="13" t="s">
        <v>13</v>
      </c>
      <c r="V3" s="12"/>
    </row>
    <row r="4" spans="1:28" x14ac:dyDescent="0.25">
      <c r="A4" s="45" t="s">
        <v>0</v>
      </c>
      <c r="B4" s="59">
        <f>AG36</f>
        <v>15.398399999999995</v>
      </c>
      <c r="C4" s="55">
        <f>(G4+M4+P4+S4)/4</f>
        <v>20.645</v>
      </c>
      <c r="D4" s="22"/>
      <c r="E4" s="67">
        <v>62.32</v>
      </c>
      <c r="F4" s="8">
        <f t="shared" ref="F4:F16" si="0">(100)-E4</f>
        <v>37.68</v>
      </c>
      <c r="G4" s="23">
        <f t="shared" ref="G4:G16" si="1">E4-F4</f>
        <v>24.64</v>
      </c>
      <c r="H4" s="2"/>
      <c r="I4" s="2"/>
      <c r="J4" s="1"/>
      <c r="K4" s="64">
        <v>59</v>
      </c>
      <c r="L4" s="8">
        <f t="shared" ref="L4:L15" si="2">(100)-K4</f>
        <v>41</v>
      </c>
      <c r="M4" s="7">
        <f>K4-L4</f>
        <v>18</v>
      </c>
      <c r="N4" s="64">
        <v>76</v>
      </c>
      <c r="O4" s="8">
        <f t="shared" ref="O4:O8" si="3">(100)-N4</f>
        <v>24</v>
      </c>
      <c r="P4" s="7">
        <f>N4-O4</f>
        <v>52</v>
      </c>
      <c r="Q4" s="64">
        <v>43.97</v>
      </c>
      <c r="R4" s="15">
        <f t="shared" ref="R4:R11" si="4">(100)-Q4</f>
        <v>56.03</v>
      </c>
      <c r="S4" s="14">
        <f>Q4-R4</f>
        <v>-12.060000000000002</v>
      </c>
      <c r="V4" s="16"/>
      <c r="W4" s="71">
        <f>B4</f>
        <v>15.398399999999995</v>
      </c>
      <c r="X4" s="72"/>
      <c r="Y4" s="72"/>
      <c r="Z4" s="72"/>
      <c r="AA4" s="72"/>
      <c r="AB4" s="45" t="s">
        <v>0</v>
      </c>
    </row>
    <row r="5" spans="1:28" x14ac:dyDescent="0.25">
      <c r="A5" s="61" t="s">
        <v>1</v>
      </c>
      <c r="B5" s="60">
        <f>AG37</f>
        <v>-41.371399999999994</v>
      </c>
      <c r="C5" s="55">
        <f>(G5+J5+M5+P5+S5+V5)/6</f>
        <v>-38.559999999999995</v>
      </c>
      <c r="D5" s="22"/>
      <c r="E5" s="64">
        <v>25.06</v>
      </c>
      <c r="F5" s="8">
        <f t="shared" si="0"/>
        <v>74.94</v>
      </c>
      <c r="G5" s="24">
        <f t="shared" si="1"/>
        <v>-49.879999999999995</v>
      </c>
      <c r="H5" s="64">
        <v>31.25</v>
      </c>
      <c r="I5" s="8">
        <f t="shared" ref="I5" si="5">(100)-H5</f>
        <v>68.75</v>
      </c>
      <c r="J5" s="7">
        <f>H5-I5</f>
        <v>-37.5</v>
      </c>
      <c r="K5" s="64">
        <v>26</v>
      </c>
      <c r="L5" s="8">
        <f t="shared" si="2"/>
        <v>74</v>
      </c>
      <c r="M5" s="7">
        <f t="shared" ref="M5:M15" si="6">K5-L5</f>
        <v>-48</v>
      </c>
      <c r="N5" s="64">
        <v>27</v>
      </c>
      <c r="O5" s="8">
        <f t="shared" si="3"/>
        <v>73</v>
      </c>
      <c r="P5" s="7">
        <f t="shared" ref="P5:P15" si="7">N5-O5</f>
        <v>-46</v>
      </c>
      <c r="Q5" s="64">
        <v>25.01</v>
      </c>
      <c r="R5" s="8">
        <f t="shared" si="4"/>
        <v>74.989999999999995</v>
      </c>
      <c r="S5" s="7">
        <f t="shared" ref="S5:S16" si="8">Q5-R5</f>
        <v>-49.97999999999999</v>
      </c>
      <c r="T5" s="64">
        <v>50</v>
      </c>
      <c r="U5" s="8">
        <f t="shared" ref="U5:U14" si="9">(100)-T5</f>
        <v>50</v>
      </c>
      <c r="V5" s="7">
        <f t="shared" ref="V5:V14" si="10">T5-U5</f>
        <v>0</v>
      </c>
      <c r="W5" s="73">
        <f t="shared" ref="W5:W16" si="11">B5</f>
        <v>-41.371399999999994</v>
      </c>
      <c r="X5" s="74"/>
      <c r="Y5" s="74"/>
      <c r="Z5" s="74"/>
      <c r="AA5" s="74"/>
      <c r="AB5" s="61" t="s">
        <v>1</v>
      </c>
    </row>
    <row r="6" spans="1:28" x14ac:dyDescent="0.25">
      <c r="A6" s="63" t="s">
        <v>2</v>
      </c>
      <c r="B6" s="60">
        <f t="shared" ref="B6:B15" si="12">AG38</f>
        <v>-26.398799999999994</v>
      </c>
      <c r="C6" s="55">
        <f>(G6+J6+M6+P6+S6+V6)/6</f>
        <v>-27.169999999999998</v>
      </c>
      <c r="D6" s="22"/>
      <c r="E6" s="64">
        <v>36.340000000000003</v>
      </c>
      <c r="F6" s="8">
        <f t="shared" si="0"/>
        <v>63.66</v>
      </c>
      <c r="G6" s="24">
        <f t="shared" si="1"/>
        <v>-27.319999999999993</v>
      </c>
      <c r="H6" s="65">
        <v>42.72</v>
      </c>
      <c r="I6" s="8">
        <f t="shared" ref="I6:I8" si="13">(100)-H6</f>
        <v>57.28</v>
      </c>
      <c r="J6" s="7">
        <f t="shared" ref="J6:J15" si="14">H6-I6</f>
        <v>-14.560000000000002</v>
      </c>
      <c r="K6" s="64">
        <v>33</v>
      </c>
      <c r="L6" s="8">
        <f t="shared" si="2"/>
        <v>67</v>
      </c>
      <c r="M6" s="7">
        <f t="shared" si="6"/>
        <v>-34</v>
      </c>
      <c r="N6" s="64">
        <v>21</v>
      </c>
      <c r="O6" s="8">
        <f t="shared" si="3"/>
        <v>79</v>
      </c>
      <c r="P6" s="7">
        <f t="shared" si="7"/>
        <v>-58</v>
      </c>
      <c r="Q6" s="64">
        <v>21.43</v>
      </c>
      <c r="R6" s="8">
        <f t="shared" si="4"/>
        <v>78.569999999999993</v>
      </c>
      <c r="S6" s="7">
        <f t="shared" si="8"/>
        <v>-57.139999999999993</v>
      </c>
      <c r="T6" s="64">
        <v>64</v>
      </c>
      <c r="U6" s="8">
        <f t="shared" si="9"/>
        <v>36</v>
      </c>
      <c r="V6" s="7">
        <f t="shared" si="10"/>
        <v>28</v>
      </c>
      <c r="W6" s="73">
        <f t="shared" si="11"/>
        <v>-26.398799999999994</v>
      </c>
      <c r="X6" s="74"/>
      <c r="Y6" s="74"/>
      <c r="Z6" s="74"/>
      <c r="AA6" s="74"/>
      <c r="AB6" s="61" t="s">
        <v>2</v>
      </c>
    </row>
    <row r="7" spans="1:28" x14ac:dyDescent="0.25">
      <c r="A7" s="4" t="s">
        <v>3</v>
      </c>
      <c r="B7" s="60">
        <f t="shared" si="12"/>
        <v>45.274200000000008</v>
      </c>
      <c r="C7" s="55">
        <f>(G7+J7+M7+S7+V7)/5</f>
        <v>44.275999999999996</v>
      </c>
      <c r="D7" s="22"/>
      <c r="E7" s="64">
        <v>65.89</v>
      </c>
      <c r="F7" s="8">
        <f t="shared" si="0"/>
        <v>34.11</v>
      </c>
      <c r="G7" s="24">
        <f t="shared" si="1"/>
        <v>31.78</v>
      </c>
      <c r="H7" s="64">
        <v>80.819999999999993</v>
      </c>
      <c r="I7" s="8">
        <f t="shared" si="13"/>
        <v>19.180000000000007</v>
      </c>
      <c r="J7" s="7">
        <f t="shared" si="14"/>
        <v>61.639999999999986</v>
      </c>
      <c r="K7" s="64">
        <v>63</v>
      </c>
      <c r="L7" s="8">
        <f t="shared" si="2"/>
        <v>37</v>
      </c>
      <c r="M7" s="7">
        <f t="shared" si="6"/>
        <v>26</v>
      </c>
      <c r="N7" s="64">
        <v>33</v>
      </c>
      <c r="O7" s="8">
        <f t="shared" si="3"/>
        <v>67</v>
      </c>
      <c r="P7" s="7">
        <f t="shared" si="7"/>
        <v>-34</v>
      </c>
      <c r="Q7" s="64">
        <v>80.98</v>
      </c>
      <c r="R7" s="8">
        <f t="shared" si="4"/>
        <v>19.019999999999996</v>
      </c>
      <c r="S7" s="7">
        <f t="shared" si="8"/>
        <v>61.960000000000008</v>
      </c>
      <c r="T7" s="64">
        <v>70</v>
      </c>
      <c r="U7" s="8">
        <f t="shared" si="9"/>
        <v>30</v>
      </c>
      <c r="V7" s="7">
        <f t="shared" si="10"/>
        <v>40</v>
      </c>
      <c r="W7" s="73">
        <f t="shared" si="11"/>
        <v>45.274200000000008</v>
      </c>
      <c r="X7" s="74"/>
      <c r="Y7" s="74"/>
      <c r="Z7" s="74"/>
      <c r="AA7" s="74"/>
      <c r="AB7" s="4" t="s">
        <v>3</v>
      </c>
    </row>
    <row r="8" spans="1:28" x14ac:dyDescent="0.25">
      <c r="A8" s="61" t="s">
        <v>4</v>
      </c>
      <c r="B8" s="60">
        <f t="shared" si="12"/>
        <v>42.309800000000024</v>
      </c>
      <c r="C8" s="55">
        <f>(G8+J8+M8+S8+V8)/5</f>
        <v>48.231999999999999</v>
      </c>
      <c r="D8" s="22"/>
      <c r="E8" s="64">
        <v>73.72</v>
      </c>
      <c r="F8" s="8">
        <f t="shared" si="0"/>
        <v>26.28</v>
      </c>
      <c r="G8" s="24">
        <f t="shared" si="1"/>
        <v>47.44</v>
      </c>
      <c r="H8" s="64">
        <v>59.81</v>
      </c>
      <c r="I8" s="8">
        <f t="shared" si="13"/>
        <v>40.19</v>
      </c>
      <c r="J8" s="7">
        <f t="shared" si="14"/>
        <v>19.620000000000005</v>
      </c>
      <c r="K8" s="64">
        <v>80</v>
      </c>
      <c r="L8" s="8">
        <f t="shared" si="2"/>
        <v>20</v>
      </c>
      <c r="M8" s="7">
        <f t="shared" si="6"/>
        <v>60</v>
      </c>
      <c r="N8" s="64">
        <v>85</v>
      </c>
      <c r="O8" s="8">
        <f t="shared" si="3"/>
        <v>15</v>
      </c>
      <c r="P8" s="7">
        <f t="shared" si="7"/>
        <v>70</v>
      </c>
      <c r="Q8" s="64">
        <v>90.05</v>
      </c>
      <c r="R8" s="8">
        <f t="shared" si="4"/>
        <v>9.9500000000000028</v>
      </c>
      <c r="S8" s="7">
        <f t="shared" si="8"/>
        <v>80.099999999999994</v>
      </c>
      <c r="T8" s="64">
        <v>67</v>
      </c>
      <c r="U8" s="8">
        <f t="shared" si="9"/>
        <v>33</v>
      </c>
      <c r="V8" s="7">
        <f t="shared" si="10"/>
        <v>34</v>
      </c>
      <c r="W8" s="73">
        <f t="shared" si="11"/>
        <v>42.309800000000024</v>
      </c>
      <c r="X8" s="74"/>
      <c r="Y8" s="74"/>
      <c r="Z8" s="74"/>
      <c r="AA8" s="74"/>
      <c r="AB8" s="61" t="s">
        <v>4</v>
      </c>
    </row>
    <row r="9" spans="1:28" x14ac:dyDescent="0.25">
      <c r="A9" s="3" t="s">
        <v>5</v>
      </c>
      <c r="B9" s="60">
        <f t="shared" si="12"/>
        <v>-35.199272727272728</v>
      </c>
      <c r="C9" s="55">
        <f>(G9+M9+P9+S9+V9)/5</f>
        <v>-38.152000000000001</v>
      </c>
      <c r="D9" s="22"/>
      <c r="E9" s="64">
        <v>34.1</v>
      </c>
      <c r="F9" s="8">
        <f t="shared" si="0"/>
        <v>65.900000000000006</v>
      </c>
      <c r="G9" s="24">
        <f t="shared" si="1"/>
        <v>-31.800000000000004</v>
      </c>
      <c r="J9" s="11"/>
      <c r="K9" s="66">
        <v>25</v>
      </c>
      <c r="L9" s="8">
        <f t="shared" si="2"/>
        <v>75</v>
      </c>
      <c r="M9" s="7">
        <f t="shared" si="6"/>
        <v>-50</v>
      </c>
      <c r="N9" s="64">
        <v>31</v>
      </c>
      <c r="O9" s="8">
        <f t="shared" ref="O9:O11" si="15">(100)-N9</f>
        <v>69</v>
      </c>
      <c r="P9" s="7">
        <f t="shared" si="7"/>
        <v>-38</v>
      </c>
      <c r="Q9" s="69">
        <v>37.520000000000003</v>
      </c>
      <c r="R9" s="8">
        <f t="shared" si="4"/>
        <v>62.48</v>
      </c>
      <c r="S9" s="7">
        <f t="shared" si="8"/>
        <v>-24.959999999999994</v>
      </c>
      <c r="T9" s="69">
        <v>27</v>
      </c>
      <c r="U9" s="8">
        <f t="shared" si="9"/>
        <v>73</v>
      </c>
      <c r="V9" s="7">
        <f t="shared" si="10"/>
        <v>-46</v>
      </c>
      <c r="W9" s="73">
        <f t="shared" si="11"/>
        <v>-35.199272727272728</v>
      </c>
      <c r="X9" s="74"/>
      <c r="Y9" s="74"/>
      <c r="Z9" s="74"/>
      <c r="AA9" s="74"/>
      <c r="AB9" s="3" t="s">
        <v>5</v>
      </c>
    </row>
    <row r="10" spans="1:28" x14ac:dyDescent="0.25">
      <c r="A10" s="62" t="s">
        <v>7</v>
      </c>
      <c r="B10" s="60">
        <f t="shared" si="12"/>
        <v>78.616363636363616</v>
      </c>
      <c r="C10" s="55">
        <f>(G10+M10+P10+S10+V10)/5</f>
        <v>80.524000000000001</v>
      </c>
      <c r="D10" s="22"/>
      <c r="E10" s="64">
        <v>84.99</v>
      </c>
      <c r="F10" s="8">
        <f t="shared" si="0"/>
        <v>15.010000000000005</v>
      </c>
      <c r="G10" s="24">
        <f t="shared" si="1"/>
        <v>69.97999999999999</v>
      </c>
      <c r="J10" s="26"/>
      <c r="K10" s="66">
        <v>89</v>
      </c>
      <c r="L10" s="8">
        <f t="shared" si="2"/>
        <v>11</v>
      </c>
      <c r="M10" s="7">
        <f t="shared" si="6"/>
        <v>78</v>
      </c>
      <c r="N10" s="64">
        <v>93</v>
      </c>
      <c r="O10" s="8">
        <f t="shared" si="15"/>
        <v>7</v>
      </c>
      <c r="P10" s="7">
        <f t="shared" si="7"/>
        <v>86</v>
      </c>
      <c r="Q10" s="69">
        <v>91.32</v>
      </c>
      <c r="R10" s="8">
        <f t="shared" si="4"/>
        <v>8.6800000000000068</v>
      </c>
      <c r="S10" s="7">
        <f t="shared" si="8"/>
        <v>82.639999999999986</v>
      </c>
      <c r="T10" s="69">
        <v>93</v>
      </c>
      <c r="U10" s="8">
        <f t="shared" si="9"/>
        <v>7</v>
      </c>
      <c r="V10" s="7">
        <f t="shared" si="10"/>
        <v>86</v>
      </c>
      <c r="W10" s="73">
        <f t="shared" si="11"/>
        <v>78.616363636363616</v>
      </c>
      <c r="X10" s="74"/>
      <c r="Y10" s="74"/>
      <c r="Z10" s="74"/>
      <c r="AA10" s="74"/>
      <c r="AB10" s="62" t="s">
        <v>7</v>
      </c>
    </row>
    <row r="11" spans="1:28" x14ac:dyDescent="0.25">
      <c r="A11" s="3" t="s">
        <v>9</v>
      </c>
      <c r="B11" s="60">
        <f t="shared" si="12"/>
        <v>-10.397400000000005</v>
      </c>
      <c r="C11" s="55">
        <f>(G11+J11+M11+P11+S11+V11)/6</f>
        <v>-6.3033333333333319</v>
      </c>
      <c r="D11" s="22"/>
      <c r="E11" s="64">
        <v>46.28</v>
      </c>
      <c r="F11" s="8">
        <f t="shared" si="0"/>
        <v>53.72</v>
      </c>
      <c r="G11" s="24">
        <f t="shared" si="1"/>
        <v>-7.4399999999999977</v>
      </c>
      <c r="H11" s="65">
        <v>45.29</v>
      </c>
      <c r="I11" s="8">
        <f t="shared" ref="I11" si="16">(100)-H11</f>
        <v>54.71</v>
      </c>
      <c r="J11" s="7">
        <f t="shared" si="14"/>
        <v>-9.4200000000000017</v>
      </c>
      <c r="K11" s="66">
        <v>43</v>
      </c>
      <c r="L11" s="8">
        <f t="shared" si="2"/>
        <v>57</v>
      </c>
      <c r="M11" s="7">
        <f t="shared" si="6"/>
        <v>-14</v>
      </c>
      <c r="N11" s="64">
        <v>40</v>
      </c>
      <c r="O11" s="8">
        <f t="shared" si="15"/>
        <v>60</v>
      </c>
      <c r="P11" s="7">
        <f t="shared" si="7"/>
        <v>-20</v>
      </c>
      <c r="Q11" s="64">
        <v>37.520000000000003</v>
      </c>
      <c r="R11" s="8">
        <f t="shared" si="4"/>
        <v>62.48</v>
      </c>
      <c r="S11" s="7">
        <f t="shared" si="8"/>
        <v>-24.959999999999994</v>
      </c>
      <c r="T11" s="64">
        <v>69</v>
      </c>
      <c r="U11" s="8">
        <f t="shared" si="9"/>
        <v>31</v>
      </c>
      <c r="V11" s="7">
        <f t="shared" si="10"/>
        <v>38</v>
      </c>
      <c r="W11" s="73">
        <f t="shared" si="11"/>
        <v>-10.397400000000005</v>
      </c>
      <c r="X11" s="74"/>
      <c r="Y11" s="74"/>
      <c r="Z11" s="74"/>
      <c r="AA11" s="74"/>
      <c r="AB11" s="3" t="s">
        <v>9</v>
      </c>
    </row>
    <row r="12" spans="1:28" x14ac:dyDescent="0.25">
      <c r="A12" s="62" t="s">
        <v>11</v>
      </c>
      <c r="B12" s="60">
        <f t="shared" si="12"/>
        <v>-34.494871794871806</v>
      </c>
      <c r="C12" s="55">
        <f>(G12+M12+V12)/3</f>
        <v>-16.3</v>
      </c>
      <c r="D12" s="22"/>
      <c r="E12" s="64">
        <v>38.549999999999997</v>
      </c>
      <c r="F12" s="8">
        <f t="shared" si="0"/>
        <v>61.45</v>
      </c>
      <c r="G12" s="24">
        <f t="shared" si="1"/>
        <v>-22.900000000000006</v>
      </c>
      <c r="J12" s="7"/>
      <c r="K12" s="66">
        <v>29</v>
      </c>
      <c r="L12" s="8">
        <f t="shared" si="2"/>
        <v>71</v>
      </c>
      <c r="M12" s="7">
        <f t="shared" si="6"/>
        <v>-42</v>
      </c>
      <c r="N12" s="64">
        <v>6</v>
      </c>
      <c r="O12" s="8">
        <f t="shared" ref="O12:O14" si="17">(100)-N12</f>
        <v>94</v>
      </c>
      <c r="P12" s="7">
        <f t="shared" ref="P12:P14" si="18">N12-O12</f>
        <v>-88</v>
      </c>
      <c r="Q12" s="2"/>
      <c r="R12" s="2"/>
      <c r="S12" s="7"/>
      <c r="T12" s="64">
        <v>58</v>
      </c>
      <c r="U12" s="8">
        <f t="shared" si="9"/>
        <v>42</v>
      </c>
      <c r="V12" s="7">
        <f t="shared" si="10"/>
        <v>16</v>
      </c>
      <c r="W12" s="73">
        <f t="shared" si="11"/>
        <v>-34.494871794871806</v>
      </c>
      <c r="X12" s="74"/>
      <c r="Y12" s="74"/>
      <c r="Z12" s="74"/>
      <c r="AA12" s="74"/>
      <c r="AB12" s="62" t="s">
        <v>11</v>
      </c>
    </row>
    <row r="13" spans="1:28" x14ac:dyDescent="0.25">
      <c r="A13" s="3" t="s">
        <v>8</v>
      </c>
      <c r="B13" s="60">
        <f t="shared" si="12"/>
        <v>52.931282051282039</v>
      </c>
      <c r="C13" s="55">
        <f t="shared" ref="C13:C14" si="19">(G13+M13+V13)/3</f>
        <v>39.653333333333336</v>
      </c>
      <c r="D13" s="22"/>
      <c r="E13" s="64">
        <v>80.48</v>
      </c>
      <c r="F13" s="8">
        <f t="shared" si="0"/>
        <v>19.519999999999996</v>
      </c>
      <c r="G13" s="24">
        <f t="shared" si="1"/>
        <v>60.960000000000008</v>
      </c>
      <c r="J13" s="7"/>
      <c r="K13" s="66">
        <v>79</v>
      </c>
      <c r="L13" s="8">
        <f t="shared" si="2"/>
        <v>21</v>
      </c>
      <c r="M13" s="7">
        <f t="shared" si="6"/>
        <v>58</v>
      </c>
      <c r="N13" s="64">
        <v>82</v>
      </c>
      <c r="O13" s="8">
        <f t="shared" si="17"/>
        <v>18</v>
      </c>
      <c r="P13" s="7">
        <f t="shared" si="18"/>
        <v>64</v>
      </c>
      <c r="Q13" s="2"/>
      <c r="R13" s="2"/>
      <c r="S13" s="7"/>
      <c r="T13" s="64">
        <v>50</v>
      </c>
      <c r="U13" s="8">
        <f t="shared" si="9"/>
        <v>50</v>
      </c>
      <c r="V13" s="7">
        <f t="shared" si="10"/>
        <v>0</v>
      </c>
      <c r="W13" s="73">
        <f t="shared" si="11"/>
        <v>52.931282051282039</v>
      </c>
      <c r="X13" s="74"/>
      <c r="Y13" s="74"/>
      <c r="Z13" s="74"/>
      <c r="AA13" s="74"/>
      <c r="AB13" s="3" t="s">
        <v>8</v>
      </c>
    </row>
    <row r="14" spans="1:28" x14ac:dyDescent="0.25">
      <c r="A14" s="62" t="s">
        <v>10</v>
      </c>
      <c r="B14" s="60">
        <f t="shared" si="12"/>
        <v>14.758461538461532</v>
      </c>
      <c r="C14" s="55">
        <f t="shared" si="19"/>
        <v>7.2466666666666697</v>
      </c>
      <c r="D14" s="22"/>
      <c r="E14" s="64">
        <v>71.87</v>
      </c>
      <c r="F14" s="8">
        <f t="shared" si="0"/>
        <v>28.129999999999995</v>
      </c>
      <c r="G14" s="24">
        <f t="shared" si="1"/>
        <v>43.740000000000009</v>
      </c>
      <c r="H14" s="2"/>
      <c r="I14" s="2"/>
      <c r="J14" s="7"/>
      <c r="K14" s="66">
        <v>54</v>
      </c>
      <c r="L14" s="8">
        <f t="shared" si="2"/>
        <v>46</v>
      </c>
      <c r="M14" s="7">
        <f t="shared" si="6"/>
        <v>8</v>
      </c>
      <c r="N14" s="64">
        <v>43</v>
      </c>
      <c r="O14" s="8">
        <f t="shared" si="17"/>
        <v>57</v>
      </c>
      <c r="P14" s="7">
        <f t="shared" si="18"/>
        <v>-14</v>
      </c>
      <c r="Q14" s="2"/>
      <c r="R14" s="2"/>
      <c r="S14" s="7"/>
      <c r="T14" s="64">
        <v>35</v>
      </c>
      <c r="U14" s="8">
        <f t="shared" si="9"/>
        <v>65</v>
      </c>
      <c r="V14" s="7">
        <f t="shared" si="10"/>
        <v>-30</v>
      </c>
      <c r="W14" s="73">
        <f t="shared" si="11"/>
        <v>14.758461538461532</v>
      </c>
      <c r="X14" s="74"/>
      <c r="Y14" s="74"/>
      <c r="Z14" s="74"/>
      <c r="AA14" s="74"/>
      <c r="AB14" s="62" t="s">
        <v>10</v>
      </c>
    </row>
    <row r="15" spans="1:28" x14ac:dyDescent="0.25">
      <c r="A15" s="62" t="s">
        <v>6</v>
      </c>
      <c r="B15" s="60">
        <f t="shared" si="12"/>
        <v>-5.5452000000000083</v>
      </c>
      <c r="C15" s="55">
        <f>(G15+J15+M15+P15+S15+V15)/6</f>
        <v>-11.083333333333334</v>
      </c>
      <c r="D15" s="22"/>
      <c r="E15" s="64">
        <v>57.37</v>
      </c>
      <c r="F15" s="8">
        <f t="shared" si="0"/>
        <v>42.63</v>
      </c>
      <c r="G15" s="24">
        <f t="shared" si="1"/>
        <v>14.739999999999995</v>
      </c>
      <c r="H15" s="65">
        <v>49.53</v>
      </c>
      <c r="I15" s="8">
        <f t="shared" ref="I15" si="20">(100)-H15</f>
        <v>50.47</v>
      </c>
      <c r="J15" s="7">
        <f t="shared" si="14"/>
        <v>-0.93999999999999773</v>
      </c>
      <c r="K15" s="64">
        <v>48</v>
      </c>
      <c r="L15" s="8">
        <f t="shared" si="2"/>
        <v>52</v>
      </c>
      <c r="M15" s="7">
        <f t="shared" si="6"/>
        <v>-4</v>
      </c>
      <c r="N15" s="64">
        <v>26</v>
      </c>
      <c r="O15" s="8">
        <f t="shared" ref="O15" si="21">(100)-N15</f>
        <v>74</v>
      </c>
      <c r="P15" s="7">
        <f t="shared" si="7"/>
        <v>-48</v>
      </c>
      <c r="Q15" s="64">
        <v>38.85</v>
      </c>
      <c r="R15" s="8">
        <f t="shared" ref="R15:R16" si="22">(100)-Q15</f>
        <v>61.15</v>
      </c>
      <c r="S15" s="7">
        <f t="shared" si="8"/>
        <v>-22.299999999999997</v>
      </c>
      <c r="T15" s="64">
        <v>47</v>
      </c>
      <c r="U15" s="8">
        <f t="shared" ref="U15" si="23">(100)-T15</f>
        <v>53</v>
      </c>
      <c r="V15" s="7">
        <f t="shared" ref="V15" si="24">T15-U15</f>
        <v>-6</v>
      </c>
      <c r="W15" s="73">
        <f t="shared" si="11"/>
        <v>-5.5452000000000083</v>
      </c>
      <c r="X15" s="74"/>
      <c r="Y15" s="74"/>
      <c r="Z15" s="74"/>
      <c r="AA15" s="74"/>
      <c r="AB15" s="62" t="s">
        <v>6</v>
      </c>
    </row>
    <row r="16" spans="1:28" x14ac:dyDescent="0.25">
      <c r="A16" s="44" t="s">
        <v>20</v>
      </c>
      <c r="B16" s="53">
        <f>AG48</f>
        <v>6.9472727272727326</v>
      </c>
      <c r="C16" s="56">
        <f>(G16+S16)/2</f>
        <v>7.3699999999999974</v>
      </c>
      <c r="D16" s="22"/>
      <c r="E16" s="68">
        <v>46.71</v>
      </c>
      <c r="F16" s="39">
        <f t="shared" si="0"/>
        <v>53.29</v>
      </c>
      <c r="G16" s="40">
        <f t="shared" si="1"/>
        <v>-6.5799999999999983</v>
      </c>
      <c r="H16" s="41"/>
      <c r="I16" s="41"/>
      <c r="J16" s="42"/>
      <c r="K16" s="41"/>
      <c r="L16" s="41"/>
      <c r="M16" s="42"/>
      <c r="N16" s="41"/>
      <c r="O16" s="41"/>
      <c r="P16" s="42"/>
      <c r="Q16" s="70">
        <v>60.66</v>
      </c>
      <c r="R16" s="39">
        <f t="shared" si="22"/>
        <v>39.340000000000003</v>
      </c>
      <c r="S16" s="43">
        <f t="shared" si="8"/>
        <v>21.319999999999993</v>
      </c>
      <c r="T16" s="41"/>
      <c r="U16" s="41"/>
      <c r="V16" s="42"/>
      <c r="W16" s="75">
        <f t="shared" si="11"/>
        <v>6.9472727272727326</v>
      </c>
      <c r="X16" s="76"/>
      <c r="Y16" s="76"/>
      <c r="Z16" s="76"/>
      <c r="AA16" s="76"/>
      <c r="AB16" s="44" t="s">
        <v>20</v>
      </c>
    </row>
    <row r="17" spans="1:31" x14ac:dyDescent="0.25">
      <c r="F17" s="2"/>
    </row>
    <row r="18" spans="1:31" x14ac:dyDescent="0.25">
      <c r="B18" s="2"/>
      <c r="H18" s="2"/>
      <c r="AD18" s="27" t="s">
        <v>0</v>
      </c>
      <c r="AE18">
        <v>10</v>
      </c>
    </row>
    <row r="19" spans="1:31" ht="15.75" customHeight="1" x14ac:dyDescent="0.25">
      <c r="B19" s="28" t="s">
        <v>33</v>
      </c>
      <c r="C19" s="29" t="s">
        <v>32</v>
      </c>
      <c r="D19" s="34"/>
      <c r="E19" s="33" t="s">
        <v>0</v>
      </c>
      <c r="F19" s="30" t="s">
        <v>1</v>
      </c>
      <c r="G19" s="30" t="s">
        <v>2</v>
      </c>
      <c r="H19" s="30" t="s">
        <v>3</v>
      </c>
      <c r="I19" s="30" t="s">
        <v>4</v>
      </c>
      <c r="J19" s="31" t="s">
        <v>5</v>
      </c>
      <c r="K19" s="31" t="s">
        <v>7</v>
      </c>
      <c r="L19" s="31" t="s">
        <v>9</v>
      </c>
      <c r="M19" s="31" t="s">
        <v>11</v>
      </c>
      <c r="N19" s="31" t="s">
        <v>8</v>
      </c>
      <c r="O19" s="31" t="s">
        <v>10</v>
      </c>
      <c r="P19" s="31" t="s">
        <v>6</v>
      </c>
      <c r="Q19" s="32" t="s">
        <v>20</v>
      </c>
      <c r="R19" s="48" t="s">
        <v>34</v>
      </c>
      <c r="AD19" s="4" t="s">
        <v>1</v>
      </c>
      <c r="AE19">
        <v>28</v>
      </c>
    </row>
    <row r="20" spans="1:31" x14ac:dyDescent="0.25">
      <c r="A20" s="46" t="s">
        <v>25</v>
      </c>
      <c r="B20" s="50">
        <f>(E20*9+M20*4+O20*4)/17</f>
        <v>19.741113725490191</v>
      </c>
      <c r="C20" s="51">
        <f>(E20+M20+O20)/3</f>
        <v>21.550577777777779</v>
      </c>
      <c r="E20" s="37">
        <f>B4</f>
        <v>15.398399999999995</v>
      </c>
      <c r="M20">
        <f>B12*-1</f>
        <v>34.494871794871806</v>
      </c>
      <c r="O20">
        <f>B14</f>
        <v>14.758461538461532</v>
      </c>
      <c r="Q20" s="1"/>
      <c r="R20" s="77">
        <f>B20/2</f>
        <v>9.8705568627450955</v>
      </c>
      <c r="S20" s="78"/>
      <c r="T20" s="78"/>
      <c r="U20" s="78"/>
      <c r="V20" s="78"/>
      <c r="AD20" s="4" t="s">
        <v>2</v>
      </c>
      <c r="AE20">
        <v>17</v>
      </c>
    </row>
    <row r="21" spans="1:31" x14ac:dyDescent="0.25">
      <c r="A21" s="27" t="s">
        <v>26</v>
      </c>
      <c r="B21" s="50">
        <f>(F21*23+J21*4+K21*4+L21*5+M21*4)/40</f>
        <v>-24.19600808857809</v>
      </c>
      <c r="C21" s="52">
        <f>(F21+J21+K21+L21+M21)/5</f>
        <v>-8.5693161771561837</v>
      </c>
      <c r="E21" s="37"/>
      <c r="F21">
        <f>B5</f>
        <v>-41.371399999999994</v>
      </c>
      <c r="J21">
        <f>B9</f>
        <v>-35.199272727272728</v>
      </c>
      <c r="K21">
        <f>B10</f>
        <v>78.616363636363616</v>
      </c>
      <c r="L21">
        <f>B11</f>
        <v>-10.397400000000005</v>
      </c>
      <c r="M21">
        <f>B12</f>
        <v>-34.494871794871806</v>
      </c>
      <c r="Q21" s="1"/>
      <c r="R21" s="77">
        <f t="shared" ref="R21:R26" si="25">B21/2</f>
        <v>-12.098004044289045</v>
      </c>
      <c r="S21" s="78"/>
      <c r="T21" s="78"/>
      <c r="U21" s="78"/>
      <c r="V21" s="78"/>
      <c r="AD21" s="4" t="s">
        <v>3</v>
      </c>
      <c r="AE21">
        <v>17</v>
      </c>
    </row>
    <row r="22" spans="1:31" x14ac:dyDescent="0.25">
      <c r="A22" s="27" t="s">
        <v>27</v>
      </c>
      <c r="B22" s="50">
        <f>(G22*14+J22*4+N22*4+P22*4)/26</f>
        <v>-1.5092992648377264</v>
      </c>
      <c r="C22" s="52">
        <f>(G22+J22+N22+P22)/4</f>
        <v>14.046638694638691</v>
      </c>
      <c r="E22" s="37"/>
      <c r="G22">
        <f>B6</f>
        <v>-26.398799999999994</v>
      </c>
      <c r="J22">
        <f>B9*-1</f>
        <v>35.199272727272728</v>
      </c>
      <c r="N22">
        <f>B13</f>
        <v>52.931282051282039</v>
      </c>
      <c r="P22">
        <f>B15</f>
        <v>-5.5452000000000083</v>
      </c>
      <c r="Q22" s="1"/>
      <c r="R22" s="77">
        <f t="shared" si="25"/>
        <v>-0.75464963241886318</v>
      </c>
      <c r="S22" s="78"/>
      <c r="T22" s="78"/>
      <c r="U22" s="78"/>
      <c r="V22" s="78"/>
      <c r="AD22" s="4" t="s">
        <v>4</v>
      </c>
      <c r="AE22">
        <v>8</v>
      </c>
    </row>
    <row r="23" spans="1:31" x14ac:dyDescent="0.25">
      <c r="A23" s="27" t="s">
        <v>28</v>
      </c>
      <c r="B23" s="50">
        <f>(H23*14+L23*5+O23*4+P23*4)/27</f>
        <v>-22.914994301994302</v>
      </c>
      <c r="C23" s="52">
        <f>(H23+L23+O23+P23)/4</f>
        <v>-11.022515384615382</v>
      </c>
      <c r="E23" s="37"/>
      <c r="H23">
        <f>B7*-1</f>
        <v>-45.274200000000008</v>
      </c>
      <c r="L23">
        <f>B11*-1</f>
        <v>10.397400000000005</v>
      </c>
      <c r="O23">
        <f>B14*-1</f>
        <v>-14.758461538461532</v>
      </c>
      <c r="P23">
        <f>B15*-1</f>
        <v>5.5452000000000083</v>
      </c>
      <c r="Q23" s="1"/>
      <c r="R23" s="77">
        <f t="shared" si="25"/>
        <v>-11.457497150997151</v>
      </c>
      <c r="S23" s="78"/>
      <c r="T23" s="78"/>
      <c r="U23" s="78"/>
      <c r="V23" s="78"/>
      <c r="AD23" s="3" t="s">
        <v>5</v>
      </c>
      <c r="AE23">
        <v>5</v>
      </c>
    </row>
    <row r="24" spans="1:31" x14ac:dyDescent="0.25">
      <c r="A24" s="27" t="s">
        <v>29</v>
      </c>
      <c r="B24" s="50">
        <f>(I24*7+K24*4+N24*4)/15</f>
        <v>-54.823945516705521</v>
      </c>
      <c r="C24" s="52">
        <f>(I24+K24+N24)/3</f>
        <v>-57.952481895881895</v>
      </c>
      <c r="E24" s="37"/>
      <c r="I24">
        <f>B8*-1</f>
        <v>-42.309800000000024</v>
      </c>
      <c r="K24">
        <f>B10*-1</f>
        <v>-78.616363636363616</v>
      </c>
      <c r="N24">
        <f>B13*-1</f>
        <v>-52.931282051282039</v>
      </c>
      <c r="Q24" s="1"/>
      <c r="R24" s="77">
        <f t="shared" si="25"/>
        <v>-27.411972758352761</v>
      </c>
      <c r="S24" s="78"/>
      <c r="T24" s="78"/>
      <c r="U24" s="78"/>
      <c r="V24" s="78"/>
      <c r="AD24" s="3" t="s">
        <v>7</v>
      </c>
      <c r="AE24">
        <v>5</v>
      </c>
    </row>
    <row r="25" spans="1:31" x14ac:dyDescent="0.25">
      <c r="A25" s="6" t="s">
        <v>31</v>
      </c>
      <c r="B25" s="50">
        <f>(Q25*4)/4</f>
        <v>6.9472727272727326</v>
      </c>
      <c r="C25" s="52">
        <f>Q25</f>
        <v>6.9472727272727326</v>
      </c>
      <c r="E25" s="37"/>
      <c r="Q25" s="1">
        <f>B16</f>
        <v>6.9472727272727326</v>
      </c>
      <c r="R25" s="77">
        <f t="shared" si="25"/>
        <v>3.4736363636363663</v>
      </c>
      <c r="S25" s="78"/>
      <c r="T25" s="78"/>
      <c r="U25" s="78"/>
      <c r="V25" s="78"/>
      <c r="AD25" s="3" t="s">
        <v>9</v>
      </c>
      <c r="AE25">
        <v>6</v>
      </c>
    </row>
    <row r="26" spans="1:31" x14ac:dyDescent="0.25">
      <c r="A26" s="47" t="s">
        <v>30</v>
      </c>
      <c r="B26" s="53">
        <f>(E26*9+F26*23+G26*14+H26*14+I26*7+Q26*7)/74</f>
        <v>27.89076068796069</v>
      </c>
      <c r="C26" s="54">
        <f>(E26+F26+G26+H26+I26+Q26)/6</f>
        <v>22.168087878787883</v>
      </c>
      <c r="E26" s="38">
        <f>B4*-1</f>
        <v>-15.398399999999995</v>
      </c>
      <c r="F26" s="35">
        <f>B5*-1</f>
        <v>41.371399999999994</v>
      </c>
      <c r="G26" s="35">
        <f>B6*-1</f>
        <v>26.398799999999994</v>
      </c>
      <c r="H26" s="35">
        <f>B7</f>
        <v>45.274200000000008</v>
      </c>
      <c r="I26" s="35">
        <f>B8</f>
        <v>42.309800000000024</v>
      </c>
      <c r="J26" s="35"/>
      <c r="K26" s="35"/>
      <c r="L26" s="35"/>
      <c r="M26" s="35"/>
      <c r="N26" s="35"/>
      <c r="O26" s="35"/>
      <c r="P26" s="35"/>
      <c r="Q26" s="36">
        <f>B16*-1</f>
        <v>-6.9472727272727326</v>
      </c>
      <c r="R26" s="77">
        <f t="shared" si="25"/>
        <v>13.945380343980345</v>
      </c>
      <c r="S26" s="78"/>
      <c r="T26" s="78"/>
      <c r="U26" s="78"/>
      <c r="V26" s="78"/>
      <c r="AD26" s="3" t="s">
        <v>11</v>
      </c>
      <c r="AE26">
        <v>5</v>
      </c>
    </row>
    <row r="27" spans="1:31" x14ac:dyDescent="0.25">
      <c r="AD27" s="3" t="s">
        <v>8</v>
      </c>
      <c r="AE27">
        <v>5</v>
      </c>
    </row>
    <row r="28" spans="1:31" x14ac:dyDescent="0.25">
      <c r="AD28" s="3" t="s">
        <v>10</v>
      </c>
      <c r="AE28">
        <v>5</v>
      </c>
    </row>
    <row r="29" spans="1:31" x14ac:dyDescent="0.25">
      <c r="AD29" s="3" t="s">
        <v>6</v>
      </c>
      <c r="AE29">
        <v>5</v>
      </c>
    </row>
    <row r="30" spans="1:31" x14ac:dyDescent="0.25">
      <c r="AD30" s="6" t="s">
        <v>20</v>
      </c>
      <c r="AE30">
        <v>5</v>
      </c>
    </row>
    <row r="31" spans="1:31" x14ac:dyDescent="0.25">
      <c r="A31" s="17" t="s">
        <v>17</v>
      </c>
      <c r="B31">
        <v>400</v>
      </c>
    </row>
    <row r="32" spans="1:31" x14ac:dyDescent="0.25">
      <c r="A32" s="17" t="s">
        <v>16</v>
      </c>
      <c r="B32">
        <v>150</v>
      </c>
    </row>
    <row r="33" spans="1:33" x14ac:dyDescent="0.25">
      <c r="A33" s="17" t="s">
        <v>19</v>
      </c>
      <c r="B33">
        <v>140</v>
      </c>
      <c r="L33" s="2"/>
    </row>
    <row r="34" spans="1:33" x14ac:dyDescent="0.25">
      <c r="A34" s="17" t="s">
        <v>24</v>
      </c>
      <c r="B34">
        <v>60</v>
      </c>
    </row>
    <row r="35" spans="1:33" x14ac:dyDescent="0.25">
      <c r="A35" s="17" t="s">
        <v>21</v>
      </c>
      <c r="B35">
        <v>50</v>
      </c>
      <c r="AD35" s="1"/>
      <c r="AE35" s="1" t="s">
        <v>14</v>
      </c>
      <c r="AF35" s="1" t="s">
        <v>15</v>
      </c>
    </row>
    <row r="36" spans="1:33" x14ac:dyDescent="0.25">
      <c r="A36" s="17" t="s">
        <v>18</v>
      </c>
      <c r="B36">
        <v>90</v>
      </c>
      <c r="AD36" s="4" t="s">
        <v>0</v>
      </c>
      <c r="AE36" s="57">
        <f>(E4*17+K4*10+N4*7+Q4*16)/50</f>
        <v>57.699199999999998</v>
      </c>
      <c r="AF36" s="58">
        <f>(100)-AE36</f>
        <v>42.300800000000002</v>
      </c>
      <c r="AG36" s="49">
        <f t="shared" ref="AG36:AG48" si="26">AE36-AF36</f>
        <v>15.398399999999995</v>
      </c>
    </row>
    <row r="37" spans="1:33" x14ac:dyDescent="0.25">
      <c r="A37" s="18" t="s">
        <v>22</v>
      </c>
      <c r="B37" s="19">
        <f>(B31+B32+B33+B34+B35+B36)</f>
        <v>890</v>
      </c>
      <c r="AD37" s="4" t="s">
        <v>1</v>
      </c>
      <c r="AE37" s="57">
        <f>(E5*17+H5*45+K5*10+N5*7+Q5*16+T5*5)/100</f>
        <v>29.314299999999999</v>
      </c>
      <c r="AF37" s="58">
        <f>(100)-AE37</f>
        <v>70.685699999999997</v>
      </c>
      <c r="AG37" s="49">
        <f t="shared" si="26"/>
        <v>-41.371399999999994</v>
      </c>
    </row>
    <row r="38" spans="1:33" x14ac:dyDescent="0.25">
      <c r="AD38" s="4" t="s">
        <v>2</v>
      </c>
      <c r="AE38" s="57">
        <f>(E6*17+H6*45+K6*10+N6*7+Q6*16+T6*5)/100</f>
        <v>36.800600000000003</v>
      </c>
      <c r="AF38" s="58">
        <f t="shared" ref="AF38:AF48" si="27">(100)-AE38</f>
        <v>63.199399999999997</v>
      </c>
      <c r="AG38" s="49">
        <f t="shared" si="26"/>
        <v>-26.398799999999994</v>
      </c>
    </row>
    <row r="39" spans="1:33" x14ac:dyDescent="0.25">
      <c r="AD39" s="4" t="s">
        <v>3</v>
      </c>
      <c r="AE39" s="57">
        <f>(E7*17+H7*45+K7*10+N7*7+Q7*16+T7*5)/100</f>
        <v>72.637100000000004</v>
      </c>
      <c r="AF39" s="58">
        <f t="shared" si="27"/>
        <v>27.362899999999996</v>
      </c>
      <c r="AG39" s="49">
        <f t="shared" si="26"/>
        <v>45.274200000000008</v>
      </c>
    </row>
    <row r="40" spans="1:33" x14ac:dyDescent="0.25">
      <c r="AD40" s="4" t="s">
        <v>4</v>
      </c>
      <c r="AE40" s="57">
        <f>(E8*17+H8*45+K8*10+N8*7+Q8*16+T8*5)/100</f>
        <v>71.154900000000012</v>
      </c>
      <c r="AF40" s="58">
        <f t="shared" si="27"/>
        <v>28.845099999999988</v>
      </c>
      <c r="AG40" s="49">
        <f t="shared" si="26"/>
        <v>42.309800000000024</v>
      </c>
    </row>
    <row r="41" spans="1:33" x14ac:dyDescent="0.25">
      <c r="AD41" s="3" t="s">
        <v>5</v>
      </c>
      <c r="AE41" s="57">
        <f>(E9*17+K9*10+N9*7+Q9*16+T9*5)/55</f>
        <v>32.400363636363636</v>
      </c>
      <c r="AF41" s="58">
        <f t="shared" si="27"/>
        <v>67.599636363636364</v>
      </c>
      <c r="AG41" s="49">
        <f t="shared" si="26"/>
        <v>-35.199272727272728</v>
      </c>
    </row>
    <row r="42" spans="1:33" x14ac:dyDescent="0.25">
      <c r="AD42" s="3" t="s">
        <v>7</v>
      </c>
      <c r="AE42" s="57">
        <f>(E10*17+K10*10+N10*7+Q10*16+T10*5)/55</f>
        <v>89.308181818181808</v>
      </c>
      <c r="AF42" s="58">
        <f t="shared" si="27"/>
        <v>10.691818181818192</v>
      </c>
      <c r="AG42" s="49">
        <f t="shared" si="26"/>
        <v>78.616363636363616</v>
      </c>
    </row>
    <row r="43" spans="1:33" x14ac:dyDescent="0.25">
      <c r="AD43" s="3" t="s">
        <v>9</v>
      </c>
      <c r="AE43" s="57">
        <f>(E11*17+H11*45+K11*10+N11*7+Q11*16+T11*5)/100</f>
        <v>44.801299999999998</v>
      </c>
      <c r="AF43" s="58">
        <f t="shared" si="27"/>
        <v>55.198700000000002</v>
      </c>
      <c r="AG43" s="49">
        <f t="shared" si="26"/>
        <v>-10.397400000000005</v>
      </c>
    </row>
    <row r="44" spans="1:33" x14ac:dyDescent="0.25">
      <c r="AD44" s="3" t="s">
        <v>11</v>
      </c>
      <c r="AE44" s="57">
        <f>(E12*17+K12*10+N12*7+T12*5)/39</f>
        <v>32.752564102564101</v>
      </c>
      <c r="AF44" s="58">
        <f t="shared" si="27"/>
        <v>67.247435897435906</v>
      </c>
      <c r="AG44" s="49">
        <f t="shared" si="26"/>
        <v>-34.494871794871806</v>
      </c>
    </row>
    <row r="45" spans="1:33" x14ac:dyDescent="0.25">
      <c r="AD45" s="3" t="s">
        <v>8</v>
      </c>
      <c r="AE45" s="57">
        <f>(E13*17+K13*10+N13*7+T13*5)/39</f>
        <v>76.46564102564102</v>
      </c>
      <c r="AF45" s="58">
        <f t="shared" si="27"/>
        <v>23.53435897435898</v>
      </c>
      <c r="AG45" s="49">
        <f t="shared" si="26"/>
        <v>52.931282051282039</v>
      </c>
    </row>
    <row r="46" spans="1:33" x14ac:dyDescent="0.25">
      <c r="AD46" s="3" t="s">
        <v>10</v>
      </c>
      <c r="AE46" s="57">
        <f>(E14*17+K14*10+N14*7+T14*5)/39</f>
        <v>57.379230769230766</v>
      </c>
      <c r="AF46" s="58">
        <f t="shared" si="27"/>
        <v>42.620769230769234</v>
      </c>
      <c r="AG46" s="49">
        <f t="shared" si="26"/>
        <v>14.758461538461532</v>
      </c>
    </row>
    <row r="47" spans="1:33" x14ac:dyDescent="0.25">
      <c r="AD47" s="3" t="s">
        <v>6</v>
      </c>
      <c r="AE47" s="57">
        <f>(E15*17+H15*45+K15*10+N15*7+Q15*16+T15*5)/100</f>
        <v>47.227399999999996</v>
      </c>
      <c r="AF47" s="58">
        <f t="shared" si="27"/>
        <v>52.772600000000004</v>
      </c>
      <c r="AG47" s="49">
        <f t="shared" si="26"/>
        <v>-5.5452000000000083</v>
      </c>
    </row>
    <row r="48" spans="1:33" x14ac:dyDescent="0.25">
      <c r="AD48" s="6" t="s">
        <v>20</v>
      </c>
      <c r="AE48" s="57">
        <f>(E16*17+Q16*16)/33</f>
        <v>53.473636363636366</v>
      </c>
      <c r="AF48" s="58">
        <f t="shared" si="27"/>
        <v>46.526363636363634</v>
      </c>
      <c r="AG48" s="49">
        <f t="shared" si="26"/>
        <v>6.9472727272727326</v>
      </c>
    </row>
    <row r="51" spans="24:24" x14ac:dyDescent="0.25">
      <c r="X51" s="10"/>
    </row>
    <row r="52" spans="24:24" x14ac:dyDescent="0.25">
      <c r="X52" s="10"/>
    </row>
    <row r="53" spans="24:24" x14ac:dyDescent="0.25">
      <c r="X53" s="10"/>
    </row>
    <row r="54" spans="24:24" x14ac:dyDescent="0.25">
      <c r="X54" s="10"/>
    </row>
    <row r="55" spans="24:24" x14ac:dyDescent="0.25">
      <c r="X55" s="10"/>
    </row>
    <row r="56" spans="24:24" x14ac:dyDescent="0.25">
      <c r="X56" s="10"/>
    </row>
    <row r="57" spans="24:24" x14ac:dyDescent="0.25">
      <c r="X57" s="10"/>
    </row>
  </sheetData>
  <sheetProtection sheet="1" objects="1" scenarios="1" selectLockedCells="1"/>
  <mergeCells count="26">
    <mergeCell ref="T2:V2"/>
    <mergeCell ref="Q2:S2"/>
    <mergeCell ref="E2:G2"/>
    <mergeCell ref="H2:J2"/>
    <mergeCell ref="K2:M2"/>
    <mergeCell ref="N2:P2"/>
    <mergeCell ref="R22:V22"/>
    <mergeCell ref="R23:V23"/>
    <mergeCell ref="R24:V24"/>
    <mergeCell ref="R25:V25"/>
    <mergeCell ref="R26:V26"/>
    <mergeCell ref="W14:AA14"/>
    <mergeCell ref="W15:AA15"/>
    <mergeCell ref="W16:AA16"/>
    <mergeCell ref="R20:V20"/>
    <mergeCell ref="R21:V21"/>
    <mergeCell ref="W9:AA9"/>
    <mergeCell ref="W10:AA10"/>
    <mergeCell ref="W11:AA11"/>
    <mergeCell ref="W12:AA12"/>
    <mergeCell ref="W13:AA13"/>
    <mergeCell ref="W4:AA4"/>
    <mergeCell ref="W5:AA5"/>
    <mergeCell ref="W6:AA6"/>
    <mergeCell ref="W7:AA7"/>
    <mergeCell ref="W8:AA8"/>
  </mergeCells>
  <conditionalFormatting sqref="AE36:AE48">
    <cfRule type="dataBar" priority="29">
      <dataBar>
        <cfvo type="min"/>
        <cfvo type="max"/>
        <color rgb="FFA6D58F"/>
      </dataBar>
      <extLst>
        <ext xmlns:x14="http://schemas.microsoft.com/office/spreadsheetml/2009/9/main" uri="{B025F937-C7B1-47D3-B67F-A62EFF666E3E}">
          <x14:id>{4B45B2EF-02AF-4302-AD75-498FC8E99BBE}</x14:id>
        </ext>
      </extLst>
    </cfRule>
  </conditionalFormatting>
  <conditionalFormatting sqref="AF36:AF48">
    <cfRule type="dataBar" priority="28">
      <dataBar>
        <cfvo type="min"/>
        <cfvo type="max"/>
        <color rgb="FFFF8F92"/>
      </dataBar>
      <extLst>
        <ext xmlns:x14="http://schemas.microsoft.com/office/spreadsheetml/2009/9/main" uri="{B025F937-C7B1-47D3-B67F-A62EFF666E3E}">
          <x14:id>{A5136EB6-B6FD-4801-A793-A158D2FC325D}</x14:id>
        </ext>
      </extLst>
    </cfRule>
  </conditionalFormatting>
  <conditionalFormatting sqref="G4:G16">
    <cfRule type="colorScale" priority="25">
      <colorScale>
        <cfvo type="num" val="-100"/>
        <cfvo type="num" val="0"/>
        <cfvo type="num" val="100"/>
        <color rgb="FFF8696B"/>
        <color theme="0"/>
        <color rgb="FF63BE7B"/>
      </colorScale>
    </cfRule>
  </conditionalFormatting>
  <conditionalFormatting sqref="J5:J16 E20:Q26">
    <cfRule type="colorScale" priority="16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M4:M15">
    <cfRule type="colorScale" priority="15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P4:P15">
    <cfRule type="colorScale" priority="14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S4:S16">
    <cfRule type="colorScale" priority="13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V4:V16">
    <cfRule type="colorScale" priority="11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C4:C16">
    <cfRule type="colorScale" priority="10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B4:B16">
    <cfRule type="colorScale" priority="9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B20:B26">
    <cfRule type="colorScale" priority="7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C20:C26">
    <cfRule type="colorScale" priority="6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R20:R2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{FBD6A840-0994-4771-9A37-7FC5B662B242}</x14:id>
        </ext>
      </extLst>
    </cfRule>
  </conditionalFormatting>
  <conditionalFormatting sqref="W4:W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{2350BB9E-7186-483D-8510-B7E27CB13CB1}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45B2EF-02AF-4302-AD75-498FC8E99BBE}">
            <x14:dataBar minLength="0" maxLength="100" border="1" negativeBarBorderColorSameAsPositive="0">
              <x14:cfvo type="autoMin"/>
              <x14:cfvo type="autoMax"/>
              <x14:borderColor rgb="FFA6D58F"/>
              <x14:negativeFillColor rgb="FFFF0000"/>
              <x14:negativeBorderColor rgb="FFFF0000"/>
              <x14:axisColor rgb="FF000000"/>
            </x14:dataBar>
          </x14:cfRule>
          <xm:sqref>AE36:AE48</xm:sqref>
        </x14:conditionalFormatting>
        <x14:conditionalFormatting xmlns:xm="http://schemas.microsoft.com/office/excel/2006/main">
          <x14:cfRule type="dataBar" id="{A5136EB6-B6FD-4801-A793-A158D2FC325D}">
            <x14:dataBar minLength="0" maxLength="100" border="1" negativeBarBorderColorSameAsPositive="0">
              <x14:cfvo type="autoMin"/>
              <x14:cfvo type="autoMax"/>
              <x14:borderColor rgb="FFFF8F92"/>
              <x14:negativeFillColor rgb="FFFF0000"/>
              <x14:negativeBorderColor rgb="FFFF0000"/>
              <x14:axisColor rgb="FF000000"/>
            </x14:dataBar>
          </x14:cfRule>
          <xm:sqref>AF36:AF48</xm:sqref>
        </x14:conditionalFormatting>
        <x14:conditionalFormatting xmlns:xm="http://schemas.microsoft.com/office/excel/2006/main">
          <x14:cfRule type="dataBar" id="{FBD6A840-0994-4771-9A37-7FC5B662B242}">
            <x14:dataBar minLength="0" maxLength="100" border="1" negativeBarBorderColorSameAsPositive="0">
              <x14:cfvo type="min"/>
              <x14:cfvo type="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R20:R26</xm:sqref>
        </x14:conditionalFormatting>
        <x14:conditionalFormatting xmlns:xm="http://schemas.microsoft.com/office/excel/2006/main">
          <x14:cfRule type="dataBar" id="{2350BB9E-7186-483D-8510-B7E27CB13CB1}">
            <x14:dataBar minLength="0" maxLength="100" border="1" negativeBarBorderColorSameAsPositive="0">
              <x14:cfvo type="min"/>
              <x14:cfvo type="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W4:W16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C3" sqref="C3"/>
    </sheetView>
  </sheetViews>
  <sheetFormatPr defaultRowHeight="15" x14ac:dyDescent="0.25"/>
  <sheetData>
    <row r="3" spans="3:5" x14ac:dyDescent="0.25">
      <c r="C3">
        <v>500</v>
      </c>
      <c r="D3" s="80">
        <v>2</v>
      </c>
      <c r="E3">
        <f>(C3*D3)/100</f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2014-03-14T16:25:58Z</dcterms:modified>
</cp:coreProperties>
</file>