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сортамент арматуры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3" i="1" l="1"/>
  <c r="J23" i="1"/>
  <c r="H23" i="1"/>
  <c r="Q13" i="1" l="1"/>
  <c r="Q4" i="1"/>
  <c r="I23" i="1"/>
  <c r="I32" i="1"/>
  <c r="H24" i="1"/>
  <c r="I25" i="1"/>
  <c r="A6" i="1"/>
  <c r="I5" i="1"/>
  <c r="N20" i="1"/>
  <c r="I31" i="1"/>
  <c r="I30" i="1"/>
  <c r="I29" i="1"/>
  <c r="M16" i="1"/>
  <c r="M17" i="1"/>
  <c r="M18" i="1"/>
  <c r="M19" i="1"/>
  <c r="M20" i="1"/>
  <c r="M15" i="1"/>
  <c r="I26" i="1"/>
  <c r="I27" i="1"/>
  <c r="I28" i="1"/>
  <c r="M7" i="1"/>
  <c r="M6" i="1"/>
  <c r="M5" i="1"/>
  <c r="M4" i="1"/>
  <c r="M14" i="1"/>
  <c r="M8" i="1"/>
  <c r="M9" i="1"/>
  <c r="M10" i="1"/>
  <c r="M11" i="1"/>
  <c r="M12" i="1"/>
  <c r="M13" i="1"/>
  <c r="A109" i="1"/>
  <c r="A110" i="1"/>
  <c r="A111" i="1"/>
  <c r="A112" i="1"/>
  <c r="A113" i="1"/>
  <c r="A108" i="1"/>
  <c r="A103" i="1"/>
  <c r="A104" i="1"/>
  <c r="A105" i="1"/>
  <c r="A106" i="1"/>
  <c r="A107" i="1"/>
  <c r="A102" i="1"/>
  <c r="A100" i="1"/>
  <c r="A101" i="1"/>
  <c r="A99" i="1"/>
  <c r="A93" i="1"/>
  <c r="A94" i="1"/>
  <c r="A95" i="1"/>
  <c r="A96" i="1"/>
  <c r="A97" i="1"/>
  <c r="A98" i="1"/>
  <c r="A92" i="1"/>
  <c r="A86" i="1"/>
  <c r="A87" i="1"/>
  <c r="A88" i="1"/>
  <c r="A89" i="1"/>
  <c r="A90" i="1"/>
  <c r="A91" i="1"/>
  <c r="A85" i="1"/>
  <c r="A76" i="1"/>
  <c r="A77" i="1"/>
  <c r="A78" i="1"/>
  <c r="A79" i="1"/>
  <c r="A80" i="1"/>
  <c r="A81" i="1"/>
  <c r="A82" i="1"/>
  <c r="A83" i="1"/>
  <c r="A84" i="1"/>
  <c r="A75" i="1"/>
  <c r="A69" i="1"/>
  <c r="A70" i="1"/>
  <c r="A71" i="1"/>
  <c r="A72" i="1"/>
  <c r="A73" i="1"/>
  <c r="A74" i="1"/>
  <c r="A68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5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5" i="1"/>
  <c r="A4" i="1"/>
  <c r="N6" i="1" s="1"/>
  <c r="O6" i="1" s="1"/>
  <c r="A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1" i="1"/>
  <c r="N9" i="1" s="1"/>
  <c r="O9" i="1" s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20" i="1"/>
  <c r="I24" i="1" l="1"/>
  <c r="J5" i="1"/>
  <c r="N5" i="1"/>
  <c r="O5" i="1" s="1"/>
  <c r="J4" i="1"/>
  <c r="I7" i="1"/>
  <c r="J7" i="1"/>
  <c r="N7" i="1"/>
  <c r="O7" i="1" s="1"/>
  <c r="I4" i="1"/>
  <c r="N4" i="1"/>
  <c r="O4" i="1" s="1"/>
  <c r="I6" i="1"/>
  <c r="Q6" i="1" s="1"/>
  <c r="J6" i="1"/>
  <c r="I10" i="1"/>
  <c r="J9" i="1"/>
  <c r="N8" i="1"/>
  <c r="I9" i="1"/>
  <c r="J8" i="1"/>
  <c r="I8" i="1"/>
  <c r="N10" i="1"/>
  <c r="O10" i="1" s="1"/>
  <c r="J10" i="1"/>
  <c r="N11" i="1"/>
  <c r="O11" i="1" s="1"/>
  <c r="I11" i="1"/>
  <c r="J11" i="1"/>
  <c r="J13" i="1"/>
  <c r="J18" i="1"/>
  <c r="I14" i="1"/>
  <c r="I18" i="1"/>
  <c r="J14" i="1"/>
  <c r="N14" i="1"/>
  <c r="O14" i="1" s="1"/>
  <c r="N16" i="1"/>
  <c r="O16" i="1" s="1"/>
  <c r="J17" i="1"/>
  <c r="N13" i="1"/>
  <c r="O13" i="1" s="1"/>
  <c r="I20" i="1"/>
  <c r="J20" i="1"/>
  <c r="I16" i="1"/>
  <c r="I12" i="1"/>
  <c r="J16" i="1"/>
  <c r="N18" i="1"/>
  <c r="O18" i="1" s="1"/>
  <c r="O20" i="1"/>
  <c r="I17" i="1"/>
  <c r="I13" i="1"/>
  <c r="J12" i="1"/>
  <c r="I19" i="1"/>
  <c r="I15" i="1"/>
  <c r="J19" i="1"/>
  <c r="N17" i="1"/>
  <c r="O17" i="1" s="1"/>
  <c r="N12" i="1"/>
  <c r="O12" i="1" s="1"/>
  <c r="J15" i="1"/>
  <c r="N19" i="1"/>
  <c r="O19" i="1" s="1"/>
  <c r="N15" i="1"/>
  <c r="O15" i="1" s="1"/>
  <c r="J24" i="1" l="1"/>
  <c r="K24" i="1"/>
  <c r="Q9" i="1"/>
  <c r="Q14" i="1"/>
  <c r="Q10" i="1"/>
  <c r="Q7" i="1"/>
  <c r="J29" i="1"/>
  <c r="J30" i="1"/>
  <c r="K29" i="1"/>
  <c r="J32" i="1"/>
  <c r="K30" i="1"/>
  <c r="J31" i="1"/>
  <c r="K32" i="1"/>
  <c r="K31" i="1"/>
  <c r="J28" i="1"/>
  <c r="J27" i="1"/>
  <c r="K28" i="1"/>
  <c r="K27" i="1"/>
  <c r="K26" i="1"/>
  <c r="Q5" i="1"/>
  <c r="K25" i="1"/>
  <c r="J25" i="1"/>
  <c r="O8" i="1"/>
  <c r="O21" i="1" s="1"/>
  <c r="Q11" i="1"/>
  <c r="Q20" i="1"/>
  <c r="Q15" i="1"/>
  <c r="Q12" i="1"/>
  <c r="Q16" i="1"/>
  <c r="Q19" i="1"/>
  <c r="Q18" i="1"/>
  <c r="Q17" i="1"/>
  <c r="J26" i="1" l="1"/>
  <c r="J37" i="1" s="1"/>
  <c r="Q8" i="1"/>
</calcChain>
</file>

<file path=xl/sharedStrings.xml><?xml version="1.0" encoding="utf-8"?>
<sst xmlns="http://schemas.openxmlformats.org/spreadsheetml/2006/main" count="257" uniqueCount="27">
  <si>
    <t>d</t>
  </si>
  <si>
    <t>A</t>
  </si>
  <si>
    <t>P</t>
  </si>
  <si>
    <t>мм</t>
  </si>
  <si>
    <r>
      <t>см</t>
    </r>
    <r>
      <rPr>
        <vertAlign val="superscript"/>
        <sz val="10"/>
        <color theme="1"/>
        <rFont val="Arial"/>
        <family val="2"/>
        <charset val="204"/>
      </rPr>
      <t>2</t>
    </r>
  </si>
  <si>
    <t>кг/м</t>
  </si>
  <si>
    <t>Стандарт</t>
  </si>
  <si>
    <t>ГОСТ Р 52544-2006</t>
  </si>
  <si>
    <t>Ед. изм.</t>
  </si>
  <si>
    <t>м.п.</t>
  </si>
  <si>
    <t>Длина, мм</t>
  </si>
  <si>
    <t>К-во, шт</t>
  </si>
  <si>
    <t>Масса всего, кг</t>
  </si>
  <si>
    <t>Масса за ед. изм. Кг</t>
  </si>
  <si>
    <t>Ø 4 А-500C</t>
  </si>
  <si>
    <t>ГОСТ 5781-82*</t>
  </si>
  <si>
    <t>Ø 32 А-I</t>
  </si>
  <si>
    <t>ГОСТ 10884-81</t>
  </si>
  <si>
    <t>ГОСТ 6727-80</t>
  </si>
  <si>
    <t>ГОСТ 7348-81</t>
  </si>
  <si>
    <t>Ø 12 А-I</t>
  </si>
  <si>
    <t>Профиль</t>
  </si>
  <si>
    <t>Общая длина, мм</t>
  </si>
  <si>
    <t>Ø 28 А-I</t>
  </si>
  <si>
    <t>Ø 32 А-III</t>
  </si>
  <si>
    <t>Ø 32 А-500C</t>
  </si>
  <si>
    <t>Выборка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</si>
</sst>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" xfId="0" applyFont="1" applyBorder="1" applyAlignment="1">
      <alignment horizontal="left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Q113"/>
  <sheetViews>
    <sheetView tabSelected="1" topLeftCell="G1" workbookViewId="0">
      <selection activeCell="K24" sqref="K24"/>
    </sheetView>
  </sheetViews>
  <sheetFormatPr defaultRowHeight="15" x14ac:dyDescent="0.25"/>
  <cols>
    <col min="1" max="1" width="13.42578125" hidden="1" customWidth="1"/>
    <col min="2" max="4" width="0" hidden="1" customWidth="1"/>
    <col min="5" max="5" width="19.140625" hidden="1" customWidth="1"/>
    <col min="6" max="6" width="0" hidden="1" customWidth="1"/>
    <col min="7" max="7" width="11.5703125" customWidth="1"/>
    <col min="8" max="8" width="14" customWidth="1"/>
    <col min="9" max="9" width="17.28515625" customWidth="1"/>
    <col min="11" max="11" width="11.42578125" customWidth="1"/>
    <col min="12" max="13" width="9.5703125" customWidth="1"/>
    <col min="14" max="14" width="10.42578125" customWidth="1"/>
    <col min="15" max="15" width="11.42578125" customWidth="1"/>
    <col min="17" max="17" width="64" customWidth="1"/>
  </cols>
  <sheetData>
    <row r="2" spans="1:17" x14ac:dyDescent="0.25">
      <c r="A2" s="1"/>
      <c r="B2" s="1" t="s">
        <v>0</v>
      </c>
      <c r="C2" s="1" t="s">
        <v>1</v>
      </c>
      <c r="D2" s="1" t="s">
        <v>2</v>
      </c>
      <c r="E2" s="3" t="s">
        <v>6</v>
      </c>
      <c r="F2" s="20"/>
    </row>
    <row r="3" spans="1:17" ht="45.75" customHeight="1" x14ac:dyDescent="0.25">
      <c r="A3" s="1"/>
      <c r="B3" s="1" t="s">
        <v>3</v>
      </c>
      <c r="C3" s="1" t="s">
        <v>4</v>
      </c>
      <c r="D3" s="1" t="s">
        <v>5</v>
      </c>
      <c r="E3" s="20"/>
      <c r="F3" s="20"/>
      <c r="H3" s="4" t="s">
        <v>21</v>
      </c>
      <c r="I3" s="4" t="s">
        <v>6</v>
      </c>
      <c r="J3" s="4" t="s">
        <v>8</v>
      </c>
      <c r="K3" s="12" t="s">
        <v>11</v>
      </c>
      <c r="L3" s="12" t="s">
        <v>10</v>
      </c>
      <c r="M3" s="12" t="s">
        <v>22</v>
      </c>
      <c r="N3" s="11" t="s">
        <v>13</v>
      </c>
      <c r="O3" s="11" t="s">
        <v>12</v>
      </c>
      <c r="Q3" s="2"/>
    </row>
    <row r="4" spans="1:17" x14ac:dyDescent="0.25">
      <c r="A4" s="14" t="str">
        <f t="shared" ref="A4:A18" si="0">"Ø " &amp;B4&amp;" А-500C"</f>
        <v>Ø 4 А-500C</v>
      </c>
      <c r="B4" s="15">
        <v>4</v>
      </c>
      <c r="C4" s="15">
        <v>0.126</v>
      </c>
      <c r="D4" s="15">
        <v>9.9000000000000005E-2</v>
      </c>
      <c r="E4" s="20" t="s">
        <v>7</v>
      </c>
      <c r="F4" s="20" t="s">
        <v>9</v>
      </c>
      <c r="H4" s="2" t="s">
        <v>23</v>
      </c>
      <c r="I4" s="2" t="str">
        <f>VLOOKUP(H4,$A$2:$F$10007,5,FALSE)</f>
        <v>ГОСТ 5781-82*</v>
      </c>
      <c r="J4" s="6" t="str">
        <f>VLOOKUP(H4,$A$2:$F$10007,6,FALSE)</f>
        <v>м.п.</v>
      </c>
      <c r="K4" s="4">
        <v>256</v>
      </c>
      <c r="L4" s="4">
        <v>5000</v>
      </c>
      <c r="M4" s="4">
        <f>L4*K4</f>
        <v>1280000</v>
      </c>
      <c r="N4" s="4">
        <f>VLOOKUP(H4,$A$2:$F$10007,4,FALSE)</f>
        <v>4.83</v>
      </c>
      <c r="O4" s="4">
        <f>ROUND(N4*L4*K4*0.001,1)</f>
        <v>6182.4</v>
      </c>
      <c r="Q4" s="2" t="str">
        <f>H4&amp;", "&amp;I4&amp;", l= "&amp;L4&amp;"мм, "&amp;K4&amp;"шт, общий вес "&amp;O4&amp;"кг"</f>
        <v>Ø 28 А-I, ГОСТ 5781-82*, l= 5000мм, 256шт, общий вес 6182,4кг</v>
      </c>
    </row>
    <row r="5" spans="1:17" x14ac:dyDescent="0.25">
      <c r="A5" s="14" t="str">
        <f t="shared" si="0"/>
        <v>Ø 5 А-500C</v>
      </c>
      <c r="B5" s="15">
        <v>5</v>
      </c>
      <c r="C5" s="15">
        <v>0.19600000000000001</v>
      </c>
      <c r="D5" s="15">
        <v>0.154</v>
      </c>
      <c r="E5" s="20" t="s">
        <v>7</v>
      </c>
      <c r="F5" s="20" t="s">
        <v>9</v>
      </c>
      <c r="H5" s="2" t="s">
        <v>16</v>
      </c>
      <c r="I5" s="2" t="str">
        <f>VLOOKUP(H5,$A$2:$F$10007,5,FALSE)</f>
        <v>ГОСТ 5781-82*</v>
      </c>
      <c r="J5" s="6" t="str">
        <f>VLOOKUP(H5,$A$2:$F$10007,6,FALSE)</f>
        <v>м.п.</v>
      </c>
      <c r="K5" s="4">
        <v>256</v>
      </c>
      <c r="L5" s="4">
        <v>5000</v>
      </c>
      <c r="M5" s="4">
        <f>L5*K5</f>
        <v>1280000</v>
      </c>
      <c r="N5" s="4">
        <f>VLOOKUP(H5,$A$2:$F$10007,4,FALSE)</f>
        <v>6.31</v>
      </c>
      <c r="O5" s="4">
        <f t="shared" ref="O5:O20" si="1">ROUND(N5*L5*K5*0.001,1)</f>
        <v>8076.8</v>
      </c>
      <c r="Q5" s="2" t="str">
        <f t="shared" ref="Q5:Q11" si="2">H5&amp;", "&amp;I5&amp;", l= "&amp;L5&amp;"мм, "&amp;K5&amp;"шт, общий вес "&amp;O5&amp;"кг"</f>
        <v>Ø 32 А-I, ГОСТ 5781-82*, l= 5000мм, 256шт, общий вес 8076,8кг</v>
      </c>
    </row>
    <row r="6" spans="1:17" x14ac:dyDescent="0.25">
      <c r="A6" s="14" t="str">
        <f>"Ø " &amp;B6&amp;" А-500C"</f>
        <v>Ø 6 А-500C</v>
      </c>
      <c r="B6" s="15">
        <v>6</v>
      </c>
      <c r="C6" s="15">
        <v>0.28299999999999997</v>
      </c>
      <c r="D6" s="15">
        <v>0.222</v>
      </c>
      <c r="E6" s="20" t="s">
        <v>7</v>
      </c>
      <c r="F6" s="20" t="s">
        <v>9</v>
      </c>
      <c r="H6" s="2" t="s">
        <v>24</v>
      </c>
      <c r="I6" s="2" t="str">
        <f>VLOOKUP(H6,$A$2:$F$10007,5,FALSE)</f>
        <v>ГОСТ 5781-82*</v>
      </c>
      <c r="J6" s="6" t="str">
        <f>VLOOKUP(H6,$A$2:$F$10007,6,FALSE)</f>
        <v>м.п.</v>
      </c>
      <c r="K6" s="4">
        <v>256</v>
      </c>
      <c r="L6" s="4">
        <v>1000</v>
      </c>
      <c r="M6" s="4">
        <f>L6*K6</f>
        <v>256000</v>
      </c>
      <c r="N6" s="4">
        <f>VLOOKUP(H6,$A$2:$F$10007,4,FALSE)</f>
        <v>6.31</v>
      </c>
      <c r="O6" s="4">
        <f t="shared" si="1"/>
        <v>1615.4</v>
      </c>
      <c r="Q6" s="2" t="str">
        <f t="shared" si="2"/>
        <v>Ø 32 А-III, ГОСТ 5781-82*, l= 1000мм, 256шт, общий вес 1615,4кг</v>
      </c>
    </row>
    <row r="7" spans="1:17" x14ac:dyDescent="0.25">
      <c r="A7" s="14" t="str">
        <f t="shared" si="0"/>
        <v>Ø 8 А-500C</v>
      </c>
      <c r="B7" s="15">
        <v>8</v>
      </c>
      <c r="C7" s="15">
        <v>0.503</v>
      </c>
      <c r="D7" s="15">
        <v>0.39500000000000002</v>
      </c>
      <c r="E7" s="20" t="s">
        <v>7</v>
      </c>
      <c r="F7" s="20" t="s">
        <v>9</v>
      </c>
      <c r="H7" s="2" t="s">
        <v>14</v>
      </c>
      <c r="I7" s="2" t="str">
        <f>VLOOKUP(H7,$A$2:$F$10007,5,FALSE)</f>
        <v>ГОСТ Р 52544-2006</v>
      </c>
      <c r="J7" s="6" t="str">
        <f>VLOOKUP(H7,$A$2:$F$10007,6,FALSE)</f>
        <v>м.п.</v>
      </c>
      <c r="K7" s="4">
        <v>256</v>
      </c>
      <c r="L7" s="4">
        <v>2000</v>
      </c>
      <c r="M7" s="4">
        <f>L7*K7</f>
        <v>512000</v>
      </c>
      <c r="N7" s="4">
        <f>VLOOKUP(H7,$A$2:$F$10007,4,FALSE)</f>
        <v>9.9000000000000005E-2</v>
      </c>
      <c r="O7" s="4">
        <f t="shared" si="1"/>
        <v>50.7</v>
      </c>
      <c r="Q7" s="2" t="str">
        <f t="shared" si="2"/>
        <v>Ø 4 А-500C, ГОСТ Р 52544-2006, l= 2000мм, 256шт, общий вес 50,7кг</v>
      </c>
    </row>
    <row r="8" spans="1:17" x14ac:dyDescent="0.25">
      <c r="A8" s="14" t="str">
        <f t="shared" si="0"/>
        <v>Ø 10 А-500C</v>
      </c>
      <c r="B8" s="15">
        <v>10</v>
      </c>
      <c r="C8" s="15">
        <v>0.78500000000000003</v>
      </c>
      <c r="D8" s="15">
        <v>0.61699999999999999</v>
      </c>
      <c r="E8" s="20" t="s">
        <v>7</v>
      </c>
      <c r="F8" s="20" t="s">
        <v>9</v>
      </c>
      <c r="H8" s="2" t="s">
        <v>14</v>
      </c>
      <c r="I8" s="2" t="str">
        <f>VLOOKUP(H8,$A$2:$F$10007,5,FALSE)</f>
        <v>ГОСТ Р 52544-2006</v>
      </c>
      <c r="J8" s="6" t="str">
        <f>VLOOKUP(H8,$A$2:$F$10007,6,FALSE)</f>
        <v>м.п.</v>
      </c>
      <c r="K8" s="4">
        <v>256</v>
      </c>
      <c r="L8" s="4">
        <v>3000</v>
      </c>
      <c r="M8" s="4">
        <f t="shared" ref="M5:M14" si="3">L8*K8</f>
        <v>768000</v>
      </c>
      <c r="N8" s="4">
        <f>VLOOKUP(H8,$A$2:$F$10007,4,FALSE)</f>
        <v>9.9000000000000005E-2</v>
      </c>
      <c r="O8" s="4">
        <f t="shared" si="1"/>
        <v>76</v>
      </c>
      <c r="Q8" s="2" t="str">
        <f t="shared" si="2"/>
        <v>Ø 4 А-500C, ГОСТ Р 52544-2006, l= 3000мм, 256шт, общий вес 76кг</v>
      </c>
    </row>
    <row r="9" spans="1:17" x14ac:dyDescent="0.25">
      <c r="A9" s="14" t="str">
        <f t="shared" si="0"/>
        <v>Ø 12 А-500C</v>
      </c>
      <c r="B9" s="15">
        <v>12</v>
      </c>
      <c r="C9" s="15">
        <v>1.131</v>
      </c>
      <c r="D9" s="15">
        <v>0.88800000000000001</v>
      </c>
      <c r="E9" s="20" t="s">
        <v>7</v>
      </c>
      <c r="F9" s="20" t="s">
        <v>9</v>
      </c>
      <c r="H9" s="2" t="s">
        <v>14</v>
      </c>
      <c r="I9" s="2" t="str">
        <f>VLOOKUP(H9,$A$2:$F$10007,5,FALSE)</f>
        <v>ГОСТ Р 52544-2006</v>
      </c>
      <c r="J9" s="6" t="str">
        <f>VLOOKUP(H9,$A$2:$F$10007,6,FALSE)</f>
        <v>м.п.</v>
      </c>
      <c r="K9" s="4">
        <v>256</v>
      </c>
      <c r="L9" s="4">
        <v>50000</v>
      </c>
      <c r="M9" s="4">
        <f t="shared" si="3"/>
        <v>12800000</v>
      </c>
      <c r="N9" s="4">
        <f>VLOOKUP(H9,$A$2:$F$10007,4,FALSE)</f>
        <v>9.9000000000000005E-2</v>
      </c>
      <c r="O9" s="4">
        <f t="shared" si="1"/>
        <v>1267.2</v>
      </c>
      <c r="Q9" s="2" t="str">
        <f t="shared" si="2"/>
        <v>Ø 4 А-500C, ГОСТ Р 52544-2006, l= 50000мм, 256шт, общий вес 1267,2кг</v>
      </c>
    </row>
    <row r="10" spans="1:17" x14ac:dyDescent="0.25">
      <c r="A10" s="14" t="str">
        <f t="shared" si="0"/>
        <v>Ø 14 А-500C</v>
      </c>
      <c r="B10" s="15">
        <v>14</v>
      </c>
      <c r="C10" s="15">
        <v>1.54</v>
      </c>
      <c r="D10" s="15">
        <v>1.21</v>
      </c>
      <c r="E10" s="20" t="s">
        <v>7</v>
      </c>
      <c r="F10" s="20" t="s">
        <v>9</v>
      </c>
      <c r="H10" s="2" t="s">
        <v>23</v>
      </c>
      <c r="I10" s="2" t="str">
        <f>VLOOKUP(H10,$A$2:$F$10007,5,FALSE)</f>
        <v>ГОСТ 5781-82*</v>
      </c>
      <c r="J10" s="6" t="str">
        <f>VLOOKUP(H10,$A$2:$F$10007,6,FALSE)</f>
        <v>м.п.</v>
      </c>
      <c r="K10" s="4">
        <v>256</v>
      </c>
      <c r="L10" s="4">
        <v>600</v>
      </c>
      <c r="M10" s="4">
        <f t="shared" si="3"/>
        <v>153600</v>
      </c>
      <c r="N10" s="4">
        <f>VLOOKUP(H10,$A$2:$F$10007,4,FALSE)</f>
        <v>4.83</v>
      </c>
      <c r="O10" s="4">
        <f t="shared" si="1"/>
        <v>741.9</v>
      </c>
      <c r="Q10" s="2" t="str">
        <f t="shared" si="2"/>
        <v>Ø 28 А-I, ГОСТ 5781-82*, l= 600мм, 256шт, общий вес 741,9кг</v>
      </c>
    </row>
    <row r="11" spans="1:17" x14ac:dyDescent="0.25">
      <c r="A11" s="14" t="str">
        <f t="shared" si="0"/>
        <v>Ø 16 А-500C</v>
      </c>
      <c r="B11" s="15">
        <v>16</v>
      </c>
      <c r="C11" s="15">
        <v>2.0099999999999998</v>
      </c>
      <c r="D11" s="15">
        <v>1.58</v>
      </c>
      <c r="E11" s="20" t="s">
        <v>7</v>
      </c>
      <c r="F11" s="20" t="s">
        <v>9</v>
      </c>
      <c r="H11" s="2" t="s">
        <v>14</v>
      </c>
      <c r="I11" s="2" t="str">
        <f>VLOOKUP(H11,$A$2:$F$10007,5,FALSE)</f>
        <v>ГОСТ Р 52544-2006</v>
      </c>
      <c r="J11" s="6" t="str">
        <f>VLOOKUP(H11,$A$2:$F$10007,6,FALSE)</f>
        <v>м.п.</v>
      </c>
      <c r="K11" s="4">
        <v>256</v>
      </c>
      <c r="L11" s="4">
        <v>5000</v>
      </c>
      <c r="M11" s="4">
        <f t="shared" si="3"/>
        <v>1280000</v>
      </c>
      <c r="N11" s="4">
        <f>VLOOKUP(H11,$A$2:$F$10007,4,FALSE)</f>
        <v>9.9000000000000005E-2</v>
      </c>
      <c r="O11" s="4">
        <f t="shared" si="1"/>
        <v>126.7</v>
      </c>
      <c r="Q11" s="2" t="str">
        <f t="shared" si="2"/>
        <v>Ø 4 А-500C, ГОСТ Р 52544-2006, l= 5000мм, 256шт, общий вес 126,7кг</v>
      </c>
    </row>
    <row r="12" spans="1:17" x14ac:dyDescent="0.25">
      <c r="A12" s="14" t="str">
        <f t="shared" si="0"/>
        <v>Ø 18 А-500C</v>
      </c>
      <c r="B12" s="15">
        <v>18</v>
      </c>
      <c r="C12" s="15">
        <v>2.54</v>
      </c>
      <c r="D12" s="15">
        <v>2</v>
      </c>
      <c r="E12" s="20" t="s">
        <v>7</v>
      </c>
      <c r="F12" s="20" t="s">
        <v>9</v>
      </c>
      <c r="H12" s="2" t="s">
        <v>23</v>
      </c>
      <c r="I12" s="2" t="str">
        <f>VLOOKUP(H12,$A$2:$F$10007,5,FALSE)</f>
        <v>ГОСТ 5781-82*</v>
      </c>
      <c r="J12" s="6" t="str">
        <f>VLOOKUP(H12,$A$2:$F$10007,6,FALSE)</f>
        <v>м.п.</v>
      </c>
      <c r="K12" s="4">
        <v>256</v>
      </c>
      <c r="L12" s="4">
        <v>5000</v>
      </c>
      <c r="M12" s="4">
        <f t="shared" si="3"/>
        <v>1280000</v>
      </c>
      <c r="N12" s="4">
        <f>VLOOKUP(H12,$A$2:$F$10007,4,FALSE)</f>
        <v>4.83</v>
      </c>
      <c r="O12" s="4">
        <f t="shared" si="1"/>
        <v>6182.4</v>
      </c>
      <c r="Q12" s="2" t="str">
        <f t="shared" ref="Q5:Q20" si="4">H12&amp;", "&amp;I12&amp;", l= "&amp;L12&amp;", "&amp;K12&amp;"шт, общий вес "&amp;O12&amp;"кг"</f>
        <v>Ø 28 А-I, ГОСТ 5781-82*, l= 5000, 256шт, общий вес 6182,4кг</v>
      </c>
    </row>
    <row r="13" spans="1:17" x14ac:dyDescent="0.25">
      <c r="A13" s="14" t="str">
        <f t="shared" si="0"/>
        <v>Ø 20 А-500C</v>
      </c>
      <c r="B13" s="15">
        <v>20</v>
      </c>
      <c r="C13" s="15">
        <v>3.14</v>
      </c>
      <c r="D13" s="15">
        <v>2.4700000000000002</v>
      </c>
      <c r="E13" s="20" t="s">
        <v>7</v>
      </c>
      <c r="F13" s="20" t="s">
        <v>9</v>
      </c>
      <c r="H13" s="2" t="s">
        <v>14</v>
      </c>
      <c r="I13" s="2" t="str">
        <f>VLOOKUP(H13,$A$2:$F$10007,5,FALSE)</f>
        <v>ГОСТ Р 52544-2006</v>
      </c>
      <c r="J13" s="6" t="str">
        <f>VLOOKUP(H13,$A$2:$F$10007,6,FALSE)</f>
        <v>м.п.</v>
      </c>
      <c r="K13" s="4">
        <v>256</v>
      </c>
      <c r="L13" s="4">
        <v>5000</v>
      </c>
      <c r="M13" s="4">
        <f t="shared" si="3"/>
        <v>1280000</v>
      </c>
      <c r="N13" s="4">
        <f>VLOOKUP(H13,$A$2:$F$10007,4,FALSE)</f>
        <v>9.9000000000000005E-2</v>
      </c>
      <c r="O13" s="4">
        <f t="shared" si="1"/>
        <v>126.7</v>
      </c>
      <c r="Q13" s="2" t="str">
        <f>H13&amp;", "&amp;I13&amp;", l= "&amp;L13&amp;", "&amp;K13&amp;"шт, общий вес "&amp;O13&amp;"кг"</f>
        <v>Ø 4 А-500C, ГОСТ Р 52544-2006, l= 5000, 256шт, общий вес 126,7кг</v>
      </c>
    </row>
    <row r="14" spans="1:17" x14ac:dyDescent="0.25">
      <c r="A14" s="14" t="str">
        <f t="shared" si="0"/>
        <v>Ø 22 А-500C</v>
      </c>
      <c r="B14" s="15">
        <v>22</v>
      </c>
      <c r="C14" s="15">
        <v>3.8</v>
      </c>
      <c r="D14" s="15">
        <v>2.98</v>
      </c>
      <c r="E14" s="20" t="s">
        <v>7</v>
      </c>
      <c r="F14" s="20" t="s">
        <v>9</v>
      </c>
      <c r="H14" s="2" t="s">
        <v>25</v>
      </c>
      <c r="I14" s="2" t="str">
        <f>VLOOKUP(H14,$A$2:$F$10007,5,FALSE)</f>
        <v>ГОСТ Р 52544-2006</v>
      </c>
      <c r="J14" s="6" t="str">
        <f>VLOOKUP(H14,$A$2:$F$10007,6,FALSE)</f>
        <v>м.п.</v>
      </c>
      <c r="K14" s="4">
        <v>256</v>
      </c>
      <c r="L14" s="4">
        <v>5000</v>
      </c>
      <c r="M14" s="4">
        <f>L14*K14</f>
        <v>1280000</v>
      </c>
      <c r="N14" s="4">
        <f>VLOOKUP(H14,$A$2:$F$10007,4,FALSE)</f>
        <v>6.31</v>
      </c>
      <c r="O14" s="4">
        <f t="shared" si="1"/>
        <v>8076.8</v>
      </c>
      <c r="Q14" s="2" t="str">
        <f>H14&amp;", "&amp;I14&amp;", l= "&amp;L14&amp;", "&amp;K14&amp;"шт, общий вес "&amp;O14&amp;"кг"</f>
        <v>Ø 32 А-500C, ГОСТ Р 52544-2006, l= 5000, 256шт, общий вес 8076,8кг</v>
      </c>
    </row>
    <row r="15" spans="1:17" x14ac:dyDescent="0.25">
      <c r="A15" s="14" t="str">
        <f t="shared" si="0"/>
        <v>Ø 25 А-500C</v>
      </c>
      <c r="B15" s="15">
        <v>25</v>
      </c>
      <c r="C15" s="15">
        <v>4.91</v>
      </c>
      <c r="D15" s="15">
        <v>3.85</v>
      </c>
      <c r="E15" s="20" t="s">
        <v>7</v>
      </c>
      <c r="F15" s="20" t="s">
        <v>9</v>
      </c>
      <c r="H15" s="2" t="s">
        <v>23</v>
      </c>
      <c r="I15" s="2" t="str">
        <f>VLOOKUP(H15,$A$2:$F$10007,5,FALSE)</f>
        <v>ГОСТ 5781-82*</v>
      </c>
      <c r="J15" s="6" t="str">
        <f>VLOOKUP(H15,$A$2:$F$10007,6,FALSE)</f>
        <v>м.п.</v>
      </c>
      <c r="K15" s="4">
        <v>256</v>
      </c>
      <c r="L15" s="4">
        <v>5000</v>
      </c>
      <c r="M15" s="4">
        <f>L15*K15</f>
        <v>1280000</v>
      </c>
      <c r="N15" s="4">
        <f>VLOOKUP(H15,$A$2:$F$10007,4,FALSE)</f>
        <v>4.83</v>
      </c>
      <c r="O15" s="4">
        <f t="shared" si="1"/>
        <v>6182.4</v>
      </c>
      <c r="Q15" s="2" t="str">
        <f t="shared" si="4"/>
        <v>Ø 28 А-I, ГОСТ 5781-82*, l= 5000, 256шт, общий вес 6182,4кг</v>
      </c>
    </row>
    <row r="16" spans="1:17" x14ac:dyDescent="0.25">
      <c r="A16" s="14" t="str">
        <f t="shared" si="0"/>
        <v>Ø 28 А-500C</v>
      </c>
      <c r="B16" s="15">
        <v>28</v>
      </c>
      <c r="C16" s="15">
        <v>6.16</v>
      </c>
      <c r="D16" s="15">
        <v>4.83</v>
      </c>
      <c r="E16" s="20" t="s">
        <v>7</v>
      </c>
      <c r="F16" s="20" t="s">
        <v>9</v>
      </c>
      <c r="H16" s="2" t="s">
        <v>14</v>
      </c>
      <c r="I16" s="2" t="str">
        <f>VLOOKUP(H16,$A$2:$F$10007,5,FALSE)</f>
        <v>ГОСТ Р 52544-2006</v>
      </c>
      <c r="J16" s="6" t="str">
        <f>VLOOKUP(H16,$A$2:$F$10007,6,FALSE)</f>
        <v>м.п.</v>
      </c>
      <c r="K16" s="4">
        <v>256</v>
      </c>
      <c r="L16" s="4">
        <v>5000</v>
      </c>
      <c r="M16" s="4">
        <f t="shared" ref="M16:M20" si="5">L16*K16</f>
        <v>1280000</v>
      </c>
      <c r="N16" s="4">
        <f>VLOOKUP(H16,$A$2:$F$10007,4,FALSE)</f>
        <v>9.9000000000000005E-2</v>
      </c>
      <c r="O16" s="4">
        <f t="shared" si="1"/>
        <v>126.7</v>
      </c>
      <c r="Q16" s="2" t="str">
        <f t="shared" si="4"/>
        <v>Ø 4 А-500C, ГОСТ Р 52544-2006, l= 5000, 256шт, общий вес 126,7кг</v>
      </c>
    </row>
    <row r="17" spans="1:17" x14ac:dyDescent="0.25">
      <c r="A17" s="14" t="str">
        <f t="shared" si="0"/>
        <v>Ø 32 А-500C</v>
      </c>
      <c r="B17" s="15">
        <v>32</v>
      </c>
      <c r="C17" s="15">
        <v>8.0399999999999991</v>
      </c>
      <c r="D17" s="15">
        <v>6.31</v>
      </c>
      <c r="E17" s="20" t="s">
        <v>7</v>
      </c>
      <c r="F17" s="20" t="s">
        <v>9</v>
      </c>
      <c r="H17" s="2" t="s">
        <v>14</v>
      </c>
      <c r="I17" s="2" t="str">
        <f>VLOOKUP(H17,$A$2:$F$10007,5,FALSE)</f>
        <v>ГОСТ Р 52544-2006</v>
      </c>
      <c r="J17" s="6" t="str">
        <f>VLOOKUP(H17,$A$2:$F$10007,6,FALSE)</f>
        <v>м.п.</v>
      </c>
      <c r="K17" s="4">
        <v>256</v>
      </c>
      <c r="L17" s="4">
        <v>5000</v>
      </c>
      <c r="M17" s="4">
        <f t="shared" si="5"/>
        <v>1280000</v>
      </c>
      <c r="N17" s="4">
        <f>VLOOKUP(H17,$A$2:$F$10007,4,FALSE)</f>
        <v>9.9000000000000005E-2</v>
      </c>
      <c r="O17" s="4">
        <f t="shared" si="1"/>
        <v>126.7</v>
      </c>
      <c r="Q17" s="2" t="str">
        <f t="shared" si="4"/>
        <v>Ø 4 А-500C, ГОСТ Р 52544-2006, l= 5000, 256шт, общий вес 126,7кг</v>
      </c>
    </row>
    <row r="18" spans="1:17" x14ac:dyDescent="0.25">
      <c r="A18" s="14" t="str">
        <f t="shared" si="0"/>
        <v>Ø 36 А-500C</v>
      </c>
      <c r="B18" s="15">
        <v>36</v>
      </c>
      <c r="C18" s="15">
        <v>10.18</v>
      </c>
      <c r="D18" s="15">
        <v>7.99</v>
      </c>
      <c r="E18" s="20" t="s">
        <v>7</v>
      </c>
      <c r="F18" s="20" t="s">
        <v>9</v>
      </c>
      <c r="H18" s="2" t="s">
        <v>23</v>
      </c>
      <c r="I18" s="2" t="str">
        <f>VLOOKUP(H18,$A$2:$F$10007,5,FALSE)</f>
        <v>ГОСТ 5781-82*</v>
      </c>
      <c r="J18" s="6" t="str">
        <f>VLOOKUP(H18,$A$2:$F$10007,6,FALSE)</f>
        <v>м.п.</v>
      </c>
      <c r="K18" s="4">
        <v>256</v>
      </c>
      <c r="L18" s="4">
        <v>5000</v>
      </c>
      <c r="M18" s="4">
        <f t="shared" si="5"/>
        <v>1280000</v>
      </c>
      <c r="N18" s="4">
        <f>VLOOKUP(H18,$A$2:$F$10007,4,FALSE)</f>
        <v>4.83</v>
      </c>
      <c r="O18" s="4">
        <f t="shared" si="1"/>
        <v>6182.4</v>
      </c>
      <c r="Q18" s="2" t="str">
        <f t="shared" si="4"/>
        <v>Ø 28 А-I, ГОСТ 5781-82*, l= 5000, 256шт, общий вес 6182,4кг</v>
      </c>
    </row>
    <row r="19" spans="1:17" x14ac:dyDescent="0.25">
      <c r="A19" s="14" t="str">
        <f>"Ø " &amp;B19&amp;" А-500C"</f>
        <v>Ø 40 А-500C</v>
      </c>
      <c r="B19" s="16">
        <v>40</v>
      </c>
      <c r="C19" s="16">
        <v>12.57</v>
      </c>
      <c r="D19" s="16">
        <v>9.8699999999999992</v>
      </c>
      <c r="E19" s="20" t="s">
        <v>7</v>
      </c>
      <c r="F19" s="20" t="s">
        <v>9</v>
      </c>
      <c r="H19" s="2" t="s">
        <v>14</v>
      </c>
      <c r="I19" s="2" t="str">
        <f>VLOOKUP(H19,$A$2:$F$10007,5,FALSE)</f>
        <v>ГОСТ Р 52544-2006</v>
      </c>
      <c r="J19" s="6" t="str">
        <f>VLOOKUP(H19,$A$2:$F$10007,6,FALSE)</f>
        <v>м.п.</v>
      </c>
      <c r="K19" s="4">
        <v>256</v>
      </c>
      <c r="L19" s="4">
        <v>5000</v>
      </c>
      <c r="M19" s="4">
        <f t="shared" si="5"/>
        <v>1280000</v>
      </c>
      <c r="N19" s="4">
        <f>VLOOKUP(H19,$A$2:$F$10007,4,FALSE)</f>
        <v>9.9000000000000005E-2</v>
      </c>
      <c r="O19" s="4">
        <f t="shared" si="1"/>
        <v>126.7</v>
      </c>
      <c r="Q19" s="2" t="str">
        <f t="shared" si="4"/>
        <v>Ø 4 А-500C, ГОСТ Р 52544-2006, l= 5000, 256шт, общий вес 126,7кг</v>
      </c>
    </row>
    <row r="20" spans="1:17" x14ac:dyDescent="0.25">
      <c r="A20" s="14" t="str">
        <f>"Ø " &amp;B20&amp;" А-I"</f>
        <v>Ø 6 А-I</v>
      </c>
      <c r="B20" s="15">
        <v>6</v>
      </c>
      <c r="C20" s="15">
        <v>0.28299999999999997</v>
      </c>
      <c r="D20" s="15">
        <v>0.222</v>
      </c>
      <c r="E20" s="20" t="s">
        <v>15</v>
      </c>
      <c r="F20" s="20" t="s">
        <v>9</v>
      </c>
      <c r="H20" s="2" t="s">
        <v>20</v>
      </c>
      <c r="I20" s="9" t="str">
        <f>VLOOKUP(H20,$A$2:$F$10007,5,FALSE)</f>
        <v>ГОСТ 5781-82*</v>
      </c>
      <c r="J20" s="10" t="str">
        <f>VLOOKUP(H20,$A$2:$F$10007,6,FALSE)</f>
        <v>м.п.</v>
      </c>
      <c r="K20" s="4">
        <v>256</v>
      </c>
      <c r="L20" s="4">
        <v>5000</v>
      </c>
      <c r="M20" s="4">
        <f t="shared" si="5"/>
        <v>1280000</v>
      </c>
      <c r="N20" s="5">
        <f>VLOOKUP(H20,$A$2:$F$10007,4,FALSE)</f>
        <v>0.88800000000000001</v>
      </c>
      <c r="O20" s="5">
        <f t="shared" si="1"/>
        <v>1136.5999999999999</v>
      </c>
      <c r="Q20" s="2" t="str">
        <f t="shared" si="4"/>
        <v>Ø 12 А-I, ГОСТ 5781-82*, l= 5000, 256шт, общий вес 1136,6кг</v>
      </c>
    </row>
    <row r="21" spans="1:17" x14ac:dyDescent="0.25">
      <c r="A21" s="14" t="str">
        <f t="shared" ref="A21:A34" si="6">"Ø " &amp;B21&amp;" А-I"</f>
        <v>Ø 7 А-I</v>
      </c>
      <c r="B21" s="15">
        <v>7</v>
      </c>
      <c r="C21" s="15">
        <v>0.38500000000000001</v>
      </c>
      <c r="D21" s="15">
        <v>0.30199999999999999</v>
      </c>
      <c r="E21" s="20" t="s">
        <v>15</v>
      </c>
      <c r="F21" s="20" t="s">
        <v>9</v>
      </c>
      <c r="H21" s="7" t="s">
        <v>26</v>
      </c>
      <c r="I21" s="7"/>
      <c r="J21" s="8"/>
      <c r="N21" s="13"/>
      <c r="O21" s="13">
        <f>SUM(O4:O20)</f>
        <v>46404.499999999993</v>
      </c>
    </row>
    <row r="22" spans="1:17" ht="30" x14ac:dyDescent="0.25">
      <c r="A22" s="17" t="str">
        <f t="shared" si="6"/>
        <v>Ø 8 А-I</v>
      </c>
      <c r="B22" s="1">
        <v>8</v>
      </c>
      <c r="C22" s="1">
        <v>0.503</v>
      </c>
      <c r="D22" s="1">
        <v>0.39500000000000002</v>
      </c>
      <c r="E22" s="23" t="s">
        <v>15</v>
      </c>
      <c r="F22" s="23" t="s">
        <v>9</v>
      </c>
      <c r="H22" s="4" t="s">
        <v>21</v>
      </c>
      <c r="I22" s="4" t="s">
        <v>6</v>
      </c>
      <c r="J22" s="11" t="s">
        <v>12</v>
      </c>
      <c r="K22" s="12" t="s">
        <v>22</v>
      </c>
      <c r="L22" s="24"/>
      <c r="M22" s="24"/>
      <c r="N22" s="24"/>
      <c r="O22" s="24"/>
    </row>
    <row r="23" spans="1:17" x14ac:dyDescent="0.25">
      <c r="A23" s="14" t="str">
        <f t="shared" si="6"/>
        <v>Ø 10 А-I</v>
      </c>
      <c r="B23" s="15">
        <v>10</v>
      </c>
      <c r="C23" s="15">
        <v>0.78500000000000003</v>
      </c>
      <c r="D23" s="15">
        <v>0.61699999999999999</v>
      </c>
      <c r="E23" s="20" t="s">
        <v>15</v>
      </c>
      <c r="F23" s="20" t="s">
        <v>9</v>
      </c>
      <c r="H23" s="4" t="str">
        <f>H4</f>
        <v>Ø 28 А-I</v>
      </c>
      <c r="I23" s="2" t="str">
        <f>VLOOKUP(H23,$A$2:$F$10007,5,FALSE)</f>
        <v>ГОСТ 5781-82*</v>
      </c>
      <c r="J23" s="2">
        <f ca="1">SUMIF($H$4:$O$20,H23,$O$4:$O$20)</f>
        <v>25471.5</v>
      </c>
      <c r="K23" s="2">
        <f ca="1">SUMIF($H$4:$O$20,H23,$M$4:$M$20)</f>
        <v>5273600</v>
      </c>
      <c r="L23" s="24"/>
      <c r="M23" s="24"/>
      <c r="N23" s="24"/>
      <c r="O23" s="24"/>
    </row>
    <row r="24" spans="1:17" x14ac:dyDescent="0.25">
      <c r="A24" s="14" t="str">
        <f t="shared" si="6"/>
        <v>Ø 12 А-I</v>
      </c>
      <c r="B24" s="15">
        <v>12</v>
      </c>
      <c r="C24" s="15">
        <v>1.131</v>
      </c>
      <c r="D24" s="15">
        <v>0.88800000000000001</v>
      </c>
      <c r="E24" s="20" t="s">
        <v>15</v>
      </c>
      <c r="F24" s="20" t="s">
        <v>9</v>
      </c>
      <c r="H24" s="4" t="str">
        <f>IF(H23=H5,32,"")</f>
        <v/>
      </c>
      <c r="I24" s="2" t="e">
        <f>VLOOKUP(H24,$A$2:$F$10007,5,FALSE)</f>
        <v>#N/A</v>
      </c>
      <c r="J24" s="2">
        <f ca="1">SUMIF($H$4:$O$20,H24,$O$4:$O$20)</f>
        <v>0</v>
      </c>
      <c r="K24" s="2">
        <f ca="1">SUMIF($H$4:$O$20,H24,$M$4:$M$20)</f>
        <v>0</v>
      </c>
      <c r="L24" s="24"/>
      <c r="M24" s="24"/>
      <c r="N24" s="24"/>
      <c r="O24" s="24"/>
    </row>
    <row r="25" spans="1:17" x14ac:dyDescent="0.25">
      <c r="A25" s="14" t="str">
        <f t="shared" si="6"/>
        <v>Ø 14 А-I</v>
      </c>
      <c r="B25" s="15">
        <v>14</v>
      </c>
      <c r="C25" s="15">
        <v>1.5389999999999999</v>
      </c>
      <c r="D25" s="15">
        <v>1.208</v>
      </c>
      <c r="E25" s="20" t="s">
        <v>15</v>
      </c>
      <c r="F25" s="20" t="s">
        <v>9</v>
      </c>
      <c r="H25" s="4"/>
      <c r="I25" s="19" t="e">
        <f>VLOOKUP(H25,$A$2:$F$10007,5,FALSE)</f>
        <v>#N/A</v>
      </c>
      <c r="J25" s="19">
        <f ca="1">SUMIF($H$4:$O$20,H25,$O$4:$O$20)</f>
        <v>0</v>
      </c>
      <c r="K25" s="2">
        <f ca="1">SUMIF($H$4:$O$20,H25,$M$4:$M$20)</f>
        <v>0</v>
      </c>
      <c r="L25" s="24"/>
      <c r="M25" s="24"/>
      <c r="N25" s="24"/>
      <c r="O25" s="24"/>
    </row>
    <row r="26" spans="1:17" x14ac:dyDescent="0.25">
      <c r="A26" s="14" t="str">
        <f t="shared" si="6"/>
        <v>Ø 16 А-I</v>
      </c>
      <c r="B26" s="15">
        <v>16</v>
      </c>
      <c r="C26" s="15">
        <v>2.0110000000000001</v>
      </c>
      <c r="D26" s="15">
        <v>1.5780000000000001</v>
      </c>
      <c r="E26" s="20" t="s">
        <v>15</v>
      </c>
      <c r="F26" s="20" t="s">
        <v>9</v>
      </c>
      <c r="H26" s="4"/>
      <c r="I26" s="19" t="e">
        <f t="shared" ref="I26:I35" si="7">VLOOKUP(H26,$A$2:$F$10007,5,FALSE)</f>
        <v>#N/A</v>
      </c>
      <c r="J26" s="19">
        <f t="shared" ref="J26:J28" ca="1" si="8">SUMIF($H$4:$O$20,H26,$O$4:$O$20)</f>
        <v>0</v>
      </c>
      <c r="K26" s="2">
        <f t="shared" ref="K26:K28" ca="1" si="9">SUMIF($H$4:$O$20,H26,$M$4:$M$20)</f>
        <v>0</v>
      </c>
      <c r="L26" s="24"/>
      <c r="M26" s="24"/>
      <c r="N26" s="24"/>
      <c r="O26" s="24"/>
    </row>
    <row r="27" spans="1:17" x14ac:dyDescent="0.25">
      <c r="A27" s="14" t="str">
        <f t="shared" si="6"/>
        <v>Ø 18 А-I</v>
      </c>
      <c r="B27" s="15">
        <v>18</v>
      </c>
      <c r="C27" s="15">
        <v>2.5449999999999999</v>
      </c>
      <c r="D27" s="15">
        <v>1.998</v>
      </c>
      <c r="E27" s="20" t="s">
        <v>15</v>
      </c>
      <c r="F27" s="20" t="s">
        <v>9</v>
      </c>
      <c r="H27" s="4"/>
      <c r="I27" s="19" t="e">
        <f t="shared" si="7"/>
        <v>#N/A</v>
      </c>
      <c r="J27" s="19">
        <f t="shared" ca="1" si="8"/>
        <v>0</v>
      </c>
      <c r="K27" s="2">
        <f t="shared" ca="1" si="9"/>
        <v>0</v>
      </c>
      <c r="L27" s="24"/>
      <c r="M27" s="24"/>
      <c r="N27" s="24"/>
      <c r="O27" s="24"/>
    </row>
    <row r="28" spans="1:17" x14ac:dyDescent="0.25">
      <c r="A28" s="14" t="str">
        <f t="shared" si="6"/>
        <v>Ø 20 А-I</v>
      </c>
      <c r="B28" s="15">
        <v>20</v>
      </c>
      <c r="C28" s="15">
        <v>3.1419999999999999</v>
      </c>
      <c r="D28" s="15">
        <v>2.4660000000000002</v>
      </c>
      <c r="E28" s="20" t="s">
        <v>15</v>
      </c>
      <c r="F28" s="20" t="s">
        <v>9</v>
      </c>
      <c r="H28" s="4"/>
      <c r="I28" s="2" t="e">
        <f t="shared" si="7"/>
        <v>#N/A</v>
      </c>
      <c r="J28" s="2">
        <f t="shared" ca="1" si="8"/>
        <v>0</v>
      </c>
      <c r="K28" s="2">
        <f t="shared" ca="1" si="9"/>
        <v>0</v>
      </c>
      <c r="L28" s="24"/>
      <c r="M28" s="24"/>
      <c r="N28" s="24"/>
      <c r="O28" s="24"/>
    </row>
    <row r="29" spans="1:17" x14ac:dyDescent="0.25">
      <c r="A29" s="14" t="str">
        <f t="shared" si="6"/>
        <v>Ø 22 А-I</v>
      </c>
      <c r="B29" s="15">
        <v>22</v>
      </c>
      <c r="C29" s="15">
        <v>3.8010000000000002</v>
      </c>
      <c r="D29" s="15">
        <v>2.984</v>
      </c>
      <c r="E29" s="20" t="s">
        <v>15</v>
      </c>
      <c r="F29" s="20" t="s">
        <v>9</v>
      </c>
      <c r="H29" s="4"/>
      <c r="I29" s="2" t="e">
        <f t="shared" si="7"/>
        <v>#N/A</v>
      </c>
      <c r="J29" s="2">
        <f t="shared" ref="J29" ca="1" si="10">SUMIF($H$4:$O$20,H29,$O$4:$O$20)</f>
        <v>0</v>
      </c>
      <c r="K29" s="2">
        <f t="shared" ref="K29" ca="1" si="11">SUMIF($H$4:$O$20,H29,$M$4:$M$20)</f>
        <v>0</v>
      </c>
      <c r="L29" s="24"/>
      <c r="M29" s="24"/>
      <c r="N29" s="24"/>
      <c r="O29" s="24"/>
    </row>
    <row r="30" spans="1:17" x14ac:dyDescent="0.25">
      <c r="A30" s="14" t="str">
        <f t="shared" si="6"/>
        <v>Ø 25 А-I</v>
      </c>
      <c r="B30" s="15">
        <v>25</v>
      </c>
      <c r="C30" s="15">
        <v>4.9089999999999998</v>
      </c>
      <c r="D30" s="15">
        <v>3.84</v>
      </c>
      <c r="E30" s="20" t="s">
        <v>15</v>
      </c>
      <c r="F30" s="20" t="s">
        <v>9</v>
      </c>
      <c r="H30" s="4"/>
      <c r="I30" s="2" t="e">
        <f t="shared" si="7"/>
        <v>#N/A</v>
      </c>
      <c r="J30" s="2">
        <f t="shared" ref="J30:J31" ca="1" si="12">SUMIF($H$4:$O$20,H30,$O$4:$O$20)</f>
        <v>0</v>
      </c>
      <c r="K30" s="2">
        <f t="shared" ref="K30:K31" ca="1" si="13">SUMIF($H$4:$O$20,H30,$M$4:$M$20)</f>
        <v>0</v>
      </c>
      <c r="L30" s="24"/>
      <c r="M30" s="24"/>
      <c r="N30" s="24"/>
      <c r="O30" s="24"/>
    </row>
    <row r="31" spans="1:17" x14ac:dyDescent="0.25">
      <c r="A31" s="14" t="str">
        <f t="shared" si="6"/>
        <v>Ø 28 А-I</v>
      </c>
      <c r="B31" s="15">
        <v>28</v>
      </c>
      <c r="C31" s="15">
        <v>6.1580000000000004</v>
      </c>
      <c r="D31" s="15">
        <v>4.83</v>
      </c>
      <c r="E31" s="20" t="s">
        <v>15</v>
      </c>
      <c r="F31" s="20" t="s">
        <v>9</v>
      </c>
      <c r="H31" s="4"/>
      <c r="I31" s="2" t="e">
        <f t="shared" si="7"/>
        <v>#N/A</v>
      </c>
      <c r="J31" s="2">
        <f t="shared" ca="1" si="12"/>
        <v>0</v>
      </c>
      <c r="K31" s="2">
        <f t="shared" ca="1" si="13"/>
        <v>0</v>
      </c>
      <c r="L31" s="24"/>
      <c r="M31" s="24"/>
      <c r="N31" s="24"/>
      <c r="O31" s="24"/>
    </row>
    <row r="32" spans="1:17" x14ac:dyDescent="0.25">
      <c r="A32" s="14" t="str">
        <f t="shared" si="6"/>
        <v>Ø 32 А-I</v>
      </c>
      <c r="B32" s="15">
        <v>32</v>
      </c>
      <c r="C32" s="15">
        <v>8.0429999999999993</v>
      </c>
      <c r="D32" s="15">
        <v>6.31</v>
      </c>
      <c r="E32" s="20" t="s">
        <v>15</v>
      </c>
      <c r="F32" s="20" t="s">
        <v>9</v>
      </c>
      <c r="H32" s="4"/>
      <c r="I32" s="2" t="e">
        <f>VLOOKUP(H32,$A$2:$F$10007,5,FALSE)</f>
        <v>#N/A</v>
      </c>
      <c r="J32" s="2">
        <f t="shared" ref="J32:J35" ca="1" si="14">SUMIF($H$4:$O$20,H32,$O$4:$O$20)</f>
        <v>0</v>
      </c>
      <c r="K32" s="2">
        <f t="shared" ref="K32:K35" ca="1" si="15">SUMIF($H$4:$O$20,H32,$M$4:$M$20)</f>
        <v>0</v>
      </c>
      <c r="L32" s="24"/>
      <c r="M32" s="24"/>
      <c r="N32" s="24"/>
      <c r="O32" s="24"/>
    </row>
    <row r="33" spans="1:15" x14ac:dyDescent="0.25">
      <c r="A33" s="14" t="str">
        <f t="shared" si="6"/>
        <v>Ø 36 А-I</v>
      </c>
      <c r="B33" s="15">
        <v>36</v>
      </c>
      <c r="C33" s="15">
        <v>10.179</v>
      </c>
      <c r="D33" s="15">
        <v>7.99</v>
      </c>
      <c r="E33" s="20" t="s">
        <v>15</v>
      </c>
      <c r="F33" s="20" t="s">
        <v>9</v>
      </c>
      <c r="H33" s="4"/>
      <c r="I33" s="2"/>
      <c r="J33" s="2"/>
      <c r="K33" s="2"/>
      <c r="L33" s="24"/>
      <c r="M33" s="24"/>
      <c r="N33" s="24"/>
      <c r="O33" s="24"/>
    </row>
    <row r="34" spans="1:15" x14ac:dyDescent="0.25">
      <c r="A34" s="18" t="str">
        <f t="shared" si="6"/>
        <v>Ø 40 А-I</v>
      </c>
      <c r="B34" s="16">
        <v>40</v>
      </c>
      <c r="C34" s="16">
        <v>12.566000000000001</v>
      </c>
      <c r="D34" s="16">
        <v>9.8650000000000002</v>
      </c>
      <c r="E34" s="20" t="s">
        <v>15</v>
      </c>
      <c r="F34" s="20" t="s">
        <v>9</v>
      </c>
      <c r="H34" s="4"/>
      <c r="I34" s="2"/>
      <c r="J34" s="2"/>
      <c r="K34" s="2"/>
      <c r="L34" s="24"/>
      <c r="M34" s="24"/>
      <c r="N34" s="24"/>
      <c r="O34" s="24"/>
    </row>
    <row r="35" spans="1:15" x14ac:dyDescent="0.25">
      <c r="A35" s="18" t="str">
        <f>"Ø " &amp;B35&amp;" А-II"</f>
        <v>Ø 10 А-II</v>
      </c>
      <c r="B35" s="15">
        <v>10</v>
      </c>
      <c r="C35" s="15">
        <v>0.78500000000000003</v>
      </c>
      <c r="D35" s="15">
        <v>0.61699999999999999</v>
      </c>
      <c r="E35" s="20" t="s">
        <v>15</v>
      </c>
      <c r="F35" s="20" t="s">
        <v>9</v>
      </c>
      <c r="H35" s="4"/>
      <c r="I35" s="2"/>
      <c r="J35" s="2"/>
      <c r="K35" s="2"/>
      <c r="L35" s="24"/>
      <c r="M35" s="24"/>
      <c r="N35" s="24"/>
      <c r="O35" s="24"/>
    </row>
    <row r="36" spans="1:15" x14ac:dyDescent="0.25">
      <c r="A36" s="18" t="str">
        <f t="shared" ref="A36:A52" si="16">"Ø " &amp;B36&amp;" А-II"</f>
        <v>Ø 12 А-II</v>
      </c>
      <c r="B36" s="15">
        <v>12</v>
      </c>
      <c r="C36" s="15">
        <v>1.131</v>
      </c>
      <c r="D36" s="15">
        <v>0.88800000000000001</v>
      </c>
      <c r="E36" s="20" t="s">
        <v>15</v>
      </c>
      <c r="F36" s="20" t="s">
        <v>9</v>
      </c>
    </row>
    <row r="37" spans="1:15" x14ac:dyDescent="0.25">
      <c r="A37" s="18" t="str">
        <f t="shared" si="16"/>
        <v>Ø 14 А-II</v>
      </c>
      <c r="B37" s="15">
        <v>14</v>
      </c>
      <c r="C37" s="15">
        <v>1.5389999999999999</v>
      </c>
      <c r="D37" s="15">
        <v>1.208</v>
      </c>
      <c r="E37" s="20" t="s">
        <v>15</v>
      </c>
      <c r="F37" s="20" t="s">
        <v>9</v>
      </c>
      <c r="J37">
        <f ca="1">SUM(J23:J36)</f>
        <v>25471.5</v>
      </c>
    </row>
    <row r="38" spans="1:15" x14ac:dyDescent="0.25">
      <c r="A38" s="18" t="str">
        <f t="shared" si="16"/>
        <v>Ø 16 А-II</v>
      </c>
      <c r="B38" s="15">
        <v>16</v>
      </c>
      <c r="C38" s="15">
        <v>2.0110000000000001</v>
      </c>
      <c r="D38" s="15">
        <v>1.5780000000000001</v>
      </c>
      <c r="E38" s="20" t="s">
        <v>15</v>
      </c>
      <c r="F38" s="20" t="s">
        <v>9</v>
      </c>
    </row>
    <row r="39" spans="1:15" x14ac:dyDescent="0.25">
      <c r="A39" s="18" t="str">
        <f t="shared" si="16"/>
        <v>Ø 18 А-II</v>
      </c>
      <c r="B39" s="15">
        <v>18</v>
      </c>
      <c r="C39" s="15">
        <v>2.5449999999999999</v>
      </c>
      <c r="D39" s="15">
        <v>1.998</v>
      </c>
      <c r="E39" s="20" t="s">
        <v>15</v>
      </c>
      <c r="F39" s="20" t="s">
        <v>9</v>
      </c>
    </row>
    <row r="40" spans="1:15" x14ac:dyDescent="0.25">
      <c r="A40" s="18" t="str">
        <f t="shared" si="16"/>
        <v>Ø 20 А-II</v>
      </c>
      <c r="B40" s="15">
        <v>20</v>
      </c>
      <c r="C40" s="15">
        <v>3.1419999999999999</v>
      </c>
      <c r="D40" s="15">
        <v>2.4660000000000002</v>
      </c>
      <c r="E40" s="20" t="s">
        <v>15</v>
      </c>
      <c r="F40" s="20" t="s">
        <v>9</v>
      </c>
    </row>
    <row r="41" spans="1:15" x14ac:dyDescent="0.25">
      <c r="A41" s="18" t="str">
        <f t="shared" si="16"/>
        <v>Ø 22 А-II</v>
      </c>
      <c r="B41" s="15">
        <v>22</v>
      </c>
      <c r="C41" s="15">
        <v>3.8010000000000002</v>
      </c>
      <c r="D41" s="15">
        <v>2.984</v>
      </c>
      <c r="E41" s="20" t="s">
        <v>15</v>
      </c>
      <c r="F41" s="20" t="s">
        <v>9</v>
      </c>
    </row>
    <row r="42" spans="1:15" x14ac:dyDescent="0.25">
      <c r="A42" s="18" t="str">
        <f t="shared" si="16"/>
        <v>Ø 25 А-II</v>
      </c>
      <c r="B42" s="15">
        <v>25</v>
      </c>
      <c r="C42" s="15">
        <v>4.9089999999999998</v>
      </c>
      <c r="D42" s="15">
        <v>3.84</v>
      </c>
      <c r="E42" s="20" t="s">
        <v>15</v>
      </c>
      <c r="F42" s="20" t="s">
        <v>9</v>
      </c>
    </row>
    <row r="43" spans="1:15" x14ac:dyDescent="0.25">
      <c r="A43" s="18" t="str">
        <f t="shared" si="16"/>
        <v>Ø 28 А-II</v>
      </c>
      <c r="B43" s="15">
        <v>28</v>
      </c>
      <c r="C43" s="15">
        <v>6.1580000000000004</v>
      </c>
      <c r="D43" s="15">
        <v>4.83</v>
      </c>
      <c r="E43" s="20" t="s">
        <v>15</v>
      </c>
      <c r="F43" s="20" t="s">
        <v>9</v>
      </c>
    </row>
    <row r="44" spans="1:15" x14ac:dyDescent="0.25">
      <c r="A44" s="18" t="str">
        <f t="shared" si="16"/>
        <v>Ø 32 А-II</v>
      </c>
      <c r="B44" s="15">
        <v>32</v>
      </c>
      <c r="C44" s="15">
        <v>8.0429999999999993</v>
      </c>
      <c r="D44" s="15">
        <v>6.31</v>
      </c>
      <c r="E44" s="20" t="s">
        <v>15</v>
      </c>
      <c r="F44" s="20" t="s">
        <v>9</v>
      </c>
    </row>
    <row r="45" spans="1:15" x14ac:dyDescent="0.25">
      <c r="A45" s="18" t="str">
        <f t="shared" si="16"/>
        <v>Ø 36 А-II</v>
      </c>
      <c r="B45" s="15">
        <v>36</v>
      </c>
      <c r="C45" s="15">
        <v>10.179</v>
      </c>
      <c r="D45" s="15">
        <v>7.99</v>
      </c>
      <c r="E45" s="20" t="s">
        <v>15</v>
      </c>
      <c r="F45" s="20" t="s">
        <v>9</v>
      </c>
    </row>
    <row r="46" spans="1:15" x14ac:dyDescent="0.25">
      <c r="A46" s="18" t="str">
        <f t="shared" si="16"/>
        <v>Ø 40 А-II</v>
      </c>
      <c r="B46" s="15">
        <v>40</v>
      </c>
      <c r="C46" s="15">
        <v>12.566000000000001</v>
      </c>
      <c r="D46" s="15">
        <v>9.8650000000000002</v>
      </c>
      <c r="E46" s="20" t="s">
        <v>15</v>
      </c>
      <c r="F46" s="20" t="s">
        <v>9</v>
      </c>
    </row>
    <row r="47" spans="1:15" x14ac:dyDescent="0.25">
      <c r="A47" s="18" t="str">
        <f t="shared" si="16"/>
        <v>Ø 45 А-II</v>
      </c>
      <c r="B47" s="15">
        <v>45</v>
      </c>
      <c r="C47" s="15">
        <v>15.904</v>
      </c>
      <c r="D47" s="15">
        <v>12.49</v>
      </c>
      <c r="E47" s="20" t="s">
        <v>15</v>
      </c>
      <c r="F47" s="20" t="s">
        <v>9</v>
      </c>
    </row>
    <row r="48" spans="1:15" x14ac:dyDescent="0.25">
      <c r="A48" s="18" t="str">
        <f t="shared" si="16"/>
        <v>Ø 50 А-II</v>
      </c>
      <c r="B48" s="15">
        <v>50</v>
      </c>
      <c r="C48" s="15">
        <v>19.635000000000002</v>
      </c>
      <c r="D48" s="15">
        <v>15.41</v>
      </c>
      <c r="E48" s="20" t="s">
        <v>15</v>
      </c>
      <c r="F48" s="20" t="s">
        <v>9</v>
      </c>
    </row>
    <row r="49" spans="1:6" x14ac:dyDescent="0.25">
      <c r="A49" s="18" t="str">
        <f t="shared" si="16"/>
        <v>Ø 55 А-II</v>
      </c>
      <c r="B49" s="15">
        <v>55</v>
      </c>
      <c r="C49" s="15">
        <v>23.76</v>
      </c>
      <c r="D49" s="15">
        <v>18.649999999999999</v>
      </c>
      <c r="E49" s="20" t="s">
        <v>15</v>
      </c>
      <c r="F49" s="20" t="s">
        <v>9</v>
      </c>
    </row>
    <row r="50" spans="1:6" x14ac:dyDescent="0.25">
      <c r="A50" s="18" t="str">
        <f t="shared" si="16"/>
        <v>Ø 60 А-II</v>
      </c>
      <c r="B50" s="15">
        <v>60</v>
      </c>
      <c r="C50" s="15">
        <v>28.27</v>
      </c>
      <c r="D50" s="15">
        <v>22.19</v>
      </c>
      <c r="E50" s="20" t="s">
        <v>15</v>
      </c>
      <c r="F50" s="20" t="s">
        <v>9</v>
      </c>
    </row>
    <row r="51" spans="1:6" x14ac:dyDescent="0.25">
      <c r="A51" s="18" t="str">
        <f t="shared" si="16"/>
        <v>Ø 70 А-II</v>
      </c>
      <c r="B51" s="15">
        <v>70</v>
      </c>
      <c r="C51" s="15">
        <v>38.479999999999997</v>
      </c>
      <c r="D51" s="15">
        <v>30.21</v>
      </c>
      <c r="E51" s="20" t="s">
        <v>15</v>
      </c>
      <c r="F51" s="20" t="s">
        <v>9</v>
      </c>
    </row>
    <row r="52" spans="1:6" x14ac:dyDescent="0.25">
      <c r="A52" s="18" t="str">
        <f t="shared" si="16"/>
        <v>Ø 80 А-II</v>
      </c>
      <c r="B52" s="16">
        <v>80</v>
      </c>
      <c r="C52" s="16">
        <v>50.27</v>
      </c>
      <c r="D52" s="16">
        <v>39.46</v>
      </c>
      <c r="E52" s="20" t="s">
        <v>15</v>
      </c>
      <c r="F52" s="20" t="s">
        <v>9</v>
      </c>
    </row>
    <row r="53" spans="1:6" x14ac:dyDescent="0.25">
      <c r="A53" s="18" t="str">
        <f>"Ø " &amp;B53&amp;" А-III"</f>
        <v>Ø 6 А-III</v>
      </c>
      <c r="B53" s="15">
        <v>6</v>
      </c>
      <c r="C53" s="15">
        <v>0.28299999999999997</v>
      </c>
      <c r="D53" s="15">
        <v>0.222</v>
      </c>
      <c r="E53" s="20" t="s">
        <v>15</v>
      </c>
      <c r="F53" s="20" t="s">
        <v>9</v>
      </c>
    </row>
    <row r="54" spans="1:6" x14ac:dyDescent="0.25">
      <c r="A54" s="18" t="str">
        <f t="shared" ref="A54:A67" si="17">"Ø " &amp;B54&amp;" А-III"</f>
        <v>Ø 7 А-III</v>
      </c>
      <c r="B54" s="15">
        <v>7</v>
      </c>
      <c r="C54" s="15">
        <v>0.38500000000000001</v>
      </c>
      <c r="D54" s="15">
        <v>0.30199999999999999</v>
      </c>
      <c r="E54" s="20" t="s">
        <v>15</v>
      </c>
      <c r="F54" s="20" t="s">
        <v>9</v>
      </c>
    </row>
    <row r="55" spans="1:6" x14ac:dyDescent="0.25">
      <c r="A55" s="18" t="str">
        <f t="shared" si="17"/>
        <v>Ø 8 А-III</v>
      </c>
      <c r="B55" s="15">
        <v>8</v>
      </c>
      <c r="C55" s="15">
        <v>0.503</v>
      </c>
      <c r="D55" s="15">
        <v>0.39500000000000002</v>
      </c>
      <c r="E55" s="20" t="s">
        <v>15</v>
      </c>
      <c r="F55" s="20" t="s">
        <v>9</v>
      </c>
    </row>
    <row r="56" spans="1:6" x14ac:dyDescent="0.25">
      <c r="A56" s="18" t="str">
        <f t="shared" si="17"/>
        <v>Ø 10 А-III</v>
      </c>
      <c r="B56" s="15">
        <v>10</v>
      </c>
      <c r="C56" s="15">
        <v>0.78500000000000003</v>
      </c>
      <c r="D56" s="15">
        <v>0.61699999999999999</v>
      </c>
      <c r="E56" s="20" t="s">
        <v>15</v>
      </c>
      <c r="F56" s="20" t="s">
        <v>9</v>
      </c>
    </row>
    <row r="57" spans="1:6" x14ac:dyDescent="0.25">
      <c r="A57" s="18" t="str">
        <f t="shared" si="17"/>
        <v>Ø 12 А-III</v>
      </c>
      <c r="B57" s="15">
        <v>12</v>
      </c>
      <c r="C57" s="15">
        <v>1.131</v>
      </c>
      <c r="D57" s="15">
        <v>0.88800000000000001</v>
      </c>
      <c r="E57" s="20" t="s">
        <v>15</v>
      </c>
      <c r="F57" s="20" t="s">
        <v>9</v>
      </c>
    </row>
    <row r="58" spans="1:6" x14ac:dyDescent="0.25">
      <c r="A58" s="18" t="str">
        <f t="shared" si="17"/>
        <v>Ø 14 А-III</v>
      </c>
      <c r="B58" s="15">
        <v>14</v>
      </c>
      <c r="C58" s="15">
        <v>1.5389999999999999</v>
      </c>
      <c r="D58" s="15">
        <v>1.208</v>
      </c>
      <c r="E58" s="20" t="s">
        <v>15</v>
      </c>
      <c r="F58" s="20" t="s">
        <v>9</v>
      </c>
    </row>
    <row r="59" spans="1:6" x14ac:dyDescent="0.25">
      <c r="A59" s="18" t="str">
        <f t="shared" si="17"/>
        <v>Ø 16 А-III</v>
      </c>
      <c r="B59" s="15">
        <v>16</v>
      </c>
      <c r="C59" s="15">
        <v>2.0110000000000001</v>
      </c>
      <c r="D59" s="15">
        <v>1.5780000000000001</v>
      </c>
      <c r="E59" s="20" t="s">
        <v>15</v>
      </c>
      <c r="F59" s="20" t="s">
        <v>9</v>
      </c>
    </row>
    <row r="60" spans="1:6" x14ac:dyDescent="0.25">
      <c r="A60" s="18" t="str">
        <f t="shared" si="17"/>
        <v>Ø 18 А-III</v>
      </c>
      <c r="B60" s="15">
        <v>18</v>
      </c>
      <c r="C60" s="15">
        <v>2.5449999999999999</v>
      </c>
      <c r="D60" s="15">
        <v>1.998</v>
      </c>
      <c r="E60" s="20" t="s">
        <v>15</v>
      </c>
      <c r="F60" s="20" t="s">
        <v>9</v>
      </c>
    </row>
    <row r="61" spans="1:6" x14ac:dyDescent="0.25">
      <c r="A61" s="18" t="str">
        <f t="shared" si="17"/>
        <v>Ø 20 А-III</v>
      </c>
      <c r="B61" s="15">
        <v>20</v>
      </c>
      <c r="C61" s="15">
        <v>3.1419999999999999</v>
      </c>
      <c r="D61" s="15">
        <v>2.4660000000000002</v>
      </c>
      <c r="E61" s="20" t="s">
        <v>15</v>
      </c>
      <c r="F61" s="20" t="s">
        <v>9</v>
      </c>
    </row>
    <row r="62" spans="1:6" x14ac:dyDescent="0.25">
      <c r="A62" s="18" t="str">
        <f t="shared" si="17"/>
        <v>Ø 22 А-III</v>
      </c>
      <c r="B62" s="15">
        <v>22</v>
      </c>
      <c r="C62" s="15">
        <v>3.8010000000000002</v>
      </c>
      <c r="D62" s="15">
        <v>2.984</v>
      </c>
      <c r="E62" s="20" t="s">
        <v>15</v>
      </c>
      <c r="F62" s="20" t="s">
        <v>9</v>
      </c>
    </row>
    <row r="63" spans="1:6" x14ac:dyDescent="0.25">
      <c r="A63" s="18" t="str">
        <f t="shared" si="17"/>
        <v>Ø 25 А-III</v>
      </c>
      <c r="B63" s="15">
        <v>25</v>
      </c>
      <c r="C63" s="15">
        <v>4.9089999999999998</v>
      </c>
      <c r="D63" s="15">
        <v>3.84</v>
      </c>
      <c r="E63" s="20" t="s">
        <v>15</v>
      </c>
      <c r="F63" s="20" t="s">
        <v>9</v>
      </c>
    </row>
    <row r="64" spans="1:6" x14ac:dyDescent="0.25">
      <c r="A64" s="18" t="str">
        <f t="shared" si="17"/>
        <v>Ø 28 А-III</v>
      </c>
      <c r="B64" s="15">
        <v>28</v>
      </c>
      <c r="C64" s="15">
        <v>6.1580000000000004</v>
      </c>
      <c r="D64" s="15">
        <v>4.83</v>
      </c>
      <c r="E64" s="20" t="s">
        <v>15</v>
      </c>
      <c r="F64" s="20" t="s">
        <v>9</v>
      </c>
    </row>
    <row r="65" spans="1:6" x14ac:dyDescent="0.25">
      <c r="A65" s="18" t="str">
        <f t="shared" si="17"/>
        <v>Ø 32 А-III</v>
      </c>
      <c r="B65" s="15">
        <v>32</v>
      </c>
      <c r="C65" s="15">
        <v>8.0429999999999993</v>
      </c>
      <c r="D65" s="15">
        <v>6.31</v>
      </c>
      <c r="E65" s="20" t="s">
        <v>15</v>
      </c>
      <c r="F65" s="20" t="s">
        <v>9</v>
      </c>
    </row>
    <row r="66" spans="1:6" x14ac:dyDescent="0.25">
      <c r="A66" s="18" t="str">
        <f t="shared" si="17"/>
        <v>Ø 36 А-III</v>
      </c>
      <c r="B66" s="15">
        <v>36</v>
      </c>
      <c r="C66" s="15">
        <v>10.179</v>
      </c>
      <c r="D66" s="15">
        <v>7.99</v>
      </c>
      <c r="E66" s="20" t="s">
        <v>15</v>
      </c>
      <c r="F66" s="20" t="s">
        <v>9</v>
      </c>
    </row>
    <row r="67" spans="1:6" x14ac:dyDescent="0.25">
      <c r="A67" s="18" t="str">
        <f t="shared" si="17"/>
        <v>Ø 40 А-III</v>
      </c>
      <c r="B67" s="16">
        <v>40</v>
      </c>
      <c r="C67" s="16">
        <v>12.566000000000001</v>
      </c>
      <c r="D67" s="16">
        <v>9.8650000000000002</v>
      </c>
      <c r="E67" s="20" t="s">
        <v>15</v>
      </c>
      <c r="F67" s="20" t="s">
        <v>9</v>
      </c>
    </row>
    <row r="68" spans="1:6" x14ac:dyDescent="0.25">
      <c r="A68" s="18" t="str">
        <f>"Ø " &amp;B68&amp;" А-IV"</f>
        <v>Ø 10 А-IV</v>
      </c>
      <c r="B68" s="15">
        <v>10</v>
      </c>
      <c r="C68" s="15">
        <v>0.78500000000000003</v>
      </c>
      <c r="D68" s="15">
        <v>0.61699999999999999</v>
      </c>
      <c r="E68" s="20" t="s">
        <v>15</v>
      </c>
      <c r="F68" s="20" t="s">
        <v>9</v>
      </c>
    </row>
    <row r="69" spans="1:6" x14ac:dyDescent="0.25">
      <c r="A69" s="18" t="str">
        <f t="shared" ref="A69:A74" si="18">"Ø " &amp;B69&amp;" А-IV"</f>
        <v>Ø 12 А-IV</v>
      </c>
      <c r="B69" s="15">
        <v>12</v>
      </c>
      <c r="C69" s="15">
        <v>1.131</v>
      </c>
      <c r="D69" s="15">
        <v>0.88800000000000001</v>
      </c>
      <c r="E69" s="20" t="s">
        <v>15</v>
      </c>
      <c r="F69" s="20" t="s">
        <v>9</v>
      </c>
    </row>
    <row r="70" spans="1:6" x14ac:dyDescent="0.25">
      <c r="A70" s="18" t="str">
        <f t="shared" si="18"/>
        <v>Ø 14 А-IV</v>
      </c>
      <c r="B70" s="15">
        <v>14</v>
      </c>
      <c r="C70" s="15">
        <v>1.5389999999999999</v>
      </c>
      <c r="D70" s="15">
        <v>1.208</v>
      </c>
      <c r="E70" s="20" t="s">
        <v>15</v>
      </c>
      <c r="F70" s="20" t="s">
        <v>9</v>
      </c>
    </row>
    <row r="71" spans="1:6" x14ac:dyDescent="0.25">
      <c r="A71" s="18" t="str">
        <f t="shared" si="18"/>
        <v>Ø 16 А-IV</v>
      </c>
      <c r="B71" s="15">
        <v>16</v>
      </c>
      <c r="C71" s="15">
        <v>2.0110000000000001</v>
      </c>
      <c r="D71" s="15">
        <v>1.5780000000000001</v>
      </c>
      <c r="E71" s="20" t="s">
        <v>15</v>
      </c>
      <c r="F71" s="20" t="s">
        <v>9</v>
      </c>
    </row>
    <row r="72" spans="1:6" x14ac:dyDescent="0.25">
      <c r="A72" s="18" t="str">
        <f t="shared" si="18"/>
        <v>Ø 18 А-IV</v>
      </c>
      <c r="B72" s="15">
        <v>18</v>
      </c>
      <c r="C72" s="15">
        <v>2.5449999999999999</v>
      </c>
      <c r="D72" s="15">
        <v>1.998</v>
      </c>
      <c r="E72" s="20" t="s">
        <v>15</v>
      </c>
      <c r="F72" s="20" t="s">
        <v>9</v>
      </c>
    </row>
    <row r="73" spans="1:6" x14ac:dyDescent="0.25">
      <c r="A73" s="18" t="str">
        <f t="shared" si="18"/>
        <v>Ø 20 А-IV</v>
      </c>
      <c r="B73" s="15">
        <v>20</v>
      </c>
      <c r="C73" s="15">
        <v>3.1419999999999999</v>
      </c>
      <c r="D73" s="15">
        <v>2.4660000000000002</v>
      </c>
      <c r="E73" s="20" t="s">
        <v>15</v>
      </c>
      <c r="F73" s="20" t="s">
        <v>9</v>
      </c>
    </row>
    <row r="74" spans="1:6" x14ac:dyDescent="0.25">
      <c r="A74" s="18" t="str">
        <f t="shared" si="18"/>
        <v>Ø 22 А-IV</v>
      </c>
      <c r="B74" s="16">
        <v>22</v>
      </c>
      <c r="C74" s="16">
        <v>3.8010000000000002</v>
      </c>
      <c r="D74" s="16">
        <v>2.984</v>
      </c>
      <c r="E74" s="20" t="s">
        <v>15</v>
      </c>
      <c r="F74" s="20" t="s">
        <v>9</v>
      </c>
    </row>
    <row r="75" spans="1:6" x14ac:dyDescent="0.25">
      <c r="A75" s="18" t="str">
        <f>"Ø " &amp;B75&amp;" А-V"</f>
        <v>Ø 10 А-V</v>
      </c>
      <c r="B75" s="15">
        <v>10</v>
      </c>
      <c r="C75" s="15">
        <v>0.78500000000000003</v>
      </c>
      <c r="D75" s="15">
        <v>0.61699999999999999</v>
      </c>
      <c r="E75" s="20" t="s">
        <v>15</v>
      </c>
      <c r="F75" s="20" t="s">
        <v>9</v>
      </c>
    </row>
    <row r="76" spans="1:6" x14ac:dyDescent="0.25">
      <c r="A76" s="18" t="str">
        <f t="shared" ref="A76:A84" si="19">"Ø " &amp;B76&amp;" А-V"</f>
        <v>Ø 12 А-V</v>
      </c>
      <c r="B76" s="15">
        <v>12</v>
      </c>
      <c r="C76" s="15">
        <v>1.131</v>
      </c>
      <c r="D76" s="15">
        <v>0.88800000000000001</v>
      </c>
      <c r="E76" s="20" t="s">
        <v>15</v>
      </c>
      <c r="F76" s="20" t="s">
        <v>9</v>
      </c>
    </row>
    <row r="77" spans="1:6" x14ac:dyDescent="0.25">
      <c r="A77" s="18" t="str">
        <f t="shared" si="19"/>
        <v>Ø 14 А-V</v>
      </c>
      <c r="B77" s="15">
        <v>14</v>
      </c>
      <c r="C77" s="15">
        <v>1.5389999999999999</v>
      </c>
      <c r="D77" s="15">
        <v>1.208</v>
      </c>
      <c r="E77" s="20" t="s">
        <v>15</v>
      </c>
      <c r="F77" s="20" t="s">
        <v>9</v>
      </c>
    </row>
    <row r="78" spans="1:6" x14ac:dyDescent="0.25">
      <c r="A78" s="18" t="str">
        <f t="shared" si="19"/>
        <v>Ø 16 А-V</v>
      </c>
      <c r="B78" s="15">
        <v>16</v>
      </c>
      <c r="C78" s="15">
        <v>2.0110000000000001</v>
      </c>
      <c r="D78" s="15">
        <v>1.5780000000000001</v>
      </c>
      <c r="E78" s="20" t="s">
        <v>15</v>
      </c>
      <c r="F78" s="20" t="s">
        <v>9</v>
      </c>
    </row>
    <row r="79" spans="1:6" x14ac:dyDescent="0.25">
      <c r="A79" s="18" t="str">
        <f t="shared" si="19"/>
        <v>Ø 18 А-V</v>
      </c>
      <c r="B79" s="15">
        <v>18</v>
      </c>
      <c r="C79" s="15">
        <v>2.5449999999999999</v>
      </c>
      <c r="D79" s="15">
        <v>1.998</v>
      </c>
      <c r="E79" s="20" t="s">
        <v>15</v>
      </c>
      <c r="F79" s="20" t="s">
        <v>9</v>
      </c>
    </row>
    <row r="80" spans="1:6" x14ac:dyDescent="0.25">
      <c r="A80" s="18" t="str">
        <f t="shared" si="19"/>
        <v>Ø 20 А-V</v>
      </c>
      <c r="B80" s="15">
        <v>20</v>
      </c>
      <c r="C80" s="15">
        <v>3.1419999999999999</v>
      </c>
      <c r="D80" s="15">
        <v>2.4660000000000002</v>
      </c>
      <c r="E80" s="20" t="s">
        <v>15</v>
      </c>
      <c r="F80" s="20" t="s">
        <v>9</v>
      </c>
    </row>
    <row r="81" spans="1:6" x14ac:dyDescent="0.25">
      <c r="A81" s="18" t="str">
        <f t="shared" si="19"/>
        <v>Ø 22 А-V</v>
      </c>
      <c r="B81" s="15">
        <v>22</v>
      </c>
      <c r="C81" s="15">
        <v>3.8010000000000002</v>
      </c>
      <c r="D81" s="15">
        <v>2.984</v>
      </c>
      <c r="E81" s="20" t="s">
        <v>15</v>
      </c>
      <c r="F81" s="20" t="s">
        <v>9</v>
      </c>
    </row>
    <row r="82" spans="1:6" x14ac:dyDescent="0.25">
      <c r="A82" s="18" t="str">
        <f t="shared" si="19"/>
        <v>Ø 25 А-V</v>
      </c>
      <c r="B82" s="15">
        <v>25</v>
      </c>
      <c r="C82" s="15">
        <v>4.9089999999999998</v>
      </c>
      <c r="D82" s="15">
        <v>3.84</v>
      </c>
      <c r="E82" s="20" t="s">
        <v>15</v>
      </c>
      <c r="F82" s="20" t="s">
        <v>9</v>
      </c>
    </row>
    <row r="83" spans="1:6" x14ac:dyDescent="0.25">
      <c r="A83" s="18" t="str">
        <f t="shared" si="19"/>
        <v>Ø 28 А-V</v>
      </c>
      <c r="B83" s="15">
        <v>28</v>
      </c>
      <c r="C83" s="15">
        <v>6.1580000000000004</v>
      </c>
      <c r="D83" s="15">
        <v>4.83</v>
      </c>
      <c r="E83" s="20" t="s">
        <v>15</v>
      </c>
      <c r="F83" s="20" t="s">
        <v>9</v>
      </c>
    </row>
    <row r="84" spans="1:6" x14ac:dyDescent="0.25">
      <c r="A84" s="18" t="str">
        <f t="shared" si="19"/>
        <v>Ø 32 А-V</v>
      </c>
      <c r="B84" s="16">
        <v>32</v>
      </c>
      <c r="C84" s="16">
        <v>8.0429999999999993</v>
      </c>
      <c r="D84" s="16">
        <v>6.31</v>
      </c>
      <c r="E84" s="20" t="s">
        <v>15</v>
      </c>
      <c r="F84" s="20" t="s">
        <v>9</v>
      </c>
    </row>
    <row r="85" spans="1:6" x14ac:dyDescent="0.25">
      <c r="A85" s="18" t="str">
        <f>"Ø " &amp;B85&amp;" А-VI"</f>
        <v>Ø 10 А-VI</v>
      </c>
      <c r="B85" s="15">
        <v>10</v>
      </c>
      <c r="C85" s="15">
        <v>0.78500000000000003</v>
      </c>
      <c r="D85" s="15">
        <v>0.61699999999999999</v>
      </c>
      <c r="E85" s="20" t="s">
        <v>15</v>
      </c>
      <c r="F85" s="20" t="s">
        <v>9</v>
      </c>
    </row>
    <row r="86" spans="1:6" x14ac:dyDescent="0.25">
      <c r="A86" s="18" t="str">
        <f t="shared" ref="A86:A91" si="20">"Ø " &amp;B86&amp;" А-VI"</f>
        <v>Ø 12 А-VI</v>
      </c>
      <c r="B86" s="15">
        <v>12</v>
      </c>
      <c r="C86" s="15">
        <v>1.131</v>
      </c>
      <c r="D86" s="15">
        <v>0.88800000000000001</v>
      </c>
      <c r="E86" s="20" t="s">
        <v>15</v>
      </c>
      <c r="F86" s="20" t="s">
        <v>9</v>
      </c>
    </row>
    <row r="87" spans="1:6" x14ac:dyDescent="0.25">
      <c r="A87" s="18" t="str">
        <f t="shared" si="20"/>
        <v>Ø 14 А-VI</v>
      </c>
      <c r="B87" s="15">
        <v>14</v>
      </c>
      <c r="C87" s="15">
        <v>1.5389999999999999</v>
      </c>
      <c r="D87" s="15">
        <v>1.208</v>
      </c>
      <c r="E87" s="20" t="s">
        <v>15</v>
      </c>
      <c r="F87" s="20" t="s">
        <v>9</v>
      </c>
    </row>
    <row r="88" spans="1:6" x14ac:dyDescent="0.25">
      <c r="A88" s="18" t="str">
        <f t="shared" si="20"/>
        <v>Ø 16 А-VI</v>
      </c>
      <c r="B88" s="15">
        <v>16</v>
      </c>
      <c r="C88" s="15">
        <v>2.0110000000000001</v>
      </c>
      <c r="D88" s="15">
        <v>1.5780000000000001</v>
      </c>
      <c r="E88" s="20" t="s">
        <v>15</v>
      </c>
      <c r="F88" s="20" t="s">
        <v>9</v>
      </c>
    </row>
    <row r="89" spans="1:6" x14ac:dyDescent="0.25">
      <c r="A89" s="18" t="str">
        <f t="shared" si="20"/>
        <v>Ø 18 А-VI</v>
      </c>
      <c r="B89" s="15">
        <v>18</v>
      </c>
      <c r="C89" s="15">
        <v>2.5449999999999999</v>
      </c>
      <c r="D89" s="15">
        <v>1.998</v>
      </c>
      <c r="E89" s="20" t="s">
        <v>15</v>
      </c>
      <c r="F89" s="20" t="s">
        <v>9</v>
      </c>
    </row>
    <row r="90" spans="1:6" x14ac:dyDescent="0.25">
      <c r="A90" s="18" t="str">
        <f t="shared" si="20"/>
        <v>Ø 20 А-VI</v>
      </c>
      <c r="B90" s="15">
        <v>20</v>
      </c>
      <c r="C90" s="15">
        <v>3.1419999999999999</v>
      </c>
      <c r="D90" s="15">
        <v>2.4660000000000002</v>
      </c>
      <c r="E90" s="20" t="s">
        <v>15</v>
      </c>
      <c r="F90" s="20" t="s">
        <v>9</v>
      </c>
    </row>
    <row r="91" spans="1:6" x14ac:dyDescent="0.25">
      <c r="A91" s="14" t="str">
        <f t="shared" si="20"/>
        <v>Ø 22 А-VI</v>
      </c>
      <c r="B91" s="15">
        <v>22</v>
      </c>
      <c r="C91" s="15">
        <v>3.8010000000000002</v>
      </c>
      <c r="D91" s="15">
        <v>2.984</v>
      </c>
      <c r="E91" s="20" t="s">
        <v>15</v>
      </c>
      <c r="F91" s="20" t="s">
        <v>9</v>
      </c>
    </row>
    <row r="92" spans="1:6" x14ac:dyDescent="0.25">
      <c r="A92" s="14" t="str">
        <f>"Ø " &amp;B92&amp;" Ат-VII"</f>
        <v>Ø 10 Ат-VII</v>
      </c>
      <c r="B92" s="15">
        <v>10</v>
      </c>
      <c r="C92" s="15">
        <v>0.78500000000000003</v>
      </c>
      <c r="D92" s="15">
        <v>0.61699999999999999</v>
      </c>
      <c r="E92" s="21" t="s">
        <v>17</v>
      </c>
      <c r="F92" s="20" t="s">
        <v>9</v>
      </c>
    </row>
    <row r="93" spans="1:6" x14ac:dyDescent="0.25">
      <c r="A93" s="14" t="str">
        <f t="shared" ref="A93:A99" si="21">"Ø " &amp;B93&amp;" Ат-VII"</f>
        <v>Ø 12 Ат-VII</v>
      </c>
      <c r="B93" s="15">
        <v>12</v>
      </c>
      <c r="C93" s="15">
        <v>1.131</v>
      </c>
      <c r="D93" s="15">
        <v>0.88800000000000001</v>
      </c>
      <c r="E93" s="21" t="s">
        <v>17</v>
      </c>
      <c r="F93" s="20" t="s">
        <v>9</v>
      </c>
    </row>
    <row r="94" spans="1:6" x14ac:dyDescent="0.25">
      <c r="A94" s="14" t="str">
        <f t="shared" si="21"/>
        <v>Ø 14 Ат-VII</v>
      </c>
      <c r="B94" s="15">
        <v>14</v>
      </c>
      <c r="C94" s="15">
        <v>1.5389999999999999</v>
      </c>
      <c r="D94" s="15">
        <v>1.208</v>
      </c>
      <c r="E94" s="21" t="s">
        <v>17</v>
      </c>
      <c r="F94" s="20" t="s">
        <v>9</v>
      </c>
    </row>
    <row r="95" spans="1:6" x14ac:dyDescent="0.25">
      <c r="A95" s="14" t="str">
        <f t="shared" si="21"/>
        <v>Ø 16 Ат-VII</v>
      </c>
      <c r="B95" s="15">
        <v>16</v>
      </c>
      <c r="C95" s="15">
        <v>2.0110000000000001</v>
      </c>
      <c r="D95" s="15">
        <v>1.5780000000000001</v>
      </c>
      <c r="E95" s="21" t="s">
        <v>17</v>
      </c>
      <c r="F95" s="20" t="s">
        <v>9</v>
      </c>
    </row>
    <row r="96" spans="1:6" x14ac:dyDescent="0.25">
      <c r="A96" s="14" t="str">
        <f t="shared" si="21"/>
        <v>Ø 18 Ат-VII</v>
      </c>
      <c r="B96" s="15">
        <v>18</v>
      </c>
      <c r="C96" s="15">
        <v>2.5449999999999999</v>
      </c>
      <c r="D96" s="15">
        <v>1.998</v>
      </c>
      <c r="E96" s="21" t="s">
        <v>17</v>
      </c>
      <c r="F96" s="20" t="s">
        <v>9</v>
      </c>
    </row>
    <row r="97" spans="1:6" x14ac:dyDescent="0.25">
      <c r="A97" s="14" t="str">
        <f t="shared" si="21"/>
        <v>Ø 20 Ат-VII</v>
      </c>
      <c r="B97" s="15">
        <v>20</v>
      </c>
      <c r="C97" s="15">
        <v>3.1419999999999999</v>
      </c>
      <c r="D97" s="15">
        <v>2.4660000000000002</v>
      </c>
      <c r="E97" s="21" t="s">
        <v>17</v>
      </c>
      <c r="F97" s="20" t="s">
        <v>9</v>
      </c>
    </row>
    <row r="98" spans="1:6" x14ac:dyDescent="0.25">
      <c r="A98" s="18" t="str">
        <f t="shared" si="21"/>
        <v>Ø 22 Ат-VII</v>
      </c>
      <c r="B98" s="16">
        <v>22</v>
      </c>
      <c r="C98" s="16">
        <v>3.8010000000000002</v>
      </c>
      <c r="D98" s="16">
        <v>2.984</v>
      </c>
      <c r="E98" s="21" t="s">
        <v>17</v>
      </c>
      <c r="F98" s="20" t="s">
        <v>9</v>
      </c>
    </row>
    <row r="99" spans="1:6" x14ac:dyDescent="0.25">
      <c r="A99" s="18" t="str">
        <f>"Ø " &amp;B99&amp;" Вр-I"</f>
        <v>Ø 3 Вр-I</v>
      </c>
      <c r="B99" s="15">
        <v>3</v>
      </c>
      <c r="C99" s="15">
        <v>7.0999999999999994E-2</v>
      </c>
      <c r="D99" s="15">
        <v>5.1999999999999998E-2</v>
      </c>
      <c r="E99" s="21" t="s">
        <v>18</v>
      </c>
      <c r="F99" s="20" t="s">
        <v>9</v>
      </c>
    </row>
    <row r="100" spans="1:6" x14ac:dyDescent="0.25">
      <c r="A100" s="18" t="str">
        <f t="shared" ref="A100:A102" si="22">"Ø " &amp;B100&amp;" Вр-I"</f>
        <v>Ø 4 Вр-I</v>
      </c>
      <c r="B100" s="15">
        <v>4</v>
      </c>
      <c r="C100" s="15">
        <v>0.126</v>
      </c>
      <c r="D100" s="15">
        <v>9.1999999999999998E-2</v>
      </c>
      <c r="E100" s="21" t="s">
        <v>18</v>
      </c>
      <c r="F100" s="20" t="s">
        <v>9</v>
      </c>
    </row>
    <row r="101" spans="1:6" x14ac:dyDescent="0.25">
      <c r="A101" s="14" t="str">
        <f t="shared" si="22"/>
        <v>Ø 5 Вр-I</v>
      </c>
      <c r="B101" s="16">
        <v>5</v>
      </c>
      <c r="C101" s="16">
        <v>0.19600000000000001</v>
      </c>
      <c r="D101" s="16">
        <v>0.14399999999999999</v>
      </c>
      <c r="E101" s="21" t="s">
        <v>18</v>
      </c>
      <c r="F101" s="20" t="s">
        <v>9</v>
      </c>
    </row>
    <row r="102" spans="1:6" x14ac:dyDescent="0.25">
      <c r="A102" s="14" t="str">
        <f>"Ø " &amp;B102&amp;" Вр-II"</f>
        <v>Ø 3 Вр-II</v>
      </c>
      <c r="B102" s="15">
        <v>3</v>
      </c>
      <c r="C102" s="15">
        <v>7.0999999999999994E-2</v>
      </c>
      <c r="D102" s="15">
        <v>5.5E-2</v>
      </c>
      <c r="E102" s="21" t="s">
        <v>19</v>
      </c>
      <c r="F102" s="20" t="s">
        <v>9</v>
      </c>
    </row>
    <row r="103" spans="1:6" x14ac:dyDescent="0.25">
      <c r="A103" s="14" t="str">
        <f t="shared" ref="A103:A108" si="23">"Ø " &amp;B103&amp;" Вр-II"</f>
        <v>Ø 4 Вр-II</v>
      </c>
      <c r="B103" s="15">
        <v>4</v>
      </c>
      <c r="C103" s="15">
        <v>0.126</v>
      </c>
      <c r="D103" s="15">
        <v>9.9000000000000005E-2</v>
      </c>
      <c r="E103" s="21" t="s">
        <v>19</v>
      </c>
      <c r="F103" s="20" t="s">
        <v>9</v>
      </c>
    </row>
    <row r="104" spans="1:6" x14ac:dyDescent="0.25">
      <c r="A104" s="14" t="str">
        <f t="shared" si="23"/>
        <v>Ø 5 Вр-II</v>
      </c>
      <c r="B104" s="15">
        <v>5</v>
      </c>
      <c r="C104" s="15">
        <v>0.19600000000000001</v>
      </c>
      <c r="D104" s="15">
        <v>0.154</v>
      </c>
      <c r="E104" s="21" t="s">
        <v>19</v>
      </c>
      <c r="F104" s="20" t="s">
        <v>9</v>
      </c>
    </row>
    <row r="105" spans="1:6" x14ac:dyDescent="0.25">
      <c r="A105" s="14" t="str">
        <f t="shared" si="23"/>
        <v>Ø 6 Вр-II</v>
      </c>
      <c r="B105" s="15">
        <v>6</v>
      </c>
      <c r="C105" s="15">
        <v>0.28299999999999997</v>
      </c>
      <c r="D105" s="15">
        <v>0.222</v>
      </c>
      <c r="E105" s="21" t="s">
        <v>19</v>
      </c>
      <c r="F105" s="20" t="s">
        <v>9</v>
      </c>
    </row>
    <row r="106" spans="1:6" x14ac:dyDescent="0.25">
      <c r="A106" s="14" t="str">
        <f t="shared" si="23"/>
        <v>Ø 7 Вр-II</v>
      </c>
      <c r="B106" s="15">
        <v>7</v>
      </c>
      <c r="C106" s="15">
        <v>0.38500000000000001</v>
      </c>
      <c r="D106" s="15">
        <v>0.30199999999999999</v>
      </c>
      <c r="E106" s="21" t="s">
        <v>19</v>
      </c>
      <c r="F106" s="20" t="s">
        <v>9</v>
      </c>
    </row>
    <row r="107" spans="1:6" x14ac:dyDescent="0.25">
      <c r="A107" s="14" t="str">
        <f t="shared" si="23"/>
        <v>Ø 8 Вр-II</v>
      </c>
      <c r="B107" s="16">
        <v>8</v>
      </c>
      <c r="C107" s="16">
        <v>0.503</v>
      </c>
      <c r="D107" s="16">
        <v>0.39500000000000002</v>
      </c>
      <c r="E107" s="21" t="s">
        <v>19</v>
      </c>
      <c r="F107" s="20" t="s">
        <v>9</v>
      </c>
    </row>
    <row r="108" spans="1:6" x14ac:dyDescent="0.25">
      <c r="A108" s="14" t="str">
        <f>"Ø " &amp;B108&amp;" В-II"</f>
        <v>Ø 3 В-II</v>
      </c>
      <c r="B108" s="15">
        <v>3</v>
      </c>
      <c r="C108" s="15">
        <v>7.0999999999999994E-2</v>
      </c>
      <c r="D108" s="15">
        <v>5.5E-2</v>
      </c>
      <c r="E108" s="22" t="s">
        <v>19</v>
      </c>
      <c r="F108" s="20" t="s">
        <v>9</v>
      </c>
    </row>
    <row r="109" spans="1:6" x14ac:dyDescent="0.25">
      <c r="A109" s="14" t="str">
        <f t="shared" ref="A109:A113" si="24">"Ø " &amp;B109&amp;" В-II"</f>
        <v>Ø 4 В-II</v>
      </c>
      <c r="B109" s="15">
        <v>4</v>
      </c>
      <c r="C109" s="15">
        <v>0.126</v>
      </c>
      <c r="D109" s="15">
        <v>9.9000000000000005E-2</v>
      </c>
      <c r="E109" s="22" t="s">
        <v>19</v>
      </c>
      <c r="F109" s="20" t="s">
        <v>9</v>
      </c>
    </row>
    <row r="110" spans="1:6" x14ac:dyDescent="0.25">
      <c r="A110" s="14" t="str">
        <f t="shared" si="24"/>
        <v>Ø 5 В-II</v>
      </c>
      <c r="B110" s="15">
        <v>5</v>
      </c>
      <c r="C110" s="15">
        <v>0.19600000000000001</v>
      </c>
      <c r="D110" s="15">
        <v>0.154</v>
      </c>
      <c r="E110" s="22" t="s">
        <v>19</v>
      </c>
      <c r="F110" s="20" t="s">
        <v>9</v>
      </c>
    </row>
    <row r="111" spans="1:6" x14ac:dyDescent="0.25">
      <c r="A111" s="14" t="str">
        <f t="shared" si="24"/>
        <v>Ø 6 В-II</v>
      </c>
      <c r="B111" s="15">
        <v>6</v>
      </c>
      <c r="C111" s="15">
        <v>0.28299999999999997</v>
      </c>
      <c r="D111" s="15">
        <v>0.222</v>
      </c>
      <c r="E111" s="22" t="s">
        <v>19</v>
      </c>
      <c r="F111" s="20" t="s">
        <v>9</v>
      </c>
    </row>
    <row r="112" spans="1:6" x14ac:dyDescent="0.25">
      <c r="A112" s="14" t="str">
        <f t="shared" si="24"/>
        <v>Ø 7 В-II</v>
      </c>
      <c r="B112" s="15">
        <v>7</v>
      </c>
      <c r="C112" s="15">
        <v>0.38500000000000001</v>
      </c>
      <c r="D112" s="15">
        <v>0.30199999999999999</v>
      </c>
      <c r="E112" s="22" t="s">
        <v>19</v>
      </c>
      <c r="F112" s="20" t="s">
        <v>9</v>
      </c>
    </row>
    <row r="113" spans="1:6" x14ac:dyDescent="0.25">
      <c r="A113" s="14" t="str">
        <f t="shared" si="24"/>
        <v>Ø 8 В-II</v>
      </c>
      <c r="B113" s="15">
        <v>8</v>
      </c>
      <c r="C113" s="15">
        <v>0.503</v>
      </c>
      <c r="D113" s="15">
        <v>0.39500000000000002</v>
      </c>
      <c r="E113" s="22" t="s">
        <v>19</v>
      </c>
      <c r="F113" s="20" t="s">
        <v>9</v>
      </c>
    </row>
  </sheetData>
  <dataValidations count="4">
    <dataValidation type="list" errorStyle="warning" allowBlank="1" showInputMessage="1" showErrorMessage="1" errorTitle="Ошибка!" error="Нет такого профиля в базе!" sqref="H21">
      <formula1>A1:A130</formula1>
    </dataValidation>
    <dataValidation errorStyle="warning" allowBlank="1" showInputMessage="1" showErrorMessage="1" errorTitle="Ошибка!" error="Нет такого профиля в базе!" sqref="H22"/>
    <dataValidation type="list" errorStyle="warning" allowBlank="1" showInputMessage="1" showErrorMessage="1" errorTitle="Ошибка!" error="Нет такого профиля в базе!" sqref="H4:H20">
      <formula1>A4:A113</formula1>
    </dataValidation>
    <dataValidation allowBlank="1" showInputMessage="1" sqref="H23:H3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H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сортамент арматуры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2014-03-25T07:02:05Z</dcterms:created>
  <dcterms:modified xsi:type="dcterms:W3CDTF">2014-03-26T07:39:27Z</dcterms:modified>
</cp:coreProperties>
</file>